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14.xml" ContentType="application/vnd.openxmlformats-officedocument.drawing+xml"/>
  <Override PartName="/xl/drawings/drawing23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updateLinks="never" codeName="ThisWorkbook" defaultThemeVersion="124226"/>
  <bookViews>
    <workbookView xWindow="0" yWindow="0" windowWidth="28800" windowHeight="13470" firstSheet="3" activeTab="9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Poznamky DU MUJ" sheetId="104" r:id="rId11"/>
    <sheet name="CASH FLOW DU n" sheetId="77" r:id="rId12"/>
    <sheet name="HL KNIHA VYPOC" sheetId="8" r:id="rId13"/>
    <sheet name="002" sheetId="118" r:id="rId14"/>
    <sheet name="PV7" sheetId="98" state="hidden" r:id="rId15"/>
    <sheet name="003" sheetId="119" r:id="rId16"/>
    <sheet name="004" sheetId="120" r:id="rId17"/>
    <sheet name="005" sheetId="121" r:id="rId18"/>
    <sheet name="006" sheetId="122" r:id="rId19"/>
    <sheet name="007" sheetId="123" r:id="rId20"/>
    <sheet name="008" sheetId="124" r:id="rId21"/>
    <sheet name="009" sheetId="125" r:id="rId22"/>
    <sheet name="010" sheetId="126" r:id="rId23"/>
    <sheet name="011" sheetId="127" r:id="rId24"/>
    <sheet name="012" sheetId="128" r:id="rId25"/>
    <sheet name="ANALYTIKA MUJ" sheetId="100" r:id="rId26"/>
    <sheet name="SUVAHAMUJ" sheetId="101" r:id="rId27"/>
    <sheet name="02" sheetId="129" r:id="rId28"/>
    <sheet name="03" sheetId="130" r:id="rId29"/>
    <sheet name="04" sheetId="131" r:id="rId30"/>
    <sheet name="05" sheetId="132" r:id="rId31"/>
    <sheet name="CASH FLOW DU p" sheetId="76" r:id="rId32"/>
    <sheet name="PrekladHlav" sheetId="112" state="hidden" r:id="rId33"/>
    <sheet name="PM1" sheetId="105" state="hidden" r:id="rId34"/>
    <sheet name="PM2" sheetId="106" state="hidden" r:id="rId35"/>
    <sheet name="PM3" sheetId="107" state="hidden" r:id="rId36"/>
    <sheet name="PM4" sheetId="108" state="hidden" r:id="rId37"/>
    <sheet name="List3" sheetId="116" state="hidden" r:id="rId38"/>
    <sheet name="PM5" sheetId="109" state="hidden" r:id="rId39"/>
    <sheet name="PV1" sheetId="90" state="hidden" r:id="rId40"/>
    <sheet name="PV2" sheetId="91" state="hidden" r:id="rId41"/>
    <sheet name="PV3" sheetId="92" state="hidden" r:id="rId42"/>
    <sheet name="PV4" sheetId="93" state="hidden" r:id="rId43"/>
    <sheet name="PV5" sheetId="94" state="hidden" r:id="rId44"/>
    <sheet name="PV6" sheetId="97" state="hidden" r:id="rId45"/>
    <sheet name="PV8" sheetId="99" state="hidden" r:id="rId46"/>
    <sheet name="List1" sheetId="71" state="hidden" r:id="rId47"/>
    <sheet name="Osnova" sheetId="73" r:id="rId48"/>
    <sheet name="suvaha_p" sheetId="102" state="hidden" r:id="rId49"/>
    <sheet name="vykaz_p" sheetId="103" state="hidden" r:id="rId50"/>
  </sheets>
  <externalReferences>
    <externalReference r:id="rId51"/>
    <externalReference r:id="rId52"/>
  </externalReferences>
  <definedNames>
    <definedName name="AAA">'[1]hl kniha'!$A$3:$C$420</definedName>
    <definedName name="COUNTIFTabulka" localSheetId="15">#REF!</definedName>
    <definedName name="COUNTIFTabulka" localSheetId="16">#REF!</definedName>
    <definedName name="COUNTIFTabulka" localSheetId="17">#REF!</definedName>
    <definedName name="COUNTIFTabulka" localSheetId="18">#REF!</definedName>
    <definedName name="COUNTIFTabulka" localSheetId="19">#REF!</definedName>
    <definedName name="COUNTIFTabulka" localSheetId="20">#REF!</definedName>
    <definedName name="COUNTIFTabulka" localSheetId="21">#REF!</definedName>
    <definedName name="COUNTIFTabulka" localSheetId="22">#REF!</definedName>
    <definedName name="COUNTIFTabulka" localSheetId="23">#REF!</definedName>
    <definedName name="COUNTIFTabulka" localSheetId="24">#REF!</definedName>
    <definedName name="COUNTIFTabulka" localSheetId="27">#REF!</definedName>
    <definedName name="COUNTIFTabulka" localSheetId="28">#REF!</definedName>
    <definedName name="COUNTIFTabulka" localSheetId="29">#REF!</definedName>
    <definedName name="COUNTIFTabulka" localSheetId="30">#REF!</definedName>
    <definedName name="COUNTIFTabulka" localSheetId="25">#REF!</definedName>
    <definedName name="COUNTIFTabulka" localSheetId="44">#REF!</definedName>
    <definedName name="COUNTIFTabulka" localSheetId="26">#REF!</definedName>
    <definedName name="COUNTIFTabulka">#REF!</definedName>
    <definedName name="Fedtaxtable" localSheetId="15">'[2]Tvorba vykazov'!#REF!</definedName>
    <definedName name="Fedtaxtable" localSheetId="16">'[2]Tvorba vykazov'!#REF!</definedName>
    <definedName name="Fedtaxtable" localSheetId="17">'[2]Tvorba vykazov'!#REF!</definedName>
    <definedName name="Fedtaxtable" localSheetId="18">'[2]Tvorba vykazov'!#REF!</definedName>
    <definedName name="Fedtaxtable" localSheetId="19">'[2]Tvorba vykazov'!#REF!</definedName>
    <definedName name="Fedtaxtable" localSheetId="20">'[2]Tvorba vykazov'!#REF!</definedName>
    <definedName name="Fedtaxtable" localSheetId="21">'[2]Tvorba vykazov'!#REF!</definedName>
    <definedName name="Fedtaxtable" localSheetId="22">'[2]Tvorba vykazov'!#REF!</definedName>
    <definedName name="Fedtaxtable" localSheetId="23">'[2]Tvorba vykazov'!#REF!</definedName>
    <definedName name="Fedtaxtable" localSheetId="24">'[2]Tvorba vykazov'!#REF!</definedName>
    <definedName name="Fedtaxtable" localSheetId="27">'[2]Tvorba vykazov'!#REF!</definedName>
    <definedName name="Fedtaxtable" localSheetId="28">'[2]Tvorba vykazov'!#REF!</definedName>
    <definedName name="Fedtaxtable" localSheetId="29">'[2]Tvorba vykazov'!#REF!</definedName>
    <definedName name="Fedtaxtable" localSheetId="30">'[2]Tvorba vykazov'!#REF!</definedName>
    <definedName name="Fedtaxtable" localSheetId="25">'[2]Tvorba vykazov'!#REF!</definedName>
    <definedName name="Fedtaxtable" localSheetId="44">'[2]Tvorba vykazov'!#REF!</definedName>
    <definedName name="Fedtaxtable" localSheetId="26">'[2]Tvorba vykazov'!#REF!</definedName>
    <definedName name="Fedtaxtable">'[2]Tvorba vykazov'!#REF!</definedName>
    <definedName name="KomentarFunkcieLEN" localSheetId="15">#REF!</definedName>
    <definedName name="KomentarFunkcieLEN" localSheetId="16">#REF!</definedName>
    <definedName name="KomentarFunkcieLEN" localSheetId="17">#REF!</definedName>
    <definedName name="KomentarFunkcieLEN" localSheetId="18">#REF!</definedName>
    <definedName name="KomentarFunkcieLEN" localSheetId="19">#REF!</definedName>
    <definedName name="KomentarFunkcieLEN" localSheetId="20">#REF!</definedName>
    <definedName name="KomentarFunkcieLEN" localSheetId="21">#REF!</definedName>
    <definedName name="KomentarFunkcieLEN" localSheetId="22">#REF!</definedName>
    <definedName name="KomentarFunkcieLEN" localSheetId="23">#REF!</definedName>
    <definedName name="KomentarFunkcieLEN" localSheetId="24">#REF!</definedName>
    <definedName name="KomentarFunkcieLEN" localSheetId="27">#REF!</definedName>
    <definedName name="KomentarFunkcieLEN" localSheetId="28">#REF!</definedName>
    <definedName name="KomentarFunkcieLEN" localSheetId="29">#REF!</definedName>
    <definedName name="KomentarFunkcieLEN" localSheetId="30">#REF!</definedName>
    <definedName name="KomentarFunkcieLEN" localSheetId="25">#REF!</definedName>
    <definedName name="KomentarFunkcieLEN" localSheetId="44">#REF!</definedName>
    <definedName name="KomentarFunkcieLEN" localSheetId="26">#REF!</definedName>
    <definedName name="KomentarFunkcieLEN">#REF!</definedName>
    <definedName name="KomentarFunkcieSEARCH" localSheetId="15">#REF!</definedName>
    <definedName name="KomentarFunkcieSEARCH" localSheetId="16">#REF!</definedName>
    <definedName name="KomentarFunkcieSEARCH" localSheetId="17">#REF!</definedName>
    <definedName name="KomentarFunkcieSEARCH" localSheetId="18">#REF!</definedName>
    <definedName name="KomentarFunkcieSEARCH" localSheetId="19">#REF!</definedName>
    <definedName name="KomentarFunkcieSEARCH" localSheetId="20">#REF!</definedName>
    <definedName name="KomentarFunkcieSEARCH" localSheetId="21">#REF!</definedName>
    <definedName name="KomentarFunkcieSEARCH" localSheetId="22">#REF!</definedName>
    <definedName name="KomentarFunkcieSEARCH" localSheetId="23">#REF!</definedName>
    <definedName name="KomentarFunkcieSEARCH" localSheetId="24">#REF!</definedName>
    <definedName name="KomentarFunkcieSEARCH" localSheetId="27">#REF!</definedName>
    <definedName name="KomentarFunkcieSEARCH" localSheetId="28">#REF!</definedName>
    <definedName name="KomentarFunkcieSEARCH" localSheetId="29">#REF!</definedName>
    <definedName name="KomentarFunkcieSEARCH" localSheetId="30">#REF!</definedName>
    <definedName name="KomentarFunkcieSEARCH" localSheetId="25">#REF!</definedName>
    <definedName name="KomentarFunkcieSEARCH" localSheetId="44">#REF!</definedName>
    <definedName name="KomentarFunkcieSEARCH" localSheetId="26">#REF!</definedName>
    <definedName name="KomentarFunkcieSEARCH">#REF!</definedName>
    <definedName name="_xlnm.Print_Area" localSheetId="13">'002'!$A$1:$GW$36</definedName>
    <definedName name="_xlnm.Print_Area" localSheetId="15">'003'!$A$1:$GW$36</definedName>
    <definedName name="_xlnm.Print_Area" localSheetId="16">'004'!$A$1:$GW$36</definedName>
    <definedName name="_xlnm.Print_Area" localSheetId="17">'005'!$A$1:$GW$36</definedName>
    <definedName name="_xlnm.Print_Area" localSheetId="18">'006'!$A$1:$GW$36</definedName>
    <definedName name="_xlnm.Print_Area" localSheetId="19">'007'!$A$1:$GW$36</definedName>
    <definedName name="_xlnm.Print_Area" localSheetId="20">'008'!$A$1:$GW$34</definedName>
    <definedName name="_xlnm.Print_Area" localSheetId="21">'009'!$A$1:$GW$34</definedName>
    <definedName name="_xlnm.Print_Area" localSheetId="22">'010'!$A$1:$GW$34</definedName>
    <definedName name="_xlnm.Print_Area" localSheetId="23">'011'!$A$1:$GW$34</definedName>
    <definedName name="_xlnm.Print_Area" localSheetId="24">'012'!$A$1:$GW$146</definedName>
    <definedName name="_xlnm.Print_Area" localSheetId="27">'02'!$A$1:$GW$30</definedName>
    <definedName name="_xlnm.Print_Area" localSheetId="28">'03'!$A$1:$GW$33</definedName>
    <definedName name="_xlnm.Print_Area" localSheetId="29">'04'!$A$1:$GW$34</definedName>
    <definedName name="_xlnm.Print_Area" localSheetId="30">'05'!$A$1:$GW$36</definedName>
    <definedName name="_xlnm.Print_Area" localSheetId="11">'CASH FLOW DU n'!$A$1:$AW$119</definedName>
    <definedName name="_xlnm.Print_Area" localSheetId="31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35">'PM3'!$A$1:$AW$33</definedName>
    <definedName name="_xlnm.Print_Area" localSheetId="10">'Poznamky DU MUJ'!$A$1:$AX$219</definedName>
    <definedName name="_xlnm.Print_Area" localSheetId="9">'Poznamky DU VUJ'!$A$1:$BF$1443</definedName>
    <definedName name="_xlnm.Print_Area" localSheetId="26">SUVAHAMUJ!$A$1:$P$89</definedName>
    <definedName name="_xlnm.Print_Area" localSheetId="8">SUVAHAVUJ!$D$1:$X$209</definedName>
    <definedName name="Osnova" localSheetId="47">Osnova!$A$1:$E$293</definedName>
    <definedName name="Osnova">'HL KNIHA VYPOC'!$A$2:$C$421</definedName>
    <definedName name="taxtable" localSheetId="15">#REF!</definedName>
    <definedName name="taxtable" localSheetId="16">#REF!</definedName>
    <definedName name="taxtable" localSheetId="17">#REF!</definedName>
    <definedName name="taxtable" localSheetId="18">#REF!</definedName>
    <definedName name="taxtable" localSheetId="19">#REF!</definedName>
    <definedName name="taxtable" localSheetId="20">#REF!</definedName>
    <definedName name="taxtable" localSheetId="21">#REF!</definedName>
    <definedName name="taxtable" localSheetId="22">#REF!</definedName>
    <definedName name="taxtable" localSheetId="23">#REF!</definedName>
    <definedName name="taxtable" localSheetId="24">#REF!</definedName>
    <definedName name="taxtable" localSheetId="27">#REF!</definedName>
    <definedName name="taxtable" localSheetId="28">#REF!</definedName>
    <definedName name="taxtable" localSheetId="29">#REF!</definedName>
    <definedName name="taxtable" localSheetId="30">#REF!</definedName>
    <definedName name="taxtable" localSheetId="25">#REF!</definedName>
    <definedName name="taxtable" localSheetId="44">#REF!</definedName>
    <definedName name="taxtable" localSheetId="26">#REF!</definedName>
    <definedName name="taxtable">#REF!</definedName>
  </definedNames>
  <calcPr calcId="125725"/>
</workbook>
</file>

<file path=xl/calcChain.xml><?xml version="1.0" encoding="utf-8"?>
<calcChain xmlns="http://schemas.openxmlformats.org/spreadsheetml/2006/main">
  <c r="AP113" i="77"/>
  <c r="AI113"/>
  <c r="AP96"/>
  <c r="AI96"/>
  <c r="AP79"/>
  <c r="AI79"/>
  <c r="AP77"/>
  <c r="AI77"/>
  <c r="AQ208" i="89" l="1"/>
  <c r="AQ207"/>
  <c r="AQ206"/>
  <c r="AQ202"/>
  <c r="AQ201"/>
  <c r="AQ200"/>
  <c r="AQ196"/>
  <c r="AQ195"/>
  <c r="AQ194"/>
  <c r="AQ192"/>
  <c r="AQ191"/>
  <c r="AQ190"/>
  <c r="AQ178"/>
  <c r="AQ174"/>
  <c r="AQ173"/>
  <c r="AQ172"/>
  <c r="AQ171"/>
  <c r="AQ170"/>
  <c r="AQ168"/>
  <c r="AQ167"/>
  <c r="AQ166"/>
  <c r="AQ165"/>
  <c r="AQ164"/>
  <c r="AQ162"/>
  <c r="AQ161"/>
  <c r="AQ160"/>
  <c r="AQ159"/>
  <c r="AQ157"/>
  <c r="AQ156"/>
  <c r="AQ155"/>
  <c r="AQ154"/>
  <c r="AQ153"/>
  <c r="AQ152"/>
  <c r="AQ151"/>
  <c r="AQ41"/>
  <c r="AQ40"/>
  <c r="AQ39"/>
  <c r="AQ38"/>
  <c r="AQ37"/>
  <c r="AQ20"/>
  <c r="AQ11"/>
  <c r="AQ189"/>
  <c r="AQ186"/>
  <c r="AQ185"/>
  <c r="AQ67"/>
  <c r="AQ65"/>
  <c r="AQ64"/>
  <c r="AQ63"/>
  <c r="AQ62"/>
  <c r="AQ61"/>
  <c r="AQ59"/>
  <c r="AQ58"/>
  <c r="AQ53"/>
  <c r="AQ51"/>
  <c r="AQ50"/>
  <c r="AQ49"/>
  <c r="AQ47"/>
  <c r="AQ46"/>
  <c r="AQ45"/>
  <c r="AQ42"/>
  <c r="AQ199" l="1"/>
  <c r="AQ182"/>
  <c r="AQ181"/>
  <c r="AQ72"/>
  <c r="AQ70"/>
  <c r="AQ34"/>
  <c r="AQ33"/>
  <c r="AQ31"/>
  <c r="AQ30"/>
  <c r="AQ29"/>
  <c r="AQ28"/>
  <c r="AQ27"/>
  <c r="AQ26"/>
  <c r="AQ25"/>
  <c r="AQ19"/>
  <c r="AQ18"/>
  <c r="AQ17"/>
  <c r="AQ15"/>
  <c r="AQ14"/>
  <c r="AQ12"/>
  <c r="AQ10"/>
  <c r="AQ9"/>
  <c r="AQ8"/>
  <c r="AQ6"/>
  <c r="AL133"/>
  <c r="AL131"/>
  <c r="AL128"/>
  <c r="AL127"/>
  <c r="AL123"/>
  <c r="AL122"/>
  <c r="AL121"/>
  <c r="AL118"/>
  <c r="AL117"/>
  <c r="AL115"/>
  <c r="AL114"/>
  <c r="AL113"/>
  <c r="AL112"/>
  <c r="AL111"/>
  <c r="AL110"/>
  <c r="AL108"/>
  <c r="AL107"/>
  <c r="AL106"/>
  <c r="AL91"/>
  <c r="AL79"/>
  <c r="AL77"/>
  <c r="AL72"/>
  <c r="AL62"/>
  <c r="AL59"/>
  <c r="AL58"/>
  <c r="AL53"/>
  <c r="AL52"/>
  <c r="AL51"/>
  <c r="AL50"/>
  <c r="AL49"/>
  <c r="AL47"/>
  <c r="AL46"/>
  <c r="AL45"/>
  <c r="AL42"/>
  <c r="AL146"/>
  <c r="AL144"/>
  <c r="AL109"/>
  <c r="AL75"/>
  <c r="AL70"/>
  <c r="AL48"/>
  <c r="AL32"/>
  <c r="AL31"/>
  <c r="AL28"/>
  <c r="AL26"/>
  <c r="AL25"/>
  <c r="AN131" l="1"/>
  <c r="AS131" s="1"/>
  <c r="AN122"/>
  <c r="AS122" s="1"/>
  <c r="AN115"/>
  <c r="AS115" s="1"/>
  <c r="AN114"/>
  <c r="AS114" s="1"/>
  <c r="AN110"/>
  <c r="AS110" s="1"/>
  <c r="AN91"/>
  <c r="AS91" s="1"/>
  <c r="AN79"/>
  <c r="AN50"/>
  <c r="AN46"/>
  <c r="AN123"/>
  <c r="AS123" s="1"/>
  <c r="AN113"/>
  <c r="AS113" s="1"/>
  <c r="AN108"/>
  <c r="AS108" s="1"/>
  <c r="AN77"/>
  <c r="AN59"/>
  <c r="AN53"/>
  <c r="AN49"/>
  <c r="AN42"/>
  <c r="AN144"/>
  <c r="AS144" s="1"/>
  <c r="AN117"/>
  <c r="AS117" s="1"/>
  <c r="AN109"/>
  <c r="AS109" s="1"/>
  <c r="AN58"/>
  <c r="AN45"/>
  <c r="AO19"/>
  <c r="AO18"/>
  <c r="AO17"/>
  <c r="AO16"/>
  <c r="AP16" s="1"/>
  <c r="AO15"/>
  <c r="AO10"/>
  <c r="AP10" s="1"/>
  <c r="AO9"/>
  <c r="AP9" s="1"/>
  <c r="AO8"/>
  <c r="AO7"/>
  <c r="AO6"/>
  <c r="AN106"/>
  <c r="AS106" s="1"/>
  <c r="AR6"/>
  <c r="AS182"/>
  <c r="AS181"/>
  <c r="AR72"/>
  <c r="AR31"/>
  <c r="AR27"/>
  <c r="AR26"/>
  <c r="AR19"/>
  <c r="AR15"/>
  <c r="AR10"/>
  <c r="AS202"/>
  <c r="AS200"/>
  <c r="AS196"/>
  <c r="AS195"/>
  <c r="AS191"/>
  <c r="AS190"/>
  <c r="AS173"/>
  <c r="AS167"/>
  <c r="AS165"/>
  <c r="AS162"/>
  <c r="AS160"/>
  <c r="AS159"/>
  <c r="AS154"/>
  <c r="AS153"/>
  <c r="AR40"/>
  <c r="AR37"/>
  <c r="AS207"/>
  <c r="AS206"/>
  <c r="AS194"/>
  <c r="AS192"/>
  <c r="AS168"/>
  <c r="AS164"/>
  <c r="AS156"/>
  <c r="AS155"/>
  <c r="AS152"/>
  <c r="AS151"/>
  <c r="AR41"/>
  <c r="AR38"/>
  <c r="AR34"/>
  <c r="AR29"/>
  <c r="AR25"/>
  <c r="AR12"/>
  <c r="AN121"/>
  <c r="AS121" s="1"/>
  <c r="AN118"/>
  <c r="AS118" s="1"/>
  <c r="AP18"/>
  <c r="AP15"/>
  <c r="AP7"/>
  <c r="AP6"/>
  <c r="AN70"/>
  <c r="AN48"/>
  <c r="AN32"/>
  <c r="AN25"/>
  <c r="E61" i="88"/>
  <c r="AN128" i="89"/>
  <c r="AS128" s="1"/>
  <c r="AN127"/>
  <c r="AS127" s="1"/>
  <c r="AN112"/>
  <c r="AS112" s="1"/>
  <c r="AN111"/>
  <c r="AS111" s="1"/>
  <c r="AN107"/>
  <c r="AS107" s="1"/>
  <c r="AN62"/>
  <c r="AN52"/>
  <c r="AN51"/>
  <c r="AN47"/>
  <c r="AN209"/>
  <c r="AS208"/>
  <c r="AS201"/>
  <c r="AS199"/>
  <c r="AS189"/>
  <c r="AS186"/>
  <c r="AS185"/>
  <c r="AS178"/>
  <c r="AS174"/>
  <c r="AS172"/>
  <c r="AS171"/>
  <c r="AS170"/>
  <c r="AS166"/>
  <c r="AS161"/>
  <c r="AS157"/>
  <c r="AN148"/>
  <c r="AN146"/>
  <c r="AS146" s="1"/>
  <c r="AN143"/>
  <c r="AN138"/>
  <c r="AN125"/>
  <c r="AN124"/>
  <c r="AN120"/>
  <c r="AN105"/>
  <c r="AN104"/>
  <c r="AN103"/>
  <c r="AN102"/>
  <c r="AN99"/>
  <c r="AN95"/>
  <c r="AN92"/>
  <c r="AN89"/>
  <c r="AR81"/>
  <c r="AP81"/>
  <c r="AN81"/>
  <c r="AR80"/>
  <c r="AP80"/>
  <c r="AR79"/>
  <c r="AP79"/>
  <c r="AR78"/>
  <c r="AP78"/>
  <c r="AR77"/>
  <c r="AP77"/>
  <c r="AR75"/>
  <c r="AP75"/>
  <c r="AR74"/>
  <c r="AP74"/>
  <c r="AR73"/>
  <c r="AP72"/>
  <c r="AR71"/>
  <c r="AP71"/>
  <c r="AR70"/>
  <c r="AP70"/>
  <c r="AP69"/>
  <c r="AP68" s="1"/>
  <c r="AR67"/>
  <c r="AP67"/>
  <c r="AR66"/>
  <c r="AP66"/>
  <c r="AR65"/>
  <c r="AP65"/>
  <c r="AR64"/>
  <c r="AP64"/>
  <c r="AR63"/>
  <c r="AP63"/>
  <c r="AR62"/>
  <c r="AP62"/>
  <c r="AR61"/>
  <c r="AP61"/>
  <c r="AR60"/>
  <c r="AP60"/>
  <c r="AR59"/>
  <c r="AP59"/>
  <c r="AR58"/>
  <c r="AP58"/>
  <c r="AP57"/>
  <c r="AP56" s="1"/>
  <c r="AR54"/>
  <c r="AP54"/>
  <c r="AR53"/>
  <c r="AP53"/>
  <c r="AR52"/>
  <c r="AP52"/>
  <c r="AR51"/>
  <c r="AP51"/>
  <c r="AR50"/>
  <c r="AP50"/>
  <c r="AR49"/>
  <c r="AP49"/>
  <c r="AR48"/>
  <c r="AP48"/>
  <c r="AR47"/>
  <c r="AP47"/>
  <c r="AR46"/>
  <c r="AP46"/>
  <c r="AR45"/>
  <c r="AP45"/>
  <c r="AP44" s="1"/>
  <c r="AR42"/>
  <c r="AP42"/>
  <c r="AP41"/>
  <c r="AP40"/>
  <c r="AR39"/>
  <c r="AP39"/>
  <c r="AP38"/>
  <c r="AP37"/>
  <c r="AR35"/>
  <c r="AP35"/>
  <c r="AP34"/>
  <c r="AR33"/>
  <c r="AP33"/>
  <c r="AR32"/>
  <c r="AP32"/>
  <c r="AP31"/>
  <c r="AN31"/>
  <c r="AR30"/>
  <c r="AP30"/>
  <c r="AP29"/>
  <c r="AR28"/>
  <c r="AP28"/>
  <c r="AN28"/>
  <c r="AP27"/>
  <c r="AP26"/>
  <c r="AN26"/>
  <c r="AP25"/>
  <c r="AP24"/>
  <c r="AR22"/>
  <c r="AP22"/>
  <c r="AP21"/>
  <c r="AR20"/>
  <c r="AP20"/>
  <c r="AP19"/>
  <c r="AR18"/>
  <c r="AR17"/>
  <c r="AP17"/>
  <c r="AR14"/>
  <c r="AP14"/>
  <c r="AP12"/>
  <c r="AR11"/>
  <c r="AP11"/>
  <c r="AR9"/>
  <c r="AR8"/>
  <c r="AP8"/>
  <c r="AS2"/>
  <c r="AR2"/>
  <c r="AP2"/>
  <c r="AN2"/>
  <c r="AN1"/>
  <c r="AS120" l="1"/>
  <c r="AS163"/>
  <c r="AS150"/>
  <c r="AS205"/>
  <c r="AQ150"/>
  <c r="AQ163"/>
  <c r="AQ158" s="1"/>
  <c r="AP5"/>
  <c r="AS47"/>
  <c r="AS58"/>
  <c r="AS59"/>
  <c r="AS31"/>
  <c r="AR36"/>
  <c r="AS28"/>
  <c r="AS45"/>
  <c r="AS53"/>
  <c r="AS25"/>
  <c r="AS26"/>
  <c r="AS42"/>
  <c r="AS48"/>
  <c r="AP43"/>
  <c r="AS52"/>
  <c r="AS62"/>
  <c r="AP76"/>
  <c r="AR76"/>
  <c r="AS169"/>
  <c r="AS158" s="1"/>
  <c r="AS175" s="1"/>
  <c r="AP23"/>
  <c r="AP36"/>
  <c r="AP13"/>
  <c r="AP4" s="1"/>
  <c r="AP3" s="1"/>
  <c r="AS32"/>
  <c r="AS46"/>
  <c r="AS77"/>
  <c r="AS79"/>
  <c r="AS105"/>
  <c r="AS176"/>
  <c r="AR44"/>
  <c r="AR43" s="1"/>
  <c r="AS49"/>
  <c r="AS50"/>
  <c r="AS51"/>
  <c r="AS70"/>
  <c r="AP73"/>
  <c r="AN44"/>
  <c r="AP55"/>
  <c r="AS44" l="1"/>
  <c r="GS30" i="130" l="1"/>
  <c r="GN30"/>
  <c r="GH30"/>
  <c r="GC30"/>
  <c r="FW30"/>
  <c r="FR30"/>
  <c r="FL30"/>
  <c r="FG30"/>
  <c r="FA30"/>
  <c r="EV30"/>
  <c r="EP30"/>
  <c r="GS20"/>
  <c r="GN20"/>
  <c r="GH20"/>
  <c r="GC20"/>
  <c r="FW20"/>
  <c r="FR20"/>
  <c r="FL20"/>
  <c r="FG20"/>
  <c r="FA20"/>
  <c r="EV20"/>
  <c r="EP20"/>
  <c r="EH30"/>
  <c r="EC30"/>
  <c r="DW30"/>
  <c r="DR30"/>
  <c r="DL30"/>
  <c r="DF30"/>
  <c r="DA30"/>
  <c r="CU30"/>
  <c r="CP30"/>
  <c r="CJ30"/>
  <c r="CE30"/>
  <c r="EH20"/>
  <c r="EC20"/>
  <c r="DW20"/>
  <c r="DR20"/>
  <c r="DL20"/>
  <c r="DF20"/>
  <c r="DA20"/>
  <c r="CU20"/>
  <c r="CP20"/>
  <c r="CJ20"/>
  <c r="CE20"/>
  <c r="CE18" i="129"/>
  <c r="CJ18"/>
  <c r="CP18"/>
  <c r="CU18"/>
  <c r="DA18"/>
  <c r="DF18"/>
  <c r="DL18"/>
  <c r="DR18"/>
  <c r="DW18"/>
  <c r="EC18"/>
  <c r="EH18"/>
  <c r="CE21"/>
  <c r="CJ21"/>
  <c r="CP21"/>
  <c r="CU21"/>
  <c r="DA21"/>
  <c r="DF21"/>
  <c r="DL21"/>
  <c r="DR21"/>
  <c r="DW21"/>
  <c r="EC21"/>
  <c r="EH21"/>
  <c r="GS28"/>
  <c r="GN28"/>
  <c r="GH28"/>
  <c r="GC28"/>
  <c r="FW28"/>
  <c r="FR28"/>
  <c r="FL28"/>
  <c r="FG28"/>
  <c r="FA28"/>
  <c r="EV28"/>
  <c r="EP28"/>
  <c r="GS21"/>
  <c r="GN21"/>
  <c r="GH21"/>
  <c r="GC21"/>
  <c r="FW21"/>
  <c r="FR21"/>
  <c r="FL21"/>
  <c r="FG21"/>
  <c r="FA21"/>
  <c r="EV21"/>
  <c r="EP21"/>
  <c r="GS18"/>
  <c r="GN18"/>
  <c r="GH18"/>
  <c r="GC18"/>
  <c r="FW18"/>
  <c r="FR18"/>
  <c r="FL18"/>
  <c r="FG18"/>
  <c r="FA18"/>
  <c r="EV18"/>
  <c r="EP18"/>
  <c r="EH28"/>
  <c r="EC28"/>
  <c r="DW28"/>
  <c r="DR28"/>
  <c r="DL28"/>
  <c r="DF28"/>
  <c r="DA28"/>
  <c r="CU28"/>
  <c r="CP28"/>
  <c r="CJ28"/>
  <c r="CE28"/>
  <c r="Q13" i="101"/>
  <c r="R13"/>
  <c r="Q16"/>
  <c r="R16"/>
  <c r="Q23"/>
  <c r="R23"/>
  <c r="Q38"/>
  <c r="R38"/>
  <c r="Q48"/>
  <c r="R48"/>
  <c r="Q50"/>
  <c r="R50"/>
  <c r="AF210" i="89" l="1"/>
  <c r="AG210"/>
  <c r="AG149"/>
  <c r="AF149"/>
  <c r="AF148"/>
  <c r="AG148"/>
  <c r="M80"/>
  <c r="M79"/>
  <c r="M78"/>
  <c r="M77"/>
  <c r="M75"/>
  <c r="M74"/>
  <c r="M71"/>
  <c r="M66"/>
  <c r="M60"/>
  <c r="M54" l="1"/>
  <c r="M52"/>
  <c r="M48"/>
  <c r="M32"/>
  <c r="M22"/>
  <c r="K68"/>
  <c r="K73"/>
  <c r="K76"/>
  <c r="K80"/>
  <c r="K79"/>
  <c r="K78"/>
  <c r="K77"/>
  <c r="K75"/>
  <c r="K74"/>
  <c r="K72"/>
  <c r="K71"/>
  <c r="K70"/>
  <c r="K69"/>
  <c r="K67"/>
  <c r="K66"/>
  <c r="K65"/>
  <c r="K64"/>
  <c r="K63"/>
  <c r="K62"/>
  <c r="K61"/>
  <c r="K60"/>
  <c r="K59"/>
  <c r="K58"/>
  <c r="K56" s="1"/>
  <c r="K55" s="1"/>
  <c r="K57"/>
  <c r="K54"/>
  <c r="K53"/>
  <c r="K52"/>
  <c r="K51"/>
  <c r="K50"/>
  <c r="K49"/>
  <c r="K48"/>
  <c r="K47"/>
  <c r="K46"/>
  <c r="K45"/>
  <c r="K44" s="1"/>
  <c r="K43" s="1"/>
  <c r="K36"/>
  <c r="K42"/>
  <c r="K41"/>
  <c r="K40"/>
  <c r="K39"/>
  <c r="K38"/>
  <c r="K37"/>
  <c r="K34"/>
  <c r="K33"/>
  <c r="K32"/>
  <c r="K31"/>
  <c r="K30"/>
  <c r="K29"/>
  <c r="K28"/>
  <c r="K27"/>
  <c r="K26"/>
  <c r="K25"/>
  <c r="K24"/>
  <c r="K22"/>
  <c r="K21"/>
  <c r="K20"/>
  <c r="K14"/>
  <c r="K12"/>
  <c r="K11"/>
  <c r="I81"/>
  <c r="AE66" l="1"/>
  <c r="AE75"/>
  <c r="AE78"/>
  <c r="AE81"/>
  <c r="AD82"/>
  <c r="AE82"/>
  <c r="AD83"/>
  <c r="AE83"/>
  <c r="AD84"/>
  <c r="AE84"/>
  <c r="AD85"/>
  <c r="AE85"/>
  <c r="AD86"/>
  <c r="AE86"/>
  <c r="AD87"/>
  <c r="AE87"/>
  <c r="AD88"/>
  <c r="AE88"/>
  <c r="AD89"/>
  <c r="AE89"/>
  <c r="AD90"/>
  <c r="AE90"/>
  <c r="AD91"/>
  <c r="AE91"/>
  <c r="AD92"/>
  <c r="AE92"/>
  <c r="AD93"/>
  <c r="AE93"/>
  <c r="AD94"/>
  <c r="AE94"/>
  <c r="AD95"/>
  <c r="AE95"/>
  <c r="AD96"/>
  <c r="AE96"/>
  <c r="AD97"/>
  <c r="AE97"/>
  <c r="AD98"/>
  <c r="AE98"/>
  <c r="AD99"/>
  <c r="AE99"/>
  <c r="AD100"/>
  <c r="AE100"/>
  <c r="AD101"/>
  <c r="AE101"/>
  <c r="AD102"/>
  <c r="AE102"/>
  <c r="AD103"/>
  <c r="AE103"/>
  <c r="AD104"/>
  <c r="AE104"/>
  <c r="AD105"/>
  <c r="AE105"/>
  <c r="AD106"/>
  <c r="AE106"/>
  <c r="AD107"/>
  <c r="AE107"/>
  <c r="AD108"/>
  <c r="AE108"/>
  <c r="AD109"/>
  <c r="AE109"/>
  <c r="AD110"/>
  <c r="AE110"/>
  <c r="AD111"/>
  <c r="AE111"/>
  <c r="AD112"/>
  <c r="AE112"/>
  <c r="AD113"/>
  <c r="AE113"/>
  <c r="AD114"/>
  <c r="AE114"/>
  <c r="AD115"/>
  <c r="AE115"/>
  <c r="AD116"/>
  <c r="AE116"/>
  <c r="AD117"/>
  <c r="AE117"/>
  <c r="AD118"/>
  <c r="AE118"/>
  <c r="AD119"/>
  <c r="AE119"/>
  <c r="AD120"/>
  <c r="AE120"/>
  <c r="AD121"/>
  <c r="AE121"/>
  <c r="AD122"/>
  <c r="AE122"/>
  <c r="AD123"/>
  <c r="AE123"/>
  <c r="AD124"/>
  <c r="AE124"/>
  <c r="AD125"/>
  <c r="AE125"/>
  <c r="AD126"/>
  <c r="AE126"/>
  <c r="AD127"/>
  <c r="AE127"/>
  <c r="AD128"/>
  <c r="AE128"/>
  <c r="AD129"/>
  <c r="AE129"/>
  <c r="AD130"/>
  <c r="AE130"/>
  <c r="AD131"/>
  <c r="AE131"/>
  <c r="AD132"/>
  <c r="AE132"/>
  <c r="AD133"/>
  <c r="AE133"/>
  <c r="AD134"/>
  <c r="AE134"/>
  <c r="AD135"/>
  <c r="AE135"/>
  <c r="AD136"/>
  <c r="AE136"/>
  <c r="AD137"/>
  <c r="AE137"/>
  <c r="AD138"/>
  <c r="AE138"/>
  <c r="AD139"/>
  <c r="AE139"/>
  <c r="AD140"/>
  <c r="AE140"/>
  <c r="AD141"/>
  <c r="AE141"/>
  <c r="AD142"/>
  <c r="AE142"/>
  <c r="AD143"/>
  <c r="AE143"/>
  <c r="AD144"/>
  <c r="AE144"/>
  <c r="AD145"/>
  <c r="AE145"/>
  <c r="AD146"/>
  <c r="AE146"/>
  <c r="AD147"/>
  <c r="AE147"/>
  <c r="AA22"/>
  <c r="AE22" s="1"/>
  <c r="FD17" i="119" s="1"/>
  <c r="AA32" i="89"/>
  <c r="AE32" s="1"/>
  <c r="AA48"/>
  <c r="AE48" s="1"/>
  <c r="EN13" i="121" s="1"/>
  <c r="AA52" i="89"/>
  <c r="AE52" s="1"/>
  <c r="AA54"/>
  <c r="AE54" s="1"/>
  <c r="AA60"/>
  <c r="AE60" s="1"/>
  <c r="AA66"/>
  <c r="AA71"/>
  <c r="AE71" s="1"/>
  <c r="AA74"/>
  <c r="AE74" s="1"/>
  <c r="AA75"/>
  <c r="AA77"/>
  <c r="AE77" s="1"/>
  <c r="AA78"/>
  <c r="AA79"/>
  <c r="AE79" s="1"/>
  <c r="AA80"/>
  <c r="AE80" s="1"/>
  <c r="AA81"/>
  <c r="Z81"/>
  <c r="AD81" s="1"/>
  <c r="DW14" i="125" l="1"/>
  <c r="DW17"/>
  <c r="CU17"/>
  <c r="EH17"/>
  <c r="DL17"/>
  <c r="CJ17"/>
  <c r="DA29" i="124"/>
  <c r="DR21"/>
  <c r="DA28"/>
  <c r="DR28"/>
  <c r="DL28"/>
  <c r="DF28"/>
  <c r="EH28"/>
  <c r="CE24"/>
  <c r="CU24"/>
  <c r="EH24"/>
  <c r="CJ24"/>
  <c r="EC35" i="123"/>
  <c r="CE35"/>
  <c r="GS32" i="125"/>
  <c r="GN32"/>
  <c r="FR32"/>
  <c r="EV32"/>
  <c r="EP32"/>
  <c r="GC32"/>
  <c r="GH17"/>
  <c r="GC17"/>
  <c r="GS17"/>
  <c r="GN17"/>
  <c r="FW17"/>
  <c r="FW13"/>
  <c r="GC7"/>
  <c r="GC28" i="124"/>
  <c r="GN28"/>
  <c r="FL28"/>
  <c r="GS24"/>
  <c r="FW24"/>
  <c r="FR24"/>
  <c r="GN24"/>
  <c r="GH24"/>
  <c r="EP24"/>
  <c r="FA23"/>
  <c r="GN23"/>
  <c r="FL23"/>
  <c r="EV26"/>
  <c r="EP21"/>
  <c r="GN20" i="123"/>
  <c r="FR20"/>
  <c r="FL20"/>
  <c r="EP20"/>
  <c r="FG20"/>
  <c r="FW20"/>
  <c r="DL11" i="121"/>
  <c r="FO25"/>
  <c r="EY25"/>
  <c r="FD25"/>
  <c r="DL25"/>
  <c r="EH25"/>
  <c r="EC25"/>
  <c r="EC17"/>
  <c r="DR13"/>
  <c r="FJ15" i="123"/>
  <c r="EN15"/>
  <c r="DR15"/>
  <c r="FD15"/>
  <c r="EH15"/>
  <c r="DL15"/>
  <c r="EY15"/>
  <c r="EC15"/>
  <c r="FO15"/>
  <c r="ES15"/>
  <c r="DW15"/>
  <c r="FD21"/>
  <c r="EH21"/>
  <c r="DL21"/>
  <c r="EY21"/>
  <c r="EC21"/>
  <c r="FO21"/>
  <c r="ES21"/>
  <c r="DW21"/>
  <c r="FJ21"/>
  <c r="EN21"/>
  <c r="DR21"/>
  <c r="EY19"/>
  <c r="EC19"/>
  <c r="FO19"/>
  <c r="ES19"/>
  <c r="DW19"/>
  <c r="FJ19"/>
  <c r="EN19"/>
  <c r="DR19"/>
  <c r="FD19"/>
  <c r="EH19"/>
  <c r="DL19"/>
  <c r="FO17"/>
  <c r="ES17"/>
  <c r="DW17"/>
  <c r="FJ17"/>
  <c r="EN17"/>
  <c r="DR17"/>
  <c r="FD17"/>
  <c r="EH17"/>
  <c r="DL17"/>
  <c r="EY17"/>
  <c r="EC17"/>
  <c r="FD9"/>
  <c r="EH9"/>
  <c r="DL9"/>
  <c r="EY9"/>
  <c r="EC9"/>
  <c r="FO9"/>
  <c r="ES9"/>
  <c r="DW9"/>
  <c r="FJ9"/>
  <c r="EN9"/>
  <c r="DR9"/>
  <c r="FJ11"/>
  <c r="EN11"/>
  <c r="DR11"/>
  <c r="FD11"/>
  <c r="EH11"/>
  <c r="DL11"/>
  <c r="EY11"/>
  <c r="EC11"/>
  <c r="FO11"/>
  <c r="ES11"/>
  <c r="DW11"/>
  <c r="DW33" i="122"/>
  <c r="EH33"/>
  <c r="FO31"/>
  <c r="ES31"/>
  <c r="DW31"/>
  <c r="FJ31"/>
  <c r="EN31"/>
  <c r="DR31"/>
  <c r="FD31"/>
  <c r="EH31"/>
  <c r="DL31"/>
  <c r="EY31"/>
  <c r="EC31"/>
  <c r="DW17"/>
  <c r="EH17"/>
  <c r="EY9"/>
  <c r="EC9"/>
  <c r="FO9"/>
  <c r="ES9"/>
  <c r="DW9"/>
  <c r="FJ9"/>
  <c r="EN9"/>
  <c r="DR9"/>
  <c r="FD9"/>
  <c r="EH9"/>
  <c r="DL9"/>
  <c r="ES23"/>
  <c r="FO7"/>
  <c r="DR7"/>
  <c r="EC13"/>
  <c r="FJ21"/>
  <c r="EN21"/>
  <c r="DR21"/>
  <c r="FD21"/>
  <c r="EH21"/>
  <c r="DL21"/>
  <c r="EY21"/>
  <c r="EC21"/>
  <c r="FO21"/>
  <c r="ES21"/>
  <c r="DW21"/>
  <c r="DW23" i="121"/>
  <c r="FD21"/>
  <c r="EH21"/>
  <c r="DL21"/>
  <c r="EY21"/>
  <c r="EC21"/>
  <c r="FO21"/>
  <c r="ES21"/>
  <c r="DW21"/>
  <c r="FJ21"/>
  <c r="EN21"/>
  <c r="DR21"/>
  <c r="FD13"/>
  <c r="EH13"/>
  <c r="DL13"/>
  <c r="EY13"/>
  <c r="EC13"/>
  <c r="FO13"/>
  <c r="ES13"/>
  <c r="DW13"/>
  <c r="FJ13"/>
  <c r="ES11"/>
  <c r="DR25"/>
  <c r="EN25"/>
  <c r="FJ25"/>
  <c r="DW9"/>
  <c r="DW25"/>
  <c r="ES25"/>
  <c r="EY31" i="119"/>
  <c r="DL31"/>
  <c r="FD23"/>
  <c r="EY9" i="120"/>
  <c r="EC9"/>
  <c r="FO9"/>
  <c r="ES9"/>
  <c r="DW9"/>
  <c r="FJ9"/>
  <c r="EN9"/>
  <c r="DR9"/>
  <c r="FD9"/>
  <c r="EH9"/>
  <c r="DL9"/>
  <c r="EH7"/>
  <c r="EN27" i="119"/>
  <c r="EY27"/>
  <c r="DL13" i="120"/>
  <c r="EN17" i="119"/>
  <c r="DW17"/>
  <c r="ES17"/>
  <c r="EC17"/>
  <c r="EY17"/>
  <c r="DR17"/>
  <c r="FJ17"/>
  <c r="DW29" i="118"/>
  <c r="FO17" i="119"/>
  <c r="DL17"/>
  <c r="EH17"/>
  <c r="EH25" i="118"/>
  <c r="DW25"/>
  <c r="CN7" i="122"/>
  <c r="BW7"/>
  <c r="DD21" i="121"/>
  <c r="CH9"/>
  <c r="BL9"/>
  <c r="CC15"/>
  <c r="CY21"/>
  <c r="CY23" i="119"/>
  <c r="CH23"/>
  <c r="BA23"/>
  <c r="DD23"/>
  <c r="BR23"/>
  <c r="BA7" i="120"/>
  <c r="T688" i="75"/>
  <c r="AA688"/>
  <c r="AQ688"/>
  <c r="N688"/>
  <c r="AG675"/>
  <c r="P643"/>
  <c r="AN171" i="104"/>
  <c r="AN124"/>
  <c r="AN91"/>
  <c r="AN50"/>
  <c r="AN2"/>
  <c r="AD2"/>
  <c r="AD91" s="1"/>
  <c r="C2"/>
  <c r="C124" s="1"/>
  <c r="AN2" i="75"/>
  <c r="AN932" s="1"/>
  <c r="AD2"/>
  <c r="AD1404" s="1"/>
  <c r="C2"/>
  <c r="C50" i="104"/>
  <c r="H51" i="111"/>
  <c r="AB8"/>
  <c r="Y8"/>
  <c r="V8"/>
  <c r="P51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AK45"/>
  <c r="AJ45"/>
  <c r="AI45"/>
  <c r="AH45"/>
  <c r="AG45"/>
  <c r="AF45"/>
  <c r="AE45"/>
  <c r="AD45"/>
  <c r="AC45"/>
  <c r="AB45"/>
  <c r="AA45"/>
  <c r="Z45"/>
  <c r="Y45"/>
  <c r="X45"/>
  <c r="U45"/>
  <c r="T45"/>
  <c r="S45"/>
  <c r="R45"/>
  <c r="Q45"/>
  <c r="P45"/>
  <c r="O45"/>
  <c r="N45"/>
  <c r="M45"/>
  <c r="L45"/>
  <c r="K45"/>
  <c r="J45"/>
  <c r="I45"/>
  <c r="H45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L38"/>
  <c r="K38"/>
  <c r="J38"/>
  <c r="I38"/>
  <c r="H38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U31"/>
  <c r="V31"/>
  <c r="T31"/>
  <c r="S31"/>
  <c r="R31"/>
  <c r="Q31"/>
  <c r="P31"/>
  <c r="O31"/>
  <c r="N31"/>
  <c r="M31"/>
  <c r="L31"/>
  <c r="K31"/>
  <c r="J31"/>
  <c r="I31"/>
  <c r="H31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N21"/>
  <c r="L21"/>
  <c r="K21"/>
  <c r="I21"/>
  <c r="H21"/>
  <c r="O18"/>
  <c r="N18"/>
  <c r="M18"/>
  <c r="L18"/>
  <c r="K18"/>
  <c r="J18"/>
  <c r="I18"/>
  <c r="H18"/>
  <c r="Q15"/>
  <c r="P15"/>
  <c r="O15"/>
  <c r="N15"/>
  <c r="M15"/>
  <c r="L15"/>
  <c r="K15"/>
  <c r="J15"/>
  <c r="I15"/>
  <c r="H15"/>
  <c r="A4" i="114"/>
  <c r="AR1" i="111"/>
  <c r="B1" i="89"/>
  <c r="AF26" i="111"/>
  <c r="Y50"/>
  <c r="H50"/>
  <c r="A12" i="114" s="1"/>
  <c r="N37" i="111"/>
  <c r="A8" i="114"/>
  <c r="H44" i="111"/>
  <c r="A9" i="114" s="1"/>
  <c r="H37" i="111"/>
  <c r="A7" i="114" s="1"/>
  <c r="H29" i="111"/>
  <c r="A5" i="114" s="1"/>
  <c r="S26" i="111"/>
  <c r="J26"/>
  <c r="AM22"/>
  <c r="AJ22"/>
  <c r="AH17"/>
  <c r="AH16"/>
  <c r="AC16"/>
  <c r="U16"/>
  <c r="AM15"/>
  <c r="AA14"/>
  <c r="S14"/>
  <c r="S8"/>
  <c r="N7"/>
  <c r="D214" i="89"/>
  <c r="D215"/>
  <c r="E2" s="1"/>
  <c r="D217"/>
  <c r="S148" s="1"/>
  <c r="D218"/>
  <c r="I2" s="1"/>
  <c r="D221"/>
  <c r="X2" s="1"/>
  <c r="D223"/>
  <c r="D2" s="1"/>
  <c r="D151"/>
  <c r="D152"/>
  <c r="D155"/>
  <c r="D156"/>
  <c r="D159"/>
  <c r="D160"/>
  <c r="D163"/>
  <c r="D164"/>
  <c r="D167"/>
  <c r="D168"/>
  <c r="D171"/>
  <c r="D172"/>
  <c r="D175"/>
  <c r="D176"/>
  <c r="D179"/>
  <c r="D180"/>
  <c r="D183"/>
  <c r="D184"/>
  <c r="D187"/>
  <c r="D188"/>
  <c r="D191"/>
  <c r="D192"/>
  <c r="D195"/>
  <c r="D196"/>
  <c r="D199"/>
  <c r="D200"/>
  <c r="D203"/>
  <c r="D204"/>
  <c r="D207"/>
  <c r="D208"/>
  <c r="D12"/>
  <c r="D13"/>
  <c r="D16"/>
  <c r="D17"/>
  <c r="D20"/>
  <c r="D21"/>
  <c r="D24"/>
  <c r="D25"/>
  <c r="D28"/>
  <c r="D29"/>
  <c r="D81"/>
  <c r="D82"/>
  <c r="D85"/>
  <c r="D86"/>
  <c r="D89"/>
  <c r="D90"/>
  <c r="D93"/>
  <c r="D94"/>
  <c r="D97"/>
  <c r="D98"/>
  <c r="D101"/>
  <c r="D102"/>
  <c r="D105"/>
  <c r="D106"/>
  <c r="D109"/>
  <c r="D110"/>
  <c r="D113"/>
  <c r="D114"/>
  <c r="D117"/>
  <c r="D118"/>
  <c r="D121"/>
  <c r="D122"/>
  <c r="D125"/>
  <c r="D126"/>
  <c r="D129"/>
  <c r="D130"/>
  <c r="D133"/>
  <c r="D134"/>
  <c r="D137"/>
  <c r="D138"/>
  <c r="D141"/>
  <c r="D142"/>
  <c r="D145"/>
  <c r="D146"/>
  <c r="K100" i="100"/>
  <c r="N20" i="101"/>
  <c r="N19"/>
  <c r="N16"/>
  <c r="C16"/>
  <c r="G16" s="1"/>
  <c r="L16"/>
  <c r="N38"/>
  <c r="P38" s="1"/>
  <c r="N48"/>
  <c r="P48" s="1"/>
  <c r="M100" i="100"/>
  <c r="N13" i="101"/>
  <c r="N12"/>
  <c r="N8"/>
  <c r="N25"/>
  <c r="M21"/>
  <c r="M17"/>
  <c r="M14" s="1"/>
  <c r="M10"/>
  <c r="L23"/>
  <c r="P23" s="1"/>
  <c r="L13"/>
  <c r="P13" s="1"/>
  <c r="E48"/>
  <c r="G48" s="1"/>
  <c r="E38"/>
  <c r="G38" s="1"/>
  <c r="D21"/>
  <c r="D14" s="1"/>
  <c r="C23"/>
  <c r="G23" s="1"/>
  <c r="D17"/>
  <c r="E20"/>
  <c r="E16"/>
  <c r="E19"/>
  <c r="E12"/>
  <c r="E13"/>
  <c r="C13"/>
  <c r="D10"/>
  <c r="E8"/>
  <c r="M181" i="100"/>
  <c r="L181"/>
  <c r="B14" i="1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13"/>
  <c r="B309" i="20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13"/>
  <c r="AP1359" i="75"/>
  <c r="AP1357"/>
  <c r="AP1330"/>
  <c r="AP1309"/>
  <c r="AP1307"/>
  <c r="AP1280"/>
  <c r="AN986"/>
  <c r="AN1161" s="1"/>
  <c r="C61"/>
  <c r="C114"/>
  <c r="C169"/>
  <c r="C226"/>
  <c r="C285"/>
  <c r="C342"/>
  <c r="C403"/>
  <c r="C462"/>
  <c r="C519"/>
  <c r="C582"/>
  <c r="C636"/>
  <c r="C699"/>
  <c r="C756"/>
  <c r="C816"/>
  <c r="C871"/>
  <c r="C932"/>
  <c r="C986"/>
  <c r="C1046"/>
  <c r="C1106"/>
  <c r="C1161"/>
  <c r="C1218"/>
  <c r="C1269"/>
  <c r="C1320"/>
  <c r="C1378"/>
  <c r="C1404"/>
  <c r="C1428"/>
  <c r="F361"/>
  <c r="J361"/>
  <c r="N361"/>
  <c r="R361"/>
  <c r="V361"/>
  <c r="Z361"/>
  <c r="AD361"/>
  <c r="AH361"/>
  <c r="AL361"/>
  <c r="F362"/>
  <c r="J362"/>
  <c r="N362"/>
  <c r="R362"/>
  <c r="V362"/>
  <c r="Z362"/>
  <c r="AD362"/>
  <c r="AH362"/>
  <c r="AL362"/>
  <c r="F363"/>
  <c r="J363"/>
  <c r="N363"/>
  <c r="R363"/>
  <c r="V363"/>
  <c r="Z363"/>
  <c r="AD363"/>
  <c r="AH363"/>
  <c r="AL363"/>
  <c r="AP363"/>
  <c r="AT363"/>
  <c r="AL368"/>
  <c r="F372"/>
  <c r="J372"/>
  <c r="N372"/>
  <c r="R372"/>
  <c r="V372"/>
  <c r="Z372"/>
  <c r="AD372"/>
  <c r="AH372"/>
  <c r="AL372"/>
  <c r="AP372"/>
  <c r="AT372"/>
  <c r="F373"/>
  <c r="J373"/>
  <c r="N373"/>
  <c r="R373"/>
  <c r="V373"/>
  <c r="Z373"/>
  <c r="AD373"/>
  <c r="AH373"/>
  <c r="AL373"/>
  <c r="AP373"/>
  <c r="AT373"/>
  <c r="F374"/>
  <c r="J374"/>
  <c r="N374"/>
  <c r="R374"/>
  <c r="V374"/>
  <c r="Z374"/>
  <c r="AD374"/>
  <c r="AH374"/>
  <c r="AL374"/>
  <c r="AP374"/>
  <c r="AT374"/>
  <c r="AL375"/>
  <c r="F315"/>
  <c r="J315"/>
  <c r="N315"/>
  <c r="R315"/>
  <c r="V315"/>
  <c r="Z315"/>
  <c r="AD315"/>
  <c r="AH315"/>
  <c r="AL315"/>
  <c r="F316"/>
  <c r="J316"/>
  <c r="N316"/>
  <c r="R316"/>
  <c r="V316"/>
  <c r="Z316"/>
  <c r="AD316"/>
  <c r="AH316"/>
  <c r="AL316"/>
  <c r="F317"/>
  <c r="J317"/>
  <c r="N317"/>
  <c r="R317"/>
  <c r="V317"/>
  <c r="Z317"/>
  <c r="AD317"/>
  <c r="AH317"/>
  <c r="AL317"/>
  <c r="AP317"/>
  <c r="AT317"/>
  <c r="AL322"/>
  <c r="F326"/>
  <c r="J326"/>
  <c r="N326"/>
  <c r="R326"/>
  <c r="V326"/>
  <c r="Z326"/>
  <c r="AD326"/>
  <c r="AH326"/>
  <c r="AL326"/>
  <c r="AP326"/>
  <c r="AT326"/>
  <c r="F327"/>
  <c r="J327"/>
  <c r="N327"/>
  <c r="R327"/>
  <c r="V327"/>
  <c r="Z327"/>
  <c r="AD327"/>
  <c r="AH327"/>
  <c r="AL327"/>
  <c r="AP327"/>
  <c r="AT327"/>
  <c r="F328"/>
  <c r="J328"/>
  <c r="N328"/>
  <c r="R328"/>
  <c r="V328"/>
  <c r="Z328"/>
  <c r="AD328"/>
  <c r="AH328"/>
  <c r="AL328"/>
  <c r="AP328"/>
  <c r="AT328"/>
  <c r="AL329"/>
  <c r="H247"/>
  <c r="M247"/>
  <c r="R247"/>
  <c r="W247"/>
  <c r="AB247"/>
  <c r="AG247"/>
  <c r="AK247"/>
  <c r="AO247"/>
  <c r="H252"/>
  <c r="AK252"/>
  <c r="AO252"/>
  <c r="H256"/>
  <c r="AK256"/>
  <c r="AO256"/>
  <c r="H257"/>
  <c r="AK257"/>
  <c r="AO257"/>
  <c r="H258"/>
  <c r="M258"/>
  <c r="R258"/>
  <c r="W258"/>
  <c r="AB258"/>
  <c r="AG258"/>
  <c r="AK258"/>
  <c r="AO258"/>
  <c r="H259"/>
  <c r="AK259"/>
  <c r="AO259"/>
  <c r="H267"/>
  <c r="M267"/>
  <c r="R267"/>
  <c r="W267"/>
  <c r="AB267"/>
  <c r="AG267"/>
  <c r="AK267"/>
  <c r="AO267"/>
  <c r="H268"/>
  <c r="M268"/>
  <c r="R268"/>
  <c r="W268"/>
  <c r="AB268"/>
  <c r="AG268"/>
  <c r="AK268"/>
  <c r="AO268"/>
  <c r="H269"/>
  <c r="M269"/>
  <c r="R269"/>
  <c r="W269"/>
  <c r="AB269"/>
  <c r="AG269"/>
  <c r="AK269"/>
  <c r="AO269"/>
  <c r="H196"/>
  <c r="AK196"/>
  <c r="AO196"/>
  <c r="H191"/>
  <c r="M191"/>
  <c r="R191"/>
  <c r="W191"/>
  <c r="AB191"/>
  <c r="AG191"/>
  <c r="AK191"/>
  <c r="AO191"/>
  <c r="H200"/>
  <c r="AK200"/>
  <c r="AO200"/>
  <c r="H201"/>
  <c r="AK201"/>
  <c r="AO201"/>
  <c r="H202"/>
  <c r="M202"/>
  <c r="R202"/>
  <c r="W202"/>
  <c r="AB202"/>
  <c r="AG202"/>
  <c r="AK202"/>
  <c r="AO202"/>
  <c r="H203"/>
  <c r="AK203"/>
  <c r="AO203"/>
  <c r="H211"/>
  <c r="M211"/>
  <c r="R211"/>
  <c r="W211"/>
  <c r="AB211"/>
  <c r="AG211"/>
  <c r="AK211"/>
  <c r="AO211"/>
  <c r="H212"/>
  <c r="M212"/>
  <c r="R212"/>
  <c r="W212"/>
  <c r="AB212"/>
  <c r="AG212"/>
  <c r="AK212"/>
  <c r="AO212"/>
  <c r="H213"/>
  <c r="M213"/>
  <c r="R213"/>
  <c r="W213"/>
  <c r="AB213"/>
  <c r="AG213"/>
  <c r="AK213"/>
  <c r="AO213"/>
  <c r="L128"/>
  <c r="P128"/>
  <c r="T128"/>
  <c r="X128"/>
  <c r="AC128"/>
  <c r="AH128"/>
  <c r="AM128"/>
  <c r="AH132"/>
  <c r="AM132"/>
  <c r="AH134"/>
  <c r="AM134"/>
  <c r="AH135"/>
  <c r="AM135"/>
  <c r="L136"/>
  <c r="P136"/>
  <c r="T136"/>
  <c r="X136"/>
  <c r="AC136"/>
  <c r="AH136"/>
  <c r="AM136"/>
  <c r="AH137"/>
  <c r="AM137"/>
  <c r="L142"/>
  <c r="P142"/>
  <c r="T142"/>
  <c r="X142"/>
  <c r="AC142"/>
  <c r="AH142"/>
  <c r="AM142"/>
  <c r="L143"/>
  <c r="P143"/>
  <c r="T143"/>
  <c r="X143"/>
  <c r="AC143"/>
  <c r="AH143"/>
  <c r="AM143"/>
  <c r="L144"/>
  <c r="P144"/>
  <c r="T144"/>
  <c r="X144"/>
  <c r="AC144"/>
  <c r="AH144"/>
  <c r="AM144"/>
  <c r="L88"/>
  <c r="P88"/>
  <c r="T88"/>
  <c r="X88"/>
  <c r="AC88"/>
  <c r="AH88"/>
  <c r="AM88"/>
  <c r="AH92"/>
  <c r="AM92"/>
  <c r="AH94"/>
  <c r="AM94"/>
  <c r="AH95"/>
  <c r="AM95"/>
  <c r="L96"/>
  <c r="P96"/>
  <c r="T96"/>
  <c r="X96"/>
  <c r="AC96"/>
  <c r="AH96"/>
  <c r="AM96"/>
  <c r="AH97"/>
  <c r="AM97"/>
  <c r="L102"/>
  <c r="P102"/>
  <c r="T102"/>
  <c r="X102"/>
  <c r="AC102"/>
  <c r="AH102"/>
  <c r="AM102"/>
  <c r="L103"/>
  <c r="P103"/>
  <c r="T103"/>
  <c r="X103"/>
  <c r="AC103"/>
  <c r="AH103"/>
  <c r="AM103"/>
  <c r="L104"/>
  <c r="P104"/>
  <c r="T104"/>
  <c r="X104"/>
  <c r="AC104"/>
  <c r="AH104"/>
  <c r="AM104"/>
  <c r="AI803"/>
  <c r="AI789"/>
  <c r="AI31" i="99"/>
  <c r="AI17"/>
  <c r="AG11" i="98"/>
  <c r="AG672" i="75" s="1"/>
  <c r="T11" i="98"/>
  <c r="T672" i="75"/>
  <c r="AL22" i="97"/>
  <c r="AL15" s="1"/>
  <c r="AH22"/>
  <c r="AH15"/>
  <c r="AH357" i="75" s="1"/>
  <c r="V22" i="97"/>
  <c r="V364" i="75" s="1"/>
  <c r="N22" i="97"/>
  <c r="N15" s="1"/>
  <c r="J22"/>
  <c r="AT33"/>
  <c r="AP33"/>
  <c r="AH33"/>
  <c r="AH375" i="75" s="1"/>
  <c r="AD33" i="97"/>
  <c r="AD375" i="75" s="1"/>
  <c r="AD26" i="97"/>
  <c r="AD368" i="75"/>
  <c r="Z33" i="97"/>
  <c r="Z26" s="1"/>
  <c r="Z368" i="75" s="1"/>
  <c r="V33" i="97"/>
  <c r="V26" s="1"/>
  <c r="V368" i="75" s="1"/>
  <c r="R33" i="97"/>
  <c r="R26" s="1"/>
  <c r="R368" i="75" s="1"/>
  <c r="R375"/>
  <c r="N33" i="97"/>
  <c r="N375" i="75"/>
  <c r="J33" i="97"/>
  <c r="J26" s="1"/>
  <c r="J368" i="75" s="1"/>
  <c r="J375"/>
  <c r="AX32" i="97"/>
  <c r="AX374" i="75"/>
  <c r="AX31" i="97"/>
  <c r="AX373" i="75" s="1"/>
  <c r="AX30" i="97"/>
  <c r="AX372" i="75" s="1"/>
  <c r="AX21" i="97"/>
  <c r="AX363" i="75" s="1"/>
  <c r="AM30" i="91"/>
  <c r="AC30"/>
  <c r="X30"/>
  <c r="T30"/>
  <c r="T145" i="75" s="1"/>
  <c r="L30" i="91"/>
  <c r="L145" i="75" s="1"/>
  <c r="AX32" i="94"/>
  <c r="AX328" i="75" s="1"/>
  <c r="AX31" i="94"/>
  <c r="AX327" i="75" s="1"/>
  <c r="AX30" i="94"/>
  <c r="AX326" i="75" s="1"/>
  <c r="AT33" i="94"/>
  <c r="AT26" s="1"/>
  <c r="AT322" i="75" s="1"/>
  <c r="AP33" i="94"/>
  <c r="AP329" i="75" s="1"/>
  <c r="AH33" i="94"/>
  <c r="AD33"/>
  <c r="AD329" i="75" s="1"/>
  <c r="Z33" i="94"/>
  <c r="V33"/>
  <c r="V26" s="1"/>
  <c r="V322" i="75" s="1"/>
  <c r="R33" i="94"/>
  <c r="N33"/>
  <c r="N329" i="75" s="1"/>
  <c r="J33" i="94"/>
  <c r="J26" s="1"/>
  <c r="J322" i="75" s="1"/>
  <c r="J329"/>
  <c r="AX21" i="94"/>
  <c r="AX317" i="75"/>
  <c r="AL22" i="94"/>
  <c r="AL15" s="1"/>
  <c r="AH22"/>
  <c r="V22"/>
  <c r="V41" s="1"/>
  <c r="V337" i="75" s="1"/>
  <c r="N22" i="94"/>
  <c r="N15" s="1"/>
  <c r="J22"/>
  <c r="AG43" i="93"/>
  <c r="AB43"/>
  <c r="W43"/>
  <c r="W270" i="75" s="1"/>
  <c r="M43" i="93"/>
  <c r="H43"/>
  <c r="M44" i="92"/>
  <c r="M214" i="75" s="1"/>
  <c r="H44" i="92"/>
  <c r="H214" i="75" s="1"/>
  <c r="AT42" i="93"/>
  <c r="AT269" i="75" s="1"/>
  <c r="AT41" i="93"/>
  <c r="AT268" i="75" s="1"/>
  <c r="AT40" i="93"/>
  <c r="AT267" i="75" s="1"/>
  <c r="AT31" i="93"/>
  <c r="AT258" i="75" s="1"/>
  <c r="AT20" i="93"/>
  <c r="AT247" i="75" s="1"/>
  <c r="AT43" i="92"/>
  <c r="AT213" i="75" s="1"/>
  <c r="AT42" i="92"/>
  <c r="AT212" i="75" s="1"/>
  <c r="AT41" i="92"/>
  <c r="AT211" i="75" s="1"/>
  <c r="AT32" i="92"/>
  <c r="AT202" i="75" s="1"/>
  <c r="AT21" i="92"/>
  <c r="AT191" i="75" s="1"/>
  <c r="AB44" i="92"/>
  <c r="AG44"/>
  <c r="AG214" i="75" s="1"/>
  <c r="W44" i="92"/>
  <c r="W214" i="75" s="1"/>
  <c r="W37" i="92"/>
  <c r="W207" i="75" s="1"/>
  <c r="AM31" i="90"/>
  <c r="AM105" i="75" s="1"/>
  <c r="AC31" i="90"/>
  <c r="AC26" s="1"/>
  <c r="AC100" i="75" s="1"/>
  <c r="AC105"/>
  <c r="X31" i="90"/>
  <c r="T31"/>
  <c r="T105" i="75"/>
  <c r="T26" i="90"/>
  <c r="T100" i="75" s="1"/>
  <c r="L31" i="90"/>
  <c r="L26" s="1"/>
  <c r="L100" i="75" s="1"/>
  <c r="F18" i="1"/>
  <c r="I18" s="1"/>
  <c r="F19"/>
  <c r="I19" s="1"/>
  <c r="AT29" i="91"/>
  <c r="AT144" i="75" s="1"/>
  <c r="AT28" i="91"/>
  <c r="AT143" i="75" s="1"/>
  <c r="AT27" i="91"/>
  <c r="AT142" i="75" s="1"/>
  <c r="AT21" i="91"/>
  <c r="AT136" i="75" s="1"/>
  <c r="AT13" i="91"/>
  <c r="AT128" i="75" s="1"/>
  <c r="AT22" i="90"/>
  <c r="AT96" i="75"/>
  <c r="AT30" i="90"/>
  <c r="AT104" i="75"/>
  <c r="AT29" i="90"/>
  <c r="AT103" i="75"/>
  <c r="AT28" i="90"/>
  <c r="AT102" i="75"/>
  <c r="AT14" i="90"/>
  <c r="AT88" i="75"/>
  <c r="AM26" i="90"/>
  <c r="AM100" i="75" s="1"/>
  <c r="AL41" i="97"/>
  <c r="AL383" i="75" s="1"/>
  <c r="AH26" i="97"/>
  <c r="AH368" i="75" s="1"/>
  <c r="N26" i="97"/>
  <c r="N368" i="75"/>
  <c r="AL41" i="94"/>
  <c r="AL337" i="75"/>
  <c r="AH41" i="97"/>
  <c r="AH383" i="75" s="1"/>
  <c r="AH364"/>
  <c r="V189" i="89"/>
  <c r="X189" s="1"/>
  <c r="AG189" s="1"/>
  <c r="V186"/>
  <c r="X186" s="1"/>
  <c r="AG186" s="1"/>
  <c r="V185"/>
  <c r="X185" s="1"/>
  <c r="AG185" s="1"/>
  <c r="Q133"/>
  <c r="Q131"/>
  <c r="S131" s="1"/>
  <c r="X131" s="1"/>
  <c r="AC131" s="1"/>
  <c r="AG131" s="1"/>
  <c r="Q128"/>
  <c r="S128" s="1"/>
  <c r="X128" s="1"/>
  <c r="AC128" s="1"/>
  <c r="AG128" s="1"/>
  <c r="Q127"/>
  <c r="S127" s="1"/>
  <c r="X127" s="1"/>
  <c r="AC127" s="1"/>
  <c r="AG127" s="1"/>
  <c r="Q123"/>
  <c r="S123" s="1"/>
  <c r="X123" s="1"/>
  <c r="AC123" s="1"/>
  <c r="AG123" s="1"/>
  <c r="Q122"/>
  <c r="S122" s="1"/>
  <c r="Q121"/>
  <c r="S121" s="1"/>
  <c r="X121" s="1"/>
  <c r="AC121" s="1"/>
  <c r="AG121" s="1"/>
  <c r="GH7" i="125" s="1"/>
  <c r="Q118" i="89"/>
  <c r="S118" s="1"/>
  <c r="X118" s="1"/>
  <c r="AC118" s="1"/>
  <c r="AG118" s="1"/>
  <c r="Q117"/>
  <c r="S117" s="1"/>
  <c r="X117" s="1"/>
  <c r="AC117" s="1"/>
  <c r="AG117" s="1"/>
  <c r="Q115"/>
  <c r="S115"/>
  <c r="X115" s="1"/>
  <c r="AC115" s="1"/>
  <c r="AG115" s="1"/>
  <c r="Q114"/>
  <c r="S114" s="1"/>
  <c r="X114" s="1"/>
  <c r="AC114" s="1"/>
  <c r="AG114" s="1"/>
  <c r="Q113"/>
  <c r="S113" s="1"/>
  <c r="X113" s="1"/>
  <c r="AC113" s="1"/>
  <c r="AG113" s="1"/>
  <c r="Q112"/>
  <c r="S112" s="1"/>
  <c r="X112" s="1"/>
  <c r="AC112" s="1"/>
  <c r="AG112" s="1"/>
  <c r="GH26" i="124" s="1"/>
  <c r="Q111" i="89"/>
  <c r="S111" s="1"/>
  <c r="X111" s="1"/>
  <c r="AC111" s="1"/>
  <c r="AG111" s="1"/>
  <c r="Q110"/>
  <c r="S110" s="1"/>
  <c r="X110" s="1"/>
  <c r="AC110" s="1"/>
  <c r="AG110" s="1"/>
  <c r="GC24" i="124" s="1"/>
  <c r="Q108" i="89"/>
  <c r="S108"/>
  <c r="X108" s="1"/>
  <c r="AC108" s="1"/>
  <c r="AG108" s="1"/>
  <c r="Q107"/>
  <c r="S107" s="1"/>
  <c r="X107" s="1"/>
  <c r="AC107" s="1"/>
  <c r="AG107" s="1"/>
  <c r="GS21" i="124" s="1"/>
  <c r="Q106" i="89"/>
  <c r="S106"/>
  <c r="Q91"/>
  <c r="S91" s="1"/>
  <c r="X91" s="1"/>
  <c r="AC91" s="1"/>
  <c r="AG91" s="1"/>
  <c r="Q79"/>
  <c r="S79" s="1"/>
  <c r="X79" s="1"/>
  <c r="AC79" s="1"/>
  <c r="AG79" s="1"/>
  <c r="EV20" i="123" s="1"/>
  <c r="Q77" i="89"/>
  <c r="S77"/>
  <c r="X77" s="1"/>
  <c r="AC77" s="1"/>
  <c r="AG77" s="1"/>
  <c r="Q72"/>
  <c r="V67"/>
  <c r="W67" s="1"/>
  <c r="V65"/>
  <c r="W65" s="1"/>
  <c r="V64"/>
  <c r="W64" s="1"/>
  <c r="V63"/>
  <c r="W63" s="1"/>
  <c r="V62"/>
  <c r="W62" s="1"/>
  <c r="Q62"/>
  <c r="S62"/>
  <c r="X62" s="1"/>
  <c r="AC62" s="1"/>
  <c r="AG62" s="1"/>
  <c r="V61"/>
  <c r="W61" s="1"/>
  <c r="V59"/>
  <c r="W59" s="1"/>
  <c r="Q59"/>
  <c r="S59" s="1"/>
  <c r="V58"/>
  <c r="W58" s="1"/>
  <c r="Q58"/>
  <c r="S58" s="1"/>
  <c r="V53"/>
  <c r="W53" s="1"/>
  <c r="Q53"/>
  <c r="S53"/>
  <c r="X53" s="1"/>
  <c r="AC53" s="1"/>
  <c r="AG53" s="1"/>
  <c r="Q52"/>
  <c r="S52" s="1"/>
  <c r="X52" s="1"/>
  <c r="AC52" s="1"/>
  <c r="AG52" s="1"/>
  <c r="V51"/>
  <c r="W51" s="1"/>
  <c r="Q51"/>
  <c r="S51" s="1"/>
  <c r="X51" s="1"/>
  <c r="AC51" s="1"/>
  <c r="AG51" s="1"/>
  <c r="GH20" i="121" s="1"/>
  <c r="V50" i="89"/>
  <c r="W50" s="1"/>
  <c r="Q50"/>
  <c r="S50" s="1"/>
  <c r="V49"/>
  <c r="W49" s="1"/>
  <c r="Q49"/>
  <c r="S49"/>
  <c r="X49" s="1"/>
  <c r="AC49" s="1"/>
  <c r="AG49" s="1"/>
  <c r="V47"/>
  <c r="W47" s="1"/>
  <c r="Q47"/>
  <c r="S47" s="1"/>
  <c r="V46"/>
  <c r="W46"/>
  <c r="Q46"/>
  <c r="S46" s="1"/>
  <c r="V45"/>
  <c r="W45"/>
  <c r="Q45"/>
  <c r="S45" s="1"/>
  <c r="X45" s="1"/>
  <c r="AC45" s="1"/>
  <c r="AG45" s="1"/>
  <c r="V42"/>
  <c r="W42" s="1"/>
  <c r="Q42"/>
  <c r="S42" s="1"/>
  <c r="V199"/>
  <c r="X199" s="1"/>
  <c r="AG199" s="1"/>
  <c r="V182"/>
  <c r="X182" s="1"/>
  <c r="AG182" s="1"/>
  <c r="V181"/>
  <c r="X181" s="1"/>
  <c r="AG181" s="1"/>
  <c r="Q146"/>
  <c r="S146" s="1"/>
  <c r="X146" s="1"/>
  <c r="AC146" s="1"/>
  <c r="AG146" s="1"/>
  <c r="FA32" i="125" s="1"/>
  <c r="Q144" i="89"/>
  <c r="S144"/>
  <c r="X144" s="1"/>
  <c r="AC144" s="1"/>
  <c r="AG144" s="1"/>
  <c r="Q109"/>
  <c r="S109" s="1"/>
  <c r="X109" s="1"/>
  <c r="AC109" s="1"/>
  <c r="AG109" s="1"/>
  <c r="V72"/>
  <c r="W72"/>
  <c r="V70"/>
  <c r="W70" s="1"/>
  <c r="Q70"/>
  <c r="S70" s="1"/>
  <c r="Q48"/>
  <c r="S48" s="1"/>
  <c r="X48" s="1"/>
  <c r="AC48" s="1"/>
  <c r="AG48" s="1"/>
  <c r="FA14" i="121" s="1"/>
  <c r="V34" i="89"/>
  <c r="W34" s="1"/>
  <c r="V33"/>
  <c r="W33" s="1"/>
  <c r="Q32"/>
  <c r="S32" s="1"/>
  <c r="X32" s="1"/>
  <c r="AC32" s="1"/>
  <c r="AG32" s="1"/>
  <c r="V31"/>
  <c r="W31" s="1"/>
  <c r="Q31"/>
  <c r="S31" s="1"/>
  <c r="X31" s="1"/>
  <c r="AC31" s="1"/>
  <c r="AG31" s="1"/>
  <c r="V30"/>
  <c r="W30" s="1"/>
  <c r="V29"/>
  <c r="W29"/>
  <c r="V28"/>
  <c r="W28" s="1"/>
  <c r="Q28"/>
  <c r="S28"/>
  <c r="V27"/>
  <c r="W27" s="1"/>
  <c r="V26"/>
  <c r="W26" s="1"/>
  <c r="Q26"/>
  <c r="S26" s="1"/>
  <c r="V25"/>
  <c r="W25" s="1"/>
  <c r="Q25"/>
  <c r="S25" s="1"/>
  <c r="X25" s="1"/>
  <c r="AC25" s="1"/>
  <c r="AG25" s="1"/>
  <c r="V19"/>
  <c r="W19" s="1"/>
  <c r="V18"/>
  <c r="W18"/>
  <c r="V17"/>
  <c r="W17" s="1"/>
  <c r="V15"/>
  <c r="W15"/>
  <c r="V14"/>
  <c r="W14" s="1"/>
  <c r="V12"/>
  <c r="W12" s="1"/>
  <c r="V10"/>
  <c r="W10" s="1"/>
  <c r="V9"/>
  <c r="W9" s="1"/>
  <c r="V8"/>
  <c r="W8" s="1"/>
  <c r="V6"/>
  <c r="W6" s="1"/>
  <c r="S143"/>
  <c r="S138"/>
  <c r="S125"/>
  <c r="S124"/>
  <c r="S120"/>
  <c r="S105"/>
  <c r="S104"/>
  <c r="S103"/>
  <c r="S102"/>
  <c r="S99"/>
  <c r="S95"/>
  <c r="S92"/>
  <c r="S89"/>
  <c r="W81"/>
  <c r="U81"/>
  <c r="S81"/>
  <c r="W80"/>
  <c r="U80"/>
  <c r="W79"/>
  <c r="U79"/>
  <c r="W78"/>
  <c r="U78"/>
  <c r="W77"/>
  <c r="U77"/>
  <c r="U76" s="1"/>
  <c r="W75"/>
  <c r="U75"/>
  <c r="W74"/>
  <c r="W73" s="1"/>
  <c r="U74"/>
  <c r="U72"/>
  <c r="W71"/>
  <c r="U71"/>
  <c r="U70"/>
  <c r="U69"/>
  <c r="U67"/>
  <c r="W66"/>
  <c r="U66"/>
  <c r="U65"/>
  <c r="U64"/>
  <c r="U63"/>
  <c r="U62"/>
  <c r="U61"/>
  <c r="W60"/>
  <c r="U60"/>
  <c r="U59"/>
  <c r="U58"/>
  <c r="U57"/>
  <c r="W54"/>
  <c r="U54"/>
  <c r="U53"/>
  <c r="W52"/>
  <c r="U52"/>
  <c r="U51"/>
  <c r="U50"/>
  <c r="U49"/>
  <c r="W48"/>
  <c r="U48"/>
  <c r="U47"/>
  <c r="U46"/>
  <c r="U45"/>
  <c r="U42"/>
  <c r="U41"/>
  <c r="U40"/>
  <c r="U39"/>
  <c r="U38"/>
  <c r="U37"/>
  <c r="W35"/>
  <c r="U35"/>
  <c r="U34"/>
  <c r="U33"/>
  <c r="W32"/>
  <c r="U32"/>
  <c r="U31"/>
  <c r="U30"/>
  <c r="U29"/>
  <c r="U28"/>
  <c r="U27"/>
  <c r="U26"/>
  <c r="U25"/>
  <c r="U23" s="1"/>
  <c r="U24"/>
  <c r="W22"/>
  <c r="U22"/>
  <c r="U21"/>
  <c r="U20"/>
  <c r="U14"/>
  <c r="U12"/>
  <c r="U11"/>
  <c r="L199"/>
  <c r="N199" s="1"/>
  <c r="AF199" s="1"/>
  <c r="L189"/>
  <c r="N189" s="1"/>
  <c r="AF189" s="1"/>
  <c r="N212" i="88"/>
  <c r="O212"/>
  <c r="L186" i="89"/>
  <c r="N186" s="1"/>
  <c r="AF186" s="1"/>
  <c r="L185"/>
  <c r="N185" s="1"/>
  <c r="AF185" s="1"/>
  <c r="L182"/>
  <c r="N182" s="1"/>
  <c r="AF182" s="1"/>
  <c r="L181"/>
  <c r="N181" s="1"/>
  <c r="AF181" s="1"/>
  <c r="U44"/>
  <c r="U43" s="1"/>
  <c r="U36"/>
  <c r="U73"/>
  <c r="G128"/>
  <c r="I128" s="1"/>
  <c r="N128" s="1"/>
  <c r="AB128" s="1"/>
  <c r="AF128" s="1"/>
  <c r="G127"/>
  <c r="I127" s="1"/>
  <c r="N127" s="1"/>
  <c r="AB127" s="1"/>
  <c r="AF127" s="1"/>
  <c r="I89"/>
  <c r="I92"/>
  <c r="I95"/>
  <c r="I99"/>
  <c r="I102"/>
  <c r="I103"/>
  <c r="I104"/>
  <c r="I105"/>
  <c r="I120"/>
  <c r="I124"/>
  <c r="I125"/>
  <c r="I138"/>
  <c r="I143"/>
  <c r="G106"/>
  <c r="I106"/>
  <c r="G107"/>
  <c r="I107" s="1"/>
  <c r="N107" s="1"/>
  <c r="AB107" s="1"/>
  <c r="AF107" s="1"/>
  <c r="CE21" i="124" s="1"/>
  <c r="G108" i="89"/>
  <c r="I108" s="1"/>
  <c r="N108" s="1"/>
  <c r="AB108" s="1"/>
  <c r="AF108" s="1"/>
  <c r="G109"/>
  <c r="I109"/>
  <c r="N109" s="1"/>
  <c r="AB109" s="1"/>
  <c r="AF109" s="1"/>
  <c r="G110"/>
  <c r="I110" s="1"/>
  <c r="N110" s="1"/>
  <c r="AB110" s="1"/>
  <c r="AF110" s="1"/>
  <c r="G111"/>
  <c r="I111" s="1"/>
  <c r="N111" s="1"/>
  <c r="AB111" s="1"/>
  <c r="AF111" s="1"/>
  <c r="G112"/>
  <c r="I112" s="1"/>
  <c r="N112" s="1"/>
  <c r="AB112" s="1"/>
  <c r="AF112" s="1"/>
  <c r="DL26" i="124" s="1"/>
  <c r="G113" i="89"/>
  <c r="I113" s="1"/>
  <c r="N113" s="1"/>
  <c r="AB113" s="1"/>
  <c r="AF113" s="1"/>
  <c r="G114"/>
  <c r="I114" s="1"/>
  <c r="N114" s="1"/>
  <c r="AB114" s="1"/>
  <c r="AF114" s="1"/>
  <c r="CU28" i="124" s="1"/>
  <c r="G115" i="89"/>
  <c r="I115" s="1"/>
  <c r="N115" s="1"/>
  <c r="AB115" s="1"/>
  <c r="AF115" s="1"/>
  <c r="EC29" i="124" s="1"/>
  <c r="G117" i="89"/>
  <c r="I117" s="1"/>
  <c r="N117" s="1"/>
  <c r="AB117" s="1"/>
  <c r="AF117" s="1"/>
  <c r="G118"/>
  <c r="I118" s="1"/>
  <c r="N118" s="1"/>
  <c r="AB118" s="1"/>
  <c r="AF118" s="1"/>
  <c r="G121"/>
  <c r="I121" s="1"/>
  <c r="G122"/>
  <c r="I122" s="1"/>
  <c r="N122" s="1"/>
  <c r="AB122" s="1"/>
  <c r="AF122" s="1"/>
  <c r="CE8" i="125" s="1"/>
  <c r="G123" i="89"/>
  <c r="I123" s="1"/>
  <c r="N123" s="1"/>
  <c r="AB123" s="1"/>
  <c r="AF123" s="1"/>
  <c r="G131"/>
  <c r="I131" s="1"/>
  <c r="N131" s="1"/>
  <c r="AB131" s="1"/>
  <c r="AF131" s="1"/>
  <c r="G133"/>
  <c r="G144"/>
  <c r="I144" s="1"/>
  <c r="N144" s="1"/>
  <c r="AB144" s="1"/>
  <c r="AF144" s="1"/>
  <c r="G146"/>
  <c r="I146" s="1"/>
  <c r="N146" s="1"/>
  <c r="AB146" s="1"/>
  <c r="AF146" s="1"/>
  <c r="G91"/>
  <c r="I91" s="1"/>
  <c r="N91" s="1"/>
  <c r="AB91" s="1"/>
  <c r="AF91" s="1"/>
  <c r="M73"/>
  <c r="M76"/>
  <c r="M81"/>
  <c r="K23"/>
  <c r="AA73"/>
  <c r="AE73" s="1"/>
  <c r="AA76"/>
  <c r="AE76" s="1"/>
  <c r="K81"/>
  <c r="L72"/>
  <c r="M72" s="1"/>
  <c r="AA72" s="1"/>
  <c r="AE72" s="1"/>
  <c r="L70"/>
  <c r="M70" s="1"/>
  <c r="AA70" s="1"/>
  <c r="AE70" s="1"/>
  <c r="L67"/>
  <c r="M67" s="1"/>
  <c r="AA67" s="1"/>
  <c r="AE67" s="1"/>
  <c r="L65"/>
  <c r="M65" s="1"/>
  <c r="AA65" s="1"/>
  <c r="AE65" s="1"/>
  <c r="L64"/>
  <c r="M64" s="1"/>
  <c r="AA64" s="1"/>
  <c r="AE64" s="1"/>
  <c r="L63"/>
  <c r="M63" s="1"/>
  <c r="AA63" s="1"/>
  <c r="AE63" s="1"/>
  <c r="L62"/>
  <c r="M62" s="1"/>
  <c r="AA62" s="1"/>
  <c r="AE62" s="1"/>
  <c r="L61"/>
  <c r="M61" s="1"/>
  <c r="AA61" s="1"/>
  <c r="AE61" s="1"/>
  <c r="L59"/>
  <c r="M59" s="1"/>
  <c r="AA59" s="1"/>
  <c r="AE59" s="1"/>
  <c r="L58"/>
  <c r="M58" s="1"/>
  <c r="AA58" s="1"/>
  <c r="AE58" s="1"/>
  <c r="L53"/>
  <c r="M53" s="1"/>
  <c r="AA53" s="1"/>
  <c r="AE53" s="1"/>
  <c r="L51"/>
  <c r="M51" s="1"/>
  <c r="AA51" s="1"/>
  <c r="AE51" s="1"/>
  <c r="L50"/>
  <c r="M50" s="1"/>
  <c r="AA50" s="1"/>
  <c r="AE50" s="1"/>
  <c r="L49"/>
  <c r="M49" s="1"/>
  <c r="AA49" s="1"/>
  <c r="AE49" s="1"/>
  <c r="L47"/>
  <c r="M47" s="1"/>
  <c r="AA47" s="1"/>
  <c r="AE47" s="1"/>
  <c r="DW11" i="121" s="1"/>
  <c r="L46" i="89"/>
  <c r="M46" s="1"/>
  <c r="AA46" s="1"/>
  <c r="AE46" s="1"/>
  <c r="L45"/>
  <c r="L42"/>
  <c r="M42" s="1"/>
  <c r="AA42" s="1"/>
  <c r="AE42" s="1"/>
  <c r="L34"/>
  <c r="M34" s="1"/>
  <c r="AA34" s="1"/>
  <c r="AE34" s="1"/>
  <c r="DW13" i="120" s="1"/>
  <c r="L33" i="89"/>
  <c r="M33" s="1"/>
  <c r="AA33" s="1"/>
  <c r="AE33" s="1"/>
  <c r="L31"/>
  <c r="M31" s="1"/>
  <c r="AA31" s="1"/>
  <c r="AE31" s="1"/>
  <c r="ES7" i="120" s="1"/>
  <c r="L30" i="89"/>
  <c r="M30" s="1"/>
  <c r="AA30" s="1"/>
  <c r="AE30" s="1"/>
  <c r="L29"/>
  <c r="M29" s="1"/>
  <c r="AA29" s="1"/>
  <c r="AE29" s="1"/>
  <c r="EN31" i="119" s="1"/>
  <c r="L28" i="89"/>
  <c r="M28" s="1"/>
  <c r="AA28" s="1"/>
  <c r="AE28" s="1"/>
  <c r="L27"/>
  <c r="M27" s="1"/>
  <c r="AA27" s="1"/>
  <c r="AE27" s="1"/>
  <c r="L26"/>
  <c r="M26" s="1"/>
  <c r="AA26" s="1"/>
  <c r="AE26" s="1"/>
  <c r="L25"/>
  <c r="M25" s="1"/>
  <c r="AA25" s="1"/>
  <c r="AE25" s="1"/>
  <c r="L19"/>
  <c r="M19" s="1"/>
  <c r="L18"/>
  <c r="M18" s="1"/>
  <c r="L17"/>
  <c r="M17" s="1"/>
  <c r="L15"/>
  <c r="M15" s="1"/>
  <c r="L14"/>
  <c r="M14" s="1"/>
  <c r="AA14" s="1"/>
  <c r="AE14" s="1"/>
  <c r="L12"/>
  <c r="M12" s="1"/>
  <c r="AA12" s="1"/>
  <c r="AE12" s="1"/>
  <c r="L10"/>
  <c r="M10" s="1"/>
  <c r="L9"/>
  <c r="M9" s="1"/>
  <c r="L8"/>
  <c r="M8" s="1"/>
  <c r="L6"/>
  <c r="M6" s="1"/>
  <c r="G79"/>
  <c r="I79" s="1"/>
  <c r="Z79" s="1"/>
  <c r="AD79" s="1"/>
  <c r="G77"/>
  <c r="G72"/>
  <c r="G70"/>
  <c r="I70" s="1"/>
  <c r="Z70" s="1"/>
  <c r="AD70" s="1"/>
  <c r="G62"/>
  <c r="G59"/>
  <c r="I59" s="1"/>
  <c r="Z59" s="1"/>
  <c r="AD59" s="1"/>
  <c r="N59"/>
  <c r="AB59" s="1"/>
  <c r="AF59" s="1"/>
  <c r="G58"/>
  <c r="I58" s="1"/>
  <c r="Z58" s="1"/>
  <c r="AD58" s="1"/>
  <c r="G53"/>
  <c r="G52"/>
  <c r="I52" s="1"/>
  <c r="Z52" s="1"/>
  <c r="AD52" s="1"/>
  <c r="N52"/>
  <c r="AB52" s="1"/>
  <c r="AF52" s="1"/>
  <c r="G51"/>
  <c r="I51" s="1"/>
  <c r="Z51" s="1"/>
  <c r="AD51" s="1"/>
  <c r="G50"/>
  <c r="G49"/>
  <c r="I49" s="1"/>
  <c r="Z49" s="1"/>
  <c r="AD49" s="1"/>
  <c r="CY15" i="121" s="1"/>
  <c r="G48" i="89"/>
  <c r="G47"/>
  <c r="G46"/>
  <c r="I46" s="1"/>
  <c r="Z46" s="1"/>
  <c r="AD46" s="1"/>
  <c r="G45"/>
  <c r="I45" s="1"/>
  <c r="Z45" s="1"/>
  <c r="AD45" s="1"/>
  <c r="CC7" i="121" s="1"/>
  <c r="G42" i="89"/>
  <c r="I42" s="1"/>
  <c r="Z42" s="1"/>
  <c r="AD42" s="1"/>
  <c r="G32"/>
  <c r="I32" s="1"/>
  <c r="G31"/>
  <c r="I31" s="1"/>
  <c r="Z31" s="1"/>
  <c r="AD31" s="1"/>
  <c r="CH7" i="120" s="1"/>
  <c r="G28" i="89"/>
  <c r="G26"/>
  <c r="G25"/>
  <c r="I25" s="1"/>
  <c r="Z25" s="1"/>
  <c r="AD25" s="1"/>
  <c r="CC23" i="119" s="1"/>
  <c r="D61" i="88"/>
  <c r="C61"/>
  <c r="Q749" i="75"/>
  <c r="Q748"/>
  <c r="Q747"/>
  <c r="Q746"/>
  <c r="Q743"/>
  <c r="Q739"/>
  <c r="C311" i="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7"/>
  <c r="C16"/>
  <c r="C15"/>
  <c r="C14"/>
  <c r="C13"/>
  <c r="F17"/>
  <c r="B29" i="6"/>
  <c r="B20" i="74"/>
  <c r="Q745" i="75"/>
  <c r="Q744"/>
  <c r="Q742"/>
  <c r="Q741"/>
  <c r="Q740"/>
  <c r="AH712"/>
  <c r="AA712"/>
  <c r="T712"/>
  <c r="N709"/>
  <c r="AH32" i="77"/>
  <c r="AI61"/>
  <c r="AJ92"/>
  <c r="AK32"/>
  <c r="AL92"/>
  <c r="AM92"/>
  <c r="AN61"/>
  <c r="AO32"/>
  <c r="AO92"/>
  <c r="AP61"/>
  <c r="AQ61"/>
  <c r="AI63" i="76"/>
  <c r="AJ34"/>
  <c r="AK34"/>
  <c r="AL34"/>
  <c r="AM34"/>
  <c r="AN95"/>
  <c r="AO63"/>
  <c r="AO95"/>
  <c r="AP34"/>
  <c r="AQ95"/>
  <c r="AQ34"/>
  <c r="AH10" i="74"/>
  <c r="AJ10"/>
  <c r="AL10"/>
  <c r="AN10"/>
  <c r="AP10"/>
  <c r="AR10"/>
  <c r="AT10"/>
  <c r="AV10"/>
  <c r="D20"/>
  <c r="F20"/>
  <c r="H20"/>
  <c r="J20"/>
  <c r="L20"/>
  <c r="N20"/>
  <c r="P20"/>
  <c r="R20"/>
  <c r="T20"/>
  <c r="X20"/>
  <c r="BB20"/>
  <c r="BD20"/>
  <c r="BF20"/>
  <c r="BH20"/>
  <c r="BJ20"/>
  <c r="BL20"/>
  <c r="BB23"/>
  <c r="BD23"/>
  <c r="BF23"/>
  <c r="BH23"/>
  <c r="BJ23"/>
  <c r="BL23"/>
  <c r="B26"/>
  <c r="D26"/>
  <c r="F26"/>
  <c r="H26"/>
  <c r="J26"/>
  <c r="L26"/>
  <c r="N26"/>
  <c r="P26"/>
  <c r="BB29"/>
  <c r="BD29"/>
  <c r="BF29"/>
  <c r="BH29"/>
  <c r="BJ29"/>
  <c r="BL29"/>
  <c r="B32"/>
  <c r="D32"/>
  <c r="F32"/>
  <c r="H32"/>
  <c r="J32"/>
  <c r="BB32"/>
  <c r="BD32"/>
  <c r="BF32"/>
  <c r="BH32"/>
  <c r="BJ32"/>
  <c r="BL32"/>
  <c r="B38"/>
  <c r="D38"/>
  <c r="F38"/>
  <c r="H38"/>
  <c r="J38"/>
  <c r="L38"/>
  <c r="N38"/>
  <c r="P38"/>
  <c r="R38"/>
  <c r="T38"/>
  <c r="V38"/>
  <c r="X38"/>
  <c r="Z38"/>
  <c r="AB38"/>
  <c r="AD38"/>
  <c r="AF38"/>
  <c r="AH38"/>
  <c r="AJ38"/>
  <c r="AL38"/>
  <c r="AN38"/>
  <c r="AP38"/>
  <c r="AR38"/>
  <c r="AT38"/>
  <c r="AV38"/>
  <c r="AX38"/>
  <c r="AZ38"/>
  <c r="BB38"/>
  <c r="BD38"/>
  <c r="BF38"/>
  <c r="BH38"/>
  <c r="BJ38"/>
  <c r="BL38"/>
  <c r="B49"/>
  <c r="D49"/>
  <c r="F49"/>
  <c r="H49"/>
  <c r="J49"/>
  <c r="L49"/>
  <c r="N49"/>
  <c r="P49"/>
  <c r="R49"/>
  <c r="T49"/>
  <c r="V49"/>
  <c r="X49"/>
  <c r="Z49"/>
  <c r="AB49"/>
  <c r="AD49"/>
  <c r="AF49"/>
  <c r="AH49"/>
  <c r="AJ49"/>
  <c r="AL49"/>
  <c r="AN49"/>
  <c r="AP49"/>
  <c r="AR49"/>
  <c r="AT49"/>
  <c r="AV49"/>
  <c r="AZ49"/>
  <c r="BB49"/>
  <c r="BD49"/>
  <c r="BF49"/>
  <c r="BH49"/>
  <c r="BJ49"/>
  <c r="BL49"/>
  <c r="B53"/>
  <c r="D53"/>
  <c r="F53"/>
  <c r="H53"/>
  <c r="J53"/>
  <c r="N53"/>
  <c r="P53"/>
  <c r="R53"/>
  <c r="T53"/>
  <c r="V53"/>
  <c r="X53"/>
  <c r="Z53"/>
  <c r="AB53"/>
  <c r="AD53"/>
  <c r="AF53"/>
  <c r="AH53"/>
  <c r="AJ53"/>
  <c r="AL53"/>
  <c r="AN53"/>
  <c r="AP53"/>
  <c r="AR53"/>
  <c r="AT53"/>
  <c r="AV53"/>
  <c r="AX53"/>
  <c r="AZ53"/>
  <c r="BB53"/>
  <c r="BD53"/>
  <c r="BF53"/>
  <c r="BH53"/>
  <c r="BJ53"/>
  <c r="BL53"/>
  <c r="D57"/>
  <c r="F57"/>
  <c r="H57"/>
  <c r="L57"/>
  <c r="N57"/>
  <c r="P57"/>
  <c r="R57"/>
  <c r="T57"/>
  <c r="V57"/>
  <c r="X57"/>
  <c r="Z57"/>
  <c r="AF57"/>
  <c r="AH57"/>
  <c r="AJ57"/>
  <c r="AN57"/>
  <c r="AP57"/>
  <c r="AR57"/>
  <c r="AT57"/>
  <c r="AV57"/>
  <c r="AX57"/>
  <c r="AZ57"/>
  <c r="BB57"/>
  <c r="B65"/>
  <c r="D65"/>
  <c r="F65"/>
  <c r="H65"/>
  <c r="J65"/>
  <c r="L65"/>
  <c r="N65"/>
  <c r="P65"/>
  <c r="R69"/>
  <c r="AE69"/>
  <c r="AS69"/>
  <c r="B71"/>
  <c r="D71"/>
  <c r="F71"/>
  <c r="H71"/>
  <c r="J71"/>
  <c r="L71"/>
  <c r="N71"/>
  <c r="P71"/>
  <c r="A49" i="6"/>
  <c r="A6" i="8"/>
  <c r="I6" s="1"/>
  <c r="A7"/>
  <c r="H7" s="1"/>
  <c r="A8"/>
  <c r="A9"/>
  <c r="F9"/>
  <c r="P13" i="90" s="1"/>
  <c r="P87" i="75" s="1"/>
  <c r="A10" i="8"/>
  <c r="A11"/>
  <c r="H11" s="1"/>
  <c r="D12"/>
  <c r="E12"/>
  <c r="F12"/>
  <c r="H12"/>
  <c r="I12"/>
  <c r="J12"/>
  <c r="A13"/>
  <c r="A16"/>
  <c r="I16" s="1"/>
  <c r="A17"/>
  <c r="D18"/>
  <c r="E18"/>
  <c r="F18"/>
  <c r="H18"/>
  <c r="I18"/>
  <c r="J18"/>
  <c r="D19"/>
  <c r="E19"/>
  <c r="F19"/>
  <c r="H19"/>
  <c r="I19"/>
  <c r="J19"/>
  <c r="A20"/>
  <c r="A21"/>
  <c r="F21" s="1"/>
  <c r="AB20" i="92" s="1"/>
  <c r="AB190" i="75" s="1"/>
  <c r="D22" i="8"/>
  <c r="E22"/>
  <c r="F22"/>
  <c r="H22"/>
  <c r="I22"/>
  <c r="J22"/>
  <c r="A23"/>
  <c r="J23" s="1"/>
  <c r="A26"/>
  <c r="J26"/>
  <c r="A27"/>
  <c r="D30"/>
  <c r="E30"/>
  <c r="F30"/>
  <c r="H30"/>
  <c r="I30"/>
  <c r="J30"/>
  <c r="A31"/>
  <c r="A32"/>
  <c r="I32" s="1"/>
  <c r="AK18" i="93" s="1"/>
  <c r="AK245" i="75" s="1"/>
  <c r="A33" i="8"/>
  <c r="D36"/>
  <c r="E36"/>
  <c r="F36"/>
  <c r="H36"/>
  <c r="I36"/>
  <c r="J36"/>
  <c r="A37"/>
  <c r="A38"/>
  <c r="A39"/>
  <c r="D39" s="1"/>
  <c r="A42"/>
  <c r="A43"/>
  <c r="A44"/>
  <c r="J44" s="1"/>
  <c r="A45"/>
  <c r="A46"/>
  <c r="H46" s="1"/>
  <c r="E12" i="88" s="1"/>
  <c r="E13" s="1"/>
  <c r="AL27" i="89" s="1"/>
  <c r="AN27" s="1"/>
  <c r="AS27" s="1"/>
  <c r="A47" i="8"/>
  <c r="A48"/>
  <c r="H48" s="1"/>
  <c r="E21" i="88" s="1"/>
  <c r="E22" s="1"/>
  <c r="AL30" i="89" s="1"/>
  <c r="D51" i="8"/>
  <c r="E51"/>
  <c r="F51"/>
  <c r="H51"/>
  <c r="I51"/>
  <c r="J51"/>
  <c r="A52"/>
  <c r="A53"/>
  <c r="A54"/>
  <c r="A55"/>
  <c r="A56"/>
  <c r="J56"/>
  <c r="X19" i="91" s="1"/>
  <c r="X134" i="75" s="1"/>
  <c r="D57" i="8"/>
  <c r="E57"/>
  <c r="F57"/>
  <c r="H57"/>
  <c r="I57"/>
  <c r="J57"/>
  <c r="A58"/>
  <c r="E58" s="1"/>
  <c r="AC21" i="90" s="1"/>
  <c r="AC95" i="75" s="1"/>
  <c r="A61" i="8"/>
  <c r="A62"/>
  <c r="D63"/>
  <c r="E63"/>
  <c r="F63"/>
  <c r="H63"/>
  <c r="I63"/>
  <c r="J63"/>
  <c r="D64"/>
  <c r="E64"/>
  <c r="F64"/>
  <c r="H64"/>
  <c r="I64"/>
  <c r="J64"/>
  <c r="A65"/>
  <c r="D65" s="1"/>
  <c r="A66"/>
  <c r="D67"/>
  <c r="E67"/>
  <c r="F67"/>
  <c r="H67"/>
  <c r="I67"/>
  <c r="J67"/>
  <c r="A68"/>
  <c r="E68" s="1"/>
  <c r="AG31" i="92" s="1"/>
  <c r="AG201" i="75" s="1"/>
  <c r="A71" i="8"/>
  <c r="F71" s="1"/>
  <c r="A72"/>
  <c r="A73"/>
  <c r="A74"/>
  <c r="I74" s="1"/>
  <c r="A75"/>
  <c r="A76"/>
  <c r="A77"/>
  <c r="F77" s="1"/>
  <c r="A78"/>
  <c r="J78"/>
  <c r="A82"/>
  <c r="D82"/>
  <c r="A83"/>
  <c r="J83" s="1"/>
  <c r="A84"/>
  <c r="A87"/>
  <c r="J87" s="1"/>
  <c r="A88"/>
  <c r="F88"/>
  <c r="A89"/>
  <c r="A90"/>
  <c r="A93"/>
  <c r="A94"/>
  <c r="J94" s="1"/>
  <c r="D95"/>
  <c r="E95"/>
  <c r="F95"/>
  <c r="H95"/>
  <c r="I95"/>
  <c r="J95"/>
  <c r="A96"/>
  <c r="H96" s="1"/>
  <c r="A99"/>
  <c r="I99" s="1"/>
  <c r="A100"/>
  <c r="D100" s="1"/>
  <c r="A101"/>
  <c r="F101" s="1"/>
  <c r="D101"/>
  <c r="A102"/>
  <c r="A103"/>
  <c r="F103" s="1"/>
  <c r="A104"/>
  <c r="D109"/>
  <c r="E109"/>
  <c r="F109"/>
  <c r="H109"/>
  <c r="I109"/>
  <c r="J109"/>
  <c r="A110"/>
  <c r="J110" s="1"/>
  <c r="A111"/>
  <c r="E111" s="1"/>
  <c r="A114"/>
  <c r="F114" s="1"/>
  <c r="D115"/>
  <c r="E115"/>
  <c r="F115"/>
  <c r="H115"/>
  <c r="I115"/>
  <c r="J115"/>
  <c r="A117"/>
  <c r="J117" s="1"/>
  <c r="A118"/>
  <c r="I118" s="1"/>
  <c r="A121"/>
  <c r="D121" s="1"/>
  <c r="A122"/>
  <c r="A125"/>
  <c r="E125"/>
  <c r="A126"/>
  <c r="I126" s="1"/>
  <c r="A127"/>
  <c r="A128"/>
  <c r="A129"/>
  <c r="I129" s="1"/>
  <c r="A130"/>
  <c r="A131"/>
  <c r="A134"/>
  <c r="A137"/>
  <c r="I137" s="1"/>
  <c r="D138"/>
  <c r="E138"/>
  <c r="F138"/>
  <c r="H138"/>
  <c r="I138"/>
  <c r="J138"/>
  <c r="A142"/>
  <c r="A143"/>
  <c r="A144"/>
  <c r="H144"/>
  <c r="M78" i="88" s="1"/>
  <c r="M82" s="1"/>
  <c r="A145" i="8"/>
  <c r="A146"/>
  <c r="F146"/>
  <c r="E147"/>
  <c r="F147"/>
  <c r="I147"/>
  <c r="J147"/>
  <c r="A149"/>
  <c r="A150"/>
  <c r="I150" s="1"/>
  <c r="A151"/>
  <c r="A152"/>
  <c r="H152" s="1"/>
  <c r="E166" i="88" s="1"/>
  <c r="E167" s="1"/>
  <c r="A153" i="8"/>
  <c r="A154"/>
  <c r="D155"/>
  <c r="E155"/>
  <c r="F155"/>
  <c r="H155"/>
  <c r="I155"/>
  <c r="J155"/>
  <c r="A157"/>
  <c r="A158"/>
  <c r="D158" s="1"/>
  <c r="A159"/>
  <c r="A160"/>
  <c r="I160" s="1"/>
  <c r="A163"/>
  <c r="A164"/>
  <c r="I164"/>
  <c r="A165"/>
  <c r="A166"/>
  <c r="I166" s="1"/>
  <c r="A167"/>
  <c r="H167" s="1"/>
  <c r="M122" i="88" s="1"/>
  <c r="A168" i="8"/>
  <c r="H168" s="1"/>
  <c r="M126" i="88" s="1"/>
  <c r="A171" i="8"/>
  <c r="A172"/>
  <c r="D172"/>
  <c r="A173"/>
  <c r="A174"/>
  <c r="A175"/>
  <c r="D175" s="1"/>
  <c r="A178"/>
  <c r="A179"/>
  <c r="A180"/>
  <c r="E180" s="1"/>
  <c r="A181"/>
  <c r="E181" s="1"/>
  <c r="F181"/>
  <c r="A182"/>
  <c r="I182" s="1"/>
  <c r="A183"/>
  <c r="F183" s="1"/>
  <c r="A186"/>
  <c r="A187"/>
  <c r="F187"/>
  <c r="A188"/>
  <c r="I188" s="1"/>
  <c r="A189"/>
  <c r="A190"/>
  <c r="A191"/>
  <c r="A192"/>
  <c r="H192" s="1"/>
  <c r="E185" i="88" s="1"/>
  <c r="E187" s="1"/>
  <c r="AL136" i="89" s="1"/>
  <c r="AN136" s="1"/>
  <c r="AS136" s="1"/>
  <c r="A193" i="8"/>
  <c r="I193"/>
  <c r="A194"/>
  <c r="J194" s="1"/>
  <c r="A197"/>
  <c r="I197" s="1"/>
  <c r="A198"/>
  <c r="E198"/>
  <c r="A199"/>
  <c r="H199" s="1"/>
  <c r="E189" i="88" s="1"/>
  <c r="E191" s="1"/>
  <c r="AL145" i="89" s="1"/>
  <c r="AN145" s="1"/>
  <c r="AS145" s="1"/>
  <c r="A200" i="8"/>
  <c r="A201"/>
  <c r="D202"/>
  <c r="E202"/>
  <c r="F202"/>
  <c r="H202"/>
  <c r="I202"/>
  <c r="J202"/>
  <c r="D203"/>
  <c r="E203"/>
  <c r="F203"/>
  <c r="H203"/>
  <c r="I203"/>
  <c r="J203"/>
  <c r="D204"/>
  <c r="E204"/>
  <c r="F204"/>
  <c r="H204"/>
  <c r="I204"/>
  <c r="J204"/>
  <c r="D205"/>
  <c r="E205"/>
  <c r="F205"/>
  <c r="H205"/>
  <c r="I205"/>
  <c r="J205"/>
  <c r="A208"/>
  <c r="A209"/>
  <c r="A210"/>
  <c r="F210" s="1"/>
  <c r="A215"/>
  <c r="A216"/>
  <c r="A217"/>
  <c r="A218"/>
  <c r="H218" s="1"/>
  <c r="AK96" i="89" s="1"/>
  <c r="AN96" s="1"/>
  <c r="AS96" s="1"/>
  <c r="A219" i="8"/>
  <c r="A220"/>
  <c r="F220"/>
  <c r="U1296" i="75" s="1"/>
  <c r="A221" i="8"/>
  <c r="D221" s="1"/>
  <c r="A222"/>
  <c r="A223"/>
  <c r="A226"/>
  <c r="F226" s="1"/>
  <c r="A227"/>
  <c r="I227" s="1"/>
  <c r="A228"/>
  <c r="F228" s="1"/>
  <c r="AB1289" i="75" s="1"/>
  <c r="A229" i="8"/>
  <c r="A230"/>
  <c r="A231"/>
  <c r="A234"/>
  <c r="F234"/>
  <c r="U1304" i="75" s="1"/>
  <c r="D237" i="8"/>
  <c r="D236" s="1"/>
  <c r="E237"/>
  <c r="E236" s="1"/>
  <c r="F237"/>
  <c r="F236" s="1"/>
  <c r="H237"/>
  <c r="I237"/>
  <c r="I236" s="1"/>
  <c r="J237"/>
  <c r="J236" s="1"/>
  <c r="A239"/>
  <c r="H239" s="1"/>
  <c r="M153" i="88" s="1"/>
  <c r="M155" s="1"/>
  <c r="D240" i="8"/>
  <c r="E240"/>
  <c r="F240"/>
  <c r="H240"/>
  <c r="I240"/>
  <c r="J240"/>
  <c r="A241"/>
  <c r="E241" s="1"/>
  <c r="A244"/>
  <c r="F244" s="1"/>
  <c r="F243" s="1"/>
  <c r="A247"/>
  <c r="A248"/>
  <c r="A249"/>
  <c r="E249" s="1"/>
  <c r="A250"/>
  <c r="A251"/>
  <c r="I251" s="1"/>
  <c r="A252"/>
  <c r="I252" s="1"/>
  <c r="A253"/>
  <c r="H253" s="1"/>
  <c r="M197" i="88" s="1"/>
  <c r="M202" s="1"/>
  <c r="A254" i="8"/>
  <c r="A257"/>
  <c r="A260"/>
  <c r="D264"/>
  <c r="E264"/>
  <c r="F264"/>
  <c r="H264"/>
  <c r="I264"/>
  <c r="J264"/>
  <c r="A265"/>
  <c r="J265" s="1"/>
  <c r="A266"/>
  <c r="A267"/>
  <c r="I267" s="1"/>
  <c r="AB1336" i="75" s="1"/>
  <c r="A268" i="8"/>
  <c r="F268" s="1"/>
  <c r="D269"/>
  <c r="E269"/>
  <c r="F269"/>
  <c r="H269"/>
  <c r="M1344" i="75" s="1"/>
  <c r="I269" i="8"/>
  <c r="AB1344" i="75" s="1"/>
  <c r="J269" i="8"/>
  <c r="U1344" i="75" s="1"/>
  <c r="D270" i="8"/>
  <c r="E270"/>
  <c r="F270"/>
  <c r="H270"/>
  <c r="M1346" i="75" s="1"/>
  <c r="I270" i="8"/>
  <c r="AB1346" i="75" s="1"/>
  <c r="J270" i="8"/>
  <c r="U1346" i="75" s="1"/>
  <c r="D272" i="8"/>
  <c r="E272"/>
  <c r="F272"/>
  <c r="H272"/>
  <c r="I272"/>
  <c r="AB1337" i="75" s="1"/>
  <c r="J272" i="8"/>
  <c r="U1337" i="75" s="1"/>
  <c r="A273" i="8"/>
  <c r="A274"/>
  <c r="A275"/>
  <c r="E275" s="1"/>
  <c r="J275"/>
  <c r="A276"/>
  <c r="D279"/>
  <c r="E279"/>
  <c r="F279"/>
  <c r="H279"/>
  <c r="I279"/>
  <c r="AB1340" i="75" s="1"/>
  <c r="J279" i="8"/>
  <c r="U1340" i="75" s="1"/>
  <c r="A280" i="8"/>
  <c r="A281"/>
  <c r="A282"/>
  <c r="A283"/>
  <c r="E283" s="1"/>
  <c r="A284"/>
  <c r="D284" s="1"/>
  <c r="A285"/>
  <c r="F285" s="1"/>
  <c r="A286"/>
  <c r="F286" s="1"/>
  <c r="A287"/>
  <c r="D290"/>
  <c r="E290"/>
  <c r="F290"/>
  <c r="H290"/>
  <c r="I290"/>
  <c r="J290"/>
  <c r="A291"/>
  <c r="A292"/>
  <c r="F292"/>
  <c r="A293"/>
  <c r="D296"/>
  <c r="E296"/>
  <c r="F296"/>
  <c r="H296"/>
  <c r="I296"/>
  <c r="J296"/>
  <c r="A297"/>
  <c r="J297" s="1"/>
  <c r="A298"/>
  <c r="A299"/>
  <c r="A300"/>
  <c r="A301"/>
  <c r="I301" s="1"/>
  <c r="A302"/>
  <c r="D303"/>
  <c r="E303"/>
  <c r="F303"/>
  <c r="I303"/>
  <c r="J303"/>
  <c r="E304"/>
  <c r="F304"/>
  <c r="I304"/>
  <c r="J304"/>
  <c r="E305"/>
  <c r="F305"/>
  <c r="I305"/>
  <c r="J305"/>
  <c r="A307"/>
  <c r="H307" s="1"/>
  <c r="A308"/>
  <c r="F308" s="1"/>
  <c r="D309"/>
  <c r="E309"/>
  <c r="F309"/>
  <c r="H309"/>
  <c r="I309"/>
  <c r="J309"/>
  <c r="A310"/>
  <c r="A311"/>
  <c r="F311" s="1"/>
  <c r="A312"/>
  <c r="A313"/>
  <c r="I313" s="1"/>
  <c r="D316"/>
  <c r="E316"/>
  <c r="F316"/>
  <c r="H316"/>
  <c r="I316"/>
  <c r="J316"/>
  <c r="A317"/>
  <c r="D317" s="1"/>
  <c r="A318"/>
  <c r="F318" s="1"/>
  <c r="A319"/>
  <c r="A320"/>
  <c r="D321"/>
  <c r="E321"/>
  <c r="F321"/>
  <c r="H321"/>
  <c r="I321"/>
  <c r="J321"/>
  <c r="A322"/>
  <c r="I322" s="1"/>
  <c r="A323"/>
  <c r="A324"/>
  <c r="A325"/>
  <c r="I325"/>
  <c r="A328"/>
  <c r="A329"/>
  <c r="H329" s="1"/>
  <c r="D332"/>
  <c r="E332"/>
  <c r="F332"/>
  <c r="H332"/>
  <c r="I332"/>
  <c r="J332"/>
  <c r="A333"/>
  <c r="F333" s="1"/>
  <c r="A334"/>
  <c r="D334" s="1"/>
  <c r="A335"/>
  <c r="H335" s="1"/>
  <c r="A336"/>
  <c r="A337"/>
  <c r="J337" s="1"/>
  <c r="A340"/>
  <c r="A341"/>
  <c r="F341" s="1"/>
  <c r="A342"/>
  <c r="A343"/>
  <c r="D343"/>
  <c r="A344"/>
  <c r="E344" s="1"/>
  <c r="A345"/>
  <c r="A346"/>
  <c r="H346" s="1"/>
  <c r="A347"/>
  <c r="F347" s="1"/>
  <c r="D351"/>
  <c r="E351"/>
  <c r="F351"/>
  <c r="H351"/>
  <c r="I351"/>
  <c r="J351"/>
  <c r="A352"/>
  <c r="A353"/>
  <c r="H353" s="1"/>
  <c r="A354"/>
  <c r="E354" s="1"/>
  <c r="D355"/>
  <c r="E355"/>
  <c r="F355"/>
  <c r="H355"/>
  <c r="I355"/>
  <c r="J355"/>
  <c r="D356"/>
  <c r="E356"/>
  <c r="F356"/>
  <c r="H356"/>
  <c r="I356"/>
  <c r="J356"/>
  <c r="D358"/>
  <c r="E358"/>
  <c r="F358"/>
  <c r="H358"/>
  <c r="I358"/>
  <c r="J358"/>
  <c r="A359"/>
  <c r="F359" s="1"/>
  <c r="A360"/>
  <c r="F360" s="1"/>
  <c r="A361"/>
  <c r="A362"/>
  <c r="D365"/>
  <c r="E365"/>
  <c r="F365"/>
  <c r="H365"/>
  <c r="I365"/>
  <c r="J365"/>
  <c r="A366"/>
  <c r="A367"/>
  <c r="I367" s="1"/>
  <c r="A368"/>
  <c r="A369"/>
  <c r="D372"/>
  <c r="E372"/>
  <c r="F372"/>
  <c r="H372"/>
  <c r="I372"/>
  <c r="J372"/>
  <c r="A373"/>
  <c r="I373" s="1"/>
  <c r="A374"/>
  <c r="E374"/>
  <c r="A375"/>
  <c r="A376"/>
  <c r="A377"/>
  <c r="D377" s="1"/>
  <c r="A378"/>
  <c r="A381"/>
  <c r="J381" s="1"/>
  <c r="A382"/>
  <c r="A383"/>
  <c r="H383" s="1"/>
  <c r="A384"/>
  <c r="J384" s="1"/>
  <c r="A385"/>
  <c r="A386"/>
  <c r="D389"/>
  <c r="E389"/>
  <c r="F389"/>
  <c r="H389"/>
  <c r="I389"/>
  <c r="J389"/>
  <c r="A390"/>
  <c r="A391"/>
  <c r="A392"/>
  <c r="D392" s="1"/>
  <c r="A393"/>
  <c r="A394"/>
  <c r="A395"/>
  <c r="I395" s="1"/>
  <c r="A396"/>
  <c r="H396" s="1"/>
  <c r="A397"/>
  <c r="D397" s="1"/>
  <c r="A400"/>
  <c r="E400"/>
  <c r="A401"/>
  <c r="D404"/>
  <c r="E404"/>
  <c r="F404"/>
  <c r="H404"/>
  <c r="I404"/>
  <c r="J404"/>
  <c r="A405"/>
  <c r="H405" s="1"/>
  <c r="A406"/>
  <c r="A407"/>
  <c r="I407" s="1"/>
  <c r="A408"/>
  <c r="F408"/>
  <c r="A409"/>
  <c r="A412"/>
  <c r="A413"/>
  <c r="D413" s="1"/>
  <c r="E413"/>
  <c r="A417"/>
  <c r="A418"/>
  <c r="D418"/>
  <c r="A421"/>
  <c r="I421" s="1"/>
  <c r="I420" s="1"/>
  <c r="C13" i="20"/>
  <c r="F13"/>
  <c r="I13" s="1"/>
  <c r="C14"/>
  <c r="F14"/>
  <c r="C15"/>
  <c r="F15"/>
  <c r="C16"/>
  <c r="F16"/>
  <c r="C17"/>
  <c r="F17"/>
  <c r="I17" s="1"/>
  <c r="C18"/>
  <c r="F18"/>
  <c r="I18" s="1"/>
  <c r="C19"/>
  <c r="F19"/>
  <c r="I19" s="1"/>
  <c r="C20"/>
  <c r="F20"/>
  <c r="I20" s="1"/>
  <c r="C21"/>
  <c r="F21"/>
  <c r="I21" s="1"/>
  <c r="C22"/>
  <c r="F22"/>
  <c r="I22" s="1"/>
  <c r="C23"/>
  <c r="F23"/>
  <c r="I23" s="1"/>
  <c r="C24"/>
  <c r="F24"/>
  <c r="I24" s="1"/>
  <c r="C25"/>
  <c r="F25"/>
  <c r="I25" s="1"/>
  <c r="C26"/>
  <c r="F26"/>
  <c r="I26" s="1"/>
  <c r="C27"/>
  <c r="F27"/>
  <c r="I27" s="1"/>
  <c r="C28"/>
  <c r="F28"/>
  <c r="I28" s="1"/>
  <c r="C29"/>
  <c r="F29"/>
  <c r="I29"/>
  <c r="C30"/>
  <c r="F30"/>
  <c r="I30" s="1"/>
  <c r="C31"/>
  <c r="F31"/>
  <c r="I31" s="1"/>
  <c r="C32"/>
  <c r="F32"/>
  <c r="I32" s="1"/>
  <c r="C33"/>
  <c r="F33"/>
  <c r="I33" s="1"/>
  <c r="C34"/>
  <c r="F34"/>
  <c r="I34" s="1"/>
  <c r="C35"/>
  <c r="F35"/>
  <c r="I35" s="1"/>
  <c r="C36"/>
  <c r="F36"/>
  <c r="I36" s="1"/>
  <c r="C37"/>
  <c r="F37"/>
  <c r="I37" s="1"/>
  <c r="C38"/>
  <c r="F38"/>
  <c r="I38" s="1"/>
  <c r="C39"/>
  <c r="F39"/>
  <c r="I39" s="1"/>
  <c r="C40"/>
  <c r="F40"/>
  <c r="I40" s="1"/>
  <c r="C41"/>
  <c r="F41"/>
  <c r="H292" i="8" s="1"/>
  <c r="C42" i="20"/>
  <c r="F42"/>
  <c r="I42" s="1"/>
  <c r="C43"/>
  <c r="F43"/>
  <c r="I43" s="1"/>
  <c r="C44"/>
  <c r="F44"/>
  <c r="I44"/>
  <c r="C45"/>
  <c r="F45"/>
  <c r="I45" s="1"/>
  <c r="C46"/>
  <c r="F46"/>
  <c r="I46" s="1"/>
  <c r="C47"/>
  <c r="F47"/>
  <c r="I47" s="1"/>
  <c r="C48"/>
  <c r="F48"/>
  <c r="I48" s="1"/>
  <c r="C49"/>
  <c r="F49"/>
  <c r="H215" i="8" s="1"/>
  <c r="C50" i="20"/>
  <c r="F50"/>
  <c r="I50" s="1"/>
  <c r="C51"/>
  <c r="F51"/>
  <c r="I51" s="1"/>
  <c r="C52"/>
  <c r="F52"/>
  <c r="I52" s="1"/>
  <c r="C53"/>
  <c r="F53"/>
  <c r="I53" s="1"/>
  <c r="C54"/>
  <c r="F54"/>
  <c r="I54" s="1"/>
  <c r="C55"/>
  <c r="F55"/>
  <c r="I55" s="1"/>
  <c r="C56"/>
  <c r="F56"/>
  <c r="I56" s="1"/>
  <c r="C57"/>
  <c r="F57"/>
  <c r="I57"/>
  <c r="C58"/>
  <c r="F58"/>
  <c r="I58" s="1"/>
  <c r="C59"/>
  <c r="F59"/>
  <c r="I59" s="1"/>
  <c r="C60"/>
  <c r="F60"/>
  <c r="I60" s="1"/>
  <c r="C61"/>
  <c r="F61"/>
  <c r="I61"/>
  <c r="C62"/>
  <c r="F62"/>
  <c r="I62" s="1"/>
  <c r="C63"/>
  <c r="F63"/>
  <c r="I63" s="1"/>
  <c r="C64"/>
  <c r="F64"/>
  <c r="I64" s="1"/>
  <c r="C65"/>
  <c r="F65"/>
  <c r="I65" s="1"/>
  <c r="C66"/>
  <c r="F66"/>
  <c r="I66" s="1"/>
  <c r="C67"/>
  <c r="F67"/>
  <c r="I67" s="1"/>
  <c r="C68"/>
  <c r="F68"/>
  <c r="I68"/>
  <c r="C69"/>
  <c r="F69"/>
  <c r="I69"/>
  <c r="C70"/>
  <c r="F70"/>
  <c r="I70" s="1"/>
  <c r="C71"/>
  <c r="F71"/>
  <c r="I71" s="1"/>
  <c r="C72"/>
  <c r="F72"/>
  <c r="I72" s="1"/>
  <c r="C73"/>
  <c r="F73"/>
  <c r="I73"/>
  <c r="C74"/>
  <c r="F74"/>
  <c r="I74" s="1"/>
  <c r="C75"/>
  <c r="F75"/>
  <c r="I75" s="1"/>
  <c r="C76"/>
  <c r="F76"/>
  <c r="I76"/>
  <c r="C77"/>
  <c r="F77"/>
  <c r="I77"/>
  <c r="C78"/>
  <c r="F78"/>
  <c r="I78" s="1"/>
  <c r="C79"/>
  <c r="F79"/>
  <c r="I79" s="1"/>
  <c r="C80"/>
  <c r="F80"/>
  <c r="I80" s="1"/>
  <c r="C81"/>
  <c r="F81"/>
  <c r="I81"/>
  <c r="C82"/>
  <c r="F82"/>
  <c r="I82" s="1"/>
  <c r="C83"/>
  <c r="F83"/>
  <c r="I83" s="1"/>
  <c r="C84"/>
  <c r="F84"/>
  <c r="I84"/>
  <c r="C85"/>
  <c r="F85"/>
  <c r="I85" s="1"/>
  <c r="C86"/>
  <c r="F86"/>
  <c r="I86" s="1"/>
  <c r="C87"/>
  <c r="F87"/>
  <c r="I87" s="1"/>
  <c r="C88"/>
  <c r="F88"/>
  <c r="I88" s="1"/>
  <c r="C89"/>
  <c r="F89"/>
  <c r="I89"/>
  <c r="C90"/>
  <c r="F90"/>
  <c r="I90" s="1"/>
  <c r="C91"/>
  <c r="F91"/>
  <c r="I91" s="1"/>
  <c r="C92"/>
  <c r="F92"/>
  <c r="I92"/>
  <c r="C93"/>
  <c r="F93"/>
  <c r="I93"/>
  <c r="C94"/>
  <c r="F94"/>
  <c r="I94" s="1"/>
  <c r="C95"/>
  <c r="F95"/>
  <c r="I95" s="1"/>
  <c r="C96"/>
  <c r="F96"/>
  <c r="I96" s="1"/>
  <c r="C97"/>
  <c r="F97"/>
  <c r="I97"/>
  <c r="C98"/>
  <c r="F98"/>
  <c r="I98" s="1"/>
  <c r="C99"/>
  <c r="F99"/>
  <c r="I99" s="1"/>
  <c r="C100"/>
  <c r="F100"/>
  <c r="I100"/>
  <c r="C101"/>
  <c r="F101"/>
  <c r="I101"/>
  <c r="C102"/>
  <c r="F102"/>
  <c r="I102" s="1"/>
  <c r="C103"/>
  <c r="F103"/>
  <c r="I103" s="1"/>
  <c r="C104"/>
  <c r="F104"/>
  <c r="I104" s="1"/>
  <c r="C105"/>
  <c r="F105"/>
  <c r="I105"/>
  <c r="C106"/>
  <c r="F106"/>
  <c r="I106" s="1"/>
  <c r="C107"/>
  <c r="F107"/>
  <c r="I107" s="1"/>
  <c r="C108"/>
  <c r="F108"/>
  <c r="I108"/>
  <c r="C109"/>
  <c r="F109"/>
  <c r="I109"/>
  <c r="C110"/>
  <c r="F110"/>
  <c r="I110" s="1"/>
  <c r="C111"/>
  <c r="F111"/>
  <c r="I111" s="1"/>
  <c r="C112"/>
  <c r="F112"/>
  <c r="I112" s="1"/>
  <c r="C113"/>
  <c r="F113"/>
  <c r="I113"/>
  <c r="C114"/>
  <c r="F114"/>
  <c r="I114" s="1"/>
  <c r="C115"/>
  <c r="F115"/>
  <c r="I115" s="1"/>
  <c r="C116"/>
  <c r="F116"/>
  <c r="I116" s="1"/>
  <c r="C117"/>
  <c r="F117"/>
  <c r="I117"/>
  <c r="C118"/>
  <c r="F118"/>
  <c r="I118" s="1"/>
  <c r="C119"/>
  <c r="F119"/>
  <c r="I119" s="1"/>
  <c r="C120"/>
  <c r="F120"/>
  <c r="I120"/>
  <c r="C121"/>
  <c r="F121"/>
  <c r="I121"/>
  <c r="C122"/>
  <c r="F122"/>
  <c r="I122" s="1"/>
  <c r="C123"/>
  <c r="F123"/>
  <c r="I123"/>
  <c r="C124"/>
  <c r="F124"/>
  <c r="I124" s="1"/>
  <c r="C125"/>
  <c r="F125"/>
  <c r="I125"/>
  <c r="C126"/>
  <c r="F126"/>
  <c r="I126" s="1"/>
  <c r="C127"/>
  <c r="F127"/>
  <c r="I127" s="1"/>
  <c r="C128"/>
  <c r="F128"/>
  <c r="I128" s="1"/>
  <c r="C129"/>
  <c r="F129"/>
  <c r="I129"/>
  <c r="C130"/>
  <c r="F130"/>
  <c r="I130" s="1"/>
  <c r="C131"/>
  <c r="F131"/>
  <c r="I131" s="1"/>
  <c r="C132"/>
  <c r="F132"/>
  <c r="I132" s="1"/>
  <c r="C133"/>
  <c r="F133"/>
  <c r="I133"/>
  <c r="C134"/>
  <c r="F134"/>
  <c r="I134" s="1"/>
  <c r="C135"/>
  <c r="F135"/>
  <c r="I135" s="1"/>
  <c r="C136"/>
  <c r="F136"/>
  <c r="I136"/>
  <c r="C137"/>
  <c r="F137"/>
  <c r="I137"/>
  <c r="C138"/>
  <c r="F138"/>
  <c r="I138" s="1"/>
  <c r="C139"/>
  <c r="F139"/>
  <c r="I139"/>
  <c r="C140"/>
  <c r="F140"/>
  <c r="I140" s="1"/>
  <c r="C141"/>
  <c r="F141"/>
  <c r="I141"/>
  <c r="C142"/>
  <c r="F142"/>
  <c r="I142" s="1"/>
  <c r="C143"/>
  <c r="F143"/>
  <c r="I143" s="1"/>
  <c r="C144"/>
  <c r="F144"/>
  <c r="I144" s="1"/>
  <c r="C145"/>
  <c r="F145"/>
  <c r="I145"/>
  <c r="C146"/>
  <c r="F146"/>
  <c r="I146" s="1"/>
  <c r="C147"/>
  <c r="F147"/>
  <c r="I147" s="1"/>
  <c r="C148"/>
  <c r="F148"/>
  <c r="I148" s="1"/>
  <c r="C149"/>
  <c r="F149"/>
  <c r="I149"/>
  <c r="C150"/>
  <c r="F150"/>
  <c r="I150" s="1"/>
  <c r="C151"/>
  <c r="F151"/>
  <c r="I151" s="1"/>
  <c r="C152"/>
  <c r="F152"/>
  <c r="I152"/>
  <c r="C153"/>
  <c r="F153"/>
  <c r="I153"/>
  <c r="C154"/>
  <c r="F154"/>
  <c r="I154" s="1"/>
  <c r="C155"/>
  <c r="F155"/>
  <c r="I155"/>
  <c r="C156"/>
  <c r="F156"/>
  <c r="I156" s="1"/>
  <c r="C157"/>
  <c r="F157"/>
  <c r="I157"/>
  <c r="C158"/>
  <c r="F158"/>
  <c r="I158" s="1"/>
  <c r="C159"/>
  <c r="F159"/>
  <c r="I159" s="1"/>
  <c r="C160"/>
  <c r="F160"/>
  <c r="I160" s="1"/>
  <c r="C161"/>
  <c r="F161"/>
  <c r="I161"/>
  <c r="C162"/>
  <c r="F162"/>
  <c r="I162" s="1"/>
  <c r="C163"/>
  <c r="F163"/>
  <c r="I163" s="1"/>
  <c r="C164"/>
  <c r="F164"/>
  <c r="I164" s="1"/>
  <c r="C165"/>
  <c r="F165"/>
  <c r="I165"/>
  <c r="C166"/>
  <c r="F166"/>
  <c r="I166" s="1"/>
  <c r="C167"/>
  <c r="F167"/>
  <c r="I167" s="1"/>
  <c r="C168"/>
  <c r="F168"/>
  <c r="I168"/>
  <c r="C169"/>
  <c r="F169"/>
  <c r="I169"/>
  <c r="C170"/>
  <c r="F170"/>
  <c r="I170" s="1"/>
  <c r="C171"/>
  <c r="F171"/>
  <c r="I171"/>
  <c r="C172"/>
  <c r="F172"/>
  <c r="I172" s="1"/>
  <c r="C173"/>
  <c r="F173"/>
  <c r="I173"/>
  <c r="C174"/>
  <c r="F174"/>
  <c r="I174" s="1"/>
  <c r="C175"/>
  <c r="F175"/>
  <c r="I175" s="1"/>
  <c r="C176"/>
  <c r="F176"/>
  <c r="I176" s="1"/>
  <c r="C177"/>
  <c r="F177"/>
  <c r="I177"/>
  <c r="C178"/>
  <c r="F178"/>
  <c r="I178" s="1"/>
  <c r="C179"/>
  <c r="F179"/>
  <c r="I179" s="1"/>
  <c r="C180"/>
  <c r="F180"/>
  <c r="I180" s="1"/>
  <c r="C181"/>
  <c r="F181"/>
  <c r="I181"/>
  <c r="C182"/>
  <c r="F182"/>
  <c r="I182" s="1"/>
  <c r="C183"/>
  <c r="F183"/>
  <c r="I183" s="1"/>
  <c r="C184"/>
  <c r="F184"/>
  <c r="I184"/>
  <c r="C185"/>
  <c r="F185"/>
  <c r="I185"/>
  <c r="C186"/>
  <c r="F186"/>
  <c r="I186" s="1"/>
  <c r="C187"/>
  <c r="F187"/>
  <c r="I187"/>
  <c r="C188"/>
  <c r="F188"/>
  <c r="I188" s="1"/>
  <c r="C189"/>
  <c r="F189"/>
  <c r="I189"/>
  <c r="C190"/>
  <c r="F190"/>
  <c r="I190" s="1"/>
  <c r="C191"/>
  <c r="F191"/>
  <c r="I191" s="1"/>
  <c r="C192"/>
  <c r="F192"/>
  <c r="I192" s="1"/>
  <c r="C193"/>
  <c r="F193"/>
  <c r="I193"/>
  <c r="C194"/>
  <c r="F194"/>
  <c r="I194" s="1"/>
  <c r="C195"/>
  <c r="F195"/>
  <c r="I195" s="1"/>
  <c r="C196"/>
  <c r="F196"/>
  <c r="I196" s="1"/>
  <c r="C197"/>
  <c r="F197"/>
  <c r="I197"/>
  <c r="C198"/>
  <c r="F198"/>
  <c r="I198" s="1"/>
  <c r="C199"/>
  <c r="F199"/>
  <c r="I199" s="1"/>
  <c r="C200"/>
  <c r="F200"/>
  <c r="I200"/>
  <c r="C201"/>
  <c r="F201"/>
  <c r="I201"/>
  <c r="C202"/>
  <c r="F202"/>
  <c r="I202" s="1"/>
  <c r="C203"/>
  <c r="F203"/>
  <c r="I203"/>
  <c r="C204"/>
  <c r="F204"/>
  <c r="I204" s="1"/>
  <c r="C205"/>
  <c r="F205"/>
  <c r="I205"/>
  <c r="C206"/>
  <c r="F206"/>
  <c r="I206" s="1"/>
  <c r="C207"/>
  <c r="F207"/>
  <c r="I207" s="1"/>
  <c r="C208"/>
  <c r="F208"/>
  <c r="I208" s="1"/>
  <c r="C209"/>
  <c r="F209"/>
  <c r="I209"/>
  <c r="C210"/>
  <c r="F210"/>
  <c r="I210" s="1"/>
  <c r="C211"/>
  <c r="F211"/>
  <c r="I211" s="1"/>
  <c r="C212"/>
  <c r="F212"/>
  <c r="I212"/>
  <c r="C213"/>
  <c r="F213"/>
  <c r="I213"/>
  <c r="C214"/>
  <c r="F214"/>
  <c r="I214" s="1"/>
  <c r="C215"/>
  <c r="F215"/>
  <c r="I215"/>
  <c r="C216"/>
  <c r="F216"/>
  <c r="I216"/>
  <c r="C217"/>
  <c r="F217"/>
  <c r="I217"/>
  <c r="C218"/>
  <c r="F218"/>
  <c r="I218" s="1"/>
  <c r="C219"/>
  <c r="F219"/>
  <c r="I219"/>
  <c r="C220"/>
  <c r="F220"/>
  <c r="I220" s="1"/>
  <c r="C221"/>
  <c r="F221"/>
  <c r="I221"/>
  <c r="C222"/>
  <c r="F222"/>
  <c r="I222"/>
  <c r="C223"/>
  <c r="F223"/>
  <c r="I223"/>
  <c r="C224"/>
  <c r="F224"/>
  <c r="I224" s="1"/>
  <c r="C225"/>
  <c r="F225"/>
  <c r="I225"/>
  <c r="C226"/>
  <c r="F226"/>
  <c r="I226" s="1"/>
  <c r="C227"/>
  <c r="F227"/>
  <c r="I227"/>
  <c r="C228"/>
  <c r="F228"/>
  <c r="I228" s="1"/>
  <c r="C229"/>
  <c r="F229"/>
  <c r="I229" s="1"/>
  <c r="C230"/>
  <c r="F230"/>
  <c r="I230" s="1"/>
  <c r="C231"/>
  <c r="F231"/>
  <c r="I231"/>
  <c r="C232"/>
  <c r="F232"/>
  <c r="I232" s="1"/>
  <c r="C233"/>
  <c r="F233"/>
  <c r="I233" s="1"/>
  <c r="C234"/>
  <c r="F234"/>
  <c r="I234"/>
  <c r="C235"/>
  <c r="F235"/>
  <c r="I235"/>
  <c r="C236"/>
  <c r="F236"/>
  <c r="I236" s="1"/>
  <c r="C237"/>
  <c r="F237"/>
  <c r="I237"/>
  <c r="C238"/>
  <c r="F238"/>
  <c r="I238"/>
  <c r="C239"/>
  <c r="F239"/>
  <c r="I239"/>
  <c r="C240"/>
  <c r="F240"/>
  <c r="I240" s="1"/>
  <c r="C241"/>
  <c r="F241"/>
  <c r="I241"/>
  <c r="C242"/>
  <c r="F242"/>
  <c r="I242" s="1"/>
  <c r="C243"/>
  <c r="F243"/>
  <c r="I243"/>
  <c r="C244"/>
  <c r="F244"/>
  <c r="I244" s="1"/>
  <c r="C245"/>
  <c r="F245"/>
  <c r="I245" s="1"/>
  <c r="C246"/>
  <c r="F246"/>
  <c r="I246" s="1"/>
  <c r="C247"/>
  <c r="F247"/>
  <c r="I247"/>
  <c r="C248"/>
  <c r="F248"/>
  <c r="I248" s="1"/>
  <c r="C249"/>
  <c r="F249"/>
  <c r="I249" s="1"/>
  <c r="C250"/>
  <c r="F250"/>
  <c r="I250"/>
  <c r="C251"/>
  <c r="F251"/>
  <c r="I251"/>
  <c r="C252"/>
  <c r="F252"/>
  <c r="I252" s="1"/>
  <c r="C253"/>
  <c r="F253"/>
  <c r="I253"/>
  <c r="C254"/>
  <c r="F254"/>
  <c r="I254"/>
  <c r="C255"/>
  <c r="F255"/>
  <c r="I255"/>
  <c r="C256"/>
  <c r="F256"/>
  <c r="I256" s="1"/>
  <c r="C257"/>
  <c r="F257"/>
  <c r="I257"/>
  <c r="C258"/>
  <c r="F258"/>
  <c r="I258" s="1"/>
  <c r="C259"/>
  <c r="F259"/>
  <c r="I259"/>
  <c r="C260"/>
  <c r="F260"/>
  <c r="I260" s="1"/>
  <c r="C261"/>
  <c r="F261"/>
  <c r="I261" s="1"/>
  <c r="C262"/>
  <c r="F262"/>
  <c r="I262" s="1"/>
  <c r="C263"/>
  <c r="F263"/>
  <c r="I263"/>
  <c r="C264"/>
  <c r="F264"/>
  <c r="I264" s="1"/>
  <c r="C265"/>
  <c r="F265"/>
  <c r="I265" s="1"/>
  <c r="C266"/>
  <c r="F266"/>
  <c r="I266"/>
  <c r="C267"/>
  <c r="F267"/>
  <c r="I267"/>
  <c r="C268"/>
  <c r="F268"/>
  <c r="I268" s="1"/>
  <c r="C269"/>
  <c r="F269"/>
  <c r="I269"/>
  <c r="C270"/>
  <c r="F270"/>
  <c r="I270"/>
  <c r="C271"/>
  <c r="F271"/>
  <c r="I271"/>
  <c r="C272"/>
  <c r="F272"/>
  <c r="I272" s="1"/>
  <c r="C273"/>
  <c r="F273"/>
  <c r="I273"/>
  <c r="C274"/>
  <c r="F274"/>
  <c r="I274" s="1"/>
  <c r="C275"/>
  <c r="F275"/>
  <c r="I275"/>
  <c r="C276"/>
  <c r="F276"/>
  <c r="I276" s="1"/>
  <c r="C277"/>
  <c r="F277"/>
  <c r="I277" s="1"/>
  <c r="C278"/>
  <c r="F278"/>
  <c r="I278" s="1"/>
  <c r="C279"/>
  <c r="F279"/>
  <c r="I279"/>
  <c r="C280"/>
  <c r="F280"/>
  <c r="I280" s="1"/>
  <c r="C281"/>
  <c r="F281"/>
  <c r="I281" s="1"/>
  <c r="C282"/>
  <c r="F282"/>
  <c r="I282"/>
  <c r="C283"/>
  <c r="F283"/>
  <c r="I283"/>
  <c r="C284"/>
  <c r="F284"/>
  <c r="I284" s="1"/>
  <c r="C285"/>
  <c r="F285"/>
  <c r="I285"/>
  <c r="C286"/>
  <c r="F286"/>
  <c r="I286"/>
  <c r="C287"/>
  <c r="F287"/>
  <c r="I287"/>
  <c r="C288"/>
  <c r="F288"/>
  <c r="I288" s="1"/>
  <c r="C289"/>
  <c r="F289"/>
  <c r="I289"/>
  <c r="C290"/>
  <c r="F290"/>
  <c r="I290" s="1"/>
  <c r="C291"/>
  <c r="F291"/>
  <c r="I291"/>
  <c r="C292"/>
  <c r="F292"/>
  <c r="I292" s="1"/>
  <c r="C293"/>
  <c r="F293"/>
  <c r="I293" s="1"/>
  <c r="C294"/>
  <c r="F294"/>
  <c r="I294" s="1"/>
  <c r="C295"/>
  <c r="F295"/>
  <c r="I295"/>
  <c r="C296"/>
  <c r="F296"/>
  <c r="I296" s="1"/>
  <c r="C297"/>
  <c r="F297"/>
  <c r="I297" s="1"/>
  <c r="C298"/>
  <c r="F298"/>
  <c r="I298"/>
  <c r="C299"/>
  <c r="F299"/>
  <c r="I299"/>
  <c r="C300"/>
  <c r="F300"/>
  <c r="I300" s="1"/>
  <c r="C301"/>
  <c r="F301"/>
  <c r="I301"/>
  <c r="C302"/>
  <c r="F302"/>
  <c r="I302"/>
  <c r="C303"/>
  <c r="F303"/>
  <c r="I303"/>
  <c r="C304"/>
  <c r="F304"/>
  <c r="I304" s="1"/>
  <c r="C305"/>
  <c r="F305"/>
  <c r="I305"/>
  <c r="C306"/>
  <c r="F306"/>
  <c r="I306" s="1"/>
  <c r="C307"/>
  <c r="F307"/>
  <c r="I307"/>
  <c r="C308"/>
  <c r="F308"/>
  <c r="I308" s="1"/>
  <c r="C309"/>
  <c r="F309"/>
  <c r="I309" s="1"/>
  <c r="F13" i="1"/>
  <c r="I13" s="1"/>
  <c r="F14"/>
  <c r="I14" s="1"/>
  <c r="F15"/>
  <c r="I15" s="1"/>
  <c r="F16"/>
  <c r="I16" s="1"/>
  <c r="F24"/>
  <c r="I24" s="1"/>
  <c r="F25"/>
  <c r="I25" s="1"/>
  <c r="F26"/>
  <c r="I26" s="1"/>
  <c r="F27"/>
  <c r="I27" s="1"/>
  <c r="F28"/>
  <c r="I28" s="1"/>
  <c r="F29"/>
  <c r="F30"/>
  <c r="I30" s="1"/>
  <c r="F31"/>
  <c r="I31" s="1"/>
  <c r="F32"/>
  <c r="I32" s="1"/>
  <c r="F33"/>
  <c r="I33" s="1"/>
  <c r="F34"/>
  <c r="I34" s="1"/>
  <c r="F35"/>
  <c r="I35" s="1"/>
  <c r="F36"/>
  <c r="I36" s="1"/>
  <c r="F37"/>
  <c r="I37" s="1"/>
  <c r="F38"/>
  <c r="I38" s="1"/>
  <c r="F39"/>
  <c r="I39" s="1"/>
  <c r="F40"/>
  <c r="I40" s="1"/>
  <c r="F41"/>
  <c r="I41" s="1"/>
  <c r="F42"/>
  <c r="I42" s="1"/>
  <c r="F43"/>
  <c r="I43" s="1"/>
  <c r="F44"/>
  <c r="I44" s="1"/>
  <c r="F45"/>
  <c r="I45" s="1"/>
  <c r="F46"/>
  <c r="I46" s="1"/>
  <c r="F47"/>
  <c r="I47" s="1"/>
  <c r="F48"/>
  <c r="I48"/>
  <c r="F49"/>
  <c r="I49" s="1"/>
  <c r="F50"/>
  <c r="I50" s="1"/>
  <c r="F51"/>
  <c r="I51" s="1"/>
  <c r="F52"/>
  <c r="I52" s="1"/>
  <c r="F53"/>
  <c r="I53" s="1"/>
  <c r="F54"/>
  <c r="I54" s="1"/>
  <c r="F55"/>
  <c r="D234" i="8" s="1"/>
  <c r="D233" s="1"/>
  <c r="I55" i="1"/>
  <c r="F56"/>
  <c r="I56" s="1"/>
  <c r="F57"/>
  <c r="I57" s="1"/>
  <c r="F58"/>
  <c r="I58" s="1"/>
  <c r="F59"/>
  <c r="I59" s="1"/>
  <c r="F60"/>
  <c r="I60" s="1"/>
  <c r="F61"/>
  <c r="I61" s="1"/>
  <c r="F62"/>
  <c r="I62" s="1"/>
  <c r="F63"/>
  <c r="I63" s="1"/>
  <c r="F64"/>
  <c r="I64" s="1"/>
  <c r="F65"/>
  <c r="I65" s="1"/>
  <c r="F66"/>
  <c r="I66" s="1"/>
  <c r="F67"/>
  <c r="I67" s="1"/>
  <c r="F68"/>
  <c r="I68" s="1"/>
  <c r="F69"/>
  <c r="I69" s="1"/>
  <c r="F70"/>
  <c r="I70" s="1"/>
  <c r="F71"/>
  <c r="I71" s="1"/>
  <c r="F72"/>
  <c r="I72" s="1"/>
  <c r="F73"/>
  <c r="I73" s="1"/>
  <c r="F74"/>
  <c r="I74" s="1"/>
  <c r="F75"/>
  <c r="I75" s="1"/>
  <c r="F76"/>
  <c r="I76" s="1"/>
  <c r="F77"/>
  <c r="I77" s="1"/>
  <c r="F78"/>
  <c r="I78" s="1"/>
  <c r="F79"/>
  <c r="I79"/>
  <c r="F80"/>
  <c r="I80" s="1"/>
  <c r="F81"/>
  <c r="I81" s="1"/>
  <c r="F82"/>
  <c r="I82" s="1"/>
  <c r="F83"/>
  <c r="I83" s="1"/>
  <c r="F84"/>
  <c r="I84" s="1"/>
  <c r="F85"/>
  <c r="I85" s="1"/>
  <c r="F86"/>
  <c r="I86" s="1"/>
  <c r="F87"/>
  <c r="I87" s="1"/>
  <c r="F88"/>
  <c r="I88" s="1"/>
  <c r="F89"/>
  <c r="I89" s="1"/>
  <c r="F90"/>
  <c r="I90" s="1"/>
  <c r="F91"/>
  <c r="I91" s="1"/>
  <c r="F92"/>
  <c r="I92" s="1"/>
  <c r="F93"/>
  <c r="I93"/>
  <c r="F94"/>
  <c r="I94" s="1"/>
  <c r="F95"/>
  <c r="I95" s="1"/>
  <c r="F96"/>
  <c r="I96" s="1"/>
  <c r="F97"/>
  <c r="I97" s="1"/>
  <c r="F98"/>
  <c r="I98" s="1"/>
  <c r="F99"/>
  <c r="I99" s="1"/>
  <c r="F100"/>
  <c r="I100" s="1"/>
  <c r="F101"/>
  <c r="I101" s="1"/>
  <c r="F102"/>
  <c r="I102" s="1"/>
  <c r="F103"/>
  <c r="I103"/>
  <c r="F104"/>
  <c r="I104" s="1"/>
  <c r="F105"/>
  <c r="I105" s="1"/>
  <c r="F106"/>
  <c r="I106" s="1"/>
  <c r="F107"/>
  <c r="I107" s="1"/>
  <c r="F108"/>
  <c r="I108" s="1"/>
  <c r="F109"/>
  <c r="I109"/>
  <c r="F110"/>
  <c r="I110" s="1"/>
  <c r="F111"/>
  <c r="I111"/>
  <c r="F112"/>
  <c r="I112" s="1"/>
  <c r="F113"/>
  <c r="I113" s="1"/>
  <c r="F114"/>
  <c r="I114" s="1"/>
  <c r="F115"/>
  <c r="I115" s="1"/>
  <c r="F116"/>
  <c r="I116" s="1"/>
  <c r="F117"/>
  <c r="I117" s="1"/>
  <c r="F118"/>
  <c r="I118" s="1"/>
  <c r="F119"/>
  <c r="I119"/>
  <c r="F120"/>
  <c r="I120" s="1"/>
  <c r="F121"/>
  <c r="I121" s="1"/>
  <c r="F122"/>
  <c r="I122" s="1"/>
  <c r="F123"/>
  <c r="I123" s="1"/>
  <c r="F124"/>
  <c r="I124" s="1"/>
  <c r="F125"/>
  <c r="I125"/>
  <c r="F126"/>
  <c r="I126" s="1"/>
  <c r="F127"/>
  <c r="I127"/>
  <c r="F128"/>
  <c r="I128" s="1"/>
  <c r="F129"/>
  <c r="I129" s="1"/>
  <c r="F130"/>
  <c r="I130" s="1"/>
  <c r="F131"/>
  <c r="I131" s="1"/>
  <c r="F132"/>
  <c r="I132" s="1"/>
  <c r="F133"/>
  <c r="I133" s="1"/>
  <c r="F134"/>
  <c r="I134" s="1"/>
  <c r="F135"/>
  <c r="I135"/>
  <c r="F136"/>
  <c r="I136" s="1"/>
  <c r="F137"/>
  <c r="I137" s="1"/>
  <c r="F138"/>
  <c r="I138" s="1"/>
  <c r="F139"/>
  <c r="I139" s="1"/>
  <c r="F140"/>
  <c r="I140" s="1"/>
  <c r="F141"/>
  <c r="I141"/>
  <c r="F142"/>
  <c r="I142" s="1"/>
  <c r="F143"/>
  <c r="I143"/>
  <c r="F144"/>
  <c r="I144" s="1"/>
  <c r="F145"/>
  <c r="I145" s="1"/>
  <c r="F146"/>
  <c r="I146" s="1"/>
  <c r="F147"/>
  <c r="I147" s="1"/>
  <c r="F148"/>
  <c r="I148" s="1"/>
  <c r="F149"/>
  <c r="I149" s="1"/>
  <c r="F150"/>
  <c r="I150" s="1"/>
  <c r="F151"/>
  <c r="I151"/>
  <c r="F152"/>
  <c r="I152" s="1"/>
  <c r="F153"/>
  <c r="I153" s="1"/>
  <c r="F154"/>
  <c r="I154" s="1"/>
  <c r="F155"/>
  <c r="I155" s="1"/>
  <c r="F156"/>
  <c r="I156" s="1"/>
  <c r="F157"/>
  <c r="I157"/>
  <c r="F158"/>
  <c r="I158" s="1"/>
  <c r="F159"/>
  <c r="I159"/>
  <c r="F160"/>
  <c r="I160" s="1"/>
  <c r="F161"/>
  <c r="I161" s="1"/>
  <c r="F162"/>
  <c r="I162" s="1"/>
  <c r="F163"/>
  <c r="I163" s="1"/>
  <c r="F164"/>
  <c r="I164" s="1"/>
  <c r="F165"/>
  <c r="I165" s="1"/>
  <c r="F166"/>
  <c r="I166" s="1"/>
  <c r="F167"/>
  <c r="I167"/>
  <c r="F168"/>
  <c r="I168" s="1"/>
  <c r="F169"/>
  <c r="I169" s="1"/>
  <c r="F170"/>
  <c r="I170" s="1"/>
  <c r="F171"/>
  <c r="I171" s="1"/>
  <c r="F172"/>
  <c r="I172" s="1"/>
  <c r="F173"/>
  <c r="I173"/>
  <c r="F174"/>
  <c r="I174" s="1"/>
  <c r="F175"/>
  <c r="I175"/>
  <c r="F176"/>
  <c r="I176" s="1"/>
  <c r="F177"/>
  <c r="I177" s="1"/>
  <c r="F178"/>
  <c r="I178" s="1"/>
  <c r="F179"/>
  <c r="I179" s="1"/>
  <c r="F180"/>
  <c r="I180" s="1"/>
  <c r="F181"/>
  <c r="I181" s="1"/>
  <c r="F182"/>
  <c r="I182" s="1"/>
  <c r="F183"/>
  <c r="I183"/>
  <c r="F184"/>
  <c r="I184" s="1"/>
  <c r="F185"/>
  <c r="I185" s="1"/>
  <c r="F186"/>
  <c r="I186" s="1"/>
  <c r="F187"/>
  <c r="I187" s="1"/>
  <c r="F188"/>
  <c r="I188" s="1"/>
  <c r="F189"/>
  <c r="I189"/>
  <c r="F190"/>
  <c r="I190" s="1"/>
  <c r="F191"/>
  <c r="I191"/>
  <c r="F192"/>
  <c r="I192" s="1"/>
  <c r="F193"/>
  <c r="I193" s="1"/>
  <c r="F194"/>
  <c r="I194" s="1"/>
  <c r="F195"/>
  <c r="I195" s="1"/>
  <c r="F196"/>
  <c r="I196" s="1"/>
  <c r="F197"/>
  <c r="I197" s="1"/>
  <c r="F198"/>
  <c r="I198" s="1"/>
  <c r="F199"/>
  <c r="I199"/>
  <c r="F200"/>
  <c r="I200" s="1"/>
  <c r="F201"/>
  <c r="I201" s="1"/>
  <c r="F202"/>
  <c r="I202" s="1"/>
  <c r="F203"/>
  <c r="I203" s="1"/>
  <c r="F204"/>
  <c r="I204" s="1"/>
  <c r="F205"/>
  <c r="I205"/>
  <c r="F206"/>
  <c r="I206" s="1"/>
  <c r="F207"/>
  <c r="I207"/>
  <c r="F208"/>
  <c r="I208" s="1"/>
  <c r="F209"/>
  <c r="I209" s="1"/>
  <c r="F210"/>
  <c r="I210" s="1"/>
  <c r="F211"/>
  <c r="I211" s="1"/>
  <c r="F212"/>
  <c r="I212" s="1"/>
  <c r="F213"/>
  <c r="I213" s="1"/>
  <c r="F214"/>
  <c r="I214" s="1"/>
  <c r="F215"/>
  <c r="I215"/>
  <c r="F216"/>
  <c r="I216" s="1"/>
  <c r="F217"/>
  <c r="I217" s="1"/>
  <c r="F218"/>
  <c r="I218" s="1"/>
  <c r="F219"/>
  <c r="I219" s="1"/>
  <c r="F220"/>
  <c r="I220" s="1"/>
  <c r="F221"/>
  <c r="I221"/>
  <c r="F222"/>
  <c r="I222" s="1"/>
  <c r="F223"/>
  <c r="I223"/>
  <c r="F224"/>
  <c r="I224" s="1"/>
  <c r="F225"/>
  <c r="I225" s="1"/>
  <c r="F226"/>
  <c r="I226" s="1"/>
  <c r="F227"/>
  <c r="I227" s="1"/>
  <c r="F228"/>
  <c r="I228" s="1"/>
  <c r="F229"/>
  <c r="I229" s="1"/>
  <c r="F230"/>
  <c r="I230" s="1"/>
  <c r="F231"/>
  <c r="I231"/>
  <c r="F232"/>
  <c r="I232" s="1"/>
  <c r="F233"/>
  <c r="I233" s="1"/>
  <c r="F234"/>
  <c r="I234" s="1"/>
  <c r="F235"/>
  <c r="I235" s="1"/>
  <c r="F236"/>
  <c r="I236" s="1"/>
  <c r="F237"/>
  <c r="I237"/>
  <c r="F238"/>
  <c r="I238" s="1"/>
  <c r="F239"/>
  <c r="I239"/>
  <c r="F240"/>
  <c r="I240" s="1"/>
  <c r="F241"/>
  <c r="I241" s="1"/>
  <c r="F242"/>
  <c r="I242" s="1"/>
  <c r="F243"/>
  <c r="I243" s="1"/>
  <c r="F244"/>
  <c r="I244" s="1"/>
  <c r="F245"/>
  <c r="I245" s="1"/>
  <c r="F246"/>
  <c r="I246" s="1"/>
  <c r="F247"/>
  <c r="I247"/>
  <c r="F248"/>
  <c r="I248" s="1"/>
  <c r="F249"/>
  <c r="I249" s="1"/>
  <c r="F250"/>
  <c r="I250" s="1"/>
  <c r="F251"/>
  <c r="I251" s="1"/>
  <c r="F252"/>
  <c r="I252" s="1"/>
  <c r="F253"/>
  <c r="I253"/>
  <c r="F254"/>
  <c r="I254" s="1"/>
  <c r="F255"/>
  <c r="I255"/>
  <c r="F256"/>
  <c r="I256" s="1"/>
  <c r="F257"/>
  <c r="I257" s="1"/>
  <c r="F258"/>
  <c r="I258" s="1"/>
  <c r="F259"/>
  <c r="I259" s="1"/>
  <c r="F260"/>
  <c r="I260" s="1"/>
  <c r="F261"/>
  <c r="I261" s="1"/>
  <c r="F262"/>
  <c r="I262" s="1"/>
  <c r="F263"/>
  <c r="I263"/>
  <c r="F264"/>
  <c r="I264" s="1"/>
  <c r="F265"/>
  <c r="I265" s="1"/>
  <c r="F266"/>
  <c r="I266" s="1"/>
  <c r="F267"/>
  <c r="I267" s="1"/>
  <c r="F268"/>
  <c r="I268" s="1"/>
  <c r="F269"/>
  <c r="I269"/>
  <c r="F270"/>
  <c r="I270" s="1"/>
  <c r="F271"/>
  <c r="I271"/>
  <c r="F272"/>
  <c r="I272" s="1"/>
  <c r="F273"/>
  <c r="I273" s="1"/>
  <c r="F274"/>
  <c r="I274" s="1"/>
  <c r="F275"/>
  <c r="I275" s="1"/>
  <c r="F276"/>
  <c r="I276" s="1"/>
  <c r="F277"/>
  <c r="I277" s="1"/>
  <c r="F278"/>
  <c r="I278" s="1"/>
  <c r="F279"/>
  <c r="I279"/>
  <c r="F280"/>
  <c r="I280" s="1"/>
  <c r="F281"/>
  <c r="I281" s="1"/>
  <c r="F282"/>
  <c r="I282" s="1"/>
  <c r="F283"/>
  <c r="I283" s="1"/>
  <c r="F284"/>
  <c r="I284" s="1"/>
  <c r="F285"/>
  <c r="I285"/>
  <c r="F286"/>
  <c r="I286" s="1"/>
  <c r="F287"/>
  <c r="I287"/>
  <c r="F288"/>
  <c r="I288" s="1"/>
  <c r="F289"/>
  <c r="I289" s="1"/>
  <c r="F290"/>
  <c r="I290" s="1"/>
  <c r="F291"/>
  <c r="I291" s="1"/>
  <c r="F292"/>
  <c r="I292" s="1"/>
  <c r="F293"/>
  <c r="I293" s="1"/>
  <c r="F294"/>
  <c r="I294" s="1"/>
  <c r="F295"/>
  <c r="I295"/>
  <c r="F296"/>
  <c r="I296" s="1"/>
  <c r="F297"/>
  <c r="I297" s="1"/>
  <c r="F298"/>
  <c r="I298" s="1"/>
  <c r="F299"/>
  <c r="I299" s="1"/>
  <c r="F300"/>
  <c r="I300" s="1"/>
  <c r="F301"/>
  <c r="I301"/>
  <c r="F302"/>
  <c r="I302" s="1"/>
  <c r="F303"/>
  <c r="I303"/>
  <c r="F304"/>
  <c r="I304" s="1"/>
  <c r="F305"/>
  <c r="I305" s="1"/>
  <c r="F306"/>
  <c r="I306" s="1"/>
  <c r="F307"/>
  <c r="I307" s="1"/>
  <c r="F308"/>
  <c r="I308" s="1"/>
  <c r="F309"/>
  <c r="I309" s="1"/>
  <c r="F310"/>
  <c r="I310" s="1"/>
  <c r="F311"/>
  <c r="I311"/>
  <c r="E128" i="8"/>
  <c r="J128"/>
  <c r="J125"/>
  <c r="J101"/>
  <c r="H101"/>
  <c r="E101"/>
  <c r="E167"/>
  <c r="F167"/>
  <c r="H260"/>
  <c r="E260"/>
  <c r="E259" s="1"/>
  <c r="F74"/>
  <c r="J8"/>
  <c r="L12" i="91" s="1"/>
  <c r="L127" i="75" s="1"/>
  <c r="E175" i="8"/>
  <c r="J317"/>
  <c r="J174"/>
  <c r="I239"/>
  <c r="J181"/>
  <c r="F158"/>
  <c r="J99"/>
  <c r="J45"/>
  <c r="E20"/>
  <c r="W19" i="92" s="1"/>
  <c r="W189" i="75" s="1"/>
  <c r="J20" i="8"/>
  <c r="W19" i="93" s="1"/>
  <c r="W246" i="75" s="1"/>
  <c r="I320" i="8"/>
  <c r="J190"/>
  <c r="J417"/>
  <c r="F293"/>
  <c r="E234"/>
  <c r="J197"/>
  <c r="E179"/>
  <c r="D89"/>
  <c r="F89"/>
  <c r="D384"/>
  <c r="E360"/>
  <c r="I200"/>
  <c r="H187"/>
  <c r="E181" i="88" s="1"/>
  <c r="E183" s="1"/>
  <c r="E164" i="8"/>
  <c r="F150"/>
  <c r="H150"/>
  <c r="E157" i="88" s="1"/>
  <c r="E158" s="1"/>
  <c r="F145" i="8"/>
  <c r="F131"/>
  <c r="AA30" i="98" s="1"/>
  <c r="AA690" i="75" s="1"/>
  <c r="E131" i="8"/>
  <c r="T30" i="98" s="1"/>
  <c r="T690" i="75" s="1"/>
  <c r="I127" i="8"/>
  <c r="F82"/>
  <c r="D76"/>
  <c r="F76"/>
  <c r="D252"/>
  <c r="J251"/>
  <c r="I226"/>
  <c r="I220"/>
  <c r="E103"/>
  <c r="D103"/>
  <c r="D77"/>
  <c r="I66"/>
  <c r="H66"/>
  <c r="AB25" i="93" s="1"/>
  <c r="AB252" i="75" s="1"/>
  <c r="D21" i="8"/>
  <c r="AB15" i="92" s="1"/>
  <c r="AB185" i="75" s="1"/>
  <c r="H216" i="8"/>
  <c r="AK87" i="89" s="1"/>
  <c r="AN87" s="1"/>
  <c r="AS87" s="1"/>
  <c r="D166" i="8"/>
  <c r="E151"/>
  <c r="H58"/>
  <c r="F21" i="1"/>
  <c r="I21" s="1"/>
  <c r="F20"/>
  <c r="I20" s="1"/>
  <c r="F22"/>
  <c r="F23"/>
  <c r="D71" i="8"/>
  <c r="AQ92" i="77"/>
  <c r="AP92"/>
  <c r="AK63" i="76"/>
  <c r="AK95"/>
  <c r="AK61" i="77"/>
  <c r="AK92"/>
  <c r="AI34" i="76"/>
  <c r="AI95"/>
  <c r="AH61" i="77"/>
  <c r="AP95" i="76"/>
  <c r="AP63"/>
  <c r="AN34"/>
  <c r="AN63"/>
  <c r="AL32" i="77"/>
  <c r="AH92"/>
  <c r="AN32"/>
  <c r="AL61"/>
  <c r="AI32"/>
  <c r="AI92"/>
  <c r="AQ32"/>
  <c r="AP32"/>
  <c r="AO34" i="76"/>
  <c r="AN92" i="77"/>
  <c r="AM63" i="76"/>
  <c r="AM95"/>
  <c r="AH63"/>
  <c r="AM61" i="77"/>
  <c r="AM32"/>
  <c r="AQ63" i="76"/>
  <c r="AO61" i="77"/>
  <c r="AL95" i="76"/>
  <c r="AL63"/>
  <c r="J21" i="8"/>
  <c r="J13"/>
  <c r="AC12" i="91" s="1"/>
  <c r="AC127" i="75" s="1"/>
  <c r="I125" i="8"/>
  <c r="F44"/>
  <c r="F111"/>
  <c r="I21"/>
  <c r="AB18" i="93" s="1"/>
  <c r="J53" i="8"/>
  <c r="L19" i="91" s="1"/>
  <c r="L134" i="75" s="1"/>
  <c r="H13" i="8"/>
  <c r="F384"/>
  <c r="E89"/>
  <c r="D20"/>
  <c r="E45"/>
  <c r="I62"/>
  <c r="R30" i="93" s="1"/>
  <c r="R257" i="75" s="1"/>
  <c r="D128" i="8"/>
  <c r="H376"/>
  <c r="F231"/>
  <c r="E239"/>
  <c r="D83"/>
  <c r="H9"/>
  <c r="I244"/>
  <c r="I243" s="1"/>
  <c r="E6"/>
  <c r="E197"/>
  <c r="H45"/>
  <c r="AK30" i="89" s="1"/>
  <c r="E62" i="8"/>
  <c r="R31" i="92" s="1"/>
  <c r="R201" i="75" s="1"/>
  <c r="H257" i="8"/>
  <c r="H229"/>
  <c r="AK94" i="89" s="1"/>
  <c r="AN94" s="1"/>
  <c r="AS94" s="1"/>
  <c r="H171" i="8"/>
  <c r="M7" i="88" s="1"/>
  <c r="M10" s="1"/>
  <c r="AL61" i="89" s="1"/>
  <c r="AN61" s="1"/>
  <c r="AS61" s="1"/>
  <c r="D304" i="8"/>
  <c r="D305"/>
  <c r="E323"/>
  <c r="D333"/>
  <c r="H27"/>
  <c r="I381"/>
  <c r="F381"/>
  <c r="J376"/>
  <c r="H280"/>
  <c r="M1350" i="75" s="1"/>
  <c r="J280" i="8"/>
  <c r="F340"/>
  <c r="J340"/>
  <c r="E178"/>
  <c r="I172"/>
  <c r="H137"/>
  <c r="E72" i="88" s="1"/>
  <c r="E73" s="1"/>
  <c r="AQ69" i="89" s="1"/>
  <c r="AR69" s="1"/>
  <c r="AR68" s="1"/>
  <c r="E137" i="8"/>
  <c r="F137"/>
  <c r="E8"/>
  <c r="L12" i="90" s="1"/>
  <c r="L86" i="75" s="1"/>
  <c r="I8" i="8"/>
  <c r="L11" i="91" s="1"/>
  <c r="L126" i="75" s="1"/>
  <c r="E308" i="8"/>
  <c r="J172"/>
  <c r="D137"/>
  <c r="F395"/>
  <c r="E359"/>
  <c r="H337"/>
  <c r="F337"/>
  <c r="F221"/>
  <c r="F217"/>
  <c r="U1286" i="75" s="1"/>
  <c r="I217" i="8"/>
  <c r="H210"/>
  <c r="D181"/>
  <c r="H181"/>
  <c r="E152"/>
  <c r="J66"/>
  <c r="AB29" i="93" s="1"/>
  <c r="AB256" i="75" s="1"/>
  <c r="E66" i="8"/>
  <c r="F66"/>
  <c r="AB30" i="92" s="1"/>
  <c r="AB200" i="75" s="1"/>
  <c r="D66" i="8"/>
  <c r="AB26" i="92" s="1"/>
  <c r="H311" i="8"/>
  <c r="E172"/>
  <c r="AB1283" i="75" s="1"/>
  <c r="D260" i="8"/>
  <c r="F260"/>
  <c r="F259" s="1"/>
  <c r="I260"/>
  <c r="I259" s="1"/>
  <c r="I230"/>
  <c r="E230"/>
  <c r="AB1300" i="75" s="1"/>
  <c r="F194" i="8"/>
  <c r="D190"/>
  <c r="D78"/>
  <c r="E78"/>
  <c r="H74"/>
  <c r="E74"/>
  <c r="D74"/>
  <c r="F78"/>
  <c r="D200"/>
  <c r="I11"/>
  <c r="X11" i="91" s="1"/>
  <c r="X126" i="75" s="1"/>
  <c r="F197" i="8"/>
  <c r="I190"/>
  <c r="F8"/>
  <c r="L13" i="90" s="1"/>
  <c r="J137" i="8"/>
  <c r="J74"/>
  <c r="E324"/>
  <c r="I317"/>
  <c r="H317"/>
  <c r="I312"/>
  <c r="I300"/>
  <c r="J150"/>
  <c r="H121"/>
  <c r="F325"/>
  <c r="E13"/>
  <c r="AC12" i="90" s="1"/>
  <c r="AC86" i="75" s="1"/>
  <c r="I142" i="8"/>
  <c r="D417"/>
  <c r="J234"/>
  <c r="J233" s="1"/>
  <c r="F393"/>
  <c r="I146"/>
  <c r="I101"/>
  <c r="H21"/>
  <c r="H10"/>
  <c r="H305"/>
  <c r="H303"/>
  <c r="H174"/>
  <c r="M18" i="88" s="1"/>
  <c r="M20" s="1"/>
  <c r="H304" i="8"/>
  <c r="D230"/>
  <c r="M1300" i="75" s="1"/>
  <c r="H151" i="8"/>
  <c r="E162" i="88" s="1"/>
  <c r="E163" s="1"/>
  <c r="H147" i="8"/>
  <c r="E112" i="88" s="1"/>
  <c r="H62" i="8"/>
  <c r="R25" i="93" s="1"/>
  <c r="H395" i="8"/>
  <c r="M216" i="88" s="1"/>
  <c r="M217" s="1"/>
  <c r="AQ184" i="89" s="1"/>
  <c r="AS184" s="1"/>
  <c r="AS183" s="1"/>
  <c r="E393" i="8"/>
  <c r="H342"/>
  <c r="D335"/>
  <c r="I111"/>
  <c r="H103"/>
  <c r="D188"/>
  <c r="F110"/>
  <c r="J216"/>
  <c r="E44"/>
  <c r="E244"/>
  <c r="E243" s="1"/>
  <c r="J360"/>
  <c r="J71"/>
  <c r="D239"/>
  <c r="E373"/>
  <c r="F283"/>
  <c r="J325"/>
  <c r="H231"/>
  <c r="AK101" i="89" s="1"/>
  <c r="AN101" s="1"/>
  <c r="AS101" s="1"/>
  <c r="J244" i="8"/>
  <c r="I280"/>
  <c r="AB1350" i="75" s="1"/>
  <c r="F239" i="8"/>
  <c r="E267"/>
  <c r="D44"/>
  <c r="D244"/>
  <c r="E337"/>
  <c r="J353"/>
  <c r="J223"/>
  <c r="E280"/>
  <c r="J239"/>
  <c r="I335"/>
  <c r="D199"/>
  <c r="H78"/>
  <c r="E39"/>
  <c r="AT19" i="94" s="1"/>
  <c r="F26" i="8"/>
  <c r="H20" i="92" s="1"/>
  <c r="H190" i="75" s="1"/>
  <c r="H16" i="8"/>
  <c r="AK15" i="89" s="1"/>
  <c r="AN15" s="1"/>
  <c r="AS15" s="1"/>
  <c r="I73" i="8"/>
  <c r="J186"/>
  <c r="J252"/>
  <c r="H302"/>
  <c r="E396"/>
  <c r="H6"/>
  <c r="H297"/>
  <c r="F354"/>
  <c r="E146"/>
  <c r="F312"/>
  <c r="E100"/>
  <c r="F323"/>
  <c r="I167"/>
  <c r="J167"/>
  <c r="I268"/>
  <c r="AB1341" i="75" s="1"/>
  <c r="F385" i="8"/>
  <c r="F374"/>
  <c r="J359"/>
  <c r="I354"/>
  <c r="E343"/>
  <c r="E340"/>
  <c r="D336"/>
  <c r="D307"/>
  <c r="D228"/>
  <c r="M1289" i="75" s="1"/>
  <c r="F144" i="8"/>
  <c r="J122"/>
  <c r="I103"/>
  <c r="I78"/>
  <c r="J9"/>
  <c r="P12" i="91" s="1"/>
  <c r="P127" i="75" s="1"/>
  <c r="I228" i="8"/>
  <c r="F252"/>
  <c r="J164"/>
  <c r="D345"/>
  <c r="D297"/>
  <c r="H354"/>
  <c r="E158"/>
  <c r="H312"/>
  <c r="E312"/>
  <c r="J100"/>
  <c r="F317"/>
  <c r="E317"/>
  <c r="D323"/>
  <c r="J154"/>
  <c r="D167"/>
  <c r="H340"/>
  <c r="H336"/>
  <c r="H228"/>
  <c r="AK93" i="89" s="1"/>
  <c r="AN93" s="1"/>
  <c r="AS93" s="1"/>
  <c r="F13" i="8"/>
  <c r="AC13" i="90" s="1"/>
  <c r="AC87" i="75" s="1"/>
  <c r="H241" i="8"/>
  <c r="M157" i="88" s="1"/>
  <c r="M159" s="1"/>
  <c r="AL140" i="89" s="1"/>
  <c r="AN140" s="1"/>
  <c r="AS140" s="1"/>
  <c r="I241" i="8"/>
  <c r="F164"/>
  <c r="J6"/>
  <c r="H343"/>
  <c r="J320"/>
  <c r="H146"/>
  <c r="M96" i="88" s="1"/>
  <c r="M100" s="1"/>
  <c r="F369" i="8"/>
  <c r="F154"/>
  <c r="J418"/>
  <c r="D385"/>
  <c r="I343"/>
  <c r="J7"/>
  <c r="H407"/>
  <c r="E407"/>
  <c r="E392"/>
  <c r="I392"/>
  <c r="H319"/>
  <c r="F287"/>
  <c r="J287"/>
  <c r="E187"/>
  <c r="E61"/>
  <c r="M31" i="92" s="1"/>
  <c r="M201" i="75" s="1"/>
  <c r="F407" i="8"/>
  <c r="E405"/>
  <c r="I397"/>
  <c r="I344"/>
  <c r="H334"/>
  <c r="E322"/>
  <c r="E319"/>
  <c r="E318"/>
  <c r="I265"/>
  <c r="I247"/>
  <c r="E222"/>
  <c r="J222"/>
  <c r="U1333" i="75" s="1"/>
  <c r="E193" i="8"/>
  <c r="D187"/>
  <c r="D182"/>
  <c r="E127"/>
  <c r="I102"/>
  <c r="D102"/>
  <c r="I55"/>
  <c r="T20" i="91" s="1"/>
  <c r="T135" i="75" s="1"/>
  <c r="E55" i="8"/>
  <c r="F48"/>
  <c r="E32"/>
  <c r="AK19" i="92" s="1"/>
  <c r="AK189" i="75" s="1"/>
  <c r="I27" i="8"/>
  <c r="D373"/>
  <c r="J373"/>
  <c r="H333"/>
  <c r="I333"/>
  <c r="E282"/>
  <c r="D178"/>
  <c r="E160"/>
  <c r="E145"/>
  <c r="J145"/>
  <c r="D130"/>
  <c r="J130"/>
  <c r="I54"/>
  <c r="P20" i="91" s="1"/>
  <c r="P135" i="75" s="1"/>
  <c r="E54" i="8"/>
  <c r="P21" i="90" s="1"/>
  <c r="P95" i="75" s="1"/>
  <c r="J16" i="8"/>
  <c r="M19" i="93" s="1"/>
  <c r="M246" i="75" s="1"/>
  <c r="E16" i="8"/>
  <c r="D47"/>
  <c r="I47"/>
  <c r="H182"/>
  <c r="E265"/>
  <c r="D282"/>
  <c r="I145"/>
  <c r="F257"/>
  <c r="F256" s="1"/>
  <c r="E71"/>
  <c r="F373"/>
  <c r="D407"/>
  <c r="J333"/>
  <c r="D405"/>
  <c r="F367"/>
  <c r="H352"/>
  <c r="J352"/>
  <c r="E325"/>
  <c r="I319"/>
  <c r="I222"/>
  <c r="AB1333" i="75" s="1"/>
  <c r="J220" i="8"/>
  <c r="H191"/>
  <c r="M38" i="88" s="1"/>
  <c r="M40" s="1"/>
  <c r="AL66" i="89" s="1"/>
  <c r="AN66" s="1"/>
  <c r="AS66" s="1"/>
  <c r="H178" i="8"/>
  <c r="H175"/>
  <c r="M22" i="88" s="1"/>
  <c r="M24" s="1"/>
  <c r="F175" i="8"/>
  <c r="J175"/>
  <c r="H173"/>
  <c r="M14" i="88" s="1"/>
  <c r="M16" s="1"/>
  <c r="J173" i="8"/>
  <c r="E149"/>
  <c r="H149"/>
  <c r="E149" i="88" s="1"/>
  <c r="E153" s="1"/>
  <c r="D126" i="8"/>
  <c r="N29" i="98" s="1"/>
  <c r="N689" i="75" s="1"/>
  <c r="J126" i="8"/>
  <c r="E117"/>
  <c r="F117"/>
  <c r="F100"/>
  <c r="H100"/>
  <c r="F56"/>
  <c r="X20" i="90" s="1"/>
  <c r="X94" i="75" s="1"/>
  <c r="E56" i="8"/>
  <c r="X21" i="90" s="1"/>
  <c r="X95" i="75" s="1"/>
  <c r="F53" i="8"/>
  <c r="L20" i="90" s="1"/>
  <c r="L94" i="75" s="1"/>
  <c r="D37" i="8"/>
  <c r="AM10" i="90" s="1"/>
  <c r="J32" i="8"/>
  <c r="AK19" i="93" s="1"/>
  <c r="AK246" i="75" s="1"/>
  <c r="D220" i="8"/>
  <c r="I173"/>
  <c r="E182"/>
  <c r="J267"/>
  <c r="U1336" i="75" s="1"/>
  <c r="E21" i="8"/>
  <c r="AB19" i="92" s="1"/>
  <c r="AB189" i="75" s="1"/>
  <c r="E53" i="8"/>
  <c r="L21" i="90" s="1"/>
  <c r="L95" i="75" s="1"/>
  <c r="F152" i="8"/>
  <c r="D241"/>
  <c r="H325"/>
  <c r="F16"/>
  <c r="M20" i="92" s="1"/>
  <c r="M190" i="75" s="1"/>
  <c r="J142" i="8"/>
  <c r="E229"/>
  <c r="AB1290" i="75" s="1"/>
  <c r="F61" i="8"/>
  <c r="M30" i="92" s="1"/>
  <c r="M200" i="75" s="1"/>
  <c r="I71" i="8"/>
  <c r="D194"/>
  <c r="H320"/>
  <c r="J146"/>
  <c r="I181"/>
  <c r="I100"/>
  <c r="J407"/>
  <c r="I175"/>
  <c r="E333"/>
  <c r="F27"/>
  <c r="J260"/>
  <c r="J259" s="1"/>
  <c r="J393"/>
  <c r="H361"/>
  <c r="D359"/>
  <c r="I359"/>
  <c r="D325"/>
  <c r="I323"/>
  <c r="F319"/>
  <c r="I248"/>
  <c r="J248"/>
  <c r="F241"/>
  <c r="F229"/>
  <c r="U1290" i="75" s="1"/>
  <c r="H222" i="8"/>
  <c r="F193"/>
  <c r="J158"/>
  <c r="I158"/>
  <c r="H131"/>
  <c r="AK72" i="89" s="1"/>
  <c r="AN72" s="1"/>
  <c r="AS72" s="1"/>
  <c r="E110" i="8"/>
  <c r="I110"/>
  <c r="H102"/>
  <c r="J37"/>
  <c r="F32"/>
  <c r="AK20" i="92" s="1"/>
  <c r="AK190" i="75" s="1"/>
  <c r="F10" i="8"/>
  <c r="T13" i="90" s="1"/>
  <c r="T87" i="75" s="1"/>
  <c r="J10" i="8"/>
  <c r="T12" i="91" s="1"/>
  <c r="T127" i="75" s="1"/>
  <c r="D6" i="8"/>
  <c r="J111"/>
  <c r="J39"/>
  <c r="AT20" i="97" s="1"/>
  <c r="AT362" i="75" s="1"/>
  <c r="E42" i="8"/>
  <c r="I42"/>
  <c r="F219"/>
  <c r="U1294" i="75" s="1"/>
  <c r="H418" i="8"/>
  <c r="E268"/>
  <c r="H397"/>
  <c r="I366"/>
  <c r="F342"/>
  <c r="J310"/>
  <c r="H287"/>
  <c r="D249"/>
  <c r="F249"/>
  <c r="H189"/>
  <c r="M30" i="88" s="1"/>
  <c r="M32" s="1"/>
  <c r="I186" i="8"/>
  <c r="E96"/>
  <c r="I96"/>
  <c r="D96"/>
  <c r="J96"/>
  <c r="F96"/>
  <c r="J76"/>
  <c r="H76"/>
  <c r="E45" i="88" s="1"/>
  <c r="E46" s="1"/>
  <c r="AQ24" i="89" s="1"/>
  <c r="AR24" s="1"/>
  <c r="AR23" s="1"/>
  <c r="I274" i="8"/>
  <c r="F151"/>
  <c r="I151"/>
  <c r="D42"/>
  <c r="E251"/>
  <c r="D257"/>
  <c r="F274"/>
  <c r="E366"/>
  <c r="D266"/>
  <c r="D125"/>
  <c r="D219"/>
  <c r="J292"/>
  <c r="E257"/>
  <c r="E256" s="1"/>
  <c r="F125"/>
  <c r="E397"/>
  <c r="F376"/>
  <c r="E376"/>
  <c r="I374"/>
  <c r="F310"/>
  <c r="F301"/>
  <c r="J249"/>
  <c r="H227"/>
  <c r="E189"/>
  <c r="J182"/>
  <c r="H179"/>
  <c r="J179"/>
  <c r="D150"/>
  <c r="E150"/>
  <c r="D144"/>
  <c r="I144"/>
  <c r="E144"/>
  <c r="J144"/>
  <c r="E121"/>
  <c r="J121"/>
  <c r="F121"/>
  <c r="D84"/>
  <c r="I84"/>
  <c r="J84"/>
  <c r="I44"/>
  <c r="H44"/>
  <c r="E8" i="88" s="1"/>
  <c r="E9" s="1"/>
  <c r="D287" i="8"/>
  <c r="I287"/>
  <c r="I308"/>
  <c r="I311"/>
  <c r="E194"/>
  <c r="F160"/>
  <c r="H125"/>
  <c r="E56" i="88" s="1"/>
  <c r="E57" s="1"/>
  <c r="D308" i="8"/>
  <c r="D311"/>
  <c r="E408"/>
  <c r="D374"/>
  <c r="I90"/>
  <c r="F90"/>
  <c r="H194"/>
  <c r="AK137" i="89" s="1"/>
  <c r="D381" i="8"/>
  <c r="E381"/>
  <c r="J160"/>
  <c r="D395"/>
  <c r="I219"/>
  <c r="I418"/>
  <c r="F418"/>
  <c r="H268"/>
  <c r="M1341" i="75" s="1"/>
  <c r="E385" i="8"/>
  <c r="J151"/>
  <c r="E292"/>
  <c r="E342"/>
  <c r="E226"/>
  <c r="F251"/>
  <c r="H308"/>
  <c r="E311"/>
  <c r="I257"/>
  <c r="F343"/>
  <c r="I353"/>
  <c r="J374"/>
  <c r="D90"/>
  <c r="I194"/>
  <c r="E320"/>
  <c r="F352"/>
  <c r="H359"/>
  <c r="H381"/>
  <c r="E94"/>
  <c r="F191"/>
  <c r="E418"/>
  <c r="H408"/>
  <c r="F397"/>
  <c r="J375"/>
  <c r="H374"/>
  <c r="D366"/>
  <c r="J343"/>
  <c r="D340"/>
  <c r="I340"/>
  <c r="I336"/>
  <c r="J334"/>
  <c r="D318"/>
  <c r="J311"/>
  <c r="J308"/>
  <c r="D301"/>
  <c r="E287"/>
  <c r="D265"/>
  <c r="F265"/>
  <c r="J257"/>
  <c r="J256" s="1"/>
  <c r="H249"/>
  <c r="M171" i="88" s="1"/>
  <c r="M173" s="1"/>
  <c r="J241" i="8"/>
  <c r="E228"/>
  <c r="J228"/>
  <c r="J226"/>
  <c r="E220"/>
  <c r="AB1296" i="75" s="1"/>
  <c r="H220" i="8"/>
  <c r="AK98" i="89" s="1"/>
  <c r="AN98" s="1"/>
  <c r="AS98" s="1"/>
  <c r="I199" i="8"/>
  <c r="D189"/>
  <c r="F186"/>
  <c r="F182"/>
  <c r="I152"/>
  <c r="J152"/>
  <c r="I121"/>
  <c r="H72"/>
  <c r="E32" i="88" s="1"/>
  <c r="E35" s="1"/>
  <c r="AQ16" i="89" s="1"/>
  <c r="AR16" s="1"/>
  <c r="I72" i="8"/>
  <c r="E43"/>
  <c r="F43"/>
  <c r="I43"/>
  <c r="F11"/>
  <c r="X13" i="90" s="1"/>
  <c r="X87" i="75" s="1"/>
  <c r="J11" i="8"/>
  <c r="I117"/>
  <c r="I68"/>
  <c r="AG30" i="93" s="1"/>
  <c r="AG257" i="75" s="1"/>
  <c r="I56" i="8"/>
  <c r="X20" i="91" s="1"/>
  <c r="X135" i="75" s="1"/>
  <c r="H39" i="8"/>
  <c r="I130"/>
  <c r="J103"/>
  <c r="F39"/>
  <c r="AT20" i="94" s="1"/>
  <c r="I14" i="20"/>
  <c r="H197" i="8"/>
  <c r="M47" i="88" s="1"/>
  <c r="M49" s="1"/>
  <c r="H83" i="8"/>
  <c r="H180"/>
  <c r="H217"/>
  <c r="AK88" i="89" s="1"/>
  <c r="AN88" s="1"/>
  <c r="AS88" s="1"/>
  <c r="H244" i="8"/>
  <c r="H160"/>
  <c r="E120" i="88" s="1"/>
  <c r="H154" i="8"/>
  <c r="E176" i="88" s="1"/>
  <c r="E177" s="1"/>
  <c r="D117" i="8"/>
  <c r="D32"/>
  <c r="AK15" i="92" s="1"/>
  <c r="D160" i="8"/>
  <c r="D111"/>
  <c r="D231"/>
  <c r="M1302" i="75" s="1"/>
  <c r="D164" i="8"/>
  <c r="D154"/>
  <c r="D208"/>
  <c r="D151"/>
  <c r="D147"/>
  <c r="H55"/>
  <c r="T17" i="91" s="1"/>
  <c r="T132" i="75" s="1"/>
  <c r="H54" i="8"/>
  <c r="P17" i="91" s="1"/>
  <c r="P132" i="75" s="1"/>
  <c r="I15" i="20"/>
  <c r="H56" i="8"/>
  <c r="X17" i="91" s="1"/>
  <c r="I16" i="20"/>
  <c r="H26" i="8"/>
  <c r="AK14" i="89" s="1"/>
  <c r="AN14" s="1"/>
  <c r="H71" i="8"/>
  <c r="E25" i="88" s="1"/>
  <c r="E27" s="1"/>
  <c r="AQ7" i="89" s="1"/>
  <c r="AR7" s="1"/>
  <c r="AR5" s="1"/>
  <c r="H75" i="8"/>
  <c r="E40" i="88" s="1"/>
  <c r="E42" s="1"/>
  <c r="AQ21" i="89" s="1"/>
  <c r="AR21" s="1"/>
  <c r="H73" i="8"/>
  <c r="D75"/>
  <c r="D9"/>
  <c r="P10" i="90" s="1"/>
  <c r="P84" i="75" s="1"/>
  <c r="D11" i="8"/>
  <c r="X10" i="90" s="1"/>
  <c r="D55" i="8"/>
  <c r="T18" i="90" s="1"/>
  <c r="T92" i="75" s="1"/>
  <c r="D56" i="8"/>
  <c r="X18" i="90" s="1"/>
  <c r="X92" i="75" s="1"/>
  <c r="H158" i="8"/>
  <c r="H230"/>
  <c r="AK100" i="89" s="1"/>
  <c r="AN100" s="1"/>
  <c r="AS100" s="1"/>
  <c r="H122" i="8"/>
  <c r="H226"/>
  <c r="M149" i="88" s="1"/>
  <c r="M150" s="1"/>
  <c r="H153" i="8"/>
  <c r="E171" i="88" s="1"/>
  <c r="E172" s="1"/>
  <c r="H234" i="8"/>
  <c r="H233" s="1"/>
  <c r="H200"/>
  <c r="E193" i="88" s="1"/>
  <c r="E195" s="1"/>
  <c r="AL147" i="89" s="1"/>
  <c r="AN147" s="1"/>
  <c r="AS147" s="1"/>
  <c r="H8" i="8"/>
  <c r="AK6" i="89" s="1"/>
  <c r="AN6" s="1"/>
  <c r="H32" i="8"/>
  <c r="H17"/>
  <c r="H164"/>
  <c r="M110" i="88" s="1"/>
  <c r="H157" i="8"/>
  <c r="D62"/>
  <c r="D215"/>
  <c r="M1279" i="75" s="1"/>
  <c r="D142" i="8"/>
  <c r="D122"/>
  <c r="D217"/>
  <c r="M1286" i="75" s="1"/>
  <c r="D8" i="8"/>
  <c r="D10"/>
  <c r="T10" i="90" s="1"/>
  <c r="T84" i="75" s="1"/>
  <c r="I23" i="1"/>
  <c r="D43" i="8"/>
  <c r="H33"/>
  <c r="I33"/>
  <c r="D33"/>
  <c r="E33"/>
  <c r="AP19" i="94" s="1"/>
  <c r="AP315" i="75" s="1"/>
  <c r="J33" i="8"/>
  <c r="AP20" i="97" s="1"/>
  <c r="F368" i="8"/>
  <c r="J368"/>
  <c r="D368"/>
  <c r="I368"/>
  <c r="E368"/>
  <c r="H368"/>
  <c r="I346"/>
  <c r="F346"/>
  <c r="D346"/>
  <c r="E346"/>
  <c r="J346"/>
  <c r="D412"/>
  <c r="H412"/>
  <c r="E412"/>
  <c r="J412"/>
  <c r="F412"/>
  <c r="I412"/>
  <c r="F33"/>
  <c r="AP20" i="94" s="1"/>
  <c r="AP316" i="75" s="1"/>
  <c r="H198" i="8"/>
  <c r="M51" i="88" s="1"/>
  <c r="M53" s="1"/>
  <c r="J198" i="8"/>
  <c r="F198"/>
  <c r="I198"/>
  <c r="D198"/>
  <c r="D421"/>
  <c r="D420" s="1"/>
  <c r="E421"/>
  <c r="E420" s="1"/>
  <c r="H421"/>
  <c r="J421"/>
  <c r="J420" s="1"/>
  <c r="J413"/>
  <c r="F413"/>
  <c r="H413"/>
  <c r="H386"/>
  <c r="J386"/>
  <c r="E386"/>
  <c r="I386"/>
  <c r="D347"/>
  <c r="J347"/>
  <c r="I347"/>
  <c r="J134"/>
  <c r="J133" s="1"/>
  <c r="E134"/>
  <c r="E133" s="1"/>
  <c r="F134"/>
  <c r="F133" s="1"/>
  <c r="I134"/>
  <c r="I133" s="1"/>
  <c r="D298"/>
  <c r="F298"/>
  <c r="J298"/>
  <c r="E298"/>
  <c r="I298"/>
  <c r="H298"/>
  <c r="H291"/>
  <c r="F291"/>
  <c r="D291"/>
  <c r="D283"/>
  <c r="H283"/>
  <c r="J283"/>
  <c r="D143"/>
  <c r="J143"/>
  <c r="E143"/>
  <c r="I143"/>
  <c r="F143"/>
  <c r="H143"/>
  <c r="E86" i="88" s="1"/>
  <c r="E90" s="1"/>
  <c r="H99" i="8"/>
  <c r="F99"/>
  <c r="F394"/>
  <c r="D394"/>
  <c r="H394"/>
  <c r="E216" i="88" s="1"/>
  <c r="E217" s="1"/>
  <c r="AQ180" i="89" s="1"/>
  <c r="AS180" s="1"/>
  <c r="AS179" s="1"/>
  <c r="E394" i="8"/>
  <c r="J394"/>
  <c r="I394"/>
  <c r="H382"/>
  <c r="E382"/>
  <c r="F382"/>
  <c r="I382"/>
  <c r="D367"/>
  <c r="E367"/>
  <c r="J367"/>
  <c r="H367"/>
  <c r="F409"/>
  <c r="H409"/>
  <c r="D409"/>
  <c r="J409"/>
  <c r="E409"/>
  <c r="I409"/>
  <c r="I293"/>
  <c r="D293"/>
  <c r="E293"/>
  <c r="E218"/>
  <c r="AB1291" i="75" s="1"/>
  <c r="D192" i="8"/>
  <c r="J192"/>
  <c r="E192"/>
  <c r="F192"/>
  <c r="I192"/>
  <c r="H183"/>
  <c r="D174"/>
  <c r="E174"/>
  <c r="F174"/>
  <c r="I174"/>
  <c r="D171"/>
  <c r="I171"/>
  <c r="E171"/>
  <c r="J171"/>
  <c r="F171"/>
  <c r="D159"/>
  <c r="J159"/>
  <c r="F159"/>
  <c r="E157"/>
  <c r="J157"/>
  <c r="F157"/>
  <c r="I157"/>
  <c r="H417"/>
  <c r="E417"/>
  <c r="H384"/>
  <c r="I384"/>
  <c r="E384"/>
  <c r="J369"/>
  <c r="I369"/>
  <c r="J341"/>
  <c r="D273"/>
  <c r="J273"/>
  <c r="D268"/>
  <c r="J268"/>
  <c r="E83"/>
  <c r="F83"/>
  <c r="I83"/>
  <c r="F406"/>
  <c r="D406"/>
  <c r="I406"/>
  <c r="H360"/>
  <c r="D360"/>
  <c r="I360"/>
  <c r="D328"/>
  <c r="I328"/>
  <c r="I163"/>
  <c r="J58"/>
  <c r="AC19" i="91" s="1"/>
  <c r="AC134" i="75" s="1"/>
  <c r="F58" i="8"/>
  <c r="AC20" i="90" s="1"/>
  <c r="D58" i="8"/>
  <c r="AC18" i="90" s="1"/>
  <c r="AC92" i="75" s="1"/>
  <c r="I58" i="8"/>
  <c r="AC20" i="91" s="1"/>
  <c r="AC135" i="75" s="1"/>
  <c r="J406" i="8"/>
  <c r="F400"/>
  <c r="D400"/>
  <c r="I400"/>
  <c r="I375"/>
  <c r="D375"/>
  <c r="F375"/>
  <c r="F361"/>
  <c r="I361"/>
  <c r="E361"/>
  <c r="D354"/>
  <c r="J354"/>
  <c r="J345"/>
  <c r="E345"/>
  <c r="F344"/>
  <c r="J344"/>
  <c r="D344"/>
  <c r="H344"/>
  <c r="D337"/>
  <c r="I337"/>
  <c r="E334"/>
  <c r="F334"/>
  <c r="J328"/>
  <c r="F322"/>
  <c r="D322"/>
  <c r="J322"/>
  <c r="H322"/>
  <c r="D299"/>
  <c r="I299"/>
  <c r="E299"/>
  <c r="H299"/>
  <c r="D292"/>
  <c r="I292"/>
  <c r="F129"/>
  <c r="J129"/>
  <c r="E335"/>
  <c r="J335"/>
  <c r="E307"/>
  <c r="E252"/>
  <c r="H252"/>
  <c r="M189" i="88" s="1"/>
  <c r="M193" s="1"/>
  <c r="E250" i="8"/>
  <c r="F250"/>
  <c r="E188"/>
  <c r="J188"/>
  <c r="F188"/>
  <c r="E166"/>
  <c r="J166"/>
  <c r="F166"/>
  <c r="E126"/>
  <c r="H126"/>
  <c r="AK71" i="89" s="1"/>
  <c r="AN71" s="1"/>
  <c r="AS71" s="1"/>
  <c r="J118" i="8"/>
  <c r="F118"/>
  <c r="D88"/>
  <c r="I88"/>
  <c r="E88"/>
  <c r="J88"/>
  <c r="H87"/>
  <c r="E87"/>
  <c r="I87"/>
  <c r="D23"/>
  <c r="H23"/>
  <c r="AK19" i="89" s="1"/>
  <c r="AN19" s="1"/>
  <c r="AS19" s="1"/>
  <c r="E23" i="8"/>
  <c r="I23"/>
  <c r="AH95" i="76"/>
  <c r="AH34"/>
  <c r="J397" i="8"/>
  <c r="F335"/>
  <c r="F324"/>
  <c r="D310"/>
  <c r="I310"/>
  <c r="D276"/>
  <c r="E276"/>
  <c r="J276"/>
  <c r="F275"/>
  <c r="H275"/>
  <c r="D275"/>
  <c r="H267"/>
  <c r="M1336" i="75" s="1"/>
  <c r="D253" i="8"/>
  <c r="J253"/>
  <c r="D251"/>
  <c r="H251"/>
  <c r="M179" i="88" s="1"/>
  <c r="M184" s="1"/>
  <c r="F248" i="8"/>
  <c r="E248"/>
  <c r="D248"/>
  <c r="T908" i="75" s="1"/>
  <c r="H248" i="8"/>
  <c r="I208"/>
  <c r="J208"/>
  <c r="E199"/>
  <c r="J199"/>
  <c r="F199"/>
  <c r="H188"/>
  <c r="M130" i="88" s="1"/>
  <c r="I187" i="8"/>
  <c r="J187"/>
  <c r="F180"/>
  <c r="E153"/>
  <c r="I153"/>
  <c r="J153"/>
  <c r="F126"/>
  <c r="AA29" i="98" s="1"/>
  <c r="AA689" i="75" s="1"/>
  <c r="H118" i="8"/>
  <c r="E102"/>
  <c r="J102"/>
  <c r="F102"/>
  <c r="H88"/>
  <c r="F23"/>
  <c r="I249"/>
  <c r="I234"/>
  <c r="I233" s="1"/>
  <c r="J131"/>
  <c r="H130"/>
  <c r="E68" i="88" s="1"/>
  <c r="E69" s="1"/>
  <c r="J75" i="8"/>
  <c r="E75"/>
  <c r="J68"/>
  <c r="F68"/>
  <c r="AG30" i="92" s="1"/>
  <c r="AG200" i="75" s="1"/>
  <c r="F54" i="8"/>
  <c r="P20" i="90" s="1"/>
  <c r="P94" i="75" s="1"/>
  <c r="J54" i="8"/>
  <c r="F47"/>
  <c r="H47"/>
  <c r="E17" i="88" s="1"/>
  <c r="E18" s="1"/>
  <c r="AL29" i="89" s="1"/>
  <c r="AN29" s="1"/>
  <c r="AS29" s="1"/>
  <c r="F7" i="8"/>
  <c r="I7"/>
  <c r="D7"/>
  <c r="E7"/>
  <c r="F46"/>
  <c r="E26"/>
  <c r="I26"/>
  <c r="AJ95" i="76"/>
  <c r="AJ63"/>
  <c r="AJ61" i="77"/>
  <c r="AJ32"/>
  <c r="I48" i="8"/>
  <c r="I39"/>
  <c r="E10"/>
  <c r="T12" i="90" s="1"/>
  <c r="T86" i="75" s="1"/>
  <c r="I10" i="8"/>
  <c r="T11" i="91" s="1"/>
  <c r="T126" i="75" s="1"/>
  <c r="E9" i="8"/>
  <c r="P12" i="90" s="1"/>
  <c r="I9" i="8"/>
  <c r="T25" i="91"/>
  <c r="E25" i="101"/>
  <c r="D8" i="89"/>
  <c r="D44"/>
  <c r="D60"/>
  <c r="D76"/>
  <c r="D50"/>
  <c r="D11"/>
  <c r="D5"/>
  <c r="D41"/>
  <c r="D57"/>
  <c r="D73"/>
  <c r="D38"/>
  <c r="D62"/>
  <c r="D35"/>
  <c r="D51"/>
  <c r="D32"/>
  <c r="D48"/>
  <c r="D64"/>
  <c r="D80"/>
  <c r="D58"/>
  <c r="D55"/>
  <c r="D9"/>
  <c r="D45"/>
  <c r="D61"/>
  <c r="D77"/>
  <c r="D42"/>
  <c r="D70"/>
  <c r="D39"/>
  <c r="D59"/>
  <c r="D40"/>
  <c r="D72"/>
  <c r="D74"/>
  <c r="D37"/>
  <c r="D69"/>
  <c r="D54"/>
  <c r="D47"/>
  <c r="D219"/>
  <c r="D3"/>
  <c r="D67"/>
  <c r="D49"/>
  <c r="D6"/>
  <c r="D63"/>
  <c r="D4"/>
  <c r="D10"/>
  <c r="D53"/>
  <c r="D7"/>
  <c r="D68"/>
  <c r="D33"/>
  <c r="D46"/>
  <c r="D79"/>
  <c r="D52"/>
  <c r="D78"/>
  <c r="D56"/>
  <c r="D75"/>
  <c r="D34"/>
  <c r="D71"/>
  <c r="D36"/>
  <c r="D66"/>
  <c r="D65"/>
  <c r="D43"/>
  <c r="H390" i="8"/>
  <c r="J390"/>
  <c r="F390"/>
  <c r="I390"/>
  <c r="E390"/>
  <c r="D390"/>
  <c r="D383"/>
  <c r="E383"/>
  <c r="H378"/>
  <c r="I378"/>
  <c r="F378"/>
  <c r="D378"/>
  <c r="J378"/>
  <c r="I362"/>
  <c r="E362"/>
  <c r="D362"/>
  <c r="F362"/>
  <c r="H362"/>
  <c r="H328"/>
  <c r="F328"/>
  <c r="E328"/>
  <c r="D313"/>
  <c r="H313"/>
  <c r="F300"/>
  <c r="H300"/>
  <c r="E300"/>
  <c r="D300"/>
  <c r="J300"/>
  <c r="E286"/>
  <c r="I286"/>
  <c r="J286"/>
  <c r="D286"/>
  <c r="H286"/>
  <c r="D281"/>
  <c r="E281"/>
  <c r="F276"/>
  <c r="H276"/>
  <c r="I276"/>
  <c r="J362"/>
  <c r="J313"/>
  <c r="E378"/>
  <c r="E217"/>
  <c r="J217"/>
  <c r="E200"/>
  <c r="F200"/>
  <c r="J200"/>
  <c r="AL311" i="75"/>
  <c r="AL37" i="94"/>
  <c r="AL333" i="75" s="1"/>
  <c r="F216" i="8"/>
  <c r="U1285" i="75" s="1"/>
  <c r="D216" i="8"/>
  <c r="M1285" i="75" s="1"/>
  <c r="N42" i="89"/>
  <c r="AB42" s="1"/>
  <c r="AF42" s="1"/>
  <c r="V375" i="75"/>
  <c r="N311"/>
  <c r="AH37" i="97"/>
  <c r="AH379" i="75" s="1"/>
  <c r="W76" i="89"/>
  <c r="Z375" i="75"/>
  <c r="N41" i="97"/>
  <c r="N383" i="75" s="1"/>
  <c r="U56" i="89"/>
  <c r="U55" s="1"/>
  <c r="AL364" i="75"/>
  <c r="J15" i="94"/>
  <c r="D147" i="89"/>
  <c r="D143"/>
  <c r="D139"/>
  <c r="D135"/>
  <c r="D131"/>
  <c r="D127"/>
  <c r="D123"/>
  <c r="D119"/>
  <c r="D115"/>
  <c r="D111"/>
  <c r="D107"/>
  <c r="D103"/>
  <c r="D99"/>
  <c r="D95"/>
  <c r="D91"/>
  <c r="D87"/>
  <c r="D83"/>
  <c r="D30"/>
  <c r="D26"/>
  <c r="D22"/>
  <c r="D18"/>
  <c r="D14"/>
  <c r="D209"/>
  <c r="D205"/>
  <c r="D201"/>
  <c r="D197"/>
  <c r="D193"/>
  <c r="D189"/>
  <c r="D185"/>
  <c r="D181"/>
  <c r="D177"/>
  <c r="D173"/>
  <c r="D169"/>
  <c r="D165"/>
  <c r="D161"/>
  <c r="D157"/>
  <c r="D153"/>
  <c r="S2"/>
  <c r="D212"/>
  <c r="C2" s="1"/>
  <c r="P4" i="111"/>
  <c r="H14"/>
  <c r="A2" i="114" s="1"/>
  <c r="AJ15" i="111"/>
  <c r="U18"/>
  <c r="AC17"/>
  <c r="AH19"/>
  <c r="AH24"/>
  <c r="H25"/>
  <c r="H33"/>
  <c r="A6" i="114" s="1"/>
  <c r="H40" i="111"/>
  <c r="A15" i="114" s="1"/>
  <c r="H47" i="111"/>
  <c r="A11" i="114" s="1"/>
  <c r="X44" i="111"/>
  <c r="A10" i="114" s="1"/>
  <c r="P50" i="111"/>
  <c r="A13" i="114"/>
  <c r="D144" i="89"/>
  <c r="D140"/>
  <c r="D136"/>
  <c r="D132"/>
  <c r="D128"/>
  <c r="D124"/>
  <c r="D120"/>
  <c r="D116"/>
  <c r="D112"/>
  <c r="D108"/>
  <c r="D104"/>
  <c r="D100"/>
  <c r="D96"/>
  <c r="D92"/>
  <c r="D88"/>
  <c r="D84"/>
  <c r="D31"/>
  <c r="D27"/>
  <c r="D23"/>
  <c r="D19"/>
  <c r="D15"/>
  <c r="D149"/>
  <c r="D206"/>
  <c r="D202"/>
  <c r="D198"/>
  <c r="D194"/>
  <c r="D190"/>
  <c r="D186"/>
  <c r="D182"/>
  <c r="D178"/>
  <c r="D174"/>
  <c r="D170"/>
  <c r="D166"/>
  <c r="D162"/>
  <c r="D158"/>
  <c r="D154"/>
  <c r="D150"/>
  <c r="D222"/>
  <c r="D220"/>
  <c r="D216"/>
  <c r="D213"/>
  <c r="AH14" i="111"/>
  <c r="U17"/>
  <c r="H17"/>
  <c r="A3" i="114"/>
  <c r="S20" i="111"/>
  <c r="AH23"/>
  <c r="I1" i="89"/>
  <c r="I148"/>
  <c r="C171" i="104" l="1"/>
  <c r="C91"/>
  <c r="AD169" i="75"/>
  <c r="AD636"/>
  <c r="AD1106"/>
  <c r="AD342"/>
  <c r="AD816"/>
  <c r="AD1269"/>
  <c r="AD50" i="104"/>
  <c r="AD403" i="75"/>
  <c r="AD871"/>
  <c r="AD1320"/>
  <c r="AD114"/>
  <c r="AD582"/>
  <c r="AD1046"/>
  <c r="AD1428"/>
  <c r="AD124" i="104"/>
  <c r="AD226" i="75"/>
  <c r="AD462"/>
  <c r="AD699"/>
  <c r="AD932"/>
  <c r="AD1161"/>
  <c r="AD1378"/>
  <c r="AD61"/>
  <c r="AD285"/>
  <c r="AD519"/>
  <c r="AD756"/>
  <c r="AD986"/>
  <c r="AD1218"/>
  <c r="AS92" i="89"/>
  <c r="I49" i="20"/>
  <c r="K101" i="8"/>
  <c r="AN30" i="89"/>
  <c r="AS30" s="1"/>
  <c r="H145" i="8"/>
  <c r="M86" i="88" s="1"/>
  <c r="M91" s="1"/>
  <c r="H111" i="8"/>
  <c r="K111" s="1"/>
  <c r="H166"/>
  <c r="M118" i="88" s="1"/>
  <c r="P118" s="1"/>
  <c r="M119" s="1"/>
  <c r="H159" i="8"/>
  <c r="M3" i="88" s="1"/>
  <c r="M5" s="1"/>
  <c r="H163" i="8"/>
  <c r="M106" i="88" s="1"/>
  <c r="P106" s="1"/>
  <c r="M107" s="1"/>
  <c r="H134" i="8"/>
  <c r="K134" s="1"/>
  <c r="P75" i="89" s="1"/>
  <c r="H142" i="8"/>
  <c r="E78" i="88" s="1"/>
  <c r="E82" s="1"/>
  <c r="H114" i="8"/>
  <c r="E106" i="88" s="1"/>
  <c r="H106" s="1"/>
  <c r="H117" i="8"/>
  <c r="AK141" i="89" s="1"/>
  <c r="H61" i="8"/>
  <c r="M25" i="93" s="1"/>
  <c r="M252" i="75" s="1"/>
  <c r="I41" i="20"/>
  <c r="M1329" i="75"/>
  <c r="AK84" i="89"/>
  <c r="AN84" s="1"/>
  <c r="AS84" s="1"/>
  <c r="R14" i="93"/>
  <c r="R241" i="75" s="1"/>
  <c r="AK16" i="89"/>
  <c r="AN16" s="1"/>
  <c r="AS16" s="1"/>
  <c r="AR13"/>
  <c r="AR4" s="1"/>
  <c r="AR3" s="1"/>
  <c r="AB14" i="93"/>
  <c r="AB241" i="75" s="1"/>
  <c r="AK18" i="89"/>
  <c r="AN18" s="1"/>
  <c r="AS18" s="1"/>
  <c r="P9" i="91"/>
  <c r="P124" i="75" s="1"/>
  <c r="AK7" i="89"/>
  <c r="AN7" s="1"/>
  <c r="AS7" s="1"/>
  <c r="AL139"/>
  <c r="AN139" s="1"/>
  <c r="AS139" s="1"/>
  <c r="AS138" s="1"/>
  <c r="AG908" i="75"/>
  <c r="AK116" i="89"/>
  <c r="AN116" s="1"/>
  <c r="AS116" s="1"/>
  <c r="AK38"/>
  <c r="AN38" s="1"/>
  <c r="AS38" s="1"/>
  <c r="AK133"/>
  <c r="AN133" s="1"/>
  <c r="AS133" s="1"/>
  <c r="AK14" i="93"/>
  <c r="AK21" s="1"/>
  <c r="AK248" i="75" s="1"/>
  <c r="AK20" i="89"/>
  <c r="AN20" s="1"/>
  <c r="AS20" s="1"/>
  <c r="AS14"/>
  <c r="AL78"/>
  <c r="AN78" s="1"/>
  <c r="AL63"/>
  <c r="AN63" s="1"/>
  <c r="AS63" s="1"/>
  <c r="X9" i="91"/>
  <c r="X124" i="75" s="1"/>
  <c r="AK9" i="89"/>
  <c r="AN9" s="1"/>
  <c r="AS9" s="1"/>
  <c r="P110" i="88"/>
  <c r="M111" s="1"/>
  <c r="AS6" i="89"/>
  <c r="AS99"/>
  <c r="H120" i="88"/>
  <c r="E121" s="1"/>
  <c r="E123" s="1"/>
  <c r="AL64" i="89" s="1"/>
  <c r="AN64" s="1"/>
  <c r="AS64" s="1"/>
  <c r="AT15" i="97"/>
  <c r="AT37" s="1"/>
  <c r="AT379" i="75" s="1"/>
  <c r="AK34" i="89"/>
  <c r="AN34" s="1"/>
  <c r="AS34" s="1"/>
  <c r="AL126"/>
  <c r="AN126" s="1"/>
  <c r="AS126" s="1"/>
  <c r="AS125" s="1"/>
  <c r="AL142"/>
  <c r="H256" i="8"/>
  <c r="M139" i="88"/>
  <c r="AS143" i="89"/>
  <c r="P126" i="88"/>
  <c r="M127" s="1"/>
  <c r="P130"/>
  <c r="M131" s="1"/>
  <c r="H133" i="8"/>
  <c r="AP15" i="97"/>
  <c r="AP357" i="75" s="1"/>
  <c r="AK33" i="89"/>
  <c r="AN33" s="1"/>
  <c r="AS33" s="1"/>
  <c r="H243" i="8"/>
  <c r="M161" i="88"/>
  <c r="M163" s="1"/>
  <c r="M1333" i="75"/>
  <c r="AP1333" s="1"/>
  <c r="AK90" i="89"/>
  <c r="H112" i="88"/>
  <c r="E113" s="1"/>
  <c r="E115" s="1"/>
  <c r="AL60" i="89" s="1"/>
  <c r="AN60" s="1"/>
  <c r="AS60" s="1"/>
  <c r="T9" i="91"/>
  <c r="T124" i="75" s="1"/>
  <c r="AK8" i="89"/>
  <c r="AN8" s="1"/>
  <c r="AS8" s="1"/>
  <c r="AC9" i="91"/>
  <c r="AC124" i="75" s="1"/>
  <c r="AK10" i="89"/>
  <c r="AN10" s="1"/>
  <c r="AS10" s="1"/>
  <c r="P122" i="88"/>
  <c r="M123" s="1"/>
  <c r="D134" i="8"/>
  <c r="D133" s="1"/>
  <c r="D110"/>
  <c r="D197"/>
  <c r="G197" s="1"/>
  <c r="D146"/>
  <c r="D157"/>
  <c r="D156" s="1"/>
  <c r="D152"/>
  <c r="D26"/>
  <c r="H15" i="92" s="1"/>
  <c r="H48" s="1"/>
  <c r="H218" i="75" s="1"/>
  <c r="D226" i="8"/>
  <c r="G226" s="1"/>
  <c r="K149" i="88" s="1"/>
  <c r="K150" s="1"/>
  <c r="D145" i="8"/>
  <c r="G145" s="1"/>
  <c r="J62" i="100" s="1"/>
  <c r="J65" s="1"/>
  <c r="D250" i="8"/>
  <c r="D163"/>
  <c r="G240"/>
  <c r="G264"/>
  <c r="G22"/>
  <c r="J37" i="94"/>
  <c r="J333" i="75" s="1"/>
  <c r="J311"/>
  <c r="CU23" i="124"/>
  <c r="DR23"/>
  <c r="DW23"/>
  <c r="CE23"/>
  <c r="CJ23"/>
  <c r="GH8" i="121"/>
  <c r="FW8"/>
  <c r="FR8"/>
  <c r="FA16"/>
  <c r="FR16"/>
  <c r="EP24"/>
  <c r="GN24"/>
  <c r="FG14" i="122"/>
  <c r="GH14"/>
  <c r="FW14"/>
  <c r="FR14"/>
  <c r="GN16" i="123"/>
  <c r="GC16"/>
  <c r="FG16"/>
  <c r="FR16"/>
  <c r="EP16"/>
  <c r="EP9" i="125"/>
  <c r="GN9"/>
  <c r="FD29" i="118"/>
  <c r="DR29"/>
  <c r="FJ29"/>
  <c r="DL29"/>
  <c r="EY29"/>
  <c r="EH29"/>
  <c r="FO29" i="119"/>
  <c r="ES29"/>
  <c r="FD29"/>
  <c r="FJ29"/>
  <c r="EC29"/>
  <c r="DR29"/>
  <c r="EH29"/>
  <c r="EH11" i="120"/>
  <c r="FD11"/>
  <c r="ES11"/>
  <c r="DW11"/>
  <c r="DL11"/>
  <c r="FJ11"/>
  <c r="EY11"/>
  <c r="DR11"/>
  <c r="FO9" i="121"/>
  <c r="DL9"/>
  <c r="EN9"/>
  <c r="ES9"/>
  <c r="EH9"/>
  <c r="EC9"/>
  <c r="DR9"/>
  <c r="EY9"/>
  <c r="FJ9"/>
  <c r="FO19"/>
  <c r="ES19"/>
  <c r="FD19"/>
  <c r="EY19"/>
  <c r="DR19"/>
  <c r="EC19"/>
  <c r="EH19"/>
  <c r="DW19"/>
  <c r="FJ19"/>
  <c r="FD11" i="122"/>
  <c r="DL11"/>
  <c r="DW11"/>
  <c r="ES11"/>
  <c r="EH11"/>
  <c r="FJ11"/>
  <c r="EY11"/>
  <c r="EN11"/>
  <c r="FO11"/>
  <c r="EH19"/>
  <c r="DL19"/>
  <c r="DW19"/>
  <c r="EY19"/>
  <c r="DR19"/>
  <c r="EC19"/>
  <c r="ES19"/>
  <c r="FD19"/>
  <c r="FJ19"/>
  <c r="CJ32" i="125"/>
  <c r="DA32"/>
  <c r="DR32"/>
  <c r="CP32"/>
  <c r="CU32"/>
  <c r="EC32"/>
  <c r="EH31" i="124"/>
  <c r="DF31"/>
  <c r="FR32"/>
  <c r="GC32"/>
  <c r="AB270" i="75"/>
  <c r="AB36" i="93"/>
  <c r="AB263" i="75" s="1"/>
  <c r="R329"/>
  <c r="R26" i="94"/>
  <c r="R322" i="75" s="1"/>
  <c r="EC11" i="120"/>
  <c r="EP25" i="124"/>
  <c r="EV25"/>
  <c r="FL29"/>
  <c r="GS29"/>
  <c r="FA29"/>
  <c r="GC29"/>
  <c r="H270" i="75"/>
  <c r="H36" i="93"/>
  <c r="H263" i="75" s="1"/>
  <c r="EY29" i="119"/>
  <c r="DF13" i="125"/>
  <c r="DR13"/>
  <c r="FA35" i="123"/>
  <c r="FL35"/>
  <c r="FL22" i="124"/>
  <c r="GN22"/>
  <c r="FG22"/>
  <c r="FW22"/>
  <c r="ES29" i="118"/>
  <c r="DW29" i="119"/>
  <c r="CS21" i="121"/>
  <c r="BW21"/>
  <c r="CC21"/>
  <c r="BG7" i="122"/>
  <c r="BR7"/>
  <c r="BA7"/>
  <c r="ES23" i="119"/>
  <c r="EH23"/>
  <c r="EN23" i="121"/>
  <c r="ES23"/>
  <c r="FD13" i="122"/>
  <c r="DW13"/>
  <c r="FJ23"/>
  <c r="EC23"/>
  <c r="DF14" i="125"/>
  <c r="EH14"/>
  <c r="FL13"/>
  <c r="GS13"/>
  <c r="AH41" i="94"/>
  <c r="AH337" i="75" s="1"/>
  <c r="AH15" i="94"/>
  <c r="AH311" i="75" s="1"/>
  <c r="AH318"/>
  <c r="DD15" i="121"/>
  <c r="CN21"/>
  <c r="BA21"/>
  <c r="CC7" i="122"/>
  <c r="EC13" i="120"/>
  <c r="FJ23" i="119"/>
  <c r="FD31"/>
  <c r="EY11" i="121"/>
  <c r="EY23"/>
  <c r="EH13" i="122"/>
  <c r="EY23"/>
  <c r="FA20" i="121"/>
  <c r="FG26" i="124"/>
  <c r="GN26"/>
  <c r="EV7" i="125"/>
  <c r="GN13"/>
  <c r="CE26" i="124"/>
  <c r="DL14" i="125"/>
  <c r="V329" i="75"/>
  <c r="N25" i="89"/>
  <c r="AB25" s="1"/>
  <c r="AF25" s="1"/>
  <c r="CC24" i="119" s="1"/>
  <c r="CN9" i="121"/>
  <c r="BW9"/>
  <c r="J318" i="75"/>
  <c r="J41" i="94"/>
  <c r="J337" i="75" s="1"/>
  <c r="AM145"/>
  <c r="AM25" i="91"/>
  <c r="AM140" i="75" s="1"/>
  <c r="BR7" i="120"/>
  <c r="BR15" i="121"/>
  <c r="BG9"/>
  <c r="DD9"/>
  <c r="BL7" i="122"/>
  <c r="DD7"/>
  <c r="DW23" i="119"/>
  <c r="DW31"/>
  <c r="FD11" i="121"/>
  <c r="DL23"/>
  <c r="EN13" i="122"/>
  <c r="FD23"/>
  <c r="EP20" i="121"/>
  <c r="FW26" i="124"/>
  <c r="GN7" i="125"/>
  <c r="FG13"/>
  <c r="CP29" i="124"/>
  <c r="DR26"/>
  <c r="CP8" i="125"/>
  <c r="CU14"/>
  <c r="DR17"/>
  <c r="CE17"/>
  <c r="EC17"/>
  <c r="DR24" i="124"/>
  <c r="DW24"/>
  <c r="DF24"/>
  <c r="DL24"/>
  <c r="FW23"/>
  <c r="EP23"/>
  <c r="X46" i="89"/>
  <c r="AC46" s="1"/>
  <c r="AG46" s="1"/>
  <c r="EP10" i="121" s="1"/>
  <c r="X50" i="89"/>
  <c r="AC50" s="1"/>
  <c r="AG50" s="1"/>
  <c r="FA18" i="121" s="1"/>
  <c r="X58" i="89"/>
  <c r="AC58" s="1"/>
  <c r="AG58" s="1"/>
  <c r="FL17" i="125"/>
  <c r="EP17"/>
  <c r="FA17"/>
  <c r="AL318" i="75"/>
  <c r="AT329"/>
  <c r="BG15" i="121"/>
  <c r="BA9"/>
  <c r="BL21"/>
  <c r="CS7" i="122"/>
  <c r="CH7"/>
  <c r="EH13" i="120"/>
  <c r="EY23" i="119"/>
  <c r="ES31"/>
  <c r="EN11" i="121"/>
  <c r="FD23"/>
  <c r="ES13" i="122"/>
  <c r="DR23"/>
  <c r="GC26" i="124"/>
  <c r="GH23"/>
  <c r="FG7" i="125"/>
  <c r="FW7"/>
  <c r="GH13"/>
  <c r="FG17"/>
  <c r="EC24" i="124"/>
  <c r="DA24"/>
  <c r="CE29"/>
  <c r="CJ26"/>
  <c r="DF17" i="125"/>
  <c r="DA17"/>
  <c r="DA14"/>
  <c r="CS23" i="119"/>
  <c r="GS20" i="123"/>
  <c r="GH20"/>
  <c r="FL24" i="124"/>
  <c r="FG24"/>
  <c r="FL32" i="125"/>
  <c r="FW32"/>
  <c r="DW25" i="124"/>
  <c r="CP25"/>
  <c r="DF25"/>
  <c r="EH25"/>
  <c r="CJ25"/>
  <c r="DR25"/>
  <c r="DA25"/>
  <c r="DL25"/>
  <c r="EC25"/>
  <c r="CE25"/>
  <c r="CU25"/>
  <c r="FA10" i="120"/>
  <c r="EV10"/>
  <c r="GC10"/>
  <c r="FL10"/>
  <c r="GN10"/>
  <c r="EP10"/>
  <c r="FR10"/>
  <c r="FG10"/>
  <c r="FW10"/>
  <c r="GS10"/>
  <c r="GH10"/>
  <c r="DA32" i="124"/>
  <c r="DF32"/>
  <c r="CJ32"/>
  <c r="DW32"/>
  <c r="EH32"/>
  <c r="CE32"/>
  <c r="CP32"/>
  <c r="DR32"/>
  <c r="EC32"/>
  <c r="CU32"/>
  <c r="DL32"/>
  <c r="CJ9" i="125"/>
  <c r="DR9"/>
  <c r="CP9"/>
  <c r="DA9"/>
  <c r="DL9"/>
  <c r="EC9"/>
  <c r="CE9"/>
  <c r="DF9"/>
  <c r="CU9"/>
  <c r="DW9"/>
  <c r="EH9"/>
  <c r="W44" i="89"/>
  <c r="W43" s="1"/>
  <c r="I26"/>
  <c r="Z26" s="1"/>
  <c r="AD26" s="1"/>
  <c r="BW29" i="120"/>
  <c r="CC29"/>
  <c r="CH29"/>
  <c r="I48" i="89"/>
  <c r="Z48" s="1"/>
  <c r="AD48" s="1"/>
  <c r="CH19" i="121"/>
  <c r="BL19"/>
  <c r="DD19"/>
  <c r="CC19"/>
  <c r="CS19"/>
  <c r="CC33"/>
  <c r="BW33"/>
  <c r="BA33"/>
  <c r="BG33"/>
  <c r="BR33"/>
  <c r="CC31" i="127"/>
  <c r="CC31" i="126"/>
  <c r="CC30" i="124"/>
  <c r="CC29" i="123"/>
  <c r="BL29" i="122"/>
  <c r="CS29"/>
  <c r="BR29"/>
  <c r="CY19" i="123"/>
  <c r="BW19"/>
  <c r="DD19"/>
  <c r="FD25" i="119"/>
  <c r="DR25"/>
  <c r="DL25"/>
  <c r="FD33"/>
  <c r="EN33"/>
  <c r="DW33"/>
  <c r="EY33"/>
  <c r="EY29" i="120"/>
  <c r="DW29"/>
  <c r="FD29"/>
  <c r="FD15" i="121"/>
  <c r="EC15"/>
  <c r="DW15"/>
  <c r="FJ33"/>
  <c r="EH33"/>
  <c r="ES15" i="122"/>
  <c r="DR15"/>
  <c r="EY15"/>
  <c r="EN29"/>
  <c r="DL29"/>
  <c r="ES29"/>
  <c r="DA30" i="125"/>
  <c r="EH30"/>
  <c r="DF30"/>
  <c r="EH27" i="124"/>
  <c r="EC27"/>
  <c r="DF27"/>
  <c r="DL22"/>
  <c r="CJ22"/>
  <c r="DR22"/>
  <c r="EV24" i="119"/>
  <c r="FA24"/>
  <c r="FG24"/>
  <c r="GH8" i="120"/>
  <c r="FG8"/>
  <c r="GC30" i="125"/>
  <c r="FA30"/>
  <c r="GS13" i="127"/>
  <c r="FW13"/>
  <c r="FA13"/>
  <c r="GN13"/>
  <c r="FR13"/>
  <c r="EV13"/>
  <c r="GH13"/>
  <c r="FL13"/>
  <c r="EP13"/>
  <c r="FG13"/>
  <c r="GC13"/>
  <c r="FR10" i="121"/>
  <c r="FR18"/>
  <c r="EV18"/>
  <c r="GS22"/>
  <c r="FR22"/>
  <c r="EP22"/>
  <c r="FA34"/>
  <c r="GH34"/>
  <c r="FG34"/>
  <c r="GN27" i="124"/>
  <c r="FG27"/>
  <c r="FA31"/>
  <c r="GH31"/>
  <c r="FG31"/>
  <c r="X120" i="89"/>
  <c r="AC120" s="1"/>
  <c r="AG120" s="1"/>
  <c r="GN6" i="125" s="1"/>
  <c r="X122" i="89"/>
  <c r="AC122" s="1"/>
  <c r="AG122" s="1"/>
  <c r="GN14" i="125"/>
  <c r="FL14"/>
  <c r="GS14"/>
  <c r="GC16" i="127"/>
  <c r="FG16"/>
  <c r="GS16"/>
  <c r="FW16"/>
  <c r="FA16"/>
  <c r="GN16"/>
  <c r="FR16"/>
  <c r="EV16"/>
  <c r="GH16"/>
  <c r="FL16"/>
  <c r="EP16"/>
  <c r="X105" i="75"/>
  <c r="X26" i="90"/>
  <c r="X100" i="75" s="1"/>
  <c r="BG29" i="120"/>
  <c r="CS29"/>
  <c r="BA19" i="121"/>
  <c r="BG19"/>
  <c r="DD33"/>
  <c r="CN29" i="122"/>
  <c r="CC29"/>
  <c r="BA29" i="123"/>
  <c r="CC30" i="125"/>
  <c r="CN19" i="123"/>
  <c r="CC19"/>
  <c r="EH33" i="119"/>
  <c r="EC25"/>
  <c r="FO25"/>
  <c r="EN25"/>
  <c r="EN29" i="120"/>
  <c r="EC29"/>
  <c r="DL15" i="121"/>
  <c r="FJ15"/>
  <c r="EC33"/>
  <c r="DR33"/>
  <c r="FO33"/>
  <c r="FD15" i="122"/>
  <c r="FO15"/>
  <c r="DW29"/>
  <c r="EH29"/>
  <c r="GC24" i="119"/>
  <c r="FW24"/>
  <c r="FA8" i="120"/>
  <c r="EP8"/>
  <c r="GH24" i="119"/>
  <c r="FG22" i="121"/>
  <c r="GH22"/>
  <c r="FW22"/>
  <c r="EV34"/>
  <c r="GS34"/>
  <c r="EP27" i="124"/>
  <c r="FR27"/>
  <c r="FL31"/>
  <c r="FR31"/>
  <c r="FG14" i="125"/>
  <c r="EV14"/>
  <c r="GN30"/>
  <c r="EP30"/>
  <c r="CU22" i="124"/>
  <c r="EH22"/>
  <c r="CJ27"/>
  <c r="CU27"/>
  <c r="CJ30" i="125"/>
  <c r="CU30"/>
  <c r="N364" i="75"/>
  <c r="AG37" i="92"/>
  <c r="AG207" i="75" s="1"/>
  <c r="N51" i="89"/>
  <c r="AB51" s="1"/>
  <c r="AF51" s="1"/>
  <c r="CS20" i="121" s="1"/>
  <c r="W36" i="93"/>
  <c r="W263" i="75" s="1"/>
  <c r="I28" i="89"/>
  <c r="Z28" s="1"/>
  <c r="AD28" s="1"/>
  <c r="DD7" i="121"/>
  <c r="CS7"/>
  <c r="BW7"/>
  <c r="BA7"/>
  <c r="BG7"/>
  <c r="N49" i="89"/>
  <c r="AB49" s="1"/>
  <c r="AF49" s="1"/>
  <c r="CC16" i="121" s="1"/>
  <c r="DL25" i="118"/>
  <c r="ES25"/>
  <c r="DR25"/>
  <c r="FD27" i="119"/>
  <c r="EC27"/>
  <c r="DW7" i="120"/>
  <c r="FD7"/>
  <c r="EC7"/>
  <c r="M45" i="89"/>
  <c r="AA45" s="1"/>
  <c r="AE45" s="1"/>
  <c r="FD17" i="121"/>
  <c r="EH17"/>
  <c r="DR17"/>
  <c r="DW17"/>
  <c r="DW7" i="122"/>
  <c r="FD7"/>
  <c r="EC7"/>
  <c r="FO17"/>
  <c r="EN17"/>
  <c r="DL17"/>
  <c r="ES33"/>
  <c r="DR33"/>
  <c r="DL35" i="123"/>
  <c r="CJ35"/>
  <c r="DR35"/>
  <c r="EC8" i="125"/>
  <c r="DA8"/>
  <c r="CU31" i="124"/>
  <c r="DW31"/>
  <c r="EC31"/>
  <c r="EC21"/>
  <c r="DA21"/>
  <c r="EH21"/>
  <c r="DW13" i="125"/>
  <c r="CU13"/>
  <c r="EC13"/>
  <c r="EC16" i="127"/>
  <c r="DF16"/>
  <c r="CJ16"/>
  <c r="DW16"/>
  <c r="DA16"/>
  <c r="CE16"/>
  <c r="DL16"/>
  <c r="CU16"/>
  <c r="EH16"/>
  <c r="CP16"/>
  <c r="DR16"/>
  <c r="DR20"/>
  <c r="CU20"/>
  <c r="EH20"/>
  <c r="DL20"/>
  <c r="CP20"/>
  <c r="DW20"/>
  <c r="CE20"/>
  <c r="DF20"/>
  <c r="DA20"/>
  <c r="EC20"/>
  <c r="CJ20"/>
  <c r="GH14" i="121"/>
  <c r="FG14"/>
  <c r="EP14"/>
  <c r="GN14"/>
  <c r="GS30" i="127"/>
  <c r="FW30"/>
  <c r="FA30"/>
  <c r="GN30"/>
  <c r="FR30"/>
  <c r="EV30"/>
  <c r="GH30"/>
  <c r="FL30"/>
  <c r="EP30"/>
  <c r="GC30"/>
  <c r="FG30"/>
  <c r="GN8" i="121"/>
  <c r="EV8"/>
  <c r="GC8"/>
  <c r="FA8"/>
  <c r="FG16"/>
  <c r="FL16"/>
  <c r="EP16"/>
  <c r="GC24"/>
  <c r="FA24"/>
  <c r="GH24"/>
  <c r="FW35" i="123"/>
  <c r="EV35"/>
  <c r="GC35"/>
  <c r="GH21" i="124"/>
  <c r="FG21"/>
  <c r="FA21"/>
  <c r="GC25"/>
  <c r="GN25"/>
  <c r="FW28"/>
  <c r="GH28"/>
  <c r="GS32"/>
  <c r="FL32"/>
  <c r="EP32"/>
  <c r="FW9" i="125"/>
  <c r="EV9"/>
  <c r="GC9"/>
  <c r="GH17" i="127"/>
  <c r="FL17"/>
  <c r="EP17"/>
  <c r="GC17"/>
  <c r="FG17"/>
  <c r="GS17"/>
  <c r="FW17"/>
  <c r="FA17"/>
  <c r="GN17"/>
  <c r="FR17"/>
  <c r="EV17"/>
  <c r="AB37" i="92"/>
  <c r="AB207" i="75" s="1"/>
  <c r="AB214"/>
  <c r="AP26" i="94"/>
  <c r="AP322" i="75" s="1"/>
  <c r="BL29" i="120"/>
  <c r="CY29"/>
  <c r="CH7" i="121"/>
  <c r="CY7"/>
  <c r="CY19"/>
  <c r="CN33"/>
  <c r="BA29" i="122"/>
  <c r="CY29"/>
  <c r="BG29" i="123"/>
  <c r="BL19"/>
  <c r="BA19"/>
  <c r="FO25" i="118"/>
  <c r="FD25"/>
  <c r="DL33" i="119"/>
  <c r="ES25"/>
  <c r="FJ33"/>
  <c r="DW27"/>
  <c r="DL27"/>
  <c r="FJ27"/>
  <c r="DR7" i="120"/>
  <c r="FO7"/>
  <c r="DL29"/>
  <c r="FJ29"/>
  <c r="FJ17" i="121"/>
  <c r="FO15"/>
  <c r="EH15"/>
  <c r="EY33"/>
  <c r="EN33"/>
  <c r="EY7" i="122"/>
  <c r="EN7"/>
  <c r="EC15"/>
  <c r="EN15"/>
  <c r="FD17"/>
  <c r="ES17"/>
  <c r="FO29"/>
  <c r="FD29"/>
  <c r="FD33"/>
  <c r="FO33"/>
  <c r="DL17" i="121"/>
  <c r="FW8" i="120"/>
  <c r="FL8"/>
  <c r="FR24" i="119"/>
  <c r="GC14" i="121"/>
  <c r="EP8"/>
  <c r="FW14"/>
  <c r="EV22"/>
  <c r="GS8"/>
  <c r="GC10"/>
  <c r="GH16"/>
  <c r="FW16"/>
  <c r="FL24"/>
  <c r="FW24"/>
  <c r="GC34"/>
  <c r="FR34"/>
  <c r="GH35" i="123"/>
  <c r="GS35"/>
  <c r="FR21" i="124"/>
  <c r="FL21"/>
  <c r="FA25"/>
  <c r="FL25"/>
  <c r="GH27"/>
  <c r="FA27"/>
  <c r="GC31"/>
  <c r="GN31"/>
  <c r="FR28"/>
  <c r="FA28"/>
  <c r="GH32"/>
  <c r="FA32"/>
  <c r="FW14" i="125"/>
  <c r="FR14"/>
  <c r="FW30"/>
  <c r="FL30"/>
  <c r="DA35" i="123"/>
  <c r="CP35"/>
  <c r="CP21" i="124"/>
  <c r="DW21"/>
  <c r="DA22"/>
  <c r="DF22"/>
  <c r="DA27"/>
  <c r="DR27"/>
  <c r="CE31"/>
  <c r="DR31"/>
  <c r="DW8" i="125"/>
  <c r="DL8"/>
  <c r="FL9"/>
  <c r="FA9"/>
  <c r="CP13"/>
  <c r="CE13"/>
  <c r="EC30"/>
  <c r="DR30"/>
  <c r="AD26" i="94"/>
  <c r="AD322" i="75" s="1"/>
  <c r="N41" i="94"/>
  <c r="N337" i="75" s="1"/>
  <c r="H37" i="92"/>
  <c r="H207" i="75" s="1"/>
  <c r="CY7" i="120"/>
  <c r="CS7"/>
  <c r="BW7"/>
  <c r="BL7"/>
  <c r="CN7"/>
  <c r="CC7"/>
  <c r="BG7"/>
  <c r="CJ29" i="124"/>
  <c r="DL29"/>
  <c r="DR29"/>
  <c r="EH26"/>
  <c r="DF26"/>
  <c r="CU26"/>
  <c r="DL23"/>
  <c r="DF23"/>
  <c r="N106" i="89"/>
  <c r="AB106" s="1"/>
  <c r="AF106" s="1"/>
  <c r="EH17" i="127"/>
  <c r="DL17"/>
  <c r="CP17"/>
  <c r="EC17"/>
  <c r="DF17"/>
  <c r="CJ17"/>
  <c r="CU17"/>
  <c r="DW17"/>
  <c r="CE17"/>
  <c r="DR17"/>
  <c r="DA17"/>
  <c r="DW30"/>
  <c r="DA30"/>
  <c r="CE30"/>
  <c r="DR30"/>
  <c r="CU30"/>
  <c r="EH30"/>
  <c r="DL30"/>
  <c r="CP30"/>
  <c r="EC30"/>
  <c r="DF30"/>
  <c r="CJ30"/>
  <c r="X28" i="89"/>
  <c r="AC28" s="1"/>
  <c r="AG28" s="1"/>
  <c r="X42"/>
  <c r="AC42" s="1"/>
  <c r="AG42" s="1"/>
  <c r="GS20" i="121"/>
  <c r="FW20"/>
  <c r="GN20"/>
  <c r="FL20"/>
  <c r="X59" i="89"/>
  <c r="AC59" s="1"/>
  <c r="AG59" s="1"/>
  <c r="FL14" i="122"/>
  <c r="GS14"/>
  <c r="GN14"/>
  <c r="FW16" i="123"/>
  <c r="EV16"/>
  <c r="FR22" i="124"/>
  <c r="EP22"/>
  <c r="GC22"/>
  <c r="EP29"/>
  <c r="FR29"/>
  <c r="EV29"/>
  <c r="AH26" i="94"/>
  <c r="AH329" i="75"/>
  <c r="AT375"/>
  <c r="AT26" i="97"/>
  <c r="AT368" i="75" s="1"/>
  <c r="DD29" i="120"/>
  <c r="CN29"/>
  <c r="BR7" i="121"/>
  <c r="BR19"/>
  <c r="CS33"/>
  <c r="BL33"/>
  <c r="CY33"/>
  <c r="BW29" i="122"/>
  <c r="CH29"/>
  <c r="BL29" i="123"/>
  <c r="CH19"/>
  <c r="CS19"/>
  <c r="EN25" i="118"/>
  <c r="EC25"/>
  <c r="EH25" i="119"/>
  <c r="EC33"/>
  <c r="FO33"/>
  <c r="DW25"/>
  <c r="DR33"/>
  <c r="ES27"/>
  <c r="EH27"/>
  <c r="EY7" i="120"/>
  <c r="EN7"/>
  <c r="EH29"/>
  <c r="ES29"/>
  <c r="EN17" i="121"/>
  <c r="ES15"/>
  <c r="DR15"/>
  <c r="DL33"/>
  <c r="DW33"/>
  <c r="DL7" i="122"/>
  <c r="FJ7"/>
  <c r="DL15"/>
  <c r="FJ15"/>
  <c r="DR17"/>
  <c r="EC17"/>
  <c r="EC29"/>
  <c r="DR29"/>
  <c r="EN33"/>
  <c r="EC33"/>
  <c r="FO17" i="121"/>
  <c r="GN8" i="120"/>
  <c r="FR8"/>
  <c r="EV8"/>
  <c r="GS8"/>
  <c r="EP24" i="119"/>
  <c r="GN24"/>
  <c r="FG20" i="121"/>
  <c r="EV20"/>
  <c r="FL14"/>
  <c r="EV14"/>
  <c r="GS14"/>
  <c r="GN22"/>
  <c r="FG8"/>
  <c r="FL10"/>
  <c r="EV16"/>
  <c r="GS16"/>
  <c r="EV24"/>
  <c r="GS24"/>
  <c r="EP34"/>
  <c r="GN34"/>
  <c r="EV14" i="122"/>
  <c r="GC14"/>
  <c r="FL16" i="123"/>
  <c r="FA16"/>
  <c r="FG35"/>
  <c r="FR35"/>
  <c r="EV21" i="124"/>
  <c r="FW21"/>
  <c r="FR25"/>
  <c r="GS25"/>
  <c r="GH25"/>
  <c r="FW29"/>
  <c r="GH29"/>
  <c r="FL27"/>
  <c r="FW27"/>
  <c r="EP31"/>
  <c r="FW31"/>
  <c r="EP28"/>
  <c r="GS28"/>
  <c r="EV32"/>
  <c r="FW32"/>
  <c r="FA22"/>
  <c r="GH22"/>
  <c r="GC14" i="125"/>
  <c r="EP14"/>
  <c r="EV30"/>
  <c r="GS30"/>
  <c r="GH30"/>
  <c r="DW35" i="123"/>
  <c r="EH35"/>
  <c r="CU21" i="124"/>
  <c r="CJ21"/>
  <c r="EH29"/>
  <c r="DW29"/>
  <c r="CE22"/>
  <c r="EC22"/>
  <c r="DW26"/>
  <c r="EC26"/>
  <c r="EC23"/>
  <c r="CP23"/>
  <c r="CE27"/>
  <c r="CP27"/>
  <c r="CJ31"/>
  <c r="CP31"/>
  <c r="CU8" i="125"/>
  <c r="CJ8"/>
  <c r="EH8"/>
  <c r="GH9"/>
  <c r="GS9"/>
  <c r="DL13"/>
  <c r="DA13"/>
  <c r="CP30"/>
  <c r="CE30"/>
  <c r="N26" i="94"/>
  <c r="M37" i="92"/>
  <c r="M207" i="75" s="1"/>
  <c r="N58" i="89"/>
  <c r="AB58" s="1"/>
  <c r="AF58" s="1"/>
  <c r="DD34" i="121" s="1"/>
  <c r="L25" i="91"/>
  <c r="L140" i="75" s="1"/>
  <c r="Z32" i="89"/>
  <c r="AD32" s="1"/>
  <c r="N32"/>
  <c r="AB32" s="1"/>
  <c r="AF32" s="1"/>
  <c r="DD10" i="120" s="1"/>
  <c r="I47" i="89"/>
  <c r="Z47" s="1"/>
  <c r="AD47" s="1"/>
  <c r="I50"/>
  <c r="Z50" s="1"/>
  <c r="AD50" s="1"/>
  <c r="N53"/>
  <c r="AB53" s="1"/>
  <c r="AF53" s="1"/>
  <c r="CN24" i="121" s="1"/>
  <c r="I53" i="89"/>
  <c r="Z53" s="1"/>
  <c r="AD53" s="1"/>
  <c r="I62"/>
  <c r="Z62" s="1"/>
  <c r="AD62" s="1"/>
  <c r="N79"/>
  <c r="AB79" s="1"/>
  <c r="AF79" s="1"/>
  <c r="BL20" i="123" s="1"/>
  <c r="FO23" i="119"/>
  <c r="EN23"/>
  <c r="DL23"/>
  <c r="EC31"/>
  <c r="FJ31"/>
  <c r="EH31"/>
  <c r="FJ13" i="120"/>
  <c r="FO13"/>
  <c r="EY13"/>
  <c r="DR13"/>
  <c r="EH11" i="121"/>
  <c r="EC11"/>
  <c r="FJ11"/>
  <c r="FJ23"/>
  <c r="EH23"/>
  <c r="FO23"/>
  <c r="DR13" i="122"/>
  <c r="EY13"/>
  <c r="FO13"/>
  <c r="FO23"/>
  <c r="EN23"/>
  <c r="DL23"/>
  <c r="EH32" i="125"/>
  <c r="DF32"/>
  <c r="CE32"/>
  <c r="CE28" i="124"/>
  <c r="CJ28"/>
  <c r="CP28"/>
  <c r="CJ14" i="125"/>
  <c r="DR14"/>
  <c r="CP14"/>
  <c r="DR12" i="127"/>
  <c r="CU12"/>
  <c r="EH12"/>
  <c r="DL12"/>
  <c r="CP12"/>
  <c r="DA12"/>
  <c r="EC12"/>
  <c r="CJ12"/>
  <c r="DW12"/>
  <c r="CE12"/>
  <c r="DF12"/>
  <c r="X26" i="89"/>
  <c r="AC26" s="1"/>
  <c r="AG26" s="1"/>
  <c r="GS23" i="124"/>
  <c r="FR23"/>
  <c r="GC23"/>
  <c r="GN12" i="127"/>
  <c r="FR12"/>
  <c r="EV12"/>
  <c r="GH12"/>
  <c r="FL12"/>
  <c r="EP12"/>
  <c r="GC12"/>
  <c r="FG12"/>
  <c r="GS12"/>
  <c r="FW12"/>
  <c r="FA12"/>
  <c r="X106" i="89"/>
  <c r="AC106" s="1"/>
  <c r="AG106" s="1"/>
  <c r="FR26" i="124"/>
  <c r="EP26"/>
  <c r="FA26"/>
  <c r="GS7" i="125"/>
  <c r="FR7"/>
  <c r="EP7"/>
  <c r="EP13"/>
  <c r="EV13"/>
  <c r="FA13"/>
  <c r="L105" i="75"/>
  <c r="M270"/>
  <c r="M36" i="93"/>
  <c r="M263" i="75" s="1"/>
  <c r="J41" i="97"/>
  <c r="J383" i="75" s="1"/>
  <c r="DD7" i="120"/>
  <c r="BR29"/>
  <c r="BA29"/>
  <c r="BW19" i="121"/>
  <c r="CN7"/>
  <c r="BL7"/>
  <c r="CN19"/>
  <c r="CH33"/>
  <c r="BG29" i="122"/>
  <c r="DD29"/>
  <c r="BR29" i="123"/>
  <c r="BR19"/>
  <c r="BG19"/>
  <c r="FJ25" i="118"/>
  <c r="EY25"/>
  <c r="EN13" i="120"/>
  <c r="FD13"/>
  <c r="EY25" i="119"/>
  <c r="ES33"/>
  <c r="ES13" i="120"/>
  <c r="FJ25" i="119"/>
  <c r="FO27"/>
  <c r="DR27"/>
  <c r="DL7" i="120"/>
  <c r="FJ7"/>
  <c r="DR23" i="119"/>
  <c r="EC23"/>
  <c r="DR31"/>
  <c r="FO31"/>
  <c r="DR29" i="120"/>
  <c r="FO29"/>
  <c r="ES17" i="121"/>
  <c r="DR11"/>
  <c r="FO11"/>
  <c r="EY15"/>
  <c r="EN15"/>
  <c r="EC23"/>
  <c r="DR23"/>
  <c r="DL13" i="122"/>
  <c r="FJ13"/>
  <c r="FD33" i="121"/>
  <c r="ES33"/>
  <c r="EH7" i="122"/>
  <c r="ES7"/>
  <c r="EH15"/>
  <c r="DW15"/>
  <c r="EH23"/>
  <c r="DW23"/>
  <c r="FJ17"/>
  <c r="EY17"/>
  <c r="EY29"/>
  <c r="FJ29"/>
  <c r="DL33"/>
  <c r="FJ33"/>
  <c r="EY33"/>
  <c r="EY17" i="121"/>
  <c r="GS24" i="119"/>
  <c r="GC8" i="120"/>
  <c r="FL24" i="119"/>
  <c r="GC22" i="121"/>
  <c r="GC20"/>
  <c r="FR20"/>
  <c r="FR14"/>
  <c r="FL22"/>
  <c r="FA22"/>
  <c r="FL8"/>
  <c r="FW10"/>
  <c r="GH10"/>
  <c r="GN16"/>
  <c r="GC16"/>
  <c r="FR24"/>
  <c r="FG24"/>
  <c r="FL34"/>
  <c r="FW34"/>
  <c r="FA14" i="122"/>
  <c r="EP14"/>
  <c r="GH16" i="123"/>
  <c r="GS16"/>
  <c r="EP35"/>
  <c r="GN35"/>
  <c r="GN21" i="124"/>
  <c r="GC21"/>
  <c r="FW25"/>
  <c r="FG25"/>
  <c r="GN29"/>
  <c r="FG29"/>
  <c r="GS26"/>
  <c r="FL26"/>
  <c r="FG23"/>
  <c r="EV23"/>
  <c r="GC27"/>
  <c r="EV27"/>
  <c r="GS27"/>
  <c r="EV31"/>
  <c r="GS31"/>
  <c r="EV28"/>
  <c r="FG28"/>
  <c r="GN32"/>
  <c r="FG32"/>
  <c r="GS22"/>
  <c r="EV22"/>
  <c r="FL7" i="125"/>
  <c r="FA7"/>
  <c r="FR13"/>
  <c r="GC13"/>
  <c r="FA14"/>
  <c r="GH14"/>
  <c r="FR30"/>
  <c r="FG30"/>
  <c r="CU35" i="123"/>
  <c r="DF35"/>
  <c r="EC28" i="124"/>
  <c r="DW28"/>
  <c r="DL21"/>
  <c r="DF21"/>
  <c r="CU29"/>
  <c r="DF29"/>
  <c r="DW22"/>
  <c r="CP22"/>
  <c r="DA26"/>
  <c r="CP26"/>
  <c r="DA23"/>
  <c r="EH23"/>
  <c r="DW27"/>
  <c r="DL27"/>
  <c r="DA31"/>
  <c r="DL31"/>
  <c r="DR8" i="125"/>
  <c r="DF8"/>
  <c r="FG9"/>
  <c r="FR9"/>
  <c r="CJ13"/>
  <c r="EH13"/>
  <c r="CE14"/>
  <c r="EC14"/>
  <c r="DL30"/>
  <c r="DW30"/>
  <c r="DW32"/>
  <c r="DL32"/>
  <c r="CN23" i="119"/>
  <c r="BL23"/>
  <c r="CH15" i="121"/>
  <c r="BA15"/>
  <c r="CS15"/>
  <c r="BW15"/>
  <c r="I77" i="89"/>
  <c r="Z77" s="1"/>
  <c r="AD77" s="1"/>
  <c r="N121"/>
  <c r="AB121" s="1"/>
  <c r="AF121" s="1"/>
  <c r="DW13" i="127"/>
  <c r="DA13"/>
  <c r="CE13"/>
  <c r="DR13"/>
  <c r="CU13"/>
  <c r="EC13"/>
  <c r="CJ13"/>
  <c r="DL13"/>
  <c r="DF13"/>
  <c r="EH13"/>
  <c r="CP13"/>
  <c r="X70" i="89"/>
  <c r="AC70" s="1"/>
  <c r="AG70" s="1"/>
  <c r="X47"/>
  <c r="AC47" s="1"/>
  <c r="AG47" s="1"/>
  <c r="GN20" i="127"/>
  <c r="FR20"/>
  <c r="EV20"/>
  <c r="GH20"/>
  <c r="FL20"/>
  <c r="EP20"/>
  <c r="GC20"/>
  <c r="FG20"/>
  <c r="FA20"/>
  <c r="GS20"/>
  <c r="FW20"/>
  <c r="BW23" i="119"/>
  <c r="BG23"/>
  <c r="BG21" i="121"/>
  <c r="BL15"/>
  <c r="BR9"/>
  <c r="CN15"/>
  <c r="CY9"/>
  <c r="CS9"/>
  <c r="BR21"/>
  <c r="CC9"/>
  <c r="CH21"/>
  <c r="CY7" i="122"/>
  <c r="FO29" i="118"/>
  <c r="EN29"/>
  <c r="EC29"/>
  <c r="EN11" i="120"/>
  <c r="FO11"/>
  <c r="DL29" i="119"/>
  <c r="EN29"/>
  <c r="DL19" i="121"/>
  <c r="EN19"/>
  <c r="EN19" i="122"/>
  <c r="FO19"/>
  <c r="DR11"/>
  <c r="EC11"/>
  <c r="FD9" i="121"/>
  <c r="FA20" i="123"/>
  <c r="GC20"/>
  <c r="EV24" i="124"/>
  <c r="FA24"/>
  <c r="EV17" i="125"/>
  <c r="FR17"/>
  <c r="FG32"/>
  <c r="GH32"/>
  <c r="CP24" i="124"/>
  <c r="CP17" i="125"/>
  <c r="J221" i="8"/>
  <c r="J324"/>
  <c r="D324"/>
  <c r="G324" s="1"/>
  <c r="I324"/>
  <c r="F383"/>
  <c r="G383" s="1"/>
  <c r="F313"/>
  <c r="E313"/>
  <c r="I383"/>
  <c r="J46"/>
  <c r="F227"/>
  <c r="D180"/>
  <c r="G180" s="1"/>
  <c r="E253"/>
  <c r="F267"/>
  <c r="F307"/>
  <c r="G307" s="1"/>
  <c r="I329"/>
  <c r="I327" s="1"/>
  <c r="E118"/>
  <c r="E116" s="1"/>
  <c r="H129"/>
  <c r="E64" i="88" s="1"/>
  <c r="E65" s="1"/>
  <c r="AL69" i="89" s="1"/>
  <c r="AN69" s="1"/>
  <c r="D396" i="8"/>
  <c r="H341"/>
  <c r="E159"/>
  <c r="E156" s="1"/>
  <c r="D183"/>
  <c r="D218"/>
  <c r="M1291" i="75" s="1"/>
  <c r="E99" i="8"/>
  <c r="G99" s="1"/>
  <c r="L37" i="89" s="1"/>
  <c r="M37" s="1"/>
  <c r="E347" i="8"/>
  <c r="H347"/>
  <c r="F421"/>
  <c r="J383"/>
  <c r="D118"/>
  <c r="G118" s="1"/>
  <c r="I377"/>
  <c r="H221"/>
  <c r="D227"/>
  <c r="H318"/>
  <c r="E211" i="88" s="1"/>
  <c r="E212" s="1"/>
  <c r="AQ198" i="89" s="1"/>
  <c r="AS198" s="1"/>
  <c r="AS197" s="1"/>
  <c r="AS193" s="1"/>
  <c r="H301" i="8"/>
  <c r="D94"/>
  <c r="J301"/>
  <c r="I180"/>
  <c r="D46"/>
  <c r="J396"/>
  <c r="F297"/>
  <c r="J408"/>
  <c r="D408"/>
  <c r="D403" s="1"/>
  <c r="I408"/>
  <c r="H400"/>
  <c r="J400"/>
  <c r="G272"/>
  <c r="G269"/>
  <c r="L161" i="89" s="1"/>
  <c r="N161" s="1"/>
  <c r="AF161" s="1"/>
  <c r="H247" i="8"/>
  <c r="M165" i="88" s="1"/>
  <c r="M168" s="1"/>
  <c r="AL130" i="89" s="1"/>
  <c r="AN130" s="1"/>
  <c r="AS130" s="1"/>
  <c r="E247" i="8"/>
  <c r="J247"/>
  <c r="F247"/>
  <c r="D247"/>
  <c r="I229"/>
  <c r="D229"/>
  <c r="M1290" i="75" s="1"/>
  <c r="AP1290" s="1"/>
  <c r="E208" i="8"/>
  <c r="F208"/>
  <c r="H190"/>
  <c r="K190" s="1"/>
  <c r="F190"/>
  <c r="I178"/>
  <c r="F178"/>
  <c r="G178" s="1"/>
  <c r="J90"/>
  <c r="H90"/>
  <c r="AK40" i="89" s="1"/>
  <c r="AN40" s="1"/>
  <c r="AS40" s="1"/>
  <c r="E90" i="8"/>
  <c r="E86" s="1"/>
  <c r="D72"/>
  <c r="F72"/>
  <c r="J72"/>
  <c r="K72" s="1"/>
  <c r="E72"/>
  <c r="J61"/>
  <c r="M29" i="93" s="1"/>
  <c r="M256" i="75" s="1"/>
  <c r="D61" i="8"/>
  <c r="I61"/>
  <c r="M30" i="93" s="1"/>
  <c r="M257" i="75" s="1"/>
  <c r="H53" i="8"/>
  <c r="I53"/>
  <c r="L20" i="91" s="1"/>
  <c r="E46" i="8"/>
  <c r="F87"/>
  <c r="F86" s="1"/>
  <c r="I253"/>
  <c r="K253" s="1"/>
  <c r="K141" i="100" s="1"/>
  <c r="K144" s="1"/>
  <c r="I275" i="8"/>
  <c r="K275" s="1"/>
  <c r="E329"/>
  <c r="E327" s="1"/>
  <c r="D87"/>
  <c r="D86" s="1"/>
  <c r="J307"/>
  <c r="E129"/>
  <c r="G129" s="1"/>
  <c r="C64" i="88" s="1"/>
  <c r="C65" s="1"/>
  <c r="D129" i="8"/>
  <c r="I334"/>
  <c r="I159"/>
  <c r="I218"/>
  <c r="D99"/>
  <c r="I283"/>
  <c r="K283" s="1"/>
  <c r="I413"/>
  <c r="K413" s="1"/>
  <c r="D53"/>
  <c r="L18" i="90" s="1"/>
  <c r="L23" s="1"/>
  <c r="H68" i="8"/>
  <c r="I46"/>
  <c r="K46" s="1"/>
  <c r="E301"/>
  <c r="G301" s="1"/>
  <c r="E48"/>
  <c r="G48" s="1"/>
  <c r="C21" i="88" s="1"/>
  <c r="C22" s="1"/>
  <c r="J180" i="8"/>
  <c r="J48"/>
  <c r="K48" s="1"/>
  <c r="D21" i="88" s="1"/>
  <c r="D22" s="1"/>
  <c r="Q30" i="89" s="1"/>
  <c r="D68" i="8"/>
  <c r="AG26" i="92" s="1"/>
  <c r="H324" i="8"/>
  <c r="D48"/>
  <c r="F253"/>
  <c r="J229"/>
  <c r="I77"/>
  <c r="D267"/>
  <c r="D263" s="1"/>
  <c r="E190"/>
  <c r="G190" s="1"/>
  <c r="K34" i="88" s="1"/>
  <c r="K36" s="1"/>
  <c r="J178" i="8"/>
  <c r="H208"/>
  <c r="M59" i="88" s="1"/>
  <c r="M68" s="1"/>
  <c r="AQ57" i="89" s="1"/>
  <c r="AR57" s="1"/>
  <c r="AR56" s="1"/>
  <c r="AR55" s="1"/>
  <c r="D393" i="8"/>
  <c r="I393"/>
  <c r="H393"/>
  <c r="F366"/>
  <c r="G366" s="1"/>
  <c r="J366"/>
  <c r="H366"/>
  <c r="H345"/>
  <c r="I345"/>
  <c r="K345" s="1"/>
  <c r="P88" i="101" s="1"/>
  <c r="R88" s="1"/>
  <c r="F345" i="8"/>
  <c r="J342"/>
  <c r="J339" s="1"/>
  <c r="D342"/>
  <c r="G342" s="1"/>
  <c r="I342"/>
  <c r="K342" s="1"/>
  <c r="F336"/>
  <c r="F331" s="1"/>
  <c r="J336"/>
  <c r="K336" s="1"/>
  <c r="E336"/>
  <c r="J319"/>
  <c r="K319" s="1"/>
  <c r="P82" i="101" s="1"/>
  <c r="R82" s="1"/>
  <c r="D319" i="8"/>
  <c r="G319" s="1"/>
  <c r="G82" i="101" s="1"/>
  <c r="Q82" s="1"/>
  <c r="H310" i="8"/>
  <c r="H306" s="1"/>
  <c r="E310"/>
  <c r="I307"/>
  <c r="I306" s="1"/>
  <c r="J293"/>
  <c r="H293"/>
  <c r="H289" s="1"/>
  <c r="F282"/>
  <c r="G282" s="1"/>
  <c r="L165" i="89" s="1"/>
  <c r="N165" s="1"/>
  <c r="AF165" s="1"/>
  <c r="I282" i="8"/>
  <c r="H282"/>
  <c r="J282"/>
  <c r="J250"/>
  <c r="H250"/>
  <c r="M175" i="88" s="1"/>
  <c r="M177" s="1"/>
  <c r="AL137" i="89" s="1"/>
  <c r="AN137" s="1"/>
  <c r="AS137" s="1"/>
  <c r="I250" i="8"/>
  <c r="J219"/>
  <c r="H219"/>
  <c r="E219"/>
  <c r="AB1294" i="75" s="1"/>
  <c r="J215" i="8"/>
  <c r="E215"/>
  <c r="AB1279" i="75" s="1"/>
  <c r="F215" i="8"/>
  <c r="U1279" i="75" s="1"/>
  <c r="I215" i="8"/>
  <c r="J193"/>
  <c r="H193"/>
  <c r="M43" i="88" s="1"/>
  <c r="M45" s="1"/>
  <c r="F189" i="8"/>
  <c r="I189"/>
  <c r="J189"/>
  <c r="D186"/>
  <c r="H186"/>
  <c r="M26" i="88" s="1"/>
  <c r="M28" s="1"/>
  <c r="E186" i="8"/>
  <c r="J163"/>
  <c r="K163" s="1"/>
  <c r="F163"/>
  <c r="E163"/>
  <c r="F153"/>
  <c r="G153" s="1"/>
  <c r="C171" i="88" s="1"/>
  <c r="C172" s="1"/>
  <c r="D153" i="8"/>
  <c r="J149"/>
  <c r="J148" s="1"/>
  <c r="I149"/>
  <c r="D149"/>
  <c r="D148" s="1"/>
  <c r="F149"/>
  <c r="D131"/>
  <c r="N30" i="98" s="1"/>
  <c r="N690" i="75" s="1"/>
  <c r="I131" i="8"/>
  <c r="K131" s="1"/>
  <c r="D127"/>
  <c r="N27" i="98" s="1"/>
  <c r="N687" i="75" s="1"/>
  <c r="H127" i="8"/>
  <c r="F127"/>
  <c r="J127"/>
  <c r="J124" s="1"/>
  <c r="I122"/>
  <c r="I120" s="1"/>
  <c r="F122"/>
  <c r="E122"/>
  <c r="E120" s="1"/>
  <c r="E84"/>
  <c r="H84"/>
  <c r="AK37" i="89" s="1"/>
  <c r="AN37" s="1"/>
  <c r="F84" i="8"/>
  <c r="F81" s="1"/>
  <c r="F75"/>
  <c r="G75" s="1"/>
  <c r="C44" i="100" s="1"/>
  <c r="C46" s="1"/>
  <c r="I75" i="8"/>
  <c r="K75" s="1"/>
  <c r="H37"/>
  <c r="E37"/>
  <c r="AM12" i="90" s="1"/>
  <c r="AM86" i="75" s="1"/>
  <c r="F37" i="8"/>
  <c r="AM13" i="90" s="1"/>
  <c r="AM87" i="75" s="1"/>
  <c r="I37" i="8"/>
  <c r="AM11" i="91" s="1"/>
  <c r="AM126" i="75" s="1"/>
  <c r="J27" i="8"/>
  <c r="AG19" i="93" s="1"/>
  <c r="AG246" i="75" s="1"/>
  <c r="D27" i="8"/>
  <c r="E27"/>
  <c r="E25" s="1"/>
  <c r="J17"/>
  <c r="R19" i="93" s="1"/>
  <c r="F17" i="8"/>
  <c r="R20" i="92" s="1"/>
  <c r="R190" i="75" s="1"/>
  <c r="I17" i="8"/>
  <c r="D17"/>
  <c r="R15" i="92" s="1"/>
  <c r="E17" i="8"/>
  <c r="E15" s="1"/>
  <c r="F396"/>
  <c r="I396"/>
  <c r="J392"/>
  <c r="H392"/>
  <c r="F392"/>
  <c r="G392" s="1"/>
  <c r="G75" i="101" s="1"/>
  <c r="Q75" s="1"/>
  <c r="J377" i="8"/>
  <c r="J371" s="1"/>
  <c r="F377"/>
  <c r="H377"/>
  <c r="E377"/>
  <c r="E341"/>
  <c r="D341"/>
  <c r="I341"/>
  <c r="I318"/>
  <c r="J318"/>
  <c r="I297"/>
  <c r="K297" s="1"/>
  <c r="E297"/>
  <c r="D285"/>
  <c r="I285"/>
  <c r="J285"/>
  <c r="E285"/>
  <c r="J227"/>
  <c r="K227" s="1"/>
  <c r="E227"/>
  <c r="E221"/>
  <c r="G221" s="1"/>
  <c r="K145" i="88" s="1"/>
  <c r="K146" s="1"/>
  <c r="I221" i="8"/>
  <c r="F218"/>
  <c r="U1291" i="75" s="1"/>
  <c r="J218" i="8"/>
  <c r="J210"/>
  <c r="D210"/>
  <c r="E210"/>
  <c r="I210"/>
  <c r="E183"/>
  <c r="E177" s="1"/>
  <c r="I183"/>
  <c r="J183"/>
  <c r="F94"/>
  <c r="I94"/>
  <c r="H94"/>
  <c r="J65"/>
  <c r="W29" i="93" s="1"/>
  <c r="W256" i="75" s="1"/>
  <c r="F65" i="8"/>
  <c r="W30" i="92" s="1"/>
  <c r="W200" i="75" s="1"/>
  <c r="I65" i="8"/>
  <c r="W30" i="93" s="1"/>
  <c r="W257" i="75" s="1"/>
  <c r="E65" i="8"/>
  <c r="H65"/>
  <c r="W25" i="93" s="1"/>
  <c r="J55" i="8"/>
  <c r="K55" s="1"/>
  <c r="T8" i="89" s="1"/>
  <c r="U8" s="1"/>
  <c r="F55" i="8"/>
  <c r="T20" i="90" s="1"/>
  <c r="T94" i="75" s="1"/>
  <c r="H42" i="8"/>
  <c r="AK24" i="89" s="1"/>
  <c r="F42" i="8"/>
  <c r="G42" s="1"/>
  <c r="F24" i="89" s="1"/>
  <c r="J42" i="8"/>
  <c r="J405"/>
  <c r="F405"/>
  <c r="G405" s="1"/>
  <c r="I405"/>
  <c r="E395"/>
  <c r="G395" s="1"/>
  <c r="J395"/>
  <c r="K395" s="1"/>
  <c r="P73" i="101" s="1"/>
  <c r="R73" s="1"/>
  <c r="F353" i="8"/>
  <c r="F350" s="1"/>
  <c r="E353"/>
  <c r="D353"/>
  <c r="F329"/>
  <c r="F327" s="1"/>
  <c r="J329"/>
  <c r="J327" s="1"/>
  <c r="D329"/>
  <c r="D327" s="1"/>
  <c r="E266"/>
  <c r="I266"/>
  <c r="AB1335" i="75" s="1"/>
  <c r="J266" i="8"/>
  <c r="F266"/>
  <c r="F263" s="1"/>
  <c r="H266"/>
  <c r="M1335" i="75" s="1"/>
  <c r="I168" i="8"/>
  <c r="F168"/>
  <c r="E168"/>
  <c r="D168"/>
  <c r="J168"/>
  <c r="I114"/>
  <c r="E114"/>
  <c r="T25" i="98" s="1"/>
  <c r="T685" i="75" s="1"/>
  <c r="J114" i="8"/>
  <c r="J113" s="1"/>
  <c r="H77"/>
  <c r="AK22" i="89" s="1"/>
  <c r="AN22" s="1"/>
  <c r="AS22" s="1"/>
  <c r="J77" i="8"/>
  <c r="E77"/>
  <c r="G77" s="1"/>
  <c r="C9" i="101" s="1"/>
  <c r="E73" i="8"/>
  <c r="J73"/>
  <c r="F73"/>
  <c r="D73"/>
  <c r="D70" s="1"/>
  <c r="H406"/>
  <c r="K406" s="1"/>
  <c r="E406"/>
  <c r="G406" s="1"/>
  <c r="J385"/>
  <c r="I385"/>
  <c r="H385"/>
  <c r="H380" s="1"/>
  <c r="E375"/>
  <c r="G375" s="1"/>
  <c r="H375"/>
  <c r="K375" s="1"/>
  <c r="H323"/>
  <c r="J323"/>
  <c r="D320"/>
  <c r="F320"/>
  <c r="F315" s="1"/>
  <c r="F299"/>
  <c r="G299" s="1"/>
  <c r="J299"/>
  <c r="K299" s="1"/>
  <c r="D280"/>
  <c r="F280"/>
  <c r="E273"/>
  <c r="I273"/>
  <c r="AB1332" i="75" s="1"/>
  <c r="F273" i="8"/>
  <c r="F230"/>
  <c r="U1300" i="75" s="1"/>
  <c r="AP1300" s="1"/>
  <c r="J230" i="8"/>
  <c r="K230" s="1"/>
  <c r="D191"/>
  <c r="E191"/>
  <c r="J191"/>
  <c r="I191"/>
  <c r="K191" s="1"/>
  <c r="L38" i="88" s="1"/>
  <c r="L40" s="1"/>
  <c r="Q66" i="89" s="1"/>
  <c r="S66" s="1"/>
  <c r="X66" s="1"/>
  <c r="AC66" s="1"/>
  <c r="AG66" s="1"/>
  <c r="F179" i="8"/>
  <c r="I179"/>
  <c r="K179" s="1"/>
  <c r="D179"/>
  <c r="F173"/>
  <c r="E173"/>
  <c r="D173"/>
  <c r="D170" s="1"/>
  <c r="F130"/>
  <c r="E130"/>
  <c r="I89"/>
  <c r="I86" s="1"/>
  <c r="H89"/>
  <c r="AK39" i="89" s="1"/>
  <c r="AN39" s="1"/>
  <c r="AS39" s="1"/>
  <c r="J89" i="8"/>
  <c r="H82"/>
  <c r="H81" s="1"/>
  <c r="E82"/>
  <c r="G82" s="1"/>
  <c r="J82"/>
  <c r="J81" s="1"/>
  <c r="I82"/>
  <c r="I76"/>
  <c r="I70" s="1"/>
  <c r="E76"/>
  <c r="G76" s="1"/>
  <c r="C45" i="88" s="1"/>
  <c r="C46" s="1"/>
  <c r="J62" i="8"/>
  <c r="R29" i="93" s="1"/>
  <c r="R256" i="75" s="1"/>
  <c r="F62" i="8"/>
  <c r="R30" i="92" s="1"/>
  <c r="R200" i="75" s="1"/>
  <c r="D45" i="8"/>
  <c r="F45"/>
  <c r="I45"/>
  <c r="I41" s="1"/>
  <c r="D13"/>
  <c r="D5" s="1"/>
  <c r="I13"/>
  <c r="AC11" i="91" s="1"/>
  <c r="AC126" i="75" s="1"/>
  <c r="G359" i="8"/>
  <c r="G164"/>
  <c r="J80" i="100" s="1"/>
  <c r="L80" s="1"/>
  <c r="J82" s="1"/>
  <c r="H273" i="8"/>
  <c r="I376"/>
  <c r="I371" s="1"/>
  <c r="D376"/>
  <c r="J312"/>
  <c r="K312" s="1"/>
  <c r="D312"/>
  <c r="E231"/>
  <c r="AB1302" i="75" s="1"/>
  <c r="J231" i="8"/>
  <c r="I231"/>
  <c r="F222"/>
  <c r="D222"/>
  <c r="M1287" i="75" s="1"/>
  <c r="E216" i="8"/>
  <c r="AB1285" i="75" s="1"/>
  <c r="AP1285" s="1"/>
  <c r="I216" i="8"/>
  <c r="K216" s="1"/>
  <c r="P87" i="89" s="1"/>
  <c r="S87" s="1"/>
  <c r="X87" s="1"/>
  <c r="AC87" s="1"/>
  <c r="AG87" s="1"/>
  <c r="F172" i="8"/>
  <c r="U1283" i="75" s="1"/>
  <c r="H172" i="8"/>
  <c r="AK86" i="89" s="1"/>
  <c r="AN86" s="1"/>
  <c r="AS86" s="1"/>
  <c r="E154" i="8"/>
  <c r="G154" s="1"/>
  <c r="C176" i="88" s="1"/>
  <c r="C177" s="1"/>
  <c r="I154" i="8"/>
  <c r="K154" s="1"/>
  <c r="D176" i="88" s="1"/>
  <c r="D177" s="1"/>
  <c r="F142" i="8"/>
  <c r="E142"/>
  <c r="E141" s="1"/>
  <c r="I128"/>
  <c r="H128"/>
  <c r="E145" i="88" s="1"/>
  <c r="E147" s="1"/>
  <c r="AK142" i="89" s="1"/>
  <c r="F128" i="8"/>
  <c r="G128" s="1"/>
  <c r="C145" i="88" s="1"/>
  <c r="C147" s="1"/>
  <c r="J47" i="8"/>
  <c r="K47" s="1"/>
  <c r="D30" i="100" s="1"/>
  <c r="D31" s="1"/>
  <c r="E47" i="8"/>
  <c r="G47" s="1"/>
  <c r="C17" i="88" s="1"/>
  <c r="C18" s="1"/>
  <c r="Z22" i="94" s="1"/>
  <c r="Z318" i="75" s="1"/>
  <c r="J43" i="8"/>
  <c r="H43"/>
  <c r="H20"/>
  <c r="H15" s="1"/>
  <c r="F20"/>
  <c r="W20" i="92" s="1"/>
  <c r="W190" i="75" s="1"/>
  <c r="I20" i="8"/>
  <c r="W18" i="93" s="1"/>
  <c r="F6" i="8"/>
  <c r="G6" s="1"/>
  <c r="E11"/>
  <c r="X12" i="90" s="1"/>
  <c r="X86" i="75" s="1"/>
  <c r="G51" i="8"/>
  <c r="K305"/>
  <c r="K160"/>
  <c r="D120" i="88" s="1"/>
  <c r="G120" s="1"/>
  <c r="K39" i="8"/>
  <c r="AT22" i="97" s="1"/>
  <c r="K249" i="8"/>
  <c r="L171" i="88" s="1"/>
  <c r="L173" s="1"/>
  <c r="K269" i="8"/>
  <c r="D155" i="100" s="1"/>
  <c r="D156" s="1"/>
  <c r="K11" i="8"/>
  <c r="P9" i="89" s="1"/>
  <c r="S9" s="1"/>
  <c r="K150" i="8"/>
  <c r="D157" i="88" s="1"/>
  <c r="D158" s="1"/>
  <c r="K316" i="8"/>
  <c r="G143"/>
  <c r="J54" i="100" s="1"/>
  <c r="J56" s="1"/>
  <c r="F411" i="8"/>
  <c r="G44"/>
  <c r="C8" i="88" s="1"/>
  <c r="C9" s="1"/>
  <c r="G198" i="8"/>
  <c r="J35" i="100" s="1"/>
  <c r="J37" s="1"/>
  <c r="G368" i="8"/>
  <c r="G228"/>
  <c r="F93" i="89" s="1"/>
  <c r="I93" s="1"/>
  <c r="N93" s="1"/>
  <c r="AB93" s="1"/>
  <c r="AF93" s="1"/>
  <c r="DA7" i="124" s="1"/>
  <c r="F113" i="8"/>
  <c r="AA24" i="98"/>
  <c r="AA684" i="75" s="1"/>
  <c r="G400" i="8"/>
  <c r="G117"/>
  <c r="G287"/>
  <c r="G360"/>
  <c r="D120"/>
  <c r="U1289" i="75"/>
  <c r="AP1289" s="1"/>
  <c r="F25" i="8"/>
  <c r="G182"/>
  <c r="G270"/>
  <c r="G125"/>
  <c r="C56" i="88" s="1"/>
  <c r="C57" s="1"/>
  <c r="AM34" i="90"/>
  <c r="AM108" i="75" s="1"/>
  <c r="G373" i="8"/>
  <c r="G390"/>
  <c r="G71" i="101" s="1"/>
  <c r="Q71" s="1"/>
  <c r="G347" i="8"/>
  <c r="G8"/>
  <c r="F6" i="89" s="1"/>
  <c r="I6" s="1"/>
  <c r="Z6" s="1"/>
  <c r="AD6" s="1"/>
  <c r="G393" i="8"/>
  <c r="G103"/>
  <c r="L40" i="89" s="1"/>
  <c r="M40" s="1"/>
  <c r="AA40" s="1"/>
  <c r="AE40" s="1"/>
  <c r="G309" i="8"/>
  <c r="L171" i="89" s="1"/>
  <c r="N171" s="1"/>
  <c r="G305" i="8"/>
  <c r="G303"/>
  <c r="G66" i="101" s="1"/>
  <c r="Q66" s="1"/>
  <c r="G296" i="8"/>
  <c r="G279"/>
  <c r="G159"/>
  <c r="J3" i="100" s="1"/>
  <c r="J5" s="1"/>
  <c r="G166" i="8"/>
  <c r="K118" i="88" s="1"/>
  <c r="N118" s="1"/>
  <c r="K119" s="1"/>
  <c r="G174" i="8"/>
  <c r="K18" i="88" s="1"/>
  <c r="K20" s="1"/>
  <c r="AB1287" i="75"/>
  <c r="G239" i="8"/>
  <c r="K153" i="88" s="1"/>
  <c r="K155" s="1"/>
  <c r="E136" i="8"/>
  <c r="G89"/>
  <c r="F39" i="89" s="1"/>
  <c r="I39" s="1"/>
  <c r="Z39" s="1"/>
  <c r="AD39" s="1"/>
  <c r="G418" i="8"/>
  <c r="G321"/>
  <c r="G80" i="101" s="1"/>
  <c r="Q80" s="1"/>
  <c r="G115" i="8"/>
  <c r="G64"/>
  <c r="AN342" i="75"/>
  <c r="AN114"/>
  <c r="AN1106"/>
  <c r="AN1320" s="1"/>
  <c r="AN582"/>
  <c r="AN816"/>
  <c r="G13" i="101"/>
  <c r="P16"/>
  <c r="FA6" i="125"/>
  <c r="FD13" i="123"/>
  <c r="EH13"/>
  <c r="DL13"/>
  <c r="EY13"/>
  <c r="EC13"/>
  <c r="FO13"/>
  <c r="ES13"/>
  <c r="DW13"/>
  <c r="FJ13"/>
  <c r="EN13"/>
  <c r="DR13"/>
  <c r="EY7"/>
  <c r="EC7"/>
  <c r="FO7"/>
  <c r="ES7"/>
  <c r="DW7"/>
  <c r="FJ7"/>
  <c r="EN7"/>
  <c r="DR7"/>
  <c r="FD7"/>
  <c r="EH7"/>
  <c r="DL7"/>
  <c r="K35" i="89"/>
  <c r="CN20" i="123"/>
  <c r="CY8" i="122"/>
  <c r="CC8"/>
  <c r="BG8"/>
  <c r="CS8"/>
  <c r="BW8"/>
  <c r="BA8"/>
  <c r="BR8"/>
  <c r="DD8"/>
  <c r="BL8"/>
  <c r="CN8"/>
  <c r="CH8"/>
  <c r="CN34" i="121"/>
  <c r="CY34"/>
  <c r="CH24"/>
  <c r="BG20"/>
  <c r="BR20"/>
  <c r="BA20"/>
  <c r="BG16"/>
  <c r="BA16"/>
  <c r="DD22"/>
  <c r="CH22"/>
  <c r="BL22"/>
  <c r="CY22"/>
  <c r="CC22"/>
  <c r="BG22"/>
  <c r="CS22"/>
  <c r="BW22"/>
  <c r="BA22"/>
  <c r="CN22"/>
  <c r="BR22"/>
  <c r="DD30" i="120"/>
  <c r="CH30"/>
  <c r="BL30"/>
  <c r="CY30"/>
  <c r="CS30"/>
  <c r="BA30"/>
  <c r="CN30"/>
  <c r="BR30"/>
  <c r="CC30"/>
  <c r="BG30"/>
  <c r="BW30"/>
  <c r="CY24" i="119"/>
  <c r="CS24"/>
  <c r="BR24"/>
  <c r="CH24"/>
  <c r="BA24"/>
  <c r="CY10" i="120"/>
  <c r="AN1404" i="75"/>
  <c r="AN61"/>
  <c r="AN285"/>
  <c r="AN519"/>
  <c r="AN756"/>
  <c r="AN1046"/>
  <c r="AN169"/>
  <c r="AN403"/>
  <c r="AN636"/>
  <c r="AN871"/>
  <c r="AN226"/>
  <c r="AN462"/>
  <c r="AN699"/>
  <c r="N2" i="89"/>
  <c r="S1"/>
  <c r="K390" i="8"/>
  <c r="P71" i="101" s="1"/>
  <c r="R71" s="1"/>
  <c r="K298" i="8"/>
  <c r="K147"/>
  <c r="D82" i="100" s="1"/>
  <c r="K222" i="8"/>
  <c r="K337"/>
  <c r="K325"/>
  <c r="K121"/>
  <c r="K51"/>
  <c r="K18"/>
  <c r="K181"/>
  <c r="K33"/>
  <c r="AP22" i="97" s="1"/>
  <c r="X12" i="91"/>
  <c r="X127" i="75" s="1"/>
  <c r="I136" i="8"/>
  <c r="H373"/>
  <c r="K373" s="1"/>
  <c r="K164"/>
  <c r="K80" i="100" s="1"/>
  <c r="H265" i="8"/>
  <c r="K265" s="1"/>
  <c r="K240"/>
  <c r="J238"/>
  <c r="H110"/>
  <c r="AP1336" i="75"/>
  <c r="H391" i="8"/>
  <c r="M211" i="88" s="1"/>
  <c r="M212" s="1"/>
  <c r="AQ188" i="89" s="1"/>
  <c r="AS188" s="1"/>
  <c r="AS187" s="1"/>
  <c r="AS177" s="1"/>
  <c r="K322" i="8"/>
  <c r="P79" i="101" s="1"/>
  <c r="R79" s="1"/>
  <c r="H416" i="8"/>
  <c r="K407"/>
  <c r="K146"/>
  <c r="L96" i="88" s="1"/>
  <c r="L100" s="1"/>
  <c r="I141" i="8"/>
  <c r="H285"/>
  <c r="AP1344" i="75"/>
  <c r="K138" i="8"/>
  <c r="K67"/>
  <c r="K57"/>
  <c r="J416"/>
  <c r="K197"/>
  <c r="K152"/>
  <c r="D166" i="88" s="1"/>
  <c r="D167" s="1"/>
  <c r="K6" i="8"/>
  <c r="K199"/>
  <c r="D189" i="88" s="1"/>
  <c r="D191" s="1"/>
  <c r="Q145" i="89" s="1"/>
  <c r="S145" s="1"/>
  <c r="X145" s="1"/>
  <c r="AC145" s="1"/>
  <c r="AG145" s="1"/>
  <c r="AT19" i="97"/>
  <c r="AT361" i="75" s="1"/>
  <c r="K137" i="8"/>
  <c r="D72" i="88" s="1"/>
  <c r="D73" s="1"/>
  <c r="V69" i="89" s="1"/>
  <c r="W69" s="1"/>
  <c r="W68" s="1"/>
  <c r="K7" i="8"/>
  <c r="K251"/>
  <c r="L179" i="88" s="1"/>
  <c r="L184" s="1"/>
  <c r="K182" i="8"/>
  <c r="K333"/>
  <c r="K100"/>
  <c r="K300"/>
  <c r="K386"/>
  <c r="K198"/>
  <c r="L51" i="88" s="1"/>
  <c r="L53" s="1"/>
  <c r="K368" i="8"/>
  <c r="AP19" i="97"/>
  <c r="AP361" i="75" s="1"/>
  <c r="K220" i="8"/>
  <c r="P98" i="89" s="1"/>
  <c r="S98" s="1"/>
  <c r="X98" s="1"/>
  <c r="AC98" s="1"/>
  <c r="AG98" s="1"/>
  <c r="K359" i="8"/>
  <c r="K175"/>
  <c r="L22" i="88" s="1"/>
  <c r="L24" s="1"/>
  <c r="H136" i="8"/>
  <c r="K358"/>
  <c r="K309"/>
  <c r="V171" i="89" s="1"/>
  <c r="X171" s="1"/>
  <c r="K296" i="8"/>
  <c r="H420"/>
  <c r="K421"/>
  <c r="K420" s="1"/>
  <c r="K268"/>
  <c r="U1341" i="75"/>
  <c r="AP1341" s="1"/>
  <c r="K88" i="8"/>
  <c r="K87"/>
  <c r="K83"/>
  <c r="R252" i="75"/>
  <c r="K96" i="8"/>
  <c r="AC17" i="91"/>
  <c r="AC22" s="1"/>
  <c r="AC137" i="75" s="1"/>
  <c r="K58" i="8"/>
  <c r="T10" i="89" s="1"/>
  <c r="U10" s="1"/>
  <c r="K372" i="8"/>
  <c r="M1340" i="75"/>
  <c r="AP1340" s="1"/>
  <c r="K279" i="8"/>
  <c r="K264"/>
  <c r="K204"/>
  <c r="K202"/>
  <c r="K115"/>
  <c r="I113"/>
  <c r="K63"/>
  <c r="J411"/>
  <c r="K346"/>
  <c r="K228"/>
  <c r="P93" i="89" s="1"/>
  <c r="S93" s="1"/>
  <c r="X93" s="1"/>
  <c r="AC93" s="1"/>
  <c r="AG93" s="1"/>
  <c r="K56" i="8"/>
  <c r="T9" i="89" s="1"/>
  <c r="U9" s="1"/>
  <c r="K397" i="8"/>
  <c r="K32"/>
  <c r="K10"/>
  <c r="P8" i="89" s="1"/>
  <c r="S8" s="1"/>
  <c r="K171" i="8"/>
  <c r="L7" i="88" s="1"/>
  <c r="L10" s="1"/>
  <c r="Q61" i="89" s="1"/>
  <c r="S61" s="1"/>
  <c r="X61" s="1"/>
  <c r="AC61" s="1"/>
  <c r="AG61" s="1"/>
  <c r="K404" i="8"/>
  <c r="I364"/>
  <c r="K356"/>
  <c r="K351"/>
  <c r="H331"/>
  <c r="K95"/>
  <c r="K19"/>
  <c r="K12"/>
  <c r="K362"/>
  <c r="K378"/>
  <c r="K252"/>
  <c r="K109"/>
  <c r="K36"/>
  <c r="K188"/>
  <c r="L130" i="88" s="1"/>
  <c r="O130" s="1"/>
  <c r="K192" i="8"/>
  <c r="D185" i="88" s="1"/>
  <c r="D187" s="1"/>
  <c r="Q136" i="89" s="1"/>
  <c r="S136" s="1"/>
  <c r="X136" s="1"/>
  <c r="AC136" s="1"/>
  <c r="AG136" s="1"/>
  <c r="K103" i="8"/>
  <c r="V40" i="89" s="1"/>
  <c r="W40" s="1"/>
  <c r="K418" i="8"/>
  <c r="K354"/>
  <c r="K167"/>
  <c r="L122" i="88" s="1"/>
  <c r="AB47" i="93"/>
  <c r="AB274" i="75" s="1"/>
  <c r="K276" i="8"/>
  <c r="K130"/>
  <c r="D68" i="88" s="1"/>
  <c r="D69" s="1"/>
  <c r="K344" i="8"/>
  <c r="J156"/>
  <c r="K194"/>
  <c r="P137" i="89" s="1"/>
  <c r="K311" i="8"/>
  <c r="J120"/>
  <c r="K340"/>
  <c r="K355"/>
  <c r="K205"/>
  <c r="K203"/>
  <c r="K64"/>
  <c r="K44"/>
  <c r="D8" i="88" s="1"/>
  <c r="D9" s="1"/>
  <c r="K335" i="8"/>
  <c r="H177"/>
  <c r="K200"/>
  <c r="D193" i="88" s="1"/>
  <c r="D195" s="1"/>
  <c r="Q147" i="89" s="1"/>
  <c r="S147" s="1"/>
  <c r="X147" s="1"/>
  <c r="AC147" s="1"/>
  <c r="AG147" s="1"/>
  <c r="K286" i="8"/>
  <c r="K292"/>
  <c r="K347"/>
  <c r="I116"/>
  <c r="H148"/>
  <c r="K343"/>
  <c r="K290"/>
  <c r="H259"/>
  <c r="K260"/>
  <c r="K259" s="1"/>
  <c r="H236"/>
  <c r="K237"/>
  <c r="K236" s="1"/>
  <c r="K118"/>
  <c r="K73"/>
  <c r="V11" i="89" s="1"/>
  <c r="W11" s="1"/>
  <c r="K270" i="8"/>
  <c r="K257"/>
  <c r="K256" s="1"/>
  <c r="I256"/>
  <c r="K144"/>
  <c r="K287"/>
  <c r="AG29" i="93"/>
  <c r="AG256" i="75" s="1"/>
  <c r="U1350"/>
  <c r="AP1350" s="1"/>
  <c r="K280" i="8"/>
  <c r="M1337" i="75"/>
  <c r="AP1337" s="1"/>
  <c r="K272" i="8"/>
  <c r="K54"/>
  <c r="T7" i="89" s="1"/>
  <c r="U7" s="1"/>
  <c r="I170" i="8"/>
  <c r="K367"/>
  <c r="J136"/>
  <c r="AX20" i="97"/>
  <c r="AX362" i="75" s="1"/>
  <c r="K71" i="8"/>
  <c r="J5"/>
  <c r="K320"/>
  <c r="K239"/>
  <c r="K109" i="100" s="1"/>
  <c r="K111" s="1"/>
  <c r="H238" i="8"/>
  <c r="AP362" i="75"/>
  <c r="I25" i="8"/>
  <c r="K248"/>
  <c r="K332"/>
  <c r="K321"/>
  <c r="P80" i="101" s="1"/>
  <c r="R80" s="1"/>
  <c r="K155" i="8"/>
  <c r="K30"/>
  <c r="K102"/>
  <c r="V39" i="89" s="1"/>
  <c r="W39" s="1"/>
  <c r="K267" i="8"/>
  <c r="AG18" i="93"/>
  <c r="AG245" i="75" s="1"/>
  <c r="K384" i="8"/>
  <c r="K394"/>
  <c r="P72" i="101" s="1"/>
  <c r="R72" s="1"/>
  <c r="K381" i="8"/>
  <c r="I108"/>
  <c r="K158"/>
  <c r="K304"/>
  <c r="K303"/>
  <c r="P66" i="101" s="1"/>
  <c r="R66" s="1"/>
  <c r="K74" i="8"/>
  <c r="AP1346" i="75"/>
  <c r="K22" i="8"/>
  <c r="K389"/>
  <c r="K365"/>
  <c r="J116"/>
  <c r="K78"/>
  <c r="N9" i="101" s="1"/>
  <c r="G333" i="8"/>
  <c r="F289"/>
  <c r="AC23" i="90"/>
  <c r="AC97" i="75" s="1"/>
  <c r="G298" i="8"/>
  <c r="G220"/>
  <c r="F98" i="89" s="1"/>
  <c r="I98" s="1"/>
  <c r="N98" s="1"/>
  <c r="AB98" s="1"/>
  <c r="AF98" s="1"/>
  <c r="G192" i="8"/>
  <c r="C185" i="88" s="1"/>
  <c r="C187" s="1"/>
  <c r="G136" i="89" s="1"/>
  <c r="I136" s="1"/>
  <c r="N136" s="1"/>
  <c r="AB136" s="1"/>
  <c r="AF136" s="1"/>
  <c r="G293" i="8"/>
  <c r="G187"/>
  <c r="C117" i="100" s="1"/>
  <c r="C119" s="1"/>
  <c r="D416" i="8"/>
  <c r="G404"/>
  <c r="G343"/>
  <c r="G67"/>
  <c r="M1304" i="75"/>
  <c r="G61" i="8"/>
  <c r="F108"/>
  <c r="G344"/>
  <c r="G354"/>
  <c r="G265"/>
  <c r="E416"/>
  <c r="G385"/>
  <c r="G325"/>
  <c r="G100"/>
  <c r="G311"/>
  <c r="T15" i="90"/>
  <c r="T89" i="75" s="1"/>
  <c r="F233" i="8"/>
  <c r="G384"/>
  <c r="G367"/>
  <c r="D411"/>
  <c r="AK22" i="92"/>
  <c r="AK192" i="75" s="1"/>
  <c r="G144" i="8"/>
  <c r="G150"/>
  <c r="C157" i="88" s="1"/>
  <c r="C158" s="1"/>
  <c r="G251" i="8"/>
  <c r="J133" i="100" s="1"/>
  <c r="J135" s="1"/>
  <c r="T24" i="98"/>
  <c r="T684" i="75" s="1"/>
  <c r="F116" i="8"/>
  <c r="G158"/>
  <c r="G318"/>
  <c r="G81" i="101" s="1"/>
  <c r="Q81" s="1"/>
  <c r="E315" i="8"/>
  <c r="G340"/>
  <c r="G250"/>
  <c r="K175" i="88" s="1"/>
  <c r="K177" s="1"/>
  <c r="G200" i="8"/>
  <c r="C193" i="88" s="1"/>
  <c r="C195" s="1"/>
  <c r="G147" i="89" s="1"/>
  <c r="I147" s="1"/>
  <c r="N147" s="1"/>
  <c r="AB147" s="1"/>
  <c r="AF147" s="1"/>
  <c r="G308" i="8"/>
  <c r="D114"/>
  <c r="I22" i="1"/>
  <c r="G181" i="8"/>
  <c r="G23"/>
  <c r="G374"/>
  <c r="G151"/>
  <c r="C162" i="88" s="1"/>
  <c r="C163" s="1"/>
  <c r="G96" i="8"/>
  <c r="F136"/>
  <c r="G389"/>
  <c r="G372"/>
  <c r="G358"/>
  <c r="G355"/>
  <c r="M1283" i="75"/>
  <c r="G109" i="8"/>
  <c r="G36"/>
  <c r="G19"/>
  <c r="I17" i="1"/>
  <c r="D54" i="8"/>
  <c r="P18" i="90" s="1"/>
  <c r="P23" s="1"/>
  <c r="P97" i="75" s="1"/>
  <c r="G110" i="8"/>
  <c r="X34" i="90"/>
  <c r="X108" i="75" s="1"/>
  <c r="X84"/>
  <c r="AB1286"/>
  <c r="AP1286" s="1"/>
  <c r="G217" i="8"/>
  <c r="F88" i="89" s="1"/>
  <c r="H19" i="92"/>
  <c r="H189" i="75" s="1"/>
  <c r="AG20" i="92"/>
  <c r="AG190" i="75" s="1"/>
  <c r="G102" i="8"/>
  <c r="L39" i="89" s="1"/>
  <c r="G199" i="8"/>
  <c r="C121" i="100" s="1"/>
  <c r="C123" s="1"/>
  <c r="G275" i="8"/>
  <c r="E380"/>
  <c r="G394"/>
  <c r="G72" i="101" s="1"/>
  <c r="Q72" s="1"/>
  <c r="I29" i="1"/>
  <c r="D193" i="8"/>
  <c r="G193" s="1"/>
  <c r="G332"/>
  <c r="G316"/>
  <c r="G155"/>
  <c r="G18"/>
  <c r="G32"/>
  <c r="C4" i="100" s="1"/>
  <c r="C5" s="1"/>
  <c r="E170" i="8"/>
  <c r="D16"/>
  <c r="M15" i="92" s="1"/>
  <c r="M185" i="75" s="1"/>
  <c r="G335" i="8"/>
  <c r="G78"/>
  <c r="E9" i="101" s="1"/>
  <c r="G260" i="8"/>
  <c r="G259" s="1"/>
  <c r="D259"/>
  <c r="G66"/>
  <c r="J18" i="89" s="1"/>
  <c r="K18" s="1"/>
  <c r="AA18" s="1"/>
  <c r="AE18" s="1"/>
  <c r="G337" i="8"/>
  <c r="G323"/>
  <c r="G304"/>
  <c r="G83"/>
  <c r="W15" i="92"/>
  <c r="G152" i="8"/>
  <c r="C166" i="88" s="1"/>
  <c r="C167" s="1"/>
  <c r="G111" i="8"/>
  <c r="G43"/>
  <c r="C4" i="88" s="1"/>
  <c r="C5" s="1"/>
  <c r="G268" i="8"/>
  <c r="G292"/>
  <c r="G203"/>
  <c r="D136"/>
  <c r="G95"/>
  <c r="G63"/>
  <c r="G30"/>
  <c r="G21"/>
  <c r="F18" i="89" s="1"/>
  <c r="I18" s="1"/>
  <c r="Z18" s="1"/>
  <c r="AD18" s="1"/>
  <c r="G362" i="8"/>
  <c r="G378"/>
  <c r="G322"/>
  <c r="G79" i="101" s="1"/>
  <c r="Q79" s="1"/>
  <c r="G334" i="8"/>
  <c r="G409"/>
  <c r="G137"/>
  <c r="C72" i="88" s="1"/>
  <c r="C73" s="1"/>
  <c r="L69" i="89" s="1"/>
  <c r="AB48" i="92"/>
  <c r="AB218" i="75" s="1"/>
  <c r="AB196"/>
  <c r="D256" i="8"/>
  <c r="G257"/>
  <c r="U1288" i="75"/>
  <c r="AT15" i="94"/>
  <c r="G39" i="8"/>
  <c r="AA25" i="98"/>
  <c r="P15" i="90"/>
  <c r="P89" i="75" s="1"/>
  <c r="P86"/>
  <c r="W26" i="92"/>
  <c r="D243" i="8"/>
  <c r="G244"/>
  <c r="U1302" i="75"/>
  <c r="D81" i="8"/>
  <c r="G237"/>
  <c r="G236" s="1"/>
  <c r="G249"/>
  <c r="K171" i="88" s="1"/>
  <c r="K173" s="1"/>
  <c r="X23" i="90"/>
  <c r="X97" i="75" s="1"/>
  <c r="M19" i="92"/>
  <c r="G12" i="8"/>
  <c r="AM84" i="75"/>
  <c r="G10" i="8"/>
  <c r="F8" i="89" s="1"/>
  <c r="I8" s="1"/>
  <c r="Z8" s="1"/>
  <c r="AD8" s="1"/>
  <c r="G351" i="8"/>
  <c r="G56"/>
  <c r="J9" i="89" s="1"/>
  <c r="K9" s="1"/>
  <c r="AA9" s="1"/>
  <c r="AE9" s="1"/>
  <c r="G171" i="8"/>
  <c r="K7" i="88" s="1"/>
  <c r="K10" s="1"/>
  <c r="G61" i="89" s="1"/>
  <c r="G286" i="8"/>
  <c r="AP15" i="94"/>
  <c r="G33" i="8"/>
  <c r="N24" i="98"/>
  <c r="N684" i="75" s="1"/>
  <c r="R26" i="92"/>
  <c r="R196" i="75" s="1"/>
  <c r="AT316"/>
  <c r="AX20" i="94"/>
  <c r="AX316" i="75" s="1"/>
  <c r="G397" i="8"/>
  <c r="L192" i="89" s="1"/>
  <c r="N192" s="1"/>
  <c r="AF192" s="1"/>
  <c r="M1294" i="75"/>
  <c r="G290" i="8"/>
  <c r="G241"/>
  <c r="G57"/>
  <c r="G126"/>
  <c r="AK185" i="75"/>
  <c r="D238" i="8"/>
  <c r="E108"/>
  <c r="G58"/>
  <c r="J10" i="89" s="1"/>
  <c r="K10" s="1"/>
  <c r="AA10" s="1"/>
  <c r="AE10" s="1"/>
  <c r="D108" i="8"/>
  <c r="G138"/>
  <c r="D289"/>
  <c r="L10" i="90"/>
  <c r="L84" i="75" s="1"/>
  <c r="G7" i="8"/>
  <c r="T29" i="98"/>
  <c r="AC94" i="75"/>
  <c r="G412" i="8"/>
  <c r="G407"/>
  <c r="G317"/>
  <c r="E357"/>
  <c r="D331"/>
  <c r="G71"/>
  <c r="C25" i="88" s="1"/>
  <c r="C27" s="1"/>
  <c r="G413" i="8"/>
  <c r="G365"/>
  <c r="F357"/>
  <c r="G356"/>
  <c r="G283"/>
  <c r="G147"/>
  <c r="G381"/>
  <c r="E148"/>
  <c r="G167"/>
  <c r="J92" i="100" s="1"/>
  <c r="F339" i="8"/>
  <c r="G188"/>
  <c r="K130" i="88" s="1"/>
  <c r="N130" s="1"/>
  <c r="AB22" i="92"/>
  <c r="AB192" i="75" s="1"/>
  <c r="E238" i="8"/>
  <c r="G205"/>
  <c r="G204"/>
  <c r="G202"/>
  <c r="G121"/>
  <c r="G300"/>
  <c r="G9"/>
  <c r="F7" i="89" s="1"/>
  <c r="I7" s="1"/>
  <c r="Z7" s="1"/>
  <c r="AD7" s="1"/>
  <c r="G252" i="8"/>
  <c r="G346"/>
  <c r="F238"/>
  <c r="AB30" i="93"/>
  <c r="K66" i="8"/>
  <c r="K226"/>
  <c r="AB1304" i="75"/>
  <c r="G234" i="8"/>
  <c r="G233" s="1"/>
  <c r="D401"/>
  <c r="D399" s="1"/>
  <c r="E401"/>
  <c r="E399" s="1"/>
  <c r="H401"/>
  <c r="F401"/>
  <c r="F399" s="1"/>
  <c r="J401"/>
  <c r="I401"/>
  <c r="I399" s="1"/>
  <c r="E201"/>
  <c r="E196" s="1"/>
  <c r="I201"/>
  <c r="I196" s="1"/>
  <c r="J201"/>
  <c r="J196" s="1"/>
  <c r="F201"/>
  <c r="F196" s="1"/>
  <c r="H201"/>
  <c r="D201"/>
  <c r="E165"/>
  <c r="F165"/>
  <c r="I165"/>
  <c r="I162" s="1"/>
  <c r="H165"/>
  <c r="M114" i="88" s="1"/>
  <c r="J165" i="8"/>
  <c r="D165"/>
  <c r="E31"/>
  <c r="H31"/>
  <c r="AK11" i="89" s="1"/>
  <c r="AN11" s="1"/>
  <c r="AS11" s="1"/>
  <c r="J31" i="8"/>
  <c r="I31"/>
  <c r="F31"/>
  <c r="AH13" i="90" s="1"/>
  <c r="D31" i="8"/>
  <c r="H19" i="93"/>
  <c r="J15" i="8"/>
  <c r="G328"/>
  <c r="AM12" i="91"/>
  <c r="AM127" i="75" s="1"/>
  <c r="G175" i="8"/>
  <c r="D116"/>
  <c r="AT315" i="75"/>
  <c r="AX19" i="94"/>
  <c r="AX315" i="75" s="1"/>
  <c r="E233" i="8"/>
  <c r="H327"/>
  <c r="K328"/>
  <c r="J108"/>
  <c r="K16"/>
  <c r="M14" i="93"/>
  <c r="K353" i="8"/>
  <c r="J350"/>
  <c r="J243"/>
  <c r="K244"/>
  <c r="L87" i="75"/>
  <c r="G74" i="8"/>
  <c r="G194"/>
  <c r="G216"/>
  <c r="W2" i="89"/>
  <c r="M2"/>
  <c r="T140" i="75"/>
  <c r="G345" i="8"/>
  <c r="G88" i="101" s="1"/>
  <c r="Q88" s="1"/>
  <c r="T21" i="90"/>
  <c r="G276" i="8"/>
  <c r="K26"/>
  <c r="H14" i="93"/>
  <c r="H25" i="8"/>
  <c r="H225"/>
  <c r="K125"/>
  <c r="I281"/>
  <c r="F281"/>
  <c r="G281" s="1"/>
  <c r="H281"/>
  <c r="J254"/>
  <c r="I254"/>
  <c r="F254"/>
  <c r="D254"/>
  <c r="H254"/>
  <c r="M204" i="88" s="1"/>
  <c r="M206" s="1"/>
  <c r="AL132" i="89" s="1"/>
  <c r="E254" i="8"/>
  <c r="I223"/>
  <c r="H223"/>
  <c r="AK85" i="89" s="1"/>
  <c r="AN85" s="1"/>
  <c r="AS85" s="1"/>
  <c r="F223" i="8"/>
  <c r="E223"/>
  <c r="D223"/>
  <c r="H209"/>
  <c r="J209"/>
  <c r="F209"/>
  <c r="I209"/>
  <c r="D209"/>
  <c r="M18" i="93"/>
  <c r="M245" i="75" s="1"/>
  <c r="T34" i="90"/>
  <c r="T108" i="75" s="1"/>
  <c r="G248" i="8"/>
  <c r="K217"/>
  <c r="P88" i="89" s="1"/>
  <c r="S88" s="1"/>
  <c r="X88" s="1"/>
  <c r="AC88" s="1"/>
  <c r="AG88" s="1"/>
  <c r="K313" i="8"/>
  <c r="K117"/>
  <c r="G88"/>
  <c r="K126"/>
  <c r="K360"/>
  <c r="I357"/>
  <c r="K99"/>
  <c r="K308"/>
  <c r="G160"/>
  <c r="F156"/>
  <c r="M1296" i="75"/>
  <c r="AP1296" s="1"/>
  <c r="H411" i="8"/>
  <c r="K412"/>
  <c r="J170"/>
  <c r="K173"/>
  <c r="K317"/>
  <c r="P78" i="101" s="1"/>
  <c r="R78" s="1"/>
  <c r="AB245" i="75"/>
  <c r="AB19" i="93"/>
  <c r="AB246" i="75" s="1"/>
  <c r="K21" i="8"/>
  <c r="P18" i="89" s="1"/>
  <c r="S18" s="1"/>
  <c r="F302" i="8"/>
  <c r="I302"/>
  <c r="E302"/>
  <c r="J302"/>
  <c r="D302"/>
  <c r="E284"/>
  <c r="F284"/>
  <c r="H284"/>
  <c r="I284"/>
  <c r="AB1354" i="75" s="1"/>
  <c r="F104" i="8"/>
  <c r="F98" s="1"/>
  <c r="E104"/>
  <c r="H104"/>
  <c r="H98" s="1"/>
  <c r="D104"/>
  <c r="D98" s="1"/>
  <c r="J104"/>
  <c r="J98" s="1"/>
  <c r="I104"/>
  <c r="I98" s="1"/>
  <c r="D93"/>
  <c r="H93"/>
  <c r="E93"/>
  <c r="E92" s="1"/>
  <c r="J93"/>
  <c r="J92" s="1"/>
  <c r="I93"/>
  <c r="H52"/>
  <c r="I52"/>
  <c r="E52"/>
  <c r="E50" s="1"/>
  <c r="D52"/>
  <c r="H38"/>
  <c r="AK21" i="89" s="1"/>
  <c r="AN21" s="1"/>
  <c r="AS21" s="1"/>
  <c r="D38" i="8"/>
  <c r="E38"/>
  <c r="I38"/>
  <c r="J38"/>
  <c r="AO19" i="93" s="1"/>
  <c r="AO246" i="75" s="1"/>
  <c r="F38" i="8"/>
  <c r="J281"/>
  <c r="U1352" i="75" s="1"/>
  <c r="F93" i="8"/>
  <c r="AG14" i="93"/>
  <c r="K23" i="8"/>
  <c r="P19" i="89" s="1"/>
  <c r="S19" s="1"/>
  <c r="J284" i="8"/>
  <c r="U1354" i="75" s="1"/>
  <c r="E209" i="8"/>
  <c r="I156"/>
  <c r="K157"/>
  <c r="K374"/>
  <c r="H357"/>
  <c r="T19" i="91"/>
  <c r="T134" i="75" s="1"/>
  <c r="I238" i="8"/>
  <c r="K241"/>
  <c r="AB31" i="92"/>
  <c r="E60" i="8"/>
  <c r="F52"/>
  <c r="J52"/>
  <c r="K2" i="89"/>
  <c r="U2"/>
  <c r="X22" i="91"/>
  <c r="X137" i="75" s="1"/>
  <c r="X132"/>
  <c r="H18" i="93"/>
  <c r="P19" i="91"/>
  <c r="K234" i="8"/>
  <c r="K233" s="1"/>
  <c r="L9" i="91"/>
  <c r="K8" i="8"/>
  <c r="H5"/>
  <c r="K153"/>
  <c r="D171" i="88" s="1"/>
  <c r="D172" s="1"/>
  <c r="AT357" i="75"/>
  <c r="J141" i="8"/>
  <c r="H120"/>
  <c r="G101"/>
  <c r="K9"/>
  <c r="P7" i="89" s="1"/>
  <c r="S7" s="1"/>
  <c r="P11" i="91"/>
  <c r="U1332" i="75"/>
  <c r="K409" i="8"/>
  <c r="E411"/>
  <c r="H350"/>
  <c r="K178"/>
  <c r="K187"/>
  <c r="K151"/>
  <c r="U1335" i="75"/>
  <c r="J263" i="8"/>
  <c r="D361"/>
  <c r="J361"/>
  <c r="J357" s="1"/>
  <c r="D352"/>
  <c r="I352"/>
  <c r="I350" s="1"/>
  <c r="E352"/>
  <c r="I291"/>
  <c r="J291"/>
  <c r="E291"/>
  <c r="E289" s="1"/>
  <c r="E274"/>
  <c r="J274"/>
  <c r="J271" s="1"/>
  <c r="U1338" i="75" s="1"/>
  <c r="H274" i="8"/>
  <c r="D274"/>
  <c r="K143"/>
  <c r="K174"/>
  <c r="L18" i="88" s="1"/>
  <c r="L20" s="1"/>
  <c r="E391" i="8"/>
  <c r="J391"/>
  <c r="F391"/>
  <c r="D391"/>
  <c r="I391"/>
  <c r="D386"/>
  <c r="F386"/>
  <c r="D382"/>
  <c r="J382"/>
  <c r="D369"/>
  <c r="H369"/>
  <c r="E369"/>
  <c r="E364" s="1"/>
  <c r="I417"/>
  <c r="I416" s="1"/>
  <c r="F417"/>
  <c r="N46" i="89"/>
  <c r="AB46" s="1"/>
  <c r="AF46" s="1"/>
  <c r="N31"/>
  <c r="AB31" s="1"/>
  <c r="AF31" s="1"/>
  <c r="I44"/>
  <c r="Z44" s="1"/>
  <c r="AD44" s="1"/>
  <c r="N70"/>
  <c r="AB70" s="1"/>
  <c r="AF70" s="1"/>
  <c r="U68"/>
  <c r="N318" i="75"/>
  <c r="Z329"/>
  <c r="Z26" i="94"/>
  <c r="Z322" i="75" s="1"/>
  <c r="V15" i="97"/>
  <c r="V41"/>
  <c r="V383" i="75" s="1"/>
  <c r="AL37" i="97"/>
  <c r="AL379" i="75" s="1"/>
  <c r="AL357"/>
  <c r="K102" i="100"/>
  <c r="K101"/>
  <c r="AG36" i="93"/>
  <c r="AG263" i="75" s="1"/>
  <c r="AG270"/>
  <c r="X145"/>
  <c r="X25" i="91"/>
  <c r="J364" i="75"/>
  <c r="J15" i="97"/>
  <c r="V318" i="75"/>
  <c r="V15" i="94"/>
  <c r="AC145" i="75"/>
  <c r="AC25" i="91"/>
  <c r="AC140" i="75" s="1"/>
  <c r="S44" i="89"/>
  <c r="N37" i="97"/>
  <c r="N379" i="75" s="1"/>
  <c r="N357"/>
  <c r="AP26" i="97"/>
  <c r="AP375" i="75"/>
  <c r="AD171" i="104"/>
  <c r="K324" i="8" l="1"/>
  <c r="K218"/>
  <c r="P96" i="89" s="1"/>
  <c r="S96" s="1"/>
  <c r="X96" s="1"/>
  <c r="AC96" s="1"/>
  <c r="AG96" s="1"/>
  <c r="K400" i="8"/>
  <c r="K383"/>
  <c r="H403"/>
  <c r="K376"/>
  <c r="I271"/>
  <c r="AB1338" i="75" s="1"/>
  <c r="I5" i="8"/>
  <c r="K122"/>
  <c r="Q142" i="89" s="1"/>
  <c r="T14" i="91"/>
  <c r="T129" i="75" s="1"/>
  <c r="V38" i="89"/>
  <c r="W38" s="1"/>
  <c r="K65" i="8"/>
  <c r="T17" i="89" s="1"/>
  <c r="U17" s="1"/>
  <c r="K142" i="8"/>
  <c r="K50" i="100" s="1"/>
  <c r="K52" s="1"/>
  <c r="J25" i="8"/>
  <c r="K76"/>
  <c r="D52" i="100" s="1"/>
  <c r="D53" s="1"/>
  <c r="N11" i="101" s="1"/>
  <c r="N10" s="1"/>
  <c r="I411" i="8"/>
  <c r="J225"/>
  <c r="K189"/>
  <c r="L30" i="88" s="1"/>
  <c r="L32" s="1"/>
  <c r="K215" i="8"/>
  <c r="K250"/>
  <c r="K129" i="100" s="1"/>
  <c r="K131" s="1"/>
  <c r="K282" i="8"/>
  <c r="V165" i="89" s="1"/>
  <c r="X165" s="1"/>
  <c r="AG165" s="1"/>
  <c r="K293" i="8"/>
  <c r="H60"/>
  <c r="I185"/>
  <c r="K84"/>
  <c r="H116"/>
  <c r="AN142" i="89"/>
  <c r="AS142" s="1"/>
  <c r="E124" i="88"/>
  <c r="E126" s="1"/>
  <c r="AL134" i="89" s="1"/>
  <c r="AN134" s="1"/>
  <c r="AS134" s="1"/>
  <c r="M112" i="88"/>
  <c r="AL57" i="89"/>
  <c r="AN57" s="1"/>
  <c r="AS57" s="1"/>
  <c r="AS56" s="1"/>
  <c r="J315" i="8"/>
  <c r="I50"/>
  <c r="K13"/>
  <c r="P10" i="89" s="1"/>
  <c r="S10" s="1"/>
  <c r="X10" s="1"/>
  <c r="AC10" s="1"/>
  <c r="AG10" s="1"/>
  <c r="EP22" i="118" s="1"/>
  <c r="K145" i="8"/>
  <c r="K62" i="100" s="1"/>
  <c r="K65" s="1"/>
  <c r="K208" i="8"/>
  <c r="L59" i="88" s="1"/>
  <c r="L68" s="1"/>
  <c r="V57" i="89" s="1"/>
  <c r="W57" s="1"/>
  <c r="W56" s="1"/>
  <c r="W55" s="1"/>
  <c r="K231" i="8"/>
  <c r="P101" i="89" s="1"/>
  <c r="S101" s="1"/>
  <c r="X101" s="1"/>
  <c r="AC101" s="1"/>
  <c r="AG101" s="1"/>
  <c r="GC15" i="124" s="1"/>
  <c r="K168" i="8"/>
  <c r="L126" i="88" s="1"/>
  <c r="O126" s="1"/>
  <c r="L127" s="1"/>
  <c r="J403" i="8"/>
  <c r="K301"/>
  <c r="H339"/>
  <c r="E116" i="88"/>
  <c r="E118" s="1"/>
  <c r="AL129" i="89" s="1"/>
  <c r="AN129" s="1"/>
  <c r="AS129" s="1"/>
  <c r="F403" i="8"/>
  <c r="G267"/>
  <c r="C86" i="88"/>
  <c r="C90" s="1"/>
  <c r="G191" i="8"/>
  <c r="K38" i="88" s="1"/>
  <c r="K40" s="1"/>
  <c r="G66" i="89" s="1"/>
  <c r="I66" s="1"/>
  <c r="Z66" s="1"/>
  <c r="AD66" s="1"/>
  <c r="G341" i="8"/>
  <c r="L207" i="89" s="1"/>
  <c r="N207" s="1"/>
  <c r="AF207" s="1"/>
  <c r="DW11" i="128" s="1"/>
  <c r="F364" i="8"/>
  <c r="X15" i="90"/>
  <c r="X89" i="75" s="1"/>
  <c r="G219" i="8"/>
  <c r="F97" i="89" s="1"/>
  <c r="I97" s="1"/>
  <c r="N97" s="1"/>
  <c r="AB97" s="1"/>
  <c r="AF97" s="1"/>
  <c r="CJ11" i="124" s="1"/>
  <c r="L156" i="89"/>
  <c r="N156" s="1"/>
  <c r="AF156" s="1"/>
  <c r="CP14" i="126" s="1"/>
  <c r="L92" i="75"/>
  <c r="E371" i="8"/>
  <c r="G179"/>
  <c r="E5"/>
  <c r="J125" i="100"/>
  <c r="J127" s="1"/>
  <c r="E113" i="8"/>
  <c r="G273"/>
  <c r="D278"/>
  <c r="D315"/>
  <c r="G377"/>
  <c r="G186"/>
  <c r="K26" i="88" s="1"/>
  <c r="K28" s="1"/>
  <c r="F388" i="8"/>
  <c r="E271"/>
  <c r="E350"/>
  <c r="G134"/>
  <c r="F75" i="89" s="1"/>
  <c r="T27" i="98"/>
  <c r="T687" i="75" s="1"/>
  <c r="F295" i="8"/>
  <c r="F207"/>
  <c r="G157"/>
  <c r="F133" i="89" s="1"/>
  <c r="I133" s="1"/>
  <c r="N133" s="1"/>
  <c r="AB133" s="1"/>
  <c r="AF133" s="1"/>
  <c r="DR19" i="125" s="1"/>
  <c r="AI43" i="77"/>
  <c r="G142" i="8"/>
  <c r="G210"/>
  <c r="C94" i="100" s="1"/>
  <c r="E94" s="1"/>
  <c r="C96" s="1"/>
  <c r="G285" i="8"/>
  <c r="G297"/>
  <c r="L172" i="89" s="1"/>
  <c r="N172" s="1"/>
  <c r="AF172" s="1"/>
  <c r="DL30" i="126" s="1"/>
  <c r="G163" i="8"/>
  <c r="K106" i="88" s="1"/>
  <c r="N106" s="1"/>
  <c r="K107" s="1"/>
  <c r="E306" i="8"/>
  <c r="G208"/>
  <c r="K59" i="88" s="1"/>
  <c r="K68" s="1"/>
  <c r="L57" i="89" s="1"/>
  <c r="AP1291" i="75"/>
  <c r="G227" i="8"/>
  <c r="G313"/>
  <c r="D141"/>
  <c r="F15"/>
  <c r="E98"/>
  <c r="AP1294" i="75"/>
  <c r="G53" i="8"/>
  <c r="J6" i="89" s="1"/>
  <c r="K6" s="1"/>
  <c r="N6" s="1"/>
  <c r="AB6" s="1"/>
  <c r="AF6" s="1"/>
  <c r="DD14" i="118" s="1"/>
  <c r="AP1302" i="75"/>
  <c r="F41" i="8"/>
  <c r="F177"/>
  <c r="AK75" i="89"/>
  <c r="AN75" s="1"/>
  <c r="AS75" s="1"/>
  <c r="AS203"/>
  <c r="AS204" s="1"/>
  <c r="AS209" s="1"/>
  <c r="J331" i="8"/>
  <c r="AK241" i="75"/>
  <c r="I295" i="8"/>
  <c r="H124"/>
  <c r="H295"/>
  <c r="J41"/>
  <c r="K210"/>
  <c r="D94" i="100" s="1"/>
  <c r="F94" s="1"/>
  <c r="D95" s="1"/>
  <c r="J214" i="8"/>
  <c r="I225"/>
  <c r="J50"/>
  <c r="I263"/>
  <c r="V195" i="89"/>
  <c r="X195" s="1"/>
  <c r="AG195" s="1"/>
  <c r="FL26" i="127" s="1"/>
  <c r="H156" i="8"/>
  <c r="K62"/>
  <c r="T16" i="89" s="1"/>
  <c r="U16" s="1"/>
  <c r="K159" i="8"/>
  <c r="I388"/>
  <c r="J289"/>
  <c r="AP1335" i="75"/>
  <c r="D18" i="100"/>
  <c r="D19" s="1"/>
  <c r="I60" i="8"/>
  <c r="H113"/>
  <c r="K27"/>
  <c r="K25" s="1"/>
  <c r="K172"/>
  <c r="P86" i="89" s="1"/>
  <c r="S86" s="1"/>
  <c r="X86" s="1"/>
  <c r="AC86" s="1"/>
  <c r="AG86" s="1"/>
  <c r="FG30" i="123" s="1"/>
  <c r="K247" i="8"/>
  <c r="K121" i="100" s="1"/>
  <c r="K123" s="1"/>
  <c r="AC14" i="91"/>
  <c r="AC129" i="75" s="1"/>
  <c r="K43" i="100"/>
  <c r="K46" s="1"/>
  <c r="N18" i="101" s="1"/>
  <c r="N17" s="1"/>
  <c r="M32" i="93"/>
  <c r="M259" i="75" s="1"/>
  <c r="K285" i="8"/>
  <c r="K94"/>
  <c r="K183"/>
  <c r="K341"/>
  <c r="P86" i="101" s="1"/>
  <c r="R86" s="1"/>
  <c r="K393" i="8"/>
  <c r="K307"/>
  <c r="V170" i="89" s="1"/>
  <c r="E107" i="88"/>
  <c r="E110"/>
  <c r="AL141" i="89" s="1"/>
  <c r="AN141" s="1"/>
  <c r="AS141" s="1"/>
  <c r="K266" i="8"/>
  <c r="K263" s="1"/>
  <c r="K392"/>
  <c r="I148"/>
  <c r="M124" i="88"/>
  <c r="K45" i="8"/>
  <c r="P30" i="89" s="1"/>
  <c r="S30" s="1"/>
  <c r="X30" s="1"/>
  <c r="AC30" s="1"/>
  <c r="AG30" s="1"/>
  <c r="K310" i="8"/>
  <c r="K89"/>
  <c r="P39" i="89" s="1"/>
  <c r="S39" s="1"/>
  <c r="X39" s="1"/>
  <c r="AC39" s="1"/>
  <c r="AG39" s="1"/>
  <c r="K90" i="8"/>
  <c r="P40" i="89" s="1"/>
  <c r="S40" s="1"/>
  <c r="X40" s="1"/>
  <c r="AC40" s="1"/>
  <c r="AG40" s="1"/>
  <c r="L110" i="88"/>
  <c r="O110" s="1"/>
  <c r="L111" s="1"/>
  <c r="I92" i="8"/>
  <c r="T33" i="91"/>
  <c r="T148" i="75" s="1"/>
  <c r="K61" i="8"/>
  <c r="T15" i="89" s="1"/>
  <c r="U15" s="1"/>
  <c r="H70" i="8"/>
  <c r="H141"/>
  <c r="R32" i="93"/>
  <c r="R259" i="75" s="1"/>
  <c r="H86" i="8"/>
  <c r="K128"/>
  <c r="D109" i="100" s="1"/>
  <c r="D111" s="1"/>
  <c r="J207" i="8"/>
  <c r="J246"/>
  <c r="I124"/>
  <c r="I107" s="1"/>
  <c r="G4" i="20" s="1"/>
  <c r="K193" i="8"/>
  <c r="K27" i="100" s="1"/>
  <c r="K29" s="1"/>
  <c r="K129" i="8"/>
  <c r="D64" i="88" s="1"/>
  <c r="D65" s="1"/>
  <c r="K166" i="8"/>
  <c r="L118" i="88" s="1"/>
  <c r="O118" s="1"/>
  <c r="L119" s="1"/>
  <c r="K20" i="8"/>
  <c r="L8" i="101" s="1"/>
  <c r="K405" i="8"/>
  <c r="M135" i="88"/>
  <c r="AS69" i="89"/>
  <c r="AS68" s="1"/>
  <c r="AN68"/>
  <c r="AS37"/>
  <c r="K43" i="8"/>
  <c r="D4" i="88" s="1"/>
  <c r="D5" s="1"/>
  <c r="Q24" i="89" s="1"/>
  <c r="E4" i="88"/>
  <c r="E5" s="1"/>
  <c r="AL24" i="89" s="1"/>
  <c r="AN24" s="1"/>
  <c r="K219" i="8"/>
  <c r="P97" i="89" s="1"/>
  <c r="S97" s="1"/>
  <c r="X97" s="1"/>
  <c r="AC97" s="1"/>
  <c r="AG97" s="1"/>
  <c r="EP11" i="124" s="1"/>
  <c r="AK97" i="89"/>
  <c r="AN97" s="1"/>
  <c r="AS97" s="1"/>
  <c r="AS95" s="1"/>
  <c r="I177" i="8"/>
  <c r="K221"/>
  <c r="L145" i="88" s="1"/>
  <c r="L146" s="1"/>
  <c r="M145"/>
  <c r="M146" s="1"/>
  <c r="AL90" i="89" s="1"/>
  <c r="AN90" s="1"/>
  <c r="AS90" s="1"/>
  <c r="AS89" s="1"/>
  <c r="P139" i="88"/>
  <c r="M140" s="1"/>
  <c r="AL54" i="89" s="1"/>
  <c r="AN54" s="1"/>
  <c r="K149" i="8"/>
  <c r="K148" s="1"/>
  <c r="H170"/>
  <c r="J306"/>
  <c r="K186"/>
  <c r="L26" i="88" s="1"/>
  <c r="L28" s="1"/>
  <c r="K37" i="8"/>
  <c r="P12" i="89" s="1"/>
  <c r="S12" s="1"/>
  <c r="X12" s="1"/>
  <c r="AC12" s="1"/>
  <c r="AG12" s="1"/>
  <c r="K329" i="8"/>
  <c r="K327" s="1"/>
  <c r="D90" i="100"/>
  <c r="F91" s="1"/>
  <c r="D91" s="1"/>
  <c r="J60" i="8"/>
  <c r="K385"/>
  <c r="M108" i="88"/>
  <c r="V161" i="89"/>
  <c r="X161" s="1"/>
  <c r="AG161" s="1"/>
  <c r="GH19" i="126" s="1"/>
  <c r="H108" i="8"/>
  <c r="AK74" i="89"/>
  <c r="AN74" s="1"/>
  <c r="K127" i="8"/>
  <c r="D60" i="88" s="1"/>
  <c r="E60"/>
  <c r="H185" i="8"/>
  <c r="M34" i="88"/>
  <c r="M36" s="1"/>
  <c r="AL67" i="89" s="1"/>
  <c r="AN67" s="1"/>
  <c r="AS67" s="1"/>
  <c r="K229" i="8"/>
  <c r="P94" i="89" s="1"/>
  <c r="S94" s="1"/>
  <c r="X94" s="1"/>
  <c r="AC94" s="1"/>
  <c r="AG94" s="1"/>
  <c r="FW8" i="124" s="1"/>
  <c r="K180" i="8"/>
  <c r="I380"/>
  <c r="I315"/>
  <c r="M120" i="88"/>
  <c r="AS78" i="89"/>
  <c r="AS83"/>
  <c r="AL65"/>
  <c r="AN65" s="1"/>
  <c r="AS65" s="1"/>
  <c r="H196" i="8"/>
  <c r="M55" i="88"/>
  <c r="M57" s="1"/>
  <c r="AL80" i="89" s="1"/>
  <c r="AN80" s="1"/>
  <c r="AS80" s="1"/>
  <c r="P114" i="88"/>
  <c r="M115" s="1"/>
  <c r="M116"/>
  <c r="I339" i="8"/>
  <c r="W14" i="93"/>
  <c r="W241" i="75" s="1"/>
  <c r="AK17" i="89"/>
  <c r="AN17" s="1"/>
  <c r="AS17" s="1"/>
  <c r="AS13" s="1"/>
  <c r="K323" i="8"/>
  <c r="V201" i="89" s="1"/>
  <c r="X201" s="1"/>
  <c r="AG201" s="1"/>
  <c r="AM9" i="91"/>
  <c r="AM14" s="1"/>
  <c r="AM35" s="1"/>
  <c r="AM150" i="75" s="1"/>
  <c r="AK12" i="89"/>
  <c r="AN12" s="1"/>
  <c r="AS12" s="1"/>
  <c r="AS5" s="1"/>
  <c r="M128" i="88"/>
  <c r="E278" i="8"/>
  <c r="AT30" i="92"/>
  <c r="AT200" i="75" s="1"/>
  <c r="G408" i="8"/>
  <c r="G403" s="1"/>
  <c r="AI44" i="77" s="1"/>
  <c r="G172" i="8"/>
  <c r="F86" i="89" s="1"/>
  <c r="I86" s="1"/>
  <c r="N86" s="1"/>
  <c r="AB86" s="1"/>
  <c r="AF86" s="1"/>
  <c r="F306" i="8"/>
  <c r="G146"/>
  <c r="K96" i="88" s="1"/>
  <c r="K100" s="1"/>
  <c r="G90" i="8"/>
  <c r="F40" i="89" s="1"/>
  <c r="I40" s="1"/>
  <c r="Z40" s="1"/>
  <c r="AD40" s="1"/>
  <c r="H185" i="75"/>
  <c r="M1288"/>
  <c r="AB1288"/>
  <c r="E403" i="8"/>
  <c r="F380"/>
  <c r="F50"/>
  <c r="AQ30" i="98"/>
  <c r="AQ690" i="75" s="1"/>
  <c r="F170" i="8"/>
  <c r="G26"/>
  <c r="F14" i="89" s="1"/>
  <c r="I14" s="1"/>
  <c r="Z14" s="1"/>
  <c r="AD14" s="1"/>
  <c r="F141" i="8"/>
  <c r="F124"/>
  <c r="D41"/>
  <c r="G183"/>
  <c r="G177" s="1"/>
  <c r="K51" i="88"/>
  <c r="K53" s="1"/>
  <c r="G230" i="8"/>
  <c r="F100" i="89" s="1"/>
  <c r="I100" s="1"/>
  <c r="N100" s="1"/>
  <c r="AB100" s="1"/>
  <c r="AF100" s="1"/>
  <c r="CE14" i="124" s="1"/>
  <c r="AT20" i="90"/>
  <c r="AT94" i="75" s="1"/>
  <c r="F162" i="8"/>
  <c r="F271"/>
  <c r="G62"/>
  <c r="J16" i="89" s="1"/>
  <c r="K16" s="1"/>
  <c r="G68" i="8"/>
  <c r="J19" i="89" s="1"/>
  <c r="K19" s="1"/>
  <c r="AA19" s="1"/>
  <c r="AE19" s="1"/>
  <c r="EC11" i="119" s="1"/>
  <c r="G310" i="8"/>
  <c r="G45"/>
  <c r="F30" i="89" s="1"/>
  <c r="G73" i="8"/>
  <c r="L11" i="89" s="1"/>
  <c r="M11" s="1"/>
  <c r="AA11" s="1"/>
  <c r="AE11" s="1"/>
  <c r="EY23" i="118" s="1"/>
  <c r="G168" i="8"/>
  <c r="J96" i="100" s="1"/>
  <c r="L96" s="1"/>
  <c r="J97" s="1"/>
  <c r="G353" i="8"/>
  <c r="L153" i="89" s="1"/>
  <c r="N153" s="1"/>
  <c r="AF153" s="1"/>
  <c r="E225" i="8"/>
  <c r="G247"/>
  <c r="J121" i="100" s="1"/>
  <c r="J123" s="1"/>
  <c r="E295" i="8"/>
  <c r="F5"/>
  <c r="G65" i="101"/>
  <c r="Q65" s="1"/>
  <c r="CP21" i="131" s="1"/>
  <c r="D177" i="8"/>
  <c r="J88" i="100"/>
  <c r="L88" s="1"/>
  <c r="J90" s="1"/>
  <c r="AM15" i="90"/>
  <c r="AM89" i="75" s="1"/>
  <c r="E41" i="8"/>
  <c r="F70"/>
  <c r="G253"/>
  <c r="K197" i="88" s="1"/>
  <c r="K202" s="1"/>
  <c r="DR7" i="124"/>
  <c r="G127" i="8"/>
  <c r="C60" i="88" s="1"/>
  <c r="G131" i="8"/>
  <c r="F72" i="89" s="1"/>
  <c r="J109" i="100"/>
  <c r="J111" s="1"/>
  <c r="D225" i="8"/>
  <c r="AG19" i="92"/>
  <c r="AG189" i="75" s="1"/>
  <c r="G229" i="8"/>
  <c r="F94" i="89" s="1"/>
  <c r="I94" s="1"/>
  <c r="N94" s="1"/>
  <c r="AB94" s="1"/>
  <c r="AF94" s="1"/>
  <c r="DL8" i="124" s="1"/>
  <c r="G87" i="8"/>
  <c r="F38" i="89" s="1"/>
  <c r="I38" s="1"/>
  <c r="Z38" s="1"/>
  <c r="AD38" s="1"/>
  <c r="G173" i="8"/>
  <c r="J7" i="100" s="1"/>
  <c r="J9" s="1"/>
  <c r="F92" i="8"/>
  <c r="F80" s="1"/>
  <c r="H3" i="1" s="1"/>
  <c r="G55" i="8"/>
  <c r="J8" i="89" s="1"/>
  <c r="K8" s="1"/>
  <c r="AA8" s="1"/>
  <c r="AE8" s="1"/>
  <c r="F60" i="8"/>
  <c r="E185"/>
  <c r="F371"/>
  <c r="E81"/>
  <c r="E80" s="1"/>
  <c r="G3" i="1" s="1"/>
  <c r="D124" i="8"/>
  <c r="K110" i="88"/>
  <c r="N110" s="1"/>
  <c r="K111" s="1"/>
  <c r="AB1329" i="75"/>
  <c r="G320" i="8"/>
  <c r="L201" i="89" s="1"/>
  <c r="N201" s="1"/>
  <c r="AF201" s="1"/>
  <c r="G20" i="8"/>
  <c r="F17" i="89" s="1"/>
  <c r="I17" s="1"/>
  <c r="Z17" s="1"/>
  <c r="AD17" s="1"/>
  <c r="CN7" i="119" s="1"/>
  <c r="C30" i="100"/>
  <c r="C31" s="1"/>
  <c r="L200" i="89"/>
  <c r="N200" s="1"/>
  <c r="G37" i="8"/>
  <c r="F12" i="89" s="1"/>
  <c r="I12" s="1"/>
  <c r="Z12" s="1"/>
  <c r="AD12" s="1"/>
  <c r="CN25" i="118" s="1"/>
  <c r="G222" i="8"/>
  <c r="G329"/>
  <c r="G327" s="1"/>
  <c r="E124"/>
  <c r="P92" i="75"/>
  <c r="G280" i="8"/>
  <c r="L164" i="89" s="1"/>
  <c r="N164" s="1"/>
  <c r="D339" i="8"/>
  <c r="G94"/>
  <c r="G396"/>
  <c r="L191" i="89" s="1"/>
  <c r="N191" s="1"/>
  <c r="AF191" s="1"/>
  <c r="F225" i="8"/>
  <c r="G29" i="89"/>
  <c r="I29" s="1"/>
  <c r="Z29" s="1"/>
  <c r="AD29" s="1"/>
  <c r="CN10" i="120"/>
  <c r="BL10"/>
  <c r="CS16" i="121"/>
  <c r="CY16"/>
  <c r="BL20"/>
  <c r="CN20"/>
  <c r="CC20"/>
  <c r="GH18"/>
  <c r="GS18"/>
  <c r="BR10" i="120"/>
  <c r="BW24" i="119"/>
  <c r="BL24"/>
  <c r="BG24"/>
  <c r="DD16" i="121"/>
  <c r="BR16"/>
  <c r="CH20"/>
  <c r="BW20"/>
  <c r="CY20"/>
  <c r="BG20" i="123"/>
  <c r="FG6" i="125"/>
  <c r="N77" i="89"/>
  <c r="AB77" s="1"/>
  <c r="AF77" s="1"/>
  <c r="GC18" i="121"/>
  <c r="GN10"/>
  <c r="FW18"/>
  <c r="EP18"/>
  <c r="FL18"/>
  <c r="GS10"/>
  <c r="G24" i="89"/>
  <c r="I24" s="1"/>
  <c r="Z24" s="1"/>
  <c r="AD24" s="1"/>
  <c r="CC21" i="119" s="1"/>
  <c r="BW10" i="120"/>
  <c r="DD24" i="119"/>
  <c r="CN24"/>
  <c r="CH16" i="121"/>
  <c r="BW16"/>
  <c r="CN16"/>
  <c r="DD20"/>
  <c r="BG24"/>
  <c r="CH20" i="123"/>
  <c r="GH6" i="125"/>
  <c r="FA10" i="121"/>
  <c r="N47" i="89"/>
  <c r="AB47" s="1"/>
  <c r="AF47" s="1"/>
  <c r="EV10" i="121"/>
  <c r="FG18"/>
  <c r="N105" i="89"/>
  <c r="AB105" s="1"/>
  <c r="AF105" s="1"/>
  <c r="GN18" i="121"/>
  <c r="FG10"/>
  <c r="FW12"/>
  <c r="FG12"/>
  <c r="GC12"/>
  <c r="GN12"/>
  <c r="FL12"/>
  <c r="GH12"/>
  <c r="FA12"/>
  <c r="EP12"/>
  <c r="GS12"/>
  <c r="FR12"/>
  <c r="EV12"/>
  <c r="GN30" i="119"/>
  <c r="EV30"/>
  <c r="EP30"/>
  <c r="FR30"/>
  <c r="FL30"/>
  <c r="FA30"/>
  <c r="FW30"/>
  <c r="GC30"/>
  <c r="FG30"/>
  <c r="GH30"/>
  <c r="GS30"/>
  <c r="EN7" i="121"/>
  <c r="DL7"/>
  <c r="ES7"/>
  <c r="DR7"/>
  <c r="EC7"/>
  <c r="FD7"/>
  <c r="FO7"/>
  <c r="EH7"/>
  <c r="DW7"/>
  <c r="FJ7"/>
  <c r="EY7"/>
  <c r="BG29" i="119"/>
  <c r="BA29"/>
  <c r="BR29"/>
  <c r="DD29"/>
  <c r="BL29"/>
  <c r="CC29"/>
  <c r="CH29"/>
  <c r="CS29"/>
  <c r="CY29"/>
  <c r="BW29"/>
  <c r="CN29"/>
  <c r="X44" i="89"/>
  <c r="AC44" s="1"/>
  <c r="AG44" s="1"/>
  <c r="BA13" i="121"/>
  <c r="CS13"/>
  <c r="BL13"/>
  <c r="BR13"/>
  <c r="BW13"/>
  <c r="CN13"/>
  <c r="BG13"/>
  <c r="CC13"/>
  <c r="DD13"/>
  <c r="CY13"/>
  <c r="CH13"/>
  <c r="BA24"/>
  <c r="CC24"/>
  <c r="DD24"/>
  <c r="BA12"/>
  <c r="BR34"/>
  <c r="BA34"/>
  <c r="BL34"/>
  <c r="BA20" i="123"/>
  <c r="CC20"/>
  <c r="DD20"/>
  <c r="GC6" i="125"/>
  <c r="EV6"/>
  <c r="FW6"/>
  <c r="DA19" i="124"/>
  <c r="EH19"/>
  <c r="DR19"/>
  <c r="GS30" i="122"/>
  <c r="FR30"/>
  <c r="EP30"/>
  <c r="FA30"/>
  <c r="FL30"/>
  <c r="GN30"/>
  <c r="GC30"/>
  <c r="EV30"/>
  <c r="FG30"/>
  <c r="FW30"/>
  <c r="GH30"/>
  <c r="EC7" i="125"/>
  <c r="DA7"/>
  <c r="EH7"/>
  <c r="DW7"/>
  <c r="DL7"/>
  <c r="CE7"/>
  <c r="CP7"/>
  <c r="DF7"/>
  <c r="DR7"/>
  <c r="CJ7"/>
  <c r="CU7"/>
  <c r="FG20" i="124"/>
  <c r="GN20"/>
  <c r="FR20"/>
  <c r="GC20"/>
  <c r="EV20"/>
  <c r="GS20"/>
  <c r="GH20"/>
  <c r="FW20"/>
  <c r="EP20"/>
  <c r="FA20"/>
  <c r="FL20"/>
  <c r="EP26" i="119"/>
  <c r="GH26"/>
  <c r="GC26"/>
  <c r="GS26"/>
  <c r="FR26"/>
  <c r="FL26"/>
  <c r="FA26"/>
  <c r="FG26"/>
  <c r="GN26"/>
  <c r="EV26"/>
  <c r="FW26"/>
  <c r="CS13" i="122"/>
  <c r="BL13"/>
  <c r="BR13"/>
  <c r="CY13"/>
  <c r="DD13"/>
  <c r="BG13"/>
  <c r="CH13"/>
  <c r="BA13"/>
  <c r="CN13"/>
  <c r="BW13"/>
  <c r="CC13"/>
  <c r="BR17" i="121"/>
  <c r="CH17"/>
  <c r="BA17"/>
  <c r="CS17"/>
  <c r="BW17"/>
  <c r="CC17"/>
  <c r="BG17"/>
  <c r="DD17"/>
  <c r="CY17"/>
  <c r="BL17"/>
  <c r="CN17"/>
  <c r="M44" i="89"/>
  <c r="N28"/>
  <c r="AB28" s="1"/>
  <c r="AF28" s="1"/>
  <c r="N48"/>
  <c r="AB48" s="1"/>
  <c r="AF48" s="1"/>
  <c r="BR25" i="119"/>
  <c r="BG25"/>
  <c r="CS25"/>
  <c r="CN25"/>
  <c r="BL25"/>
  <c r="CH25"/>
  <c r="BW25"/>
  <c r="BA25"/>
  <c r="CY25"/>
  <c r="CC25"/>
  <c r="DD25"/>
  <c r="CC32" i="127"/>
  <c r="CC32" i="126"/>
  <c r="Z41" i="94"/>
  <c r="Z337" i="75" s="1"/>
  <c r="BA10" i="120"/>
  <c r="BG10"/>
  <c r="CH10"/>
  <c r="BW24" i="121"/>
  <c r="CY24"/>
  <c r="BR24"/>
  <c r="CN12"/>
  <c r="CS34"/>
  <c r="CC34"/>
  <c r="CH34"/>
  <c r="BW20" i="123"/>
  <c r="CY20"/>
  <c r="EP6" i="125"/>
  <c r="FR6"/>
  <c r="GS6"/>
  <c r="EC19" i="124"/>
  <c r="CJ19"/>
  <c r="N120" i="89"/>
  <c r="AB120" s="1"/>
  <c r="AF120" s="1"/>
  <c r="X105"/>
  <c r="AC105" s="1"/>
  <c r="AG105" s="1"/>
  <c r="N62"/>
  <c r="AB62" s="1"/>
  <c r="AF62" s="1"/>
  <c r="N50"/>
  <c r="AB50" s="1"/>
  <c r="AF50" s="1"/>
  <c r="BW9" i="120"/>
  <c r="DD9"/>
  <c r="CN9"/>
  <c r="CH9"/>
  <c r="BR9"/>
  <c r="BG9"/>
  <c r="BL9"/>
  <c r="CS9"/>
  <c r="CC9"/>
  <c r="BA9"/>
  <c r="CY9"/>
  <c r="N322" i="75"/>
  <c r="N37" i="94"/>
  <c r="N333" i="75" s="1"/>
  <c r="AH322"/>
  <c r="AH37" i="94"/>
  <c r="AH333" i="75" s="1"/>
  <c r="GH8" i="122"/>
  <c r="FG8"/>
  <c r="FR8"/>
  <c r="GC8"/>
  <c r="EV8"/>
  <c r="FA8"/>
  <c r="FL8"/>
  <c r="GS8"/>
  <c r="GN8"/>
  <c r="EP8"/>
  <c r="FW8"/>
  <c r="N26" i="89"/>
  <c r="AB26" s="1"/>
  <c r="AF26" s="1"/>
  <c r="N45"/>
  <c r="AB45" s="1"/>
  <c r="AF45" s="1"/>
  <c r="CC8" i="121" s="1"/>
  <c r="CS10" i="120"/>
  <c r="CC10"/>
  <c r="BL16" i="121"/>
  <c r="CS24"/>
  <c r="BL24"/>
  <c r="BL12"/>
  <c r="BW34"/>
  <c r="BG34"/>
  <c r="BR20" i="123"/>
  <c r="CS20"/>
  <c r="CC16"/>
  <c r="FL6" i="125"/>
  <c r="CP19" i="124"/>
  <c r="CE19"/>
  <c r="CH15" i="123"/>
  <c r="BG15"/>
  <c r="DD15"/>
  <c r="CS15"/>
  <c r="BL15"/>
  <c r="BW15"/>
  <c r="CN15"/>
  <c r="CY15"/>
  <c r="BA15"/>
  <c r="BR15"/>
  <c r="CC15"/>
  <c r="DD23" i="121"/>
  <c r="CS23"/>
  <c r="BW23"/>
  <c r="BA23"/>
  <c r="CY23"/>
  <c r="BR23"/>
  <c r="BG23"/>
  <c r="BL23"/>
  <c r="CN23"/>
  <c r="CH23"/>
  <c r="CC23"/>
  <c r="DD11"/>
  <c r="CH11"/>
  <c r="BL11"/>
  <c r="CY11"/>
  <c r="BW11"/>
  <c r="CN11"/>
  <c r="CS11"/>
  <c r="BR11"/>
  <c r="CC11"/>
  <c r="BG11"/>
  <c r="BA11"/>
  <c r="FR30" i="120"/>
  <c r="EP30"/>
  <c r="FW30"/>
  <c r="FL30"/>
  <c r="FA30"/>
  <c r="GN30"/>
  <c r="GC30"/>
  <c r="EV30"/>
  <c r="FG30"/>
  <c r="GH30"/>
  <c r="GS30"/>
  <c r="DW20" i="124"/>
  <c r="CU20"/>
  <c r="DF20"/>
  <c r="EC20"/>
  <c r="CP20"/>
  <c r="DA20"/>
  <c r="CJ20"/>
  <c r="CE20"/>
  <c r="DL20"/>
  <c r="DR20"/>
  <c r="EH20"/>
  <c r="FW8" i="125"/>
  <c r="EV8"/>
  <c r="GS8"/>
  <c r="GH8"/>
  <c r="FA8"/>
  <c r="FL8"/>
  <c r="GC8"/>
  <c r="GN8"/>
  <c r="EP8"/>
  <c r="FG8"/>
  <c r="FR8"/>
  <c r="J50" i="100"/>
  <c r="J52" s="1"/>
  <c r="J23"/>
  <c r="J25" s="1"/>
  <c r="D6" i="101"/>
  <c r="J15" i="89"/>
  <c r="K15" s="1"/>
  <c r="AA15" s="1"/>
  <c r="AE15" s="1"/>
  <c r="AG171"/>
  <c r="GN29" i="126" s="1"/>
  <c r="AP12" i="77"/>
  <c r="AF171" i="89"/>
  <c r="DF29" i="126" s="1"/>
  <c r="AI12" i="77"/>
  <c r="M26" i="92"/>
  <c r="AT26" s="1"/>
  <c r="AT196" i="75" s="1"/>
  <c r="D60" i="8"/>
  <c r="K318"/>
  <c r="P81" i="101" s="1"/>
  <c r="R81" s="1"/>
  <c r="FW11" i="132" s="1"/>
  <c r="H315" i="8"/>
  <c r="G116"/>
  <c r="J388"/>
  <c r="E207"/>
  <c r="C155" i="100"/>
  <c r="C156" s="1"/>
  <c r="G59" i="101" s="1"/>
  <c r="Q59" s="1"/>
  <c r="DA15" i="131" s="1"/>
  <c r="F20" i="89"/>
  <c r="I20" s="1"/>
  <c r="Z20" s="1"/>
  <c r="AD20" s="1"/>
  <c r="BR13" i="119" s="1"/>
  <c r="G46" i="8"/>
  <c r="AD22" i="94" s="1"/>
  <c r="G218" i="8"/>
  <c r="F96" i="89" s="1"/>
  <c r="I96" s="1"/>
  <c r="N96" s="1"/>
  <c r="AB96" s="1"/>
  <c r="AF96" s="1"/>
  <c r="CP10" i="124" s="1"/>
  <c r="K86" i="88"/>
  <c r="K91" s="1"/>
  <c r="G312" i="8"/>
  <c r="D306"/>
  <c r="M1332" i="75"/>
  <c r="AP1332" s="1"/>
  <c r="K273" i="8"/>
  <c r="AC10" i="90"/>
  <c r="G13" i="8"/>
  <c r="F10" i="89" s="1"/>
  <c r="I10" s="1"/>
  <c r="Z10" s="1"/>
  <c r="AD10" s="1"/>
  <c r="BL21" i="118" s="1"/>
  <c r="I81" i="8"/>
  <c r="K82"/>
  <c r="K81" s="1"/>
  <c r="J86"/>
  <c r="J80" s="1"/>
  <c r="H3" i="20" s="1"/>
  <c r="G130" i="8"/>
  <c r="C68" i="88" s="1"/>
  <c r="C69" s="1"/>
  <c r="G69" i="89" s="1"/>
  <c r="I69" s="1"/>
  <c r="Z69" s="1"/>
  <c r="AD69" s="1"/>
  <c r="AA27" i="98"/>
  <c r="AA687" i="75" s="1"/>
  <c r="K77" i="8"/>
  <c r="L9" i="101" s="1"/>
  <c r="P9" s="1"/>
  <c r="R9" s="1"/>
  <c r="J70" i="8"/>
  <c r="K114"/>
  <c r="K113" s="1"/>
  <c r="H41"/>
  <c r="K42"/>
  <c r="P24" i="89" s="1"/>
  <c r="W31" i="92"/>
  <c r="W201" i="75" s="1"/>
  <c r="G65" i="8"/>
  <c r="K377"/>
  <c r="P57" i="101" s="1"/>
  <c r="R57" s="1"/>
  <c r="R19" i="92"/>
  <c r="R189" i="75" s="1"/>
  <c r="G17" i="8"/>
  <c r="F16" i="89" s="1"/>
  <c r="I16" s="1"/>
  <c r="Z16" s="1"/>
  <c r="AD16" s="1"/>
  <c r="G84" i="8"/>
  <c r="F37" i="89" s="1"/>
  <c r="G189" i="8"/>
  <c r="J19" i="100" s="1"/>
  <c r="J21" s="1"/>
  <c r="F185" i="8"/>
  <c r="U1329" i="75"/>
  <c r="G215" i="8"/>
  <c r="F84" i="89" s="1"/>
  <c r="G336" i="8"/>
  <c r="G331" s="1"/>
  <c r="AI45" i="77" s="1"/>
  <c r="E331" i="8"/>
  <c r="J177"/>
  <c r="AG196" i="75"/>
  <c r="AG33" i="92"/>
  <c r="AG203" i="75" s="1"/>
  <c r="J58" i="100"/>
  <c r="J60" s="1"/>
  <c r="K78" i="88"/>
  <c r="K82" s="1"/>
  <c r="P72" i="89"/>
  <c r="S72" s="1"/>
  <c r="X72" s="1"/>
  <c r="AC72" s="1"/>
  <c r="AG72" s="1"/>
  <c r="FR34" i="122" s="1"/>
  <c r="AG13" i="98"/>
  <c r="AG674" i="75" s="1"/>
  <c r="K47" i="88"/>
  <c r="K49" s="1"/>
  <c r="J31" i="100"/>
  <c r="J33" s="1"/>
  <c r="L17" i="91"/>
  <c r="L132" i="75" s="1"/>
  <c r="K53" i="8"/>
  <c r="T6" i="89" s="1"/>
  <c r="U6" s="1"/>
  <c r="U5" s="1"/>
  <c r="G72" i="8"/>
  <c r="E70"/>
  <c r="I403"/>
  <c r="K408"/>
  <c r="F420"/>
  <c r="G421"/>
  <c r="G420" s="1"/>
  <c r="E246"/>
  <c r="I246"/>
  <c r="Z15" i="94"/>
  <c r="Z37" s="1"/>
  <c r="Z333" i="75" s="1"/>
  <c r="U1287"/>
  <c r="AP1287" s="1"/>
  <c r="D371" i="8"/>
  <c r="G376"/>
  <c r="G266"/>
  <c r="L160" i="89" s="1"/>
  <c r="N160" s="1"/>
  <c r="AF160" s="1"/>
  <c r="EC18" i="126" s="1"/>
  <c r="E263" i="8"/>
  <c r="E339"/>
  <c r="K396"/>
  <c r="R18" i="93"/>
  <c r="R245" i="75" s="1"/>
  <c r="K17" i="8"/>
  <c r="P16" i="89" s="1"/>
  <c r="S16" s="1"/>
  <c r="I15" i="8"/>
  <c r="AG15" i="92"/>
  <c r="D25" i="8"/>
  <c r="G27"/>
  <c r="F19" i="89" s="1"/>
  <c r="I19" s="1"/>
  <c r="Z19" s="1"/>
  <c r="AD19" s="1"/>
  <c r="G122" i="8"/>
  <c r="G120" s="1"/>
  <c r="F120"/>
  <c r="F148"/>
  <c r="G149"/>
  <c r="C113" i="100" s="1"/>
  <c r="C115" s="1"/>
  <c r="J185" i="8"/>
  <c r="J364"/>
  <c r="K366"/>
  <c r="AG25" i="93"/>
  <c r="AG252" i="75" s="1"/>
  <c r="K68" i="8"/>
  <c r="T19" i="89" s="1"/>
  <c r="U19" s="1"/>
  <c r="X19" s="1"/>
  <c r="AC19" s="1"/>
  <c r="AG19" s="1"/>
  <c r="K334" i="8"/>
  <c r="K331" s="1"/>
  <c r="AP45" i="77" s="1"/>
  <c r="I331" i="8"/>
  <c r="E388"/>
  <c r="J295"/>
  <c r="I207"/>
  <c r="D214"/>
  <c r="I214"/>
  <c r="F246"/>
  <c r="J162"/>
  <c r="E162"/>
  <c r="J399"/>
  <c r="G231"/>
  <c r="G11"/>
  <c r="F9" i="89" s="1"/>
  <c r="I9" s="1"/>
  <c r="Z9" s="1"/>
  <c r="AD9" s="1"/>
  <c r="BW19" i="118" s="1"/>
  <c r="G139" i="89"/>
  <c r="I139" s="1"/>
  <c r="N139" s="1"/>
  <c r="AB139" s="1"/>
  <c r="AF139" s="1"/>
  <c r="EC25" i="125" s="1"/>
  <c r="K120" i="8"/>
  <c r="H388"/>
  <c r="F22" i="94"/>
  <c r="F318" i="75" s="1"/>
  <c r="W48" i="92"/>
  <c r="W218" i="75" s="1"/>
  <c r="AP1283"/>
  <c r="K125" i="100"/>
  <c r="K127" s="1"/>
  <c r="P90" i="89"/>
  <c r="P34"/>
  <c r="S34" s="1"/>
  <c r="X34" s="1"/>
  <c r="AC34" s="1"/>
  <c r="AG34" s="1"/>
  <c r="FR14" i="120" s="1"/>
  <c r="K133" i="8"/>
  <c r="P76" i="101"/>
  <c r="R76" s="1"/>
  <c r="GH32" i="131" s="1"/>
  <c r="P83" i="101"/>
  <c r="R83" s="1"/>
  <c r="GS13" i="132" s="1"/>
  <c r="P22" i="89"/>
  <c r="S22" s="1"/>
  <c r="X22" s="1"/>
  <c r="AC22" s="1"/>
  <c r="AG22" s="1"/>
  <c r="EV18" i="119" s="1"/>
  <c r="D125" i="100"/>
  <c r="D127" s="1"/>
  <c r="V178" i="89"/>
  <c r="X178" s="1"/>
  <c r="AG178" s="1"/>
  <c r="FW9" i="127" s="1"/>
  <c r="P56" i="101"/>
  <c r="R56" s="1"/>
  <c r="FG12" i="131" s="1"/>
  <c r="P59" i="101"/>
  <c r="R59" s="1"/>
  <c r="FG15" i="131" s="1"/>
  <c r="D112" i="88"/>
  <c r="G112" s="1"/>
  <c r="D113" s="1"/>
  <c r="D115" s="1"/>
  <c r="Q60" i="89" s="1"/>
  <c r="S60" s="1"/>
  <c r="X60" s="1"/>
  <c r="AC60" s="1"/>
  <c r="AG60" s="1"/>
  <c r="AT29" i="93"/>
  <c r="AT256" i="75" s="1"/>
  <c r="GC12" i="131"/>
  <c r="GN12"/>
  <c r="GH10" i="132"/>
  <c r="FL10"/>
  <c r="EP10"/>
  <c r="FW10"/>
  <c r="EV10"/>
  <c r="GC10"/>
  <c r="FR10"/>
  <c r="FG10"/>
  <c r="FA10"/>
  <c r="GS10"/>
  <c r="GN10"/>
  <c r="V190" i="89"/>
  <c r="X190" s="1"/>
  <c r="P75" i="101"/>
  <c r="R75" s="1"/>
  <c r="GC19" i="126"/>
  <c r="FA19"/>
  <c r="GH31" i="125"/>
  <c r="FG31"/>
  <c r="GN31"/>
  <c r="FL31"/>
  <c r="GS31"/>
  <c r="EV31"/>
  <c r="FA31"/>
  <c r="EP31"/>
  <c r="GC31"/>
  <c r="FR31"/>
  <c r="FW31"/>
  <c r="V151" i="89"/>
  <c r="P52" i="101"/>
  <c r="R52" s="1"/>
  <c r="GH26" i="127"/>
  <c r="FG26"/>
  <c r="GN26"/>
  <c r="GN10" i="124"/>
  <c r="FL10"/>
  <c r="GS10"/>
  <c r="FR10"/>
  <c r="EP10"/>
  <c r="FW10"/>
  <c r="GC10"/>
  <c r="FA10"/>
  <c r="FG10"/>
  <c r="EV10"/>
  <c r="GH10"/>
  <c r="FG13" i="132"/>
  <c r="FW13"/>
  <c r="GN15" i="124"/>
  <c r="P33" i="89"/>
  <c r="S33" s="1"/>
  <c r="X33" s="1"/>
  <c r="AC33" s="1"/>
  <c r="AG33" s="1"/>
  <c r="GH18" i="132"/>
  <c r="FL18"/>
  <c r="EP18"/>
  <c r="GN18"/>
  <c r="FG18"/>
  <c r="FR18"/>
  <c r="GS18"/>
  <c r="FA18"/>
  <c r="EV18"/>
  <c r="GC18"/>
  <c r="FW18"/>
  <c r="FA30" i="123"/>
  <c r="P65" i="101"/>
  <c r="R65" s="1"/>
  <c r="GS33" i="125"/>
  <c r="FR33"/>
  <c r="EP33"/>
  <c r="FW33"/>
  <c r="EV33"/>
  <c r="GN33"/>
  <c r="GC33"/>
  <c r="GH33"/>
  <c r="FG33"/>
  <c r="FL33"/>
  <c r="FA33"/>
  <c r="K68" i="100"/>
  <c r="K70" s="1"/>
  <c r="K110" i="8"/>
  <c r="P74" i="89" s="1"/>
  <c r="S74" s="1"/>
  <c r="X74" s="1"/>
  <c r="AC74" s="1"/>
  <c r="AG74" s="1"/>
  <c r="FR7" i="124"/>
  <c r="EP7"/>
  <c r="FW7"/>
  <c r="EV7"/>
  <c r="GC7"/>
  <c r="FA7"/>
  <c r="GH7"/>
  <c r="FL7"/>
  <c r="FG7"/>
  <c r="GN7"/>
  <c r="GS7"/>
  <c r="P64" i="101"/>
  <c r="R64" s="1"/>
  <c r="GS12" i="132"/>
  <c r="FW12"/>
  <c r="FA12"/>
  <c r="FR12"/>
  <c r="EP12"/>
  <c r="GC12"/>
  <c r="FL12"/>
  <c r="GN12"/>
  <c r="GH12"/>
  <c r="FG12"/>
  <c r="EV12"/>
  <c r="GS31" i="123"/>
  <c r="EV31"/>
  <c r="FR31"/>
  <c r="FW31"/>
  <c r="FL31"/>
  <c r="GH31"/>
  <c r="GN31"/>
  <c r="GC31"/>
  <c r="FG31"/>
  <c r="FA31"/>
  <c r="EP31"/>
  <c r="GC27" i="131"/>
  <c r="FG27"/>
  <c r="GN27"/>
  <c r="FL27"/>
  <c r="FW27"/>
  <c r="EP27"/>
  <c r="FR27"/>
  <c r="FA27"/>
  <c r="EV27"/>
  <c r="GS27"/>
  <c r="GH27"/>
  <c r="GS22"/>
  <c r="FW22"/>
  <c r="FA22"/>
  <c r="FR22"/>
  <c r="EP22"/>
  <c r="FL22"/>
  <c r="GN22"/>
  <c r="FG22"/>
  <c r="EV22"/>
  <c r="GH22"/>
  <c r="GC22"/>
  <c r="EV22" i="125"/>
  <c r="GC22"/>
  <c r="FW22"/>
  <c r="GH22"/>
  <c r="FG22"/>
  <c r="FR22"/>
  <c r="GS22"/>
  <c r="FL22"/>
  <c r="EP22"/>
  <c r="GN22"/>
  <c r="FA22"/>
  <c r="X8" i="89"/>
  <c r="AC8" s="1"/>
  <c r="AG8" s="1"/>
  <c r="GC22" i="122"/>
  <c r="FA22"/>
  <c r="FL22"/>
  <c r="FW22"/>
  <c r="EP22"/>
  <c r="GN22"/>
  <c r="FG22"/>
  <c r="FR22"/>
  <c r="GH22"/>
  <c r="GS22"/>
  <c r="EV22"/>
  <c r="GC9" i="132"/>
  <c r="FG9"/>
  <c r="FW9"/>
  <c r="EV9"/>
  <c r="GS9"/>
  <c r="FL9"/>
  <c r="GN9"/>
  <c r="FA9"/>
  <c r="EP9"/>
  <c r="GH9"/>
  <c r="FR9"/>
  <c r="GS8"/>
  <c r="FW8"/>
  <c r="FA8"/>
  <c r="GC8"/>
  <c r="EV8"/>
  <c r="GH8"/>
  <c r="EP8"/>
  <c r="FR8"/>
  <c r="GN8"/>
  <c r="FL8"/>
  <c r="FG8"/>
  <c r="FG32" i="123"/>
  <c r="GH32"/>
  <c r="FA32"/>
  <c r="FW32"/>
  <c r="FL32"/>
  <c r="GN32"/>
  <c r="EV32"/>
  <c r="EP32"/>
  <c r="GC32"/>
  <c r="GS32"/>
  <c r="FR32"/>
  <c r="GN29" i="131"/>
  <c r="FR29"/>
  <c r="EV29"/>
  <c r="GH29"/>
  <c r="FG29"/>
  <c r="FW29"/>
  <c r="FL29"/>
  <c r="GS29"/>
  <c r="GC29"/>
  <c r="FA29"/>
  <c r="EP29"/>
  <c r="GH28"/>
  <c r="FL28"/>
  <c r="EP28"/>
  <c r="GN28"/>
  <c r="FG28"/>
  <c r="GS28"/>
  <c r="FA28"/>
  <c r="GC28"/>
  <c r="EV28"/>
  <c r="FW28"/>
  <c r="FR28"/>
  <c r="FG22" i="118"/>
  <c r="FG12" i="122"/>
  <c r="GN12"/>
  <c r="FL12"/>
  <c r="GS12"/>
  <c r="EV12"/>
  <c r="FW12"/>
  <c r="GH12"/>
  <c r="FA12"/>
  <c r="EP12"/>
  <c r="GC12"/>
  <c r="FR12"/>
  <c r="FL32" i="131"/>
  <c r="EV32"/>
  <c r="H371" i="8"/>
  <c r="FL12" i="124"/>
  <c r="GS12"/>
  <c r="FR12"/>
  <c r="EP12"/>
  <c r="FW12"/>
  <c r="EV12"/>
  <c r="FA12"/>
  <c r="GH12"/>
  <c r="GN12"/>
  <c r="GC12"/>
  <c r="FG12"/>
  <c r="GS11"/>
  <c r="GH11"/>
  <c r="X9" i="89"/>
  <c r="AC9" s="1"/>
  <c r="AG9" s="1"/>
  <c r="F141"/>
  <c r="L167"/>
  <c r="N167" s="1"/>
  <c r="AF167" s="1"/>
  <c r="EC25" i="126" s="1"/>
  <c r="DW7" i="124"/>
  <c r="EH7"/>
  <c r="CJ7"/>
  <c r="L34" i="90"/>
  <c r="L108" i="75" s="1"/>
  <c r="C125" i="100"/>
  <c r="C127" s="1"/>
  <c r="EC7" i="124"/>
  <c r="CU7"/>
  <c r="DL7"/>
  <c r="AQ24" i="98"/>
  <c r="AQ684" i="75" s="1"/>
  <c r="G83" i="101"/>
  <c r="Q83" s="1"/>
  <c r="EH13" i="132" s="1"/>
  <c r="C211" i="88"/>
  <c r="C212" s="1"/>
  <c r="L198" i="89" s="1"/>
  <c r="N198" s="1"/>
  <c r="AF198" s="1"/>
  <c r="L190"/>
  <c r="N190" s="1"/>
  <c r="L178"/>
  <c r="N178" s="1"/>
  <c r="AF178" s="1"/>
  <c r="CP9" i="127" s="1"/>
  <c r="DF7" i="124"/>
  <c r="CP7"/>
  <c r="CE7"/>
  <c r="AT18" i="90"/>
  <c r="AT92" i="75" s="1"/>
  <c r="C216" i="88"/>
  <c r="C217" s="1"/>
  <c r="L180" i="89" s="1"/>
  <c r="N180" s="1"/>
  <c r="AF180" s="1"/>
  <c r="AP1279" i="75"/>
  <c r="L38" i="89"/>
  <c r="M38" s="1"/>
  <c r="AA38" s="1"/>
  <c r="AE38" s="1"/>
  <c r="EY21" i="120" s="1"/>
  <c r="AP1304" i="75"/>
  <c r="G54" i="8"/>
  <c r="J7" i="89" s="1"/>
  <c r="K7" s="1"/>
  <c r="DR19" i="126"/>
  <c r="CU19"/>
  <c r="EH19"/>
  <c r="DL19"/>
  <c r="CP19"/>
  <c r="EC19"/>
  <c r="DF19"/>
  <c r="CJ19"/>
  <c r="DW19"/>
  <c r="DA19"/>
  <c r="CE19"/>
  <c r="DD15" i="118"/>
  <c r="CC15"/>
  <c r="BA15"/>
  <c r="CN15"/>
  <c r="CY15"/>
  <c r="BR15"/>
  <c r="BG15"/>
  <c r="BW15"/>
  <c r="CH15"/>
  <c r="CS15"/>
  <c r="BL15"/>
  <c r="DR11" i="128"/>
  <c r="CP11"/>
  <c r="F74" i="89"/>
  <c r="DW10" i="132"/>
  <c r="DA10"/>
  <c r="CE10"/>
  <c r="DL10"/>
  <c r="CJ10"/>
  <c r="DR10"/>
  <c r="DF10"/>
  <c r="CU10"/>
  <c r="CP10"/>
  <c r="EH10"/>
  <c r="EC10"/>
  <c r="DW22" i="131"/>
  <c r="DA22"/>
  <c r="CE22"/>
  <c r="DR22"/>
  <c r="CP22"/>
  <c r="DL22"/>
  <c r="DF22"/>
  <c r="CU22"/>
  <c r="CJ22"/>
  <c r="EH22"/>
  <c r="EC22"/>
  <c r="EH12" i="132"/>
  <c r="DL12"/>
  <c r="CP12"/>
  <c r="DF12"/>
  <c r="CE12"/>
  <c r="DR12"/>
  <c r="DA12"/>
  <c r="EC12"/>
  <c r="DW12"/>
  <c r="CU12"/>
  <c r="CJ12"/>
  <c r="CS25" i="118"/>
  <c r="L196" i="89"/>
  <c r="N196" s="1"/>
  <c r="AF196" s="1"/>
  <c r="DW18" i="132"/>
  <c r="DA18"/>
  <c r="CE18"/>
  <c r="EC18"/>
  <c r="CU18"/>
  <c r="DF18"/>
  <c r="EH18"/>
  <c r="CP18"/>
  <c r="CJ18"/>
  <c r="DR18"/>
  <c r="DL18"/>
  <c r="L159" i="89"/>
  <c r="N159" s="1"/>
  <c r="AF159" s="1"/>
  <c r="D185" i="8"/>
  <c r="G136"/>
  <c r="E24" i="101" s="1"/>
  <c r="E21" s="1"/>
  <c r="DW11" i="124"/>
  <c r="CU25" i="126"/>
  <c r="I61" i="89"/>
  <c r="Z61" s="1"/>
  <c r="AD61" s="1"/>
  <c r="BG17" i="118"/>
  <c r="DD17"/>
  <c r="BR17"/>
  <c r="CC17"/>
  <c r="CH17"/>
  <c r="CS17"/>
  <c r="BL17"/>
  <c r="CY17"/>
  <c r="BW17"/>
  <c r="BA17"/>
  <c r="CN17"/>
  <c r="N18" i="89"/>
  <c r="AB18" s="1"/>
  <c r="AF18" s="1"/>
  <c r="CN10" i="119" s="1"/>
  <c r="DR9" i="132"/>
  <c r="CU9"/>
  <c r="DL9"/>
  <c r="CJ9"/>
  <c r="EH9"/>
  <c r="DA9"/>
  <c r="EC9"/>
  <c r="CP9"/>
  <c r="CE9"/>
  <c r="DW9"/>
  <c r="DF9"/>
  <c r="G90" i="89"/>
  <c r="EH14" i="126"/>
  <c r="DL14"/>
  <c r="DF14"/>
  <c r="CJ14"/>
  <c r="CE14"/>
  <c r="DR14"/>
  <c r="EH33" i="125"/>
  <c r="DF33"/>
  <c r="CE33"/>
  <c r="DL33"/>
  <c r="CJ33"/>
  <c r="CP33"/>
  <c r="DR33"/>
  <c r="EC33"/>
  <c r="DW33"/>
  <c r="DA33"/>
  <c r="CU33"/>
  <c r="EC11" i="132"/>
  <c r="DF11"/>
  <c r="CJ11"/>
  <c r="DL11"/>
  <c r="CE11"/>
  <c r="EH11"/>
  <c r="CU11"/>
  <c r="DW11"/>
  <c r="CP11"/>
  <c r="DR11"/>
  <c r="DA11"/>
  <c r="CJ22" i="125"/>
  <c r="DR22"/>
  <c r="CP22"/>
  <c r="DW22"/>
  <c r="CU22"/>
  <c r="DF22"/>
  <c r="DL22"/>
  <c r="DA22"/>
  <c r="EC22"/>
  <c r="EH22"/>
  <c r="CE22"/>
  <c r="EH12" i="124"/>
  <c r="DF12"/>
  <c r="CE12"/>
  <c r="DL12"/>
  <c r="CJ12"/>
  <c r="DR12"/>
  <c r="CP12"/>
  <c r="CU12"/>
  <c r="EC12"/>
  <c r="DW12"/>
  <c r="DA12"/>
  <c r="EH9" i="127"/>
  <c r="DW23"/>
  <c r="DA23"/>
  <c r="CE23"/>
  <c r="DR23"/>
  <c r="CU23"/>
  <c r="EH23"/>
  <c r="DL23"/>
  <c r="CP23"/>
  <c r="EC23"/>
  <c r="DF23"/>
  <c r="CJ23"/>
  <c r="G30" i="89"/>
  <c r="EC13" i="132"/>
  <c r="L194" i="89"/>
  <c r="N194" s="1"/>
  <c r="AF194" s="1"/>
  <c r="G78" i="101"/>
  <c r="Q78" s="1"/>
  <c r="EN19" i="118"/>
  <c r="DL19"/>
  <c r="ES19"/>
  <c r="FJ19"/>
  <c r="EY19"/>
  <c r="DR19"/>
  <c r="EC19"/>
  <c r="FO19"/>
  <c r="DW19"/>
  <c r="EH19"/>
  <c r="FD19"/>
  <c r="T7" i="98"/>
  <c r="T668" i="75" s="1"/>
  <c r="M69" i="89"/>
  <c r="AA69" s="1"/>
  <c r="AE69" s="1"/>
  <c r="EH11" i="119"/>
  <c r="DR23" i="126"/>
  <c r="CU23"/>
  <c r="EH23"/>
  <c r="DL23"/>
  <c r="CP23"/>
  <c r="EC23"/>
  <c r="DF23"/>
  <c r="CJ23"/>
  <c r="DW23"/>
  <c r="DA23"/>
  <c r="CE23"/>
  <c r="AA37" i="89"/>
  <c r="AE37" s="1"/>
  <c r="M39"/>
  <c r="AA39" s="1"/>
  <c r="AE39" s="1"/>
  <c r="K3" i="88"/>
  <c r="K5" s="1"/>
  <c r="DF30" i="126"/>
  <c r="CE30"/>
  <c r="CY23" i="120"/>
  <c r="DD23"/>
  <c r="BA23"/>
  <c r="BG23"/>
  <c r="CS23"/>
  <c r="CN23"/>
  <c r="BW23"/>
  <c r="BR23"/>
  <c r="CC23"/>
  <c r="CH23"/>
  <c r="BL23"/>
  <c r="DR14" i="124"/>
  <c r="L170" i="89"/>
  <c r="N170" s="1"/>
  <c r="AI10" i="77" s="1"/>
  <c r="G64" i="101"/>
  <c r="Q64" s="1"/>
  <c r="BL13" i="118"/>
  <c r="DD13"/>
  <c r="CY13"/>
  <c r="BW13"/>
  <c r="CH13"/>
  <c r="CC13"/>
  <c r="BA13"/>
  <c r="BR13"/>
  <c r="BG13"/>
  <c r="CS13"/>
  <c r="CN13"/>
  <c r="EC27" i="131"/>
  <c r="DF27"/>
  <c r="CJ27"/>
  <c r="DL27"/>
  <c r="CE27"/>
  <c r="DW27"/>
  <c r="CP27"/>
  <c r="DR27"/>
  <c r="DA27"/>
  <c r="CU27"/>
  <c r="EH27"/>
  <c r="G56" i="101"/>
  <c r="Q56" s="1"/>
  <c r="ES23" i="118"/>
  <c r="K216" i="88"/>
  <c r="K217" s="1"/>
  <c r="L184" i="89" s="1"/>
  <c r="G73" i="101"/>
  <c r="Q73" s="1"/>
  <c r="EC21" i="118"/>
  <c r="EN21"/>
  <c r="FO21"/>
  <c r="FD21"/>
  <c r="FJ21"/>
  <c r="DW21"/>
  <c r="EY21"/>
  <c r="ES21"/>
  <c r="EH21"/>
  <c r="DL21"/>
  <c r="DR21"/>
  <c r="G76" i="101"/>
  <c r="Q76" s="1"/>
  <c r="L173" i="89"/>
  <c r="N173" s="1"/>
  <c r="AF173" s="1"/>
  <c r="BR9" i="119"/>
  <c r="CN9"/>
  <c r="CY9"/>
  <c r="CH9"/>
  <c r="BA9"/>
  <c r="CS9"/>
  <c r="BL9"/>
  <c r="BW9"/>
  <c r="DD9"/>
  <c r="BG9"/>
  <c r="CC9"/>
  <c r="FD9"/>
  <c r="DR9"/>
  <c r="EC9"/>
  <c r="DW9"/>
  <c r="EH9"/>
  <c r="FJ9"/>
  <c r="EN9"/>
  <c r="FO9"/>
  <c r="EY9"/>
  <c r="ES9"/>
  <c r="DL9"/>
  <c r="EH28" i="131"/>
  <c r="DL28"/>
  <c r="CP28"/>
  <c r="DF28"/>
  <c r="CE28"/>
  <c r="DA28"/>
  <c r="EC28"/>
  <c r="CU28"/>
  <c r="DW28"/>
  <c r="DR28"/>
  <c r="CJ28"/>
  <c r="I88" i="89"/>
  <c r="N88" s="1"/>
  <c r="AB88" s="1"/>
  <c r="AF88" s="1"/>
  <c r="EC31" i="131"/>
  <c r="DF31"/>
  <c r="CJ31"/>
  <c r="EH31"/>
  <c r="DA31"/>
  <c r="DR31"/>
  <c r="CE31"/>
  <c r="DL31"/>
  <c r="CU31"/>
  <c r="CP31"/>
  <c r="DW31"/>
  <c r="G52" i="101"/>
  <c r="Q52" s="1"/>
  <c r="FJ25" i="120"/>
  <c r="EY25"/>
  <c r="ES25"/>
  <c r="EC25"/>
  <c r="FO25"/>
  <c r="DR25"/>
  <c r="DL25"/>
  <c r="EN25"/>
  <c r="FD25"/>
  <c r="DW25"/>
  <c r="EH25"/>
  <c r="AN1428" i="75"/>
  <c r="AN1218"/>
  <c r="AN1269"/>
  <c r="AN1378"/>
  <c r="G9" i="101"/>
  <c r="Q9" s="1"/>
  <c r="CC31" i="125"/>
  <c r="CC31" i="124"/>
  <c r="BL30" i="123"/>
  <c r="CN30" i="122"/>
  <c r="BR30"/>
  <c r="BG30" i="123"/>
  <c r="DD30" i="122"/>
  <c r="CH30"/>
  <c r="BL30"/>
  <c r="CC30" i="123"/>
  <c r="BA30"/>
  <c r="CY30" i="122"/>
  <c r="CC30"/>
  <c r="BG30"/>
  <c r="BR30" i="123"/>
  <c r="CS30" i="122"/>
  <c r="BW30"/>
  <c r="BA30"/>
  <c r="CY8" i="121"/>
  <c r="BA8"/>
  <c r="BL8"/>
  <c r="CS10"/>
  <c r="BW10"/>
  <c r="BA10"/>
  <c r="DD10"/>
  <c r="CH10"/>
  <c r="BL10"/>
  <c r="CC10"/>
  <c r="BR10"/>
  <c r="CY10"/>
  <c r="BG10"/>
  <c r="CN10"/>
  <c r="CY33" i="120"/>
  <c r="BW33"/>
  <c r="DD33"/>
  <c r="CC33"/>
  <c r="BA33"/>
  <c r="CH33"/>
  <c r="BG33"/>
  <c r="CN33"/>
  <c r="BL33"/>
  <c r="CS33"/>
  <c r="BR33"/>
  <c r="CY8"/>
  <c r="CC8"/>
  <c r="BG8"/>
  <c r="CS8"/>
  <c r="BW8"/>
  <c r="BA8"/>
  <c r="CN8"/>
  <c r="CH8"/>
  <c r="BR8"/>
  <c r="DD8"/>
  <c r="BL8"/>
  <c r="BA10" i="119"/>
  <c r="CY10"/>
  <c r="CC10"/>
  <c r="CS14" i="118"/>
  <c r="V202" i="89"/>
  <c r="X202" s="1"/>
  <c r="AG202" s="1"/>
  <c r="K136" i="8"/>
  <c r="N24" i="101" s="1"/>
  <c r="N21" s="1"/>
  <c r="N4"/>
  <c r="D78" i="88"/>
  <c r="D82" s="1"/>
  <c r="K133" i="100"/>
  <c r="K135" s="1"/>
  <c r="K92"/>
  <c r="M92" s="1"/>
  <c r="K93" s="1"/>
  <c r="AC132" i="75"/>
  <c r="K11" i="100"/>
  <c r="K13" s="1"/>
  <c r="AX19" i="97"/>
  <c r="AX361" i="75" s="1"/>
  <c r="D17" i="88"/>
  <c r="D18" s="1"/>
  <c r="Q29" i="89" s="1"/>
  <c r="S29" s="1"/>
  <c r="X29" s="1"/>
  <c r="AC29" s="1"/>
  <c r="AG29" s="1"/>
  <c r="L139" i="88"/>
  <c r="O139" s="1"/>
  <c r="H263" i="8"/>
  <c r="X14" i="91"/>
  <c r="X129" i="75" s="1"/>
  <c r="X143" i="89"/>
  <c r="AC143" s="1"/>
  <c r="AG143" s="1"/>
  <c r="D121" i="100"/>
  <c r="D123" s="1"/>
  <c r="L135" i="88"/>
  <c r="L131"/>
  <c r="D216"/>
  <c r="D217" s="1"/>
  <c r="V180" i="89" s="1"/>
  <c r="N29" i="101"/>
  <c r="P29" s="1"/>
  <c r="R29" s="1"/>
  <c r="K31" i="100"/>
  <c r="K33" s="1"/>
  <c r="L47" i="88"/>
  <c r="L49" s="1"/>
  <c r="Q78" i="89" s="1"/>
  <c r="S78" s="1"/>
  <c r="X78" s="1"/>
  <c r="AC78" s="1"/>
  <c r="AG78" s="1"/>
  <c r="K35" i="100"/>
  <c r="K37" s="1"/>
  <c r="V153" i="89"/>
  <c r="V200"/>
  <c r="X200" s="1"/>
  <c r="P100"/>
  <c r="S100" s="1"/>
  <c r="K306" i="8"/>
  <c r="AH30" i="91"/>
  <c r="AH145" i="75" s="1"/>
  <c r="V159" i="89"/>
  <c r="X159" s="1"/>
  <c r="P38"/>
  <c r="S38" s="1"/>
  <c r="L34" i="88"/>
  <c r="L36" s="1"/>
  <c r="K23" i="100"/>
  <c r="K25" s="1"/>
  <c r="L153" i="88"/>
  <c r="L155" s="1"/>
  <c r="K411" i="8"/>
  <c r="L197" i="88"/>
  <c r="L202" s="1"/>
  <c r="P37" i="89"/>
  <c r="S37" s="1"/>
  <c r="V192"/>
  <c r="X192" s="1"/>
  <c r="AG192" s="1"/>
  <c r="K137" i="100"/>
  <c r="K139" s="1"/>
  <c r="L189" i="88"/>
  <c r="L193" s="1"/>
  <c r="P20" i="89"/>
  <c r="S20" s="1"/>
  <c r="D4" i="100"/>
  <c r="D5" s="1"/>
  <c r="V167" i="89"/>
  <c r="X167" s="1"/>
  <c r="AG167" s="1"/>
  <c r="K391" i="8"/>
  <c r="P74" i="101" s="1"/>
  <c r="R74" s="1"/>
  <c r="V206" i="89"/>
  <c r="X206" s="1"/>
  <c r="AG206" s="1"/>
  <c r="D121" i="88"/>
  <c r="D123" s="1"/>
  <c r="Q64" i="89" s="1"/>
  <c r="S64" s="1"/>
  <c r="X64" s="1"/>
  <c r="AC64" s="1"/>
  <c r="AG64" s="1"/>
  <c r="D124" i="88"/>
  <c r="D126" s="1"/>
  <c r="Q134" i="89" s="1"/>
  <c r="S134" s="1"/>
  <c r="X134" s="1"/>
  <c r="AC134" s="1"/>
  <c r="AG134" s="1"/>
  <c r="D25" i="88"/>
  <c r="D27" s="1"/>
  <c r="P30" i="91" s="1"/>
  <c r="V156" i="89"/>
  <c r="X156" s="1"/>
  <c r="AG156" s="1"/>
  <c r="L216" i="88"/>
  <c r="L217" s="1"/>
  <c r="V184" i="89" s="1"/>
  <c r="P84"/>
  <c r="S84" s="1"/>
  <c r="X84" s="1"/>
  <c r="AC84" s="1"/>
  <c r="AG84" s="1"/>
  <c r="J107" i="8"/>
  <c r="H4" i="20" s="1"/>
  <c r="V173" i="89"/>
  <c r="X173" s="1"/>
  <c r="AG173" s="1"/>
  <c r="D45" i="88"/>
  <c r="D46" s="1"/>
  <c r="V24" i="89" s="1"/>
  <c r="W24" s="1"/>
  <c r="W23" s="1"/>
  <c r="L78" i="88"/>
  <c r="L82" s="1"/>
  <c r="K58" i="100"/>
  <c r="K60" s="1"/>
  <c r="AB21" i="93"/>
  <c r="AB248" i="75" s="1"/>
  <c r="AC35" i="91"/>
  <c r="AC150" i="75" s="1"/>
  <c r="V196" i="89"/>
  <c r="X196" s="1"/>
  <c r="AG196" s="1"/>
  <c r="T22" i="91"/>
  <c r="T137" i="75" s="1"/>
  <c r="K361" i="8"/>
  <c r="K357" s="1"/>
  <c r="P54" i="101" s="1"/>
  <c r="R54" s="1"/>
  <c r="J35" i="8"/>
  <c r="D39" i="100"/>
  <c r="D40" s="1"/>
  <c r="V20" i="89"/>
  <c r="W20" s="1"/>
  <c r="N40" i="101"/>
  <c r="P40" s="1"/>
  <c r="R40" s="1"/>
  <c r="AG914" i="75"/>
  <c r="P116" i="89"/>
  <c r="S116" s="1"/>
  <c r="X116" s="1"/>
  <c r="AC116" s="1"/>
  <c r="AG116" s="1"/>
  <c r="W252" i="75"/>
  <c r="W32" i="93"/>
  <c r="W259" i="75" s="1"/>
  <c r="V172" i="89"/>
  <c r="X172" s="1"/>
  <c r="D32" i="88"/>
  <c r="D35" s="1"/>
  <c r="D34" i="100"/>
  <c r="D36" s="1"/>
  <c r="N7" i="101" s="1"/>
  <c r="K179" i="88"/>
  <c r="K184" s="1"/>
  <c r="K122"/>
  <c r="N122" s="1"/>
  <c r="L202" i="89"/>
  <c r="N202" s="1"/>
  <c r="AF202" s="1"/>
  <c r="C181" i="88"/>
  <c r="C183" s="1"/>
  <c r="G137" i="89" s="1"/>
  <c r="K135" i="88"/>
  <c r="L151" i="89"/>
  <c r="L206"/>
  <c r="N206" s="1"/>
  <c r="AF206" s="1"/>
  <c r="K43" i="88"/>
  <c r="K45" s="1"/>
  <c r="J27" i="100"/>
  <c r="J29" s="1"/>
  <c r="G339" i="8"/>
  <c r="H22" i="92"/>
  <c r="AA685" i="75"/>
  <c r="C109" i="100"/>
  <c r="C111" s="1"/>
  <c r="C189" i="88"/>
  <c r="C191" s="1"/>
  <c r="G145" i="89" s="1"/>
  <c r="I145" s="1"/>
  <c r="N145" s="1"/>
  <c r="AB145" s="1"/>
  <c r="AF145" s="1"/>
  <c r="J129" i="100"/>
  <c r="J131" s="1"/>
  <c r="L195" i="89"/>
  <c r="N25" i="98"/>
  <c r="N685" i="75" s="1"/>
  <c r="D113" i="8"/>
  <c r="C40" i="88"/>
  <c r="C42" s="1"/>
  <c r="AO44" i="92" s="1"/>
  <c r="G16" i="8"/>
  <c r="L15" i="90"/>
  <c r="L36" s="1"/>
  <c r="F142" i="89"/>
  <c r="D15" i="8"/>
  <c r="G114"/>
  <c r="G113" s="1"/>
  <c r="G108"/>
  <c r="J68" i="100"/>
  <c r="J70" s="1"/>
  <c r="W185" i="75"/>
  <c r="W22" i="92"/>
  <c r="W192" i="75" s="1"/>
  <c r="E30" i="101"/>
  <c r="G30" s="1"/>
  <c r="Q30" s="1"/>
  <c r="T12" i="98"/>
  <c r="T673" i="75" s="1"/>
  <c r="F71" i="89"/>
  <c r="G284" i="8"/>
  <c r="L166" i="89" s="1"/>
  <c r="N166" s="1"/>
  <c r="AF166" s="1"/>
  <c r="C52" i="100"/>
  <c r="C53" s="1"/>
  <c r="E11" i="101" s="1"/>
  <c r="E10" s="1"/>
  <c r="R185" i="75"/>
  <c r="K157" i="88"/>
  <c r="K159" s="1"/>
  <c r="G140" i="89" s="1"/>
  <c r="I140" s="1"/>
  <c r="N140" s="1"/>
  <c r="AB140" s="1"/>
  <c r="AF140" s="1"/>
  <c r="J113" i="100"/>
  <c r="J115" s="1"/>
  <c r="W196" i="75"/>
  <c r="F22" i="89"/>
  <c r="G411" i="8"/>
  <c r="T689" i="75"/>
  <c r="AQ29" i="98"/>
  <c r="AQ689" i="75" s="1"/>
  <c r="J81" i="100"/>
  <c r="C14"/>
  <c r="C15" s="1"/>
  <c r="AP22" i="94"/>
  <c r="F33" i="89"/>
  <c r="K161" i="88"/>
  <c r="K163" s="1"/>
  <c r="J117" i="100"/>
  <c r="J119" s="1"/>
  <c r="G243" i="8"/>
  <c r="F34" i="89"/>
  <c r="AT22" i="94"/>
  <c r="C18" i="100"/>
  <c r="C19" s="1"/>
  <c r="P31" i="90"/>
  <c r="L7" i="89"/>
  <c r="M7" s="1"/>
  <c r="G256" i="8"/>
  <c r="J100" i="100"/>
  <c r="K139" i="88"/>
  <c r="K120"/>
  <c r="J137" i="100"/>
  <c r="J139" s="1"/>
  <c r="K189" i="88"/>
  <c r="K193" s="1"/>
  <c r="C82" i="100"/>
  <c r="C112" i="88"/>
  <c r="R33" i="92"/>
  <c r="R203" i="75" s="1"/>
  <c r="K131" i="88"/>
  <c r="F29" i="8"/>
  <c r="AP311" i="75"/>
  <c r="AP37" i="94"/>
  <c r="AP333" i="75" s="1"/>
  <c r="M189"/>
  <c r="M22" i="92"/>
  <c r="M192" i="75" s="1"/>
  <c r="AT37" i="94"/>
  <c r="AT333" i="75" s="1"/>
  <c r="AT311"/>
  <c r="G238" i="8"/>
  <c r="AI13" i="77" s="1"/>
  <c r="J357" i="75"/>
  <c r="J37" i="97"/>
  <c r="J379" i="75" s="1"/>
  <c r="G391" i="8"/>
  <c r="G74" i="101" s="1"/>
  <c r="Q74" s="1"/>
  <c r="D388" i="8"/>
  <c r="G274"/>
  <c r="D271"/>
  <c r="W245" i="75"/>
  <c r="W21" i="93"/>
  <c r="L157" i="88"/>
  <c r="L159" s="1"/>
  <c r="Q140" i="89" s="1"/>
  <c r="S140" s="1"/>
  <c r="X140" s="1"/>
  <c r="AC140" s="1"/>
  <c r="AG140" s="1"/>
  <c r="K113" i="100"/>
  <c r="K115" s="1"/>
  <c r="N39" i="101" s="1"/>
  <c r="AO19" i="92"/>
  <c r="E35" i="8"/>
  <c r="M1354" i="75"/>
  <c r="AP1354" s="1"/>
  <c r="K284" i="8"/>
  <c r="V166" i="89" s="1"/>
  <c r="X166" s="1"/>
  <c r="AG166" s="1"/>
  <c r="M1282" i="75"/>
  <c r="G223" i="8"/>
  <c r="K254"/>
  <c r="H246"/>
  <c r="AK43" i="93"/>
  <c r="AK44" i="92"/>
  <c r="C39" i="100"/>
  <c r="C40" s="1"/>
  <c r="E6" i="101" s="1"/>
  <c r="L20" i="89"/>
  <c r="J11" i="100"/>
  <c r="J13" s="1"/>
  <c r="K22" i="88"/>
  <c r="K24" s="1"/>
  <c r="AH11" i="91"/>
  <c r="AH126" i="75" s="1"/>
  <c r="I29" i="8"/>
  <c r="K369"/>
  <c r="H364"/>
  <c r="D181" i="88"/>
  <c r="D183" s="1"/>
  <c r="D117" i="100"/>
  <c r="D119" s="1"/>
  <c r="M80"/>
  <c r="K81" s="1"/>
  <c r="AO20" i="92"/>
  <c r="F35" i="8"/>
  <c r="D35"/>
  <c r="AO15" i="92"/>
  <c r="G38" i="8"/>
  <c r="J278"/>
  <c r="U1339" i="75" s="1"/>
  <c r="AB1282"/>
  <c r="E214" i="8"/>
  <c r="G254"/>
  <c r="D246"/>
  <c r="P14" i="89"/>
  <c r="S14" s="1"/>
  <c r="X14" s="1"/>
  <c r="AC14" s="1"/>
  <c r="AG14" s="1"/>
  <c r="F87"/>
  <c r="F137"/>
  <c r="F33" i="94"/>
  <c r="F33" i="97"/>
  <c r="L24" i="89"/>
  <c r="J29" i="8"/>
  <c r="AH12" i="91"/>
  <c r="V357" i="75"/>
  <c r="V37" i="97"/>
  <c r="V379" i="75" s="1"/>
  <c r="J380" i="8"/>
  <c r="K382"/>
  <c r="G361"/>
  <c r="G357" s="1"/>
  <c r="G54" i="101" s="1"/>
  <c r="Q54" s="1"/>
  <c r="D357" i="8"/>
  <c r="P17" i="89"/>
  <c r="S17" s="1"/>
  <c r="P126" i="75"/>
  <c r="P14" i="91"/>
  <c r="G291" i="8"/>
  <c r="G289" s="1"/>
  <c r="G63" i="101" s="1"/>
  <c r="Q63" s="1"/>
  <c r="P134" i="75"/>
  <c r="AT19" i="91"/>
  <c r="AT134" i="75" s="1"/>
  <c r="P22" i="91"/>
  <c r="P137" i="75" s="1"/>
  <c r="AG7" i="98"/>
  <c r="AG668" i="75" s="1"/>
  <c r="AB201"/>
  <c r="AB33" i="92"/>
  <c r="P133" i="89"/>
  <c r="S133" s="1"/>
  <c r="X133" s="1"/>
  <c r="AC133" s="1"/>
  <c r="AG133" s="1"/>
  <c r="K156" i="8"/>
  <c r="AC33" i="91"/>
  <c r="AC148" i="75" s="1"/>
  <c r="AO18" i="93"/>
  <c r="AO245" i="75" s="1"/>
  <c r="I35" i="8"/>
  <c r="D50"/>
  <c r="G52"/>
  <c r="G93"/>
  <c r="D92"/>
  <c r="D80" s="1"/>
  <c r="F3" i="1" s="1"/>
  <c r="K104" i="8"/>
  <c r="V41" i="89" s="1"/>
  <c r="W41" s="1"/>
  <c r="V194"/>
  <c r="X194" s="1"/>
  <c r="AG194" s="1"/>
  <c r="L106" i="88"/>
  <c r="K76" i="100"/>
  <c r="F83"/>
  <c r="D86" s="1"/>
  <c r="D88" s="1"/>
  <c r="T914" i="75"/>
  <c r="E40" i="101"/>
  <c r="G40" s="1"/>
  <c r="Q40" s="1"/>
  <c r="F116" i="89"/>
  <c r="I116" s="1"/>
  <c r="N116" s="1"/>
  <c r="AB116" s="1"/>
  <c r="AF116" s="1"/>
  <c r="G209" i="8"/>
  <c r="D207"/>
  <c r="K209"/>
  <c r="H207"/>
  <c r="K223"/>
  <c r="H214"/>
  <c r="AB1352" i="75"/>
  <c r="I278" i="8"/>
  <c r="P15" i="89"/>
  <c r="S15" s="1"/>
  <c r="D40" i="88"/>
  <c r="D42" s="1"/>
  <c r="D44" i="100"/>
  <c r="D46" s="1"/>
  <c r="AT41" i="97"/>
  <c r="AT383" i="75" s="1"/>
  <c r="AT364"/>
  <c r="R246"/>
  <c r="AH87"/>
  <c r="AT13" i="90"/>
  <c r="AT87" i="75" s="1"/>
  <c r="AH12" i="90"/>
  <c r="E29" i="8"/>
  <c r="K201"/>
  <c r="L92" i="100"/>
  <c r="J94" s="1"/>
  <c r="G382" i="8"/>
  <c r="D380"/>
  <c r="K352"/>
  <c r="P53" i="101" s="1"/>
  <c r="R53" s="1"/>
  <c r="D14" i="100"/>
  <c r="D15" s="1"/>
  <c r="D26"/>
  <c r="D27" s="1"/>
  <c r="D12" i="88"/>
  <c r="D13" s="1"/>
  <c r="AD22" i="97"/>
  <c r="D295" i="8"/>
  <c r="G302"/>
  <c r="O122" i="88"/>
  <c r="L123" s="1"/>
  <c r="L135" i="75"/>
  <c r="AT20" i="91"/>
  <c r="AT135" i="75" s="1"/>
  <c r="V37" i="89"/>
  <c r="W37" s="1"/>
  <c r="P71"/>
  <c r="S71" s="1"/>
  <c r="X71" s="1"/>
  <c r="AC71" s="1"/>
  <c r="AG71" s="1"/>
  <c r="N30" i="101"/>
  <c r="P30" s="1"/>
  <c r="R30" s="1"/>
  <c r="AG12" i="98"/>
  <c r="AG673" i="75" s="1"/>
  <c r="K116" i="8"/>
  <c r="P141" i="89"/>
  <c r="H241" i="75"/>
  <c r="H47" i="93"/>
  <c r="H21"/>
  <c r="G165" i="8"/>
  <c r="D162"/>
  <c r="K401"/>
  <c r="K399" s="1"/>
  <c r="H399"/>
  <c r="L97" i="75"/>
  <c r="K274" i="8"/>
  <c r="H271"/>
  <c r="M1338" i="75" s="1"/>
  <c r="AP1338" s="1"/>
  <c r="D350" i="8"/>
  <c r="G352"/>
  <c r="D162" i="88"/>
  <c r="D163" s="1"/>
  <c r="P6" i="89"/>
  <c r="S6" s="1"/>
  <c r="H245" i="75"/>
  <c r="K7" i="100"/>
  <c r="K9" s="1"/>
  <c r="L14" i="88"/>
  <c r="L16" s="1"/>
  <c r="Q63" i="89" s="1"/>
  <c r="S63" s="1"/>
  <c r="X63" s="1"/>
  <c r="AC63" s="1"/>
  <c r="AG63" s="1"/>
  <c r="C120" i="88"/>
  <c r="C90" i="100"/>
  <c r="K281" i="8"/>
  <c r="M1352" i="75"/>
  <c r="H278" i="8"/>
  <c r="M1339" i="75" s="1"/>
  <c r="T95"/>
  <c r="T23" i="90"/>
  <c r="AT23" s="1"/>
  <c r="AT97" i="75" s="1"/>
  <c r="AT21" i="90"/>
  <c r="AT95" i="75" s="1"/>
  <c r="K15" i="100"/>
  <c r="K17" s="1"/>
  <c r="L7" i="101"/>
  <c r="H246" i="75"/>
  <c r="AT19" i="93"/>
  <c r="AT246" i="75" s="1"/>
  <c r="T18" i="89"/>
  <c r="U18" s="1"/>
  <c r="X18" s="1"/>
  <c r="AC18" s="1"/>
  <c r="AG18" s="1"/>
  <c r="AP368" i="75"/>
  <c r="AP37" i="97"/>
  <c r="AP379" i="75" s="1"/>
  <c r="V311"/>
  <c r="V37" i="94"/>
  <c r="V333" i="75" s="1"/>
  <c r="X140"/>
  <c r="X33" i="91"/>
  <c r="X148" i="75" s="1"/>
  <c r="N44" i="89"/>
  <c r="AB44" s="1"/>
  <c r="AF44" s="1"/>
  <c r="G417" i="8"/>
  <c r="G416" s="1"/>
  <c r="F416"/>
  <c r="G369"/>
  <c r="G364" s="1"/>
  <c r="G55" i="101" s="1"/>
  <c r="Q55" s="1"/>
  <c r="D364" i="8"/>
  <c r="G386"/>
  <c r="K54" i="100"/>
  <c r="K56" s="1"/>
  <c r="D86" i="88"/>
  <c r="D90" s="1"/>
  <c r="I289" i="8"/>
  <c r="K291"/>
  <c r="L33" i="91"/>
  <c r="L14"/>
  <c r="L124" i="75"/>
  <c r="AG241"/>
  <c r="AG21" i="93"/>
  <c r="AO14"/>
  <c r="H35" i="8"/>
  <c r="K38"/>
  <c r="K35" s="1"/>
  <c r="K52"/>
  <c r="H50"/>
  <c r="K93"/>
  <c r="H92"/>
  <c r="G104"/>
  <c r="L41" i="89" s="1"/>
  <c r="K238" i="8"/>
  <c r="AP13" i="77" s="1"/>
  <c r="K417" i="8"/>
  <c r="K416" s="1"/>
  <c r="U1282" i="75"/>
  <c r="F214" i="8"/>
  <c r="F278"/>
  <c r="D56" i="88"/>
  <c r="D57" s="1"/>
  <c r="L208" i="89"/>
  <c r="N208" s="1"/>
  <c r="AF208" s="1"/>
  <c r="K243" i="8"/>
  <c r="L161" i="88"/>
  <c r="L163" s="1"/>
  <c r="K117" i="100"/>
  <c r="K119" s="1"/>
  <c r="M47" i="93"/>
  <c r="M274" i="75" s="1"/>
  <c r="M21" i="93"/>
  <c r="M241" i="75"/>
  <c r="K302" i="8"/>
  <c r="P67" i="101" s="1"/>
  <c r="R67" s="1"/>
  <c r="AP41" i="97"/>
  <c r="AP383" i="75" s="1"/>
  <c r="AP364"/>
  <c r="D29" i="8"/>
  <c r="G31"/>
  <c r="AH10" i="90"/>
  <c r="AH9" i="91"/>
  <c r="H29" i="8"/>
  <c r="K31"/>
  <c r="H162"/>
  <c r="K165"/>
  <c r="G201"/>
  <c r="D196"/>
  <c r="G401"/>
  <c r="G399" s="1"/>
  <c r="V208" i="89"/>
  <c r="X208" s="1"/>
  <c r="AG208" s="1"/>
  <c r="L149" i="88"/>
  <c r="L150" s="1"/>
  <c r="AB257" i="75"/>
  <c r="AT30" i="93"/>
  <c r="AT257" i="75" s="1"/>
  <c r="AB32" i="93"/>
  <c r="GH15" i="124" l="1"/>
  <c r="Q90" i="89"/>
  <c r="K92" i="8"/>
  <c r="P41" i="89" s="1"/>
  <c r="S41" s="1"/>
  <c r="X41" s="1"/>
  <c r="AC41" s="1"/>
  <c r="AG41" s="1"/>
  <c r="L175" i="88"/>
  <c r="L177" s="1"/>
  <c r="D113" i="100"/>
  <c r="D115" s="1"/>
  <c r="X38" i="89"/>
  <c r="AC38" s="1"/>
  <c r="AG38" s="1"/>
  <c r="GH22" i="120" s="1"/>
  <c r="FG8" i="124"/>
  <c r="FG34" i="122"/>
  <c r="GS15" i="124"/>
  <c r="EV15"/>
  <c r="I80" i="8"/>
  <c r="G3" i="20" s="1"/>
  <c r="K124" i="8"/>
  <c r="K107" s="1"/>
  <c r="I4" i="20" s="1"/>
  <c r="X17" i="89"/>
  <c r="AC17" s="1"/>
  <c r="AG17" s="1"/>
  <c r="D149" i="88"/>
  <c r="D153" s="1"/>
  <c r="FL15" i="124"/>
  <c r="FW15"/>
  <c r="K170" i="8"/>
  <c r="FA11" i="124"/>
  <c r="EV19" i="126"/>
  <c r="EP19"/>
  <c r="AP43" i="77"/>
  <c r="K289" i="8"/>
  <c r="P63" i="101" s="1"/>
  <c r="R63" s="1"/>
  <c r="FG19" i="131" s="1"/>
  <c r="K207" i="8"/>
  <c r="K96" i="100"/>
  <c r="M96" s="1"/>
  <c r="K98" s="1"/>
  <c r="FW22" i="118"/>
  <c r="GN30" i="123"/>
  <c r="FW30"/>
  <c r="FW19" i="126"/>
  <c r="K5" i="8"/>
  <c r="K15"/>
  <c r="F22" i="97"/>
  <c r="F15" s="1"/>
  <c r="M6" i="101"/>
  <c r="M5" s="1"/>
  <c r="N32"/>
  <c r="P32" s="1"/>
  <c r="R32" s="1"/>
  <c r="EV11" i="124"/>
  <c r="GN22" i="118"/>
  <c r="FA22"/>
  <c r="GS30" i="123"/>
  <c r="EV30"/>
  <c r="FG15" i="124"/>
  <c r="FA15"/>
  <c r="FR19" i="126"/>
  <c r="GS19"/>
  <c r="FL19"/>
  <c r="I213" i="8"/>
  <c r="G6" i="20" s="1"/>
  <c r="AT9" i="91"/>
  <c r="AT124" i="75" s="1"/>
  <c r="K339" i="8"/>
  <c r="K380"/>
  <c r="K19" i="100"/>
  <c r="K21" s="1"/>
  <c r="M7" i="101"/>
  <c r="N34"/>
  <c r="P34" s="1"/>
  <c r="R34" s="1"/>
  <c r="FW16" i="130" s="1"/>
  <c r="K88" i="100"/>
  <c r="M88" s="1"/>
  <c r="K89" s="1"/>
  <c r="FG11" i="124"/>
  <c r="FR11"/>
  <c r="GC22" i="118"/>
  <c r="GH22"/>
  <c r="FR30" i="123"/>
  <c r="EP15" i="124"/>
  <c r="FR15"/>
  <c r="EP13" i="132"/>
  <c r="GN19" i="126"/>
  <c r="FG19"/>
  <c r="K403" i="8"/>
  <c r="AP44" i="77" s="1"/>
  <c r="V191" i="89"/>
  <c r="X191" s="1"/>
  <c r="AG191" s="1"/>
  <c r="GH22" i="127" s="1"/>
  <c r="N33" i="101"/>
  <c r="P33" s="1"/>
  <c r="R33" s="1"/>
  <c r="GH15" i="130" s="1"/>
  <c r="K108" i="8"/>
  <c r="X6" i="89"/>
  <c r="AC6" s="1"/>
  <c r="AG6" s="1"/>
  <c r="FA14" i="118" s="1"/>
  <c r="X15" i="89"/>
  <c r="AC15" s="1"/>
  <c r="AG15" s="1"/>
  <c r="GS32" i="118" s="1"/>
  <c r="X95" i="89"/>
  <c r="AC95" s="1"/>
  <c r="AG95" s="1"/>
  <c r="GN9" i="124" s="1"/>
  <c r="L86" i="88"/>
  <c r="L91" s="1"/>
  <c r="L165"/>
  <c r="L168" s="1"/>
  <c r="Q130" i="89" s="1"/>
  <c r="S130" s="1"/>
  <c r="X130" s="1"/>
  <c r="AC130" s="1"/>
  <c r="AG130" s="1"/>
  <c r="FG16" i="125" s="1"/>
  <c r="GC11" i="124"/>
  <c r="FW11"/>
  <c r="FR22" i="118"/>
  <c r="EV22"/>
  <c r="GS22"/>
  <c r="FR8" i="124"/>
  <c r="EP14" i="120"/>
  <c r="P60" i="101"/>
  <c r="R60" s="1"/>
  <c r="FL16" i="131" s="1"/>
  <c r="FG11" i="132"/>
  <c r="GC30" i="123"/>
  <c r="FL30"/>
  <c r="EV13" i="132"/>
  <c r="GC13"/>
  <c r="EV26" i="127"/>
  <c r="FW26"/>
  <c r="EP26"/>
  <c r="N46" i="101"/>
  <c r="P46" s="1"/>
  <c r="R46" s="1"/>
  <c r="FA28" i="130" s="1"/>
  <c r="I349" i="8"/>
  <c r="G8" i="20" s="1"/>
  <c r="H107" i="8"/>
  <c r="F4" i="20" s="1"/>
  <c r="AP115" i="77"/>
  <c r="AN56" i="89"/>
  <c r="AN55" s="1"/>
  <c r="J213" i="8"/>
  <c r="H6" i="20" s="1"/>
  <c r="K177" i="8"/>
  <c r="K141"/>
  <c r="K246"/>
  <c r="GC8" i="124"/>
  <c r="FA26" i="127"/>
  <c r="GC26"/>
  <c r="K271" i="8"/>
  <c r="P61" i="101" s="1"/>
  <c r="AH25" i="91"/>
  <c r="AH140" i="75" s="1"/>
  <c r="V207" i="89"/>
  <c r="X207" s="1"/>
  <c r="AG207" s="1"/>
  <c r="P132"/>
  <c r="FL11" i="124"/>
  <c r="GN11"/>
  <c r="FL22" i="118"/>
  <c r="FR11" i="132"/>
  <c r="GH30" i="123"/>
  <c r="EP30"/>
  <c r="GN13" i="132"/>
  <c r="FR26" i="127"/>
  <c r="GS26"/>
  <c r="FR12" i="131"/>
  <c r="E32" i="101"/>
  <c r="G32" s="1"/>
  <c r="Q32" s="1"/>
  <c r="CC19" i="118"/>
  <c r="CE11" i="124"/>
  <c r="G133" i="8"/>
  <c r="BR7" i="119"/>
  <c r="DA10" i="124"/>
  <c r="BG19" i="118"/>
  <c r="DF11" i="124"/>
  <c r="CJ29" i="126"/>
  <c r="DR11" i="124"/>
  <c r="CC14" i="118"/>
  <c r="EC11" i="124"/>
  <c r="DD10" i="119"/>
  <c r="CS10"/>
  <c r="G86" i="101"/>
  <c r="Q86" s="1"/>
  <c r="CP16" i="132" s="1"/>
  <c r="DA14" i="126"/>
  <c r="EC14"/>
  <c r="CJ11" i="128"/>
  <c r="DL11"/>
  <c r="CE11"/>
  <c r="CU14" i="126"/>
  <c r="DW14"/>
  <c r="DF11" i="128"/>
  <c r="EH11"/>
  <c r="DA11"/>
  <c r="EC11"/>
  <c r="CU11"/>
  <c r="F107" i="8"/>
  <c r="H4" i="1" s="1"/>
  <c r="X36" i="90"/>
  <c r="X110" i="75" s="1"/>
  <c r="C8" i="101"/>
  <c r="CH7" i="119"/>
  <c r="FJ11"/>
  <c r="G315" i="8"/>
  <c r="DD7" i="119"/>
  <c r="EY11"/>
  <c r="E107" i="8"/>
  <c r="G4" i="1" s="1"/>
  <c r="E39" i="101"/>
  <c r="BW7" i="119"/>
  <c r="DW11"/>
  <c r="CP8" i="124"/>
  <c r="G57" i="101"/>
  <c r="Q57" s="1"/>
  <c r="E33"/>
  <c r="G33" s="1"/>
  <c r="Q33" s="1"/>
  <c r="G67"/>
  <c r="Q67" s="1"/>
  <c r="CJ23" i="131" s="1"/>
  <c r="G271" i="8"/>
  <c r="G61" i="101" s="1"/>
  <c r="CH14" i="118"/>
  <c r="BR14"/>
  <c r="EC23"/>
  <c r="DA29" i="126"/>
  <c r="EC14" i="124"/>
  <c r="CU10"/>
  <c r="DA11"/>
  <c r="EH11"/>
  <c r="CP11"/>
  <c r="BA25" i="118"/>
  <c r="CE8" i="124"/>
  <c r="G70" i="8"/>
  <c r="AI14" i="77" s="1"/>
  <c r="G156" i="8"/>
  <c r="W33" i="92"/>
  <c r="T13" i="98"/>
  <c r="T674" i="75" s="1"/>
  <c r="BG14" i="118"/>
  <c r="DF14" i="124"/>
  <c r="DL11"/>
  <c r="CU11"/>
  <c r="BR25" i="118"/>
  <c r="DA8" i="124"/>
  <c r="AM36" i="90"/>
  <c r="AM110" i="75" s="1"/>
  <c r="Z311"/>
  <c r="R22" i="92"/>
  <c r="R192" i="75" s="1"/>
  <c r="L157" i="89"/>
  <c r="N157" s="1"/>
  <c r="AF157" s="1"/>
  <c r="EH15" i="126" s="1"/>
  <c r="BW25" i="118"/>
  <c r="EH8" i="124"/>
  <c r="DF8"/>
  <c r="AH31" i="90"/>
  <c r="AH105" i="75" s="1"/>
  <c r="E34" i="101"/>
  <c r="G34" s="1"/>
  <c r="Q34" s="1"/>
  <c r="DF16" i="130" s="1"/>
  <c r="AP1288" i="75"/>
  <c r="M5" i="89"/>
  <c r="N9"/>
  <c r="AB9" s="1"/>
  <c r="AF9" s="1"/>
  <c r="DD20" i="118" s="1"/>
  <c r="N92" i="89"/>
  <c r="AB92" s="1"/>
  <c r="AF92" s="1"/>
  <c r="DR6" i="124" s="1"/>
  <c r="FD23" i="118"/>
  <c r="DW23"/>
  <c r="EH23"/>
  <c r="EH14" i="124"/>
  <c r="DW14"/>
  <c r="DL14"/>
  <c r="EH30" i="126"/>
  <c r="N12" i="89"/>
  <c r="AB12" s="1"/>
  <c r="AF12" s="1"/>
  <c r="CN26" i="118" s="1"/>
  <c r="BL19"/>
  <c r="FO21" i="120"/>
  <c r="CY25" i="118"/>
  <c r="BG25"/>
  <c r="EC8" i="124"/>
  <c r="CJ8"/>
  <c r="EH21" i="131"/>
  <c r="DL23" i="118"/>
  <c r="DR23"/>
  <c r="FO23"/>
  <c r="DA14" i="124"/>
  <c r="CJ14"/>
  <c r="D7" i="101"/>
  <c r="CY19" i="118"/>
  <c r="CH19"/>
  <c r="CH25"/>
  <c r="CC25"/>
  <c r="DR8" i="124"/>
  <c r="G371" i="8"/>
  <c r="E4" i="101"/>
  <c r="EN23" i="118"/>
  <c r="FJ23"/>
  <c r="CU14" i="124"/>
  <c r="CP14"/>
  <c r="CE9" i="127"/>
  <c r="CN19" i="118"/>
  <c r="DD25"/>
  <c r="BL25"/>
  <c r="DW8" i="124"/>
  <c r="CU8"/>
  <c r="K165" i="88"/>
  <c r="K168" s="1"/>
  <c r="G130" i="89" s="1"/>
  <c r="I130" s="1"/>
  <c r="N130" s="1"/>
  <c r="AB130" s="1"/>
  <c r="AF130" s="1"/>
  <c r="DR16" i="125" s="1"/>
  <c r="F90" i="89"/>
  <c r="I90" s="1"/>
  <c r="N90" s="1"/>
  <c r="AB90" s="1"/>
  <c r="AF90" s="1"/>
  <c r="E213" i="8"/>
  <c r="G6" i="1" s="1"/>
  <c r="AQ27" i="98"/>
  <c r="AQ687" i="75" s="1"/>
  <c r="DA30" i="126"/>
  <c r="EC30"/>
  <c r="CJ10" i="124"/>
  <c r="DW10"/>
  <c r="DF21" i="131"/>
  <c r="DW21"/>
  <c r="G53" i="101"/>
  <c r="Q53" s="1"/>
  <c r="EH9" i="131" s="1"/>
  <c r="J43" i="100"/>
  <c r="J46" s="1"/>
  <c r="E18" i="101" s="1"/>
  <c r="E17" s="1"/>
  <c r="G225" i="8"/>
  <c r="F101" i="89"/>
  <c r="I101" s="1"/>
  <c r="N101" s="1"/>
  <c r="AB101" s="1"/>
  <c r="AF101" s="1"/>
  <c r="BL14" i="118"/>
  <c r="CN14"/>
  <c r="BW14"/>
  <c r="CP29" i="126"/>
  <c r="CU30"/>
  <c r="DW30"/>
  <c r="CP30"/>
  <c r="DL10" i="124"/>
  <c r="DR10"/>
  <c r="I30" i="89"/>
  <c r="Z30" s="1"/>
  <c r="AD30" s="1"/>
  <c r="BA33" i="119" s="1"/>
  <c r="CE21" i="131"/>
  <c r="DR21"/>
  <c r="J15" i="100"/>
  <c r="J17" s="1"/>
  <c r="G50" i="8"/>
  <c r="D4" i="101" s="1"/>
  <c r="AT31" i="92"/>
  <c r="AT201" i="75" s="1"/>
  <c r="C7" i="101"/>
  <c r="E29"/>
  <c r="G29" s="1"/>
  <c r="Q29" s="1"/>
  <c r="CE11" i="130" s="1"/>
  <c r="G86" i="8"/>
  <c r="N95" i="89"/>
  <c r="AB95" s="1"/>
  <c r="AF95" s="1"/>
  <c r="EH9" i="124" s="1"/>
  <c r="CY14" i="118"/>
  <c r="BA14"/>
  <c r="CC7" i="119"/>
  <c r="CU29" i="126"/>
  <c r="DR30"/>
  <c r="CJ30"/>
  <c r="FO11" i="119"/>
  <c r="CE10" i="124"/>
  <c r="EC10"/>
  <c r="AA6" i="89"/>
  <c r="AE6" s="1"/>
  <c r="ES13" i="118" s="1"/>
  <c r="EC21" i="131"/>
  <c r="J141" i="100"/>
  <c r="J144" s="1"/>
  <c r="G141" i="8"/>
  <c r="F213"/>
  <c r="H6" i="1" s="1"/>
  <c r="C12" i="88"/>
  <c r="C13" s="1"/>
  <c r="G27" i="89" s="1"/>
  <c r="I27" s="1"/>
  <c r="Z27" s="1"/>
  <c r="AD27" s="1"/>
  <c r="D107" i="8"/>
  <c r="F4" i="1" s="1"/>
  <c r="G142" i="89"/>
  <c r="I142" s="1"/>
  <c r="N142" s="1"/>
  <c r="AB142" s="1"/>
  <c r="AF142" s="1"/>
  <c r="BL10" i="119"/>
  <c r="BR10"/>
  <c r="BL7"/>
  <c r="BA7"/>
  <c r="CY7"/>
  <c r="EH29" i="126"/>
  <c r="DW29"/>
  <c r="DR11" i="119"/>
  <c r="DL11"/>
  <c r="EN11"/>
  <c r="CJ13" i="132"/>
  <c r="DL21" i="131"/>
  <c r="DA21"/>
  <c r="CU21"/>
  <c r="E349" i="8"/>
  <c r="G8" i="1" s="1"/>
  <c r="G60" i="8"/>
  <c r="C78" i="88"/>
  <c r="C82" s="1"/>
  <c r="G57" i="89" s="1"/>
  <c r="I57" s="1"/>
  <c r="I56" s="1"/>
  <c r="Z56" s="1"/>
  <c r="AD56" s="1"/>
  <c r="G207" i="8"/>
  <c r="E31" i="101"/>
  <c r="G31" s="1"/>
  <c r="Q31" s="1"/>
  <c r="CP13" i="130" s="1"/>
  <c r="G246" i="8"/>
  <c r="BG10" i="119"/>
  <c r="BW10"/>
  <c r="BG7"/>
  <c r="CS7"/>
  <c r="DR29" i="126"/>
  <c r="EC29"/>
  <c r="FD11" i="119"/>
  <c r="ES11"/>
  <c r="DR13" i="132"/>
  <c r="CJ9" i="127"/>
  <c r="CJ21" i="131"/>
  <c r="J76" i="100"/>
  <c r="L76" s="1"/>
  <c r="J89"/>
  <c r="G78" i="89"/>
  <c r="I78" s="1"/>
  <c r="N78" s="1"/>
  <c r="AB78" s="1"/>
  <c r="AF78" s="1"/>
  <c r="BG18" i="123" s="1"/>
  <c r="C22" i="100"/>
  <c r="C23" s="1"/>
  <c r="G306" i="8"/>
  <c r="F349"/>
  <c r="H8" i="1" s="1"/>
  <c r="AI115" i="77"/>
  <c r="AT14" i="93"/>
  <c r="AT241" i="75" s="1"/>
  <c r="K86" i="8"/>
  <c r="D106" i="88"/>
  <c r="G106" s="1"/>
  <c r="D107" s="1"/>
  <c r="D109" s="1"/>
  <c r="GS34" i="122"/>
  <c r="AK132" i="89"/>
  <c r="AN132" s="1"/>
  <c r="AS132" s="1"/>
  <c r="AG47" i="93"/>
  <c r="AG274" i="75" s="1"/>
  <c r="K214" i="8"/>
  <c r="K213" s="1"/>
  <c r="I6" i="20" s="1"/>
  <c r="J349" i="8"/>
  <c r="H8" i="20" s="1"/>
  <c r="AG32" i="93"/>
  <c r="AG259" i="75" s="1"/>
  <c r="K41" i="8"/>
  <c r="N31" i="101"/>
  <c r="P31" s="1"/>
  <c r="R31" s="1"/>
  <c r="FL13" i="130" s="1"/>
  <c r="K185" i="8"/>
  <c r="AT25" i="93"/>
  <c r="AT252" i="75" s="1"/>
  <c r="EP34" i="122"/>
  <c r="L3" i="88"/>
  <c r="L5" s="1"/>
  <c r="Q67" i="89" s="1"/>
  <c r="S67" s="1"/>
  <c r="X67" s="1"/>
  <c r="AC67" s="1"/>
  <c r="AG67" s="1"/>
  <c r="K3" i="100"/>
  <c r="K5" s="1"/>
  <c r="V160" i="89"/>
  <c r="X160" s="1"/>
  <c r="AG160" s="1"/>
  <c r="FW32" i="131"/>
  <c r="EP32"/>
  <c r="GN8" i="124"/>
  <c r="GH8"/>
  <c r="EP8"/>
  <c r="FA29" i="126"/>
  <c r="GS9" i="127"/>
  <c r="L24" i="101"/>
  <c r="D22" i="100"/>
  <c r="D23" s="1"/>
  <c r="D145" i="88"/>
  <c r="D147" s="1"/>
  <c r="P142" i="89" s="1"/>
  <c r="S142" s="1"/>
  <c r="X142" s="1"/>
  <c r="AC142" s="1"/>
  <c r="AG142" s="1"/>
  <c r="K371" i="8"/>
  <c r="L43" i="88"/>
  <c r="L45" s="1"/>
  <c r="GS32" i="131"/>
  <c r="GN32"/>
  <c r="X92" i="89"/>
  <c r="AC92" s="1"/>
  <c r="AG92" s="1"/>
  <c r="EP6" i="124" s="1"/>
  <c r="FA8"/>
  <c r="EV8"/>
  <c r="GS8"/>
  <c r="FG29" i="126"/>
  <c r="K225" i="8"/>
  <c r="M8" i="101"/>
  <c r="P8" s="1"/>
  <c r="R8" s="1"/>
  <c r="V157" i="89"/>
  <c r="X157" s="1"/>
  <c r="AG157" s="1"/>
  <c r="FL15" i="126" s="1"/>
  <c r="K50" i="8"/>
  <c r="M4" i="101" s="1"/>
  <c r="FG32" i="131"/>
  <c r="GC32"/>
  <c r="FL8" i="124"/>
  <c r="GH29" i="126"/>
  <c r="FR9" i="127"/>
  <c r="W47" i="93"/>
  <c r="W274" i="75" s="1"/>
  <c r="AS76" i="89"/>
  <c r="GH13" i="131"/>
  <c r="EP13"/>
  <c r="FW13"/>
  <c r="FA13"/>
  <c r="GN13"/>
  <c r="EV13"/>
  <c r="FL13"/>
  <c r="GC13"/>
  <c r="GS13"/>
  <c r="AS24" i="89"/>
  <c r="AS23" s="1"/>
  <c r="AS4" s="1"/>
  <c r="AN23"/>
  <c r="AN73"/>
  <c r="AS74"/>
  <c r="AS73" s="1"/>
  <c r="AS55"/>
  <c r="FA15" i="131"/>
  <c r="FL11" i="132"/>
  <c r="GS11"/>
  <c r="GN11"/>
  <c r="J140" i="8"/>
  <c r="H5" i="20" s="1"/>
  <c r="I140" i="8"/>
  <c r="G5" i="20" s="1"/>
  <c r="AN5" i="89"/>
  <c r="AS54"/>
  <c r="AS43" s="1"/>
  <c r="AN43"/>
  <c r="H80" i="8"/>
  <c r="F3" i="20" s="1"/>
  <c r="AK41" i="89"/>
  <c r="AN41" s="1"/>
  <c r="K315" i="8"/>
  <c r="AG200" i="89"/>
  <c r="GN31" i="127" s="1"/>
  <c r="AP20" i="77"/>
  <c r="D211" i="88"/>
  <c r="D212" s="1"/>
  <c r="V198" i="89" s="1"/>
  <c r="X198" s="1"/>
  <c r="AG198" s="1"/>
  <c r="GC11" i="132"/>
  <c r="EP11"/>
  <c r="AG190" i="89"/>
  <c r="FW21" i="127" s="1"/>
  <c r="AP19" i="77"/>
  <c r="AN13" i="89"/>
  <c r="AM124" i="75"/>
  <c r="AM33" i="91"/>
  <c r="AM148" i="75" s="1"/>
  <c r="AN76" i="89"/>
  <c r="R21" i="93"/>
  <c r="FW14" i="120"/>
  <c r="FA11" i="132"/>
  <c r="EV11"/>
  <c r="FR18" i="119"/>
  <c r="FW12" i="131"/>
  <c r="AL135" i="89"/>
  <c r="AN135" s="1"/>
  <c r="AS135" s="1"/>
  <c r="AS124" s="1"/>
  <c r="M141" i="88"/>
  <c r="AL119" i="89" s="1"/>
  <c r="AN119" s="1"/>
  <c r="AS119" s="1"/>
  <c r="AS104" s="1"/>
  <c r="BW21" i="119"/>
  <c r="K14" i="88"/>
  <c r="K16" s="1"/>
  <c r="G63" i="89" s="1"/>
  <c r="I63" s="1"/>
  <c r="Z63" s="1"/>
  <c r="AD63" s="1"/>
  <c r="E140" i="8"/>
  <c r="G5" i="1" s="1"/>
  <c r="F140" i="8"/>
  <c r="H5" i="1" s="1"/>
  <c r="CE13" i="132"/>
  <c r="DF9" i="127"/>
  <c r="BL21" i="119"/>
  <c r="C149" i="88"/>
  <c r="C153" s="1"/>
  <c r="G126" i="89" s="1"/>
  <c r="I126" s="1"/>
  <c r="G170" i="8"/>
  <c r="CH21" i="118"/>
  <c r="DF10" i="124"/>
  <c r="EH10"/>
  <c r="DL13" i="132"/>
  <c r="CU13"/>
  <c r="DR9" i="127"/>
  <c r="DL9"/>
  <c r="CY13" i="119"/>
  <c r="K126" i="88"/>
  <c r="N126" s="1"/>
  <c r="K128" s="1"/>
  <c r="F132" i="89"/>
  <c r="J77" i="100"/>
  <c r="CE25" i="125"/>
  <c r="BW21" i="118"/>
  <c r="CU18" i="126"/>
  <c r="G60" i="101"/>
  <c r="Q60" s="1"/>
  <c r="DL16" i="131" s="1"/>
  <c r="DR25" i="126"/>
  <c r="CJ15" i="131"/>
  <c r="CS21" i="119"/>
  <c r="G41" i="8"/>
  <c r="J17" i="89"/>
  <c r="K17" s="1"/>
  <c r="N17" s="1"/>
  <c r="AB17" s="1"/>
  <c r="AF17" s="1"/>
  <c r="DF25" i="125"/>
  <c r="CN21" i="118"/>
  <c r="DW18" i="126"/>
  <c r="DW25"/>
  <c r="BA13" i="119"/>
  <c r="CN21"/>
  <c r="CU25" i="125"/>
  <c r="CP18" i="126"/>
  <c r="CP25"/>
  <c r="CJ25"/>
  <c r="CC13" i="119"/>
  <c r="CY21"/>
  <c r="BA21"/>
  <c r="G81" i="8"/>
  <c r="BA11" i="119"/>
  <c r="BL11"/>
  <c r="CC11"/>
  <c r="CH11"/>
  <c r="AF200" i="89"/>
  <c r="AI20" i="77"/>
  <c r="G148" i="8"/>
  <c r="G185"/>
  <c r="G25"/>
  <c r="AG22" i="92"/>
  <c r="K30" i="88"/>
  <c r="K32" s="1"/>
  <c r="G67" i="89" s="1"/>
  <c r="I67" s="1"/>
  <c r="Z67" s="1"/>
  <c r="AD67" s="1"/>
  <c r="AP1329" i="75"/>
  <c r="G92" i="8"/>
  <c r="F41" i="89" s="1"/>
  <c r="I41" s="1"/>
  <c r="Z41" s="1"/>
  <c r="AD41" s="1"/>
  <c r="BR27" i="120" s="1"/>
  <c r="DR21"/>
  <c r="AF190" i="89"/>
  <c r="DA21" i="127" s="1"/>
  <c r="AI19" i="77"/>
  <c r="E262" i="8"/>
  <c r="G7" i="1" s="1"/>
  <c r="BW16" i="123"/>
  <c r="CS16"/>
  <c r="BR16"/>
  <c r="CY16"/>
  <c r="DD8" i="121"/>
  <c r="CS8"/>
  <c r="BR8"/>
  <c r="BA16" i="123"/>
  <c r="BG12" i="121"/>
  <c r="CC12"/>
  <c r="DD12"/>
  <c r="CH12"/>
  <c r="BW8"/>
  <c r="BG8"/>
  <c r="CN8"/>
  <c r="BR21" i="119"/>
  <c r="BG21"/>
  <c r="BW12" i="121"/>
  <c r="CH16" i="123"/>
  <c r="CS12" i="121"/>
  <c r="CN16" i="123"/>
  <c r="CY12" i="121"/>
  <c r="DL19" i="124"/>
  <c r="CU19"/>
  <c r="DF19"/>
  <c r="DW19"/>
  <c r="CH10" i="119"/>
  <c r="CH8" i="121"/>
  <c r="EC16" i="125"/>
  <c r="EC19"/>
  <c r="CH21" i="119"/>
  <c r="DD21"/>
  <c r="DD16" i="123"/>
  <c r="BG16"/>
  <c r="BL16"/>
  <c r="BR12" i="121"/>
  <c r="CH26" i="119"/>
  <c r="CN26"/>
  <c r="CY26"/>
  <c r="BL26"/>
  <c r="BG26"/>
  <c r="BW26"/>
  <c r="CS26"/>
  <c r="CC26"/>
  <c r="DD26"/>
  <c r="BR26"/>
  <c r="BA26"/>
  <c r="BW14" i="122"/>
  <c r="DD14"/>
  <c r="CH14"/>
  <c r="BA14"/>
  <c r="BL14"/>
  <c r="CC14"/>
  <c r="CN14"/>
  <c r="CY14"/>
  <c r="CS14"/>
  <c r="BR14"/>
  <c r="BG14"/>
  <c r="M43" i="89"/>
  <c r="AA43" s="1"/>
  <c r="AE43" s="1"/>
  <c r="AA44"/>
  <c r="AE44" s="1"/>
  <c r="CU19" i="125"/>
  <c r="GS19" i="124"/>
  <c r="EV19"/>
  <c r="FL19"/>
  <c r="FW19"/>
  <c r="FR19"/>
  <c r="FG19"/>
  <c r="FA19"/>
  <c r="EP19"/>
  <c r="GH19"/>
  <c r="GC19"/>
  <c r="GN19"/>
  <c r="N143" i="89"/>
  <c r="AB143" s="1"/>
  <c r="AF143" s="1"/>
  <c r="EH29" i="125" s="1"/>
  <c r="DL16"/>
  <c r="DD18" i="121"/>
  <c r="BG18"/>
  <c r="CS18"/>
  <c r="CH18"/>
  <c r="CN18"/>
  <c r="BW18"/>
  <c r="BL18"/>
  <c r="CC18"/>
  <c r="BA18"/>
  <c r="CY18"/>
  <c r="BR18"/>
  <c r="BA30" i="119"/>
  <c r="BG30"/>
  <c r="BR30"/>
  <c r="CN30"/>
  <c r="DD30"/>
  <c r="CS30"/>
  <c r="BL30"/>
  <c r="CC30"/>
  <c r="BW30"/>
  <c r="CH30"/>
  <c r="CY30"/>
  <c r="DA16" i="125"/>
  <c r="CJ19"/>
  <c r="DA6"/>
  <c r="EH6"/>
  <c r="DF6"/>
  <c r="CE6"/>
  <c r="DL6"/>
  <c r="CJ6"/>
  <c r="DR6"/>
  <c r="CP6"/>
  <c r="DW6"/>
  <c r="CU6"/>
  <c r="EC6"/>
  <c r="CH14" i="121"/>
  <c r="BA14"/>
  <c r="CY14"/>
  <c r="BL14"/>
  <c r="CN14"/>
  <c r="BG14"/>
  <c r="CS14"/>
  <c r="CC14"/>
  <c r="DD14"/>
  <c r="BW14"/>
  <c r="BR14"/>
  <c r="FR34" i="120"/>
  <c r="EP34"/>
  <c r="FW34"/>
  <c r="EV34"/>
  <c r="GS34"/>
  <c r="FG34"/>
  <c r="GH34"/>
  <c r="FA34"/>
  <c r="GN34"/>
  <c r="FL34"/>
  <c r="GC34"/>
  <c r="AD41" i="94"/>
  <c r="AD337" i="75" s="1"/>
  <c r="AD318"/>
  <c r="AD15" i="94"/>
  <c r="AD311" i="75" s="1"/>
  <c r="M33" i="92"/>
  <c r="M203" i="75" s="1"/>
  <c r="M196"/>
  <c r="L22" i="91"/>
  <c r="DL25" i="125"/>
  <c r="EH25"/>
  <c r="DW25"/>
  <c r="BG21" i="118"/>
  <c r="BR21"/>
  <c r="G5" i="8"/>
  <c r="C4" i="101" s="1"/>
  <c r="DR18" i="126"/>
  <c r="CJ18"/>
  <c r="DL18"/>
  <c r="CN13" i="119"/>
  <c r="CS13"/>
  <c r="DW21" i="120"/>
  <c r="ES21"/>
  <c r="EN21"/>
  <c r="N197" i="89"/>
  <c r="CE19" i="125"/>
  <c r="DW19"/>
  <c r="DL19"/>
  <c r="GC29" i="126"/>
  <c r="EV29"/>
  <c r="FW29"/>
  <c r="GN14" i="120"/>
  <c r="FW15" i="131"/>
  <c r="GC15"/>
  <c r="FW34" i="122"/>
  <c r="GN34"/>
  <c r="FL34"/>
  <c r="GC18" i="119"/>
  <c r="FA18"/>
  <c r="S90" i="89"/>
  <c r="X90" s="1"/>
  <c r="AC90" s="1"/>
  <c r="AG90" s="1"/>
  <c r="T10" i="98"/>
  <c r="T671" i="75" s="1"/>
  <c r="C24" i="101"/>
  <c r="G24" s="1"/>
  <c r="Q24" s="1"/>
  <c r="EH29" i="129" s="1"/>
  <c r="D213" i="8"/>
  <c r="F6" i="1" s="1"/>
  <c r="D76" i="100"/>
  <c r="F77" s="1"/>
  <c r="D80" s="1"/>
  <c r="N49" i="101" s="1"/>
  <c r="M48" i="92"/>
  <c r="M218" i="75" s="1"/>
  <c r="N10" i="89"/>
  <c r="AB10" s="1"/>
  <c r="AF10" s="1"/>
  <c r="DD22" i="118" s="1"/>
  <c r="CP25" i="125"/>
  <c r="DA25"/>
  <c r="CS21" i="118"/>
  <c r="BA21"/>
  <c r="CY21"/>
  <c r="CE18" i="126"/>
  <c r="DF18"/>
  <c r="EH18"/>
  <c r="DA9" i="127"/>
  <c r="EC9"/>
  <c r="BA19" i="118"/>
  <c r="DD19"/>
  <c r="DL25" i="126"/>
  <c r="CE25"/>
  <c r="DF25"/>
  <c r="CH13" i="119"/>
  <c r="BG13"/>
  <c r="BL13"/>
  <c r="FJ21" i="120"/>
  <c r="FD21"/>
  <c r="DL21"/>
  <c r="DA19" i="125"/>
  <c r="CP19"/>
  <c r="EP29" i="126"/>
  <c r="FR29"/>
  <c r="GS29"/>
  <c r="GC14" i="120"/>
  <c r="EV15" i="131"/>
  <c r="GH34" i="122"/>
  <c r="GC34"/>
  <c r="GS18" i="119"/>
  <c r="GN18"/>
  <c r="GH13" i="132"/>
  <c r="FR13"/>
  <c r="EP12" i="131"/>
  <c r="GH12"/>
  <c r="C34" i="100"/>
  <c r="C36" s="1"/>
  <c r="E7" i="101" s="1"/>
  <c r="E5" s="1"/>
  <c r="C32" i="88"/>
  <c r="C35" s="1"/>
  <c r="L21" i="89"/>
  <c r="M21" s="1"/>
  <c r="AA21" s="1"/>
  <c r="AE21" s="1"/>
  <c r="FJ15" i="119" s="1"/>
  <c r="L11" i="101"/>
  <c r="P11" s="1"/>
  <c r="AH26" i="90"/>
  <c r="AH100" i="75" s="1"/>
  <c r="G124" i="8"/>
  <c r="G107" s="1"/>
  <c r="I4" i="1" s="1"/>
  <c r="S24" i="89"/>
  <c r="X24" s="1"/>
  <c r="AC24" s="1"/>
  <c r="AG24" s="1"/>
  <c r="K364" i="8"/>
  <c r="P55" i="101" s="1"/>
  <c r="R55" s="1"/>
  <c r="GS11" i="131" s="1"/>
  <c r="C26" i="100"/>
  <c r="C27" s="1"/>
  <c r="C12" i="101" s="1"/>
  <c r="G12" s="1"/>
  <c r="Q12" s="1"/>
  <c r="DA17" i="129" s="1"/>
  <c r="D8" i="101"/>
  <c r="F15" i="94"/>
  <c r="F311" i="75" s="1"/>
  <c r="E46" i="101"/>
  <c r="G46" s="1"/>
  <c r="Q46" s="1"/>
  <c r="DR28" i="130" s="1"/>
  <c r="AG172" i="89"/>
  <c r="GS30" i="126" s="1"/>
  <c r="AP11" i="77"/>
  <c r="K60" i="8"/>
  <c r="K70"/>
  <c r="AP14" i="77" s="1"/>
  <c r="AT17" i="91"/>
  <c r="AT132" i="75" s="1"/>
  <c r="CJ25" i="125"/>
  <c r="DR25"/>
  <c r="CC21" i="118"/>
  <c r="DD21"/>
  <c r="DL29" i="126"/>
  <c r="CE29"/>
  <c r="DA18"/>
  <c r="CU9" i="127"/>
  <c r="DW9"/>
  <c r="G263" i="8"/>
  <c r="CS19" i="118"/>
  <c r="BR19"/>
  <c r="EH25" i="126"/>
  <c r="DA25"/>
  <c r="BW13" i="119"/>
  <c r="DD13"/>
  <c r="EH21" i="120"/>
  <c r="EC21"/>
  <c r="EH19" i="125"/>
  <c r="DF19"/>
  <c r="FR32" i="131"/>
  <c r="FA32"/>
  <c r="FL29" i="126"/>
  <c r="GH14" i="120"/>
  <c r="GS14"/>
  <c r="GS15" i="131"/>
  <c r="FR13"/>
  <c r="FG13"/>
  <c r="GH11" i="132"/>
  <c r="FA34" i="122"/>
  <c r="EV34"/>
  <c r="EP9" i="127"/>
  <c r="FW18" i="119"/>
  <c r="FL13" i="132"/>
  <c r="FA13"/>
  <c r="EV12" i="131"/>
  <c r="FL12"/>
  <c r="AG48" i="92"/>
  <c r="AG218" i="75" s="1"/>
  <c r="AG185"/>
  <c r="AC84"/>
  <c r="AC15" i="90"/>
  <c r="AC34"/>
  <c r="AC108" i="75" s="1"/>
  <c r="EV14" i="120"/>
  <c r="FL14"/>
  <c r="EP15" i="131"/>
  <c r="GN15"/>
  <c r="GH15"/>
  <c r="FL18" i="119"/>
  <c r="EP18"/>
  <c r="GH18"/>
  <c r="FA14" i="120"/>
  <c r="FG14"/>
  <c r="FR15" i="131"/>
  <c r="FL15"/>
  <c r="FG18" i="119"/>
  <c r="FG9" i="127"/>
  <c r="X37" i="89"/>
  <c r="AC37" s="1"/>
  <c r="AG37" s="1"/>
  <c r="EV20" i="120" s="1"/>
  <c r="GH9" i="127"/>
  <c r="FA9"/>
  <c r="GC9"/>
  <c r="GS12" i="131"/>
  <c r="FA12"/>
  <c r="FL9" i="127"/>
  <c r="GN9"/>
  <c r="EV9"/>
  <c r="GN12" i="128"/>
  <c r="FR12"/>
  <c r="EV12"/>
  <c r="GH12"/>
  <c r="FL12"/>
  <c r="EP12"/>
  <c r="GC12"/>
  <c r="FG12"/>
  <c r="GS12"/>
  <c r="FW12"/>
  <c r="FA12"/>
  <c r="GS26" i="120"/>
  <c r="FR26"/>
  <c r="EP26"/>
  <c r="FA26"/>
  <c r="FL26"/>
  <c r="GC26"/>
  <c r="GN26"/>
  <c r="FG26"/>
  <c r="EV26"/>
  <c r="FW26"/>
  <c r="GH26"/>
  <c r="GH9" i="131"/>
  <c r="FL9"/>
  <c r="EP9"/>
  <c r="GS9"/>
  <c r="FR9"/>
  <c r="GN9"/>
  <c r="FG9"/>
  <c r="GC9"/>
  <c r="FW9"/>
  <c r="FA9"/>
  <c r="EV9"/>
  <c r="EP26" i="125"/>
  <c r="FW26"/>
  <c r="EV26"/>
  <c r="GC26"/>
  <c r="FA26"/>
  <c r="GS26"/>
  <c r="GH26"/>
  <c r="GN26"/>
  <c r="FL26"/>
  <c r="FR26"/>
  <c r="FG26"/>
  <c r="GH31" i="126"/>
  <c r="FL31"/>
  <c r="EP31"/>
  <c r="GC31"/>
  <c r="FG31"/>
  <c r="GS31"/>
  <c r="FW31"/>
  <c r="FA31"/>
  <c r="GN31"/>
  <c r="FR31"/>
  <c r="EV31"/>
  <c r="GC14"/>
  <c r="FG14"/>
  <c r="GS14"/>
  <c r="FW14"/>
  <c r="FA14"/>
  <c r="GN14"/>
  <c r="FR14"/>
  <c r="EV14"/>
  <c r="GH14"/>
  <c r="FL14"/>
  <c r="EP14"/>
  <c r="FG20" i="120"/>
  <c r="GH14" i="130"/>
  <c r="FL14"/>
  <c r="EP14"/>
  <c r="GN14"/>
  <c r="FG14"/>
  <c r="GC14"/>
  <c r="FA14"/>
  <c r="GS14"/>
  <c r="FW14"/>
  <c r="FR14"/>
  <c r="EV14"/>
  <c r="GN16" i="125"/>
  <c r="FR16"/>
  <c r="GN20" i="118"/>
  <c r="FA20"/>
  <c r="GS20"/>
  <c r="FW20"/>
  <c r="FG20"/>
  <c r="GH20"/>
  <c r="EV20"/>
  <c r="GC20"/>
  <c r="FL20"/>
  <c r="EP20"/>
  <c r="FR20"/>
  <c r="GS24" i="120"/>
  <c r="GC24"/>
  <c r="FG24"/>
  <c r="GH24"/>
  <c r="FA24"/>
  <c r="EV24"/>
  <c r="FR24"/>
  <c r="EP24"/>
  <c r="GN24"/>
  <c r="FL24"/>
  <c r="FW24"/>
  <c r="FR21" i="127"/>
  <c r="GN16" i="122"/>
  <c r="FL16"/>
  <c r="FW16"/>
  <c r="EV16"/>
  <c r="FG16"/>
  <c r="GH16"/>
  <c r="FA16"/>
  <c r="EP16"/>
  <c r="GS16"/>
  <c r="FR16"/>
  <c r="GC16"/>
  <c r="FW32"/>
  <c r="EV32"/>
  <c r="GS32"/>
  <c r="GH32"/>
  <c r="FA32"/>
  <c r="FL32"/>
  <c r="GC32"/>
  <c r="GN32"/>
  <c r="EP32"/>
  <c r="FG32"/>
  <c r="FR32"/>
  <c r="EV32" i="118"/>
  <c r="GC8" i="119"/>
  <c r="FA8"/>
  <c r="GH8"/>
  <c r="FW8"/>
  <c r="FL8"/>
  <c r="GN8"/>
  <c r="EP8"/>
  <c r="FG8"/>
  <c r="FR8"/>
  <c r="GS8"/>
  <c r="EV8"/>
  <c r="GN10" i="131"/>
  <c r="FR10"/>
  <c r="EV10"/>
  <c r="GS10"/>
  <c r="FL10"/>
  <c r="GH10"/>
  <c r="FG10"/>
  <c r="GC10"/>
  <c r="FW10"/>
  <c r="FA10"/>
  <c r="EP10"/>
  <c r="X184" i="89"/>
  <c r="AG184" s="1"/>
  <c r="GC10" i="123"/>
  <c r="FA10"/>
  <c r="EP10"/>
  <c r="GN10"/>
  <c r="FG10"/>
  <c r="FR10"/>
  <c r="GH10"/>
  <c r="GS10"/>
  <c r="EV10"/>
  <c r="FL10"/>
  <c r="FW10"/>
  <c r="GN32" i="119"/>
  <c r="FL32"/>
  <c r="GH32"/>
  <c r="EP32"/>
  <c r="FA32"/>
  <c r="FR32"/>
  <c r="GC32"/>
  <c r="EV32"/>
  <c r="FG32"/>
  <c r="FW32"/>
  <c r="GS32"/>
  <c r="GS14" i="129"/>
  <c r="FW14"/>
  <c r="FA14"/>
  <c r="GN14"/>
  <c r="FR14"/>
  <c r="EV14"/>
  <c r="FL14"/>
  <c r="FG14"/>
  <c r="GH14"/>
  <c r="EP14"/>
  <c r="GC14"/>
  <c r="GH23" i="126"/>
  <c r="FL23"/>
  <c r="EP23"/>
  <c r="GC23"/>
  <c r="FG23"/>
  <c r="GS23"/>
  <c r="FW23"/>
  <c r="FA23"/>
  <c r="GN23"/>
  <c r="FR23"/>
  <c r="EV23"/>
  <c r="GH18" i="118"/>
  <c r="FR18"/>
  <c r="GS18"/>
  <c r="FA18"/>
  <c r="GN18"/>
  <c r="EV18"/>
  <c r="FW18"/>
  <c r="FG18"/>
  <c r="EP18"/>
  <c r="GC18"/>
  <c r="FL18"/>
  <c r="P24" i="101"/>
  <c r="R24" s="1"/>
  <c r="FA10" i="122"/>
  <c r="GH10"/>
  <c r="FG10"/>
  <c r="FW10"/>
  <c r="FL10"/>
  <c r="GN10"/>
  <c r="EP10"/>
  <c r="FR10"/>
  <c r="GC10"/>
  <c r="GS10"/>
  <c r="EV10"/>
  <c r="K98" i="8"/>
  <c r="N15" i="101" s="1"/>
  <c r="N14" s="1"/>
  <c r="EV11" i="131"/>
  <c r="GC20" i="125"/>
  <c r="FA20"/>
  <c r="GH20"/>
  <c r="FG20"/>
  <c r="FL20"/>
  <c r="EP20"/>
  <c r="EV20"/>
  <c r="GS20"/>
  <c r="FR20"/>
  <c r="FW20"/>
  <c r="GN20"/>
  <c r="GS30" i="131"/>
  <c r="FW30"/>
  <c r="FA30"/>
  <c r="GH30"/>
  <c r="FG30"/>
  <c r="GN30"/>
  <c r="EV30"/>
  <c r="GC30"/>
  <c r="EP30"/>
  <c r="FR30"/>
  <c r="FL30"/>
  <c r="X20" i="89"/>
  <c r="AC20" s="1"/>
  <c r="AG20" s="1"/>
  <c r="GN28" i="130"/>
  <c r="GC33" i="127"/>
  <c r="FG33"/>
  <c r="GS33"/>
  <c r="FW33"/>
  <c r="FA33"/>
  <c r="GN33"/>
  <c r="FR33"/>
  <c r="EV33"/>
  <c r="GH33"/>
  <c r="FL33"/>
  <c r="EP33"/>
  <c r="GS16" i="132"/>
  <c r="FW16"/>
  <c r="FA16"/>
  <c r="GN16"/>
  <c r="FL16"/>
  <c r="FR16"/>
  <c r="FG16"/>
  <c r="GH16"/>
  <c r="GC16"/>
  <c r="EV16"/>
  <c r="EP16"/>
  <c r="GH20" i="131"/>
  <c r="FL20"/>
  <c r="EP20"/>
  <c r="FW20"/>
  <c r="EV20"/>
  <c r="FR20"/>
  <c r="GS20"/>
  <c r="FG20"/>
  <c r="GN20"/>
  <c r="GC20"/>
  <c r="FA20"/>
  <c r="GS12" i="120"/>
  <c r="FG12"/>
  <c r="GH12"/>
  <c r="EP12"/>
  <c r="GC12"/>
  <c r="FL12"/>
  <c r="FA12"/>
  <c r="FW12"/>
  <c r="EV12"/>
  <c r="FR12"/>
  <c r="GN12"/>
  <c r="GC8" i="131"/>
  <c r="FG8"/>
  <c r="GS8"/>
  <c r="FR8"/>
  <c r="EP8"/>
  <c r="GN8"/>
  <c r="FL8"/>
  <c r="GH8"/>
  <c r="FW8"/>
  <c r="FA8"/>
  <c r="EV8"/>
  <c r="GS12" i="130"/>
  <c r="FW12"/>
  <c r="FA12"/>
  <c r="GN12"/>
  <c r="FL12"/>
  <c r="GH12"/>
  <c r="FG12"/>
  <c r="EP12"/>
  <c r="GC12"/>
  <c r="FR12"/>
  <c r="EV12"/>
  <c r="GH11" i="128"/>
  <c r="FL11"/>
  <c r="EP11"/>
  <c r="GC11"/>
  <c r="FG11"/>
  <c r="GS11"/>
  <c r="FW11"/>
  <c r="FA11"/>
  <c r="GN11"/>
  <c r="FR11"/>
  <c r="EV11"/>
  <c r="GN24" i="126"/>
  <c r="FR24"/>
  <c r="EV24"/>
  <c r="GH24"/>
  <c r="FL24"/>
  <c r="EP24"/>
  <c r="GC24"/>
  <c r="FG24"/>
  <c r="GS24"/>
  <c r="FW24"/>
  <c r="FA24"/>
  <c r="GC18"/>
  <c r="FG18"/>
  <c r="GS18"/>
  <c r="FW18"/>
  <c r="FA18"/>
  <c r="GN18"/>
  <c r="FR18"/>
  <c r="EV18"/>
  <c r="GH18"/>
  <c r="FL18"/>
  <c r="EP18"/>
  <c r="GC10" i="128"/>
  <c r="FG10"/>
  <c r="GS10"/>
  <c r="FW10"/>
  <c r="FA10"/>
  <c r="GN10"/>
  <c r="FR10"/>
  <c r="EV10"/>
  <c r="GH10"/>
  <c r="FL10"/>
  <c r="EP10"/>
  <c r="AG159" i="89"/>
  <c r="EP18" i="123"/>
  <c r="GC18"/>
  <c r="FA18"/>
  <c r="FL18"/>
  <c r="GN18"/>
  <c r="FG18"/>
  <c r="FR18"/>
  <c r="GS18"/>
  <c r="EV18"/>
  <c r="GH18"/>
  <c r="FW18"/>
  <c r="X180" i="89"/>
  <c r="AG180" s="1"/>
  <c r="GC23" i="131"/>
  <c r="FG23"/>
  <c r="GS23"/>
  <c r="FR23"/>
  <c r="EP23"/>
  <c r="GH23"/>
  <c r="EV23"/>
  <c r="FW23"/>
  <c r="FL23"/>
  <c r="FA23"/>
  <c r="GN23"/>
  <c r="EP10" i="119"/>
  <c r="FW10"/>
  <c r="EV10"/>
  <c r="FG10"/>
  <c r="FR10"/>
  <c r="GH10"/>
  <c r="GS10"/>
  <c r="FL10"/>
  <c r="FA10"/>
  <c r="GC10"/>
  <c r="GN10"/>
  <c r="EV15" i="130"/>
  <c r="FA15"/>
  <c r="EP15"/>
  <c r="EV19" i="131"/>
  <c r="GH19"/>
  <c r="EP19"/>
  <c r="GS19" i="125"/>
  <c r="FR19"/>
  <c r="FG19"/>
  <c r="FW19"/>
  <c r="EV19"/>
  <c r="GH19"/>
  <c r="FL19"/>
  <c r="FA19"/>
  <c r="EP19"/>
  <c r="GN19"/>
  <c r="GC19"/>
  <c r="GH22" i="130"/>
  <c r="FL22"/>
  <c r="EP22"/>
  <c r="GC22"/>
  <c r="FA22"/>
  <c r="FW22"/>
  <c r="EV22"/>
  <c r="GN22"/>
  <c r="FR22"/>
  <c r="FG22"/>
  <c r="GS22"/>
  <c r="GN27" i="127"/>
  <c r="FR27"/>
  <c r="EV27"/>
  <c r="GH27"/>
  <c r="FL27"/>
  <c r="EP27"/>
  <c r="GC27"/>
  <c r="FG27"/>
  <c r="GS27"/>
  <c r="FW27"/>
  <c r="FA27"/>
  <c r="FG34" i="119"/>
  <c r="GC34"/>
  <c r="FW34"/>
  <c r="EV34"/>
  <c r="FA34"/>
  <c r="FL34"/>
  <c r="GN34"/>
  <c r="EP34"/>
  <c r="FR34"/>
  <c r="GS34"/>
  <c r="GH34"/>
  <c r="GN23" i="127"/>
  <c r="FR23"/>
  <c r="EV23"/>
  <c r="GH23"/>
  <c r="FL23"/>
  <c r="EP23"/>
  <c r="GC23"/>
  <c r="FG23"/>
  <c r="GS23"/>
  <c r="FW23"/>
  <c r="FA23"/>
  <c r="X153" i="89"/>
  <c r="AG153" s="1"/>
  <c r="GH26" i="118"/>
  <c r="FR26"/>
  <c r="EV26"/>
  <c r="GN26"/>
  <c r="FG26"/>
  <c r="EP26"/>
  <c r="FW26"/>
  <c r="GC26"/>
  <c r="GS26"/>
  <c r="FL26"/>
  <c r="FA26"/>
  <c r="GH14"/>
  <c r="GC14"/>
  <c r="AM129" i="75"/>
  <c r="V7" i="89"/>
  <c r="W7" s="1"/>
  <c r="GC25" i="127"/>
  <c r="FG25"/>
  <c r="GS25"/>
  <c r="FW25"/>
  <c r="FA25"/>
  <c r="GN25"/>
  <c r="FR25"/>
  <c r="EV25"/>
  <c r="GH25"/>
  <c r="FL25"/>
  <c r="EP25"/>
  <c r="GN30" i="118"/>
  <c r="FL30"/>
  <c r="GS30"/>
  <c r="FR30"/>
  <c r="EP30"/>
  <c r="FW30"/>
  <c r="EV30"/>
  <c r="FA30"/>
  <c r="GH30"/>
  <c r="GC30"/>
  <c r="FG30"/>
  <c r="FR30" i="124"/>
  <c r="EP30"/>
  <c r="GC30"/>
  <c r="EV30"/>
  <c r="FG30"/>
  <c r="FW30"/>
  <c r="GH30"/>
  <c r="FL30"/>
  <c r="GS30"/>
  <c r="GN30"/>
  <c r="FA30"/>
  <c r="FA28" i="123"/>
  <c r="EP28"/>
  <c r="GC28"/>
  <c r="FR28"/>
  <c r="FW28"/>
  <c r="FL28"/>
  <c r="FG28"/>
  <c r="GN28"/>
  <c r="GS28"/>
  <c r="EV28"/>
  <c r="GH28"/>
  <c r="Z22" i="97"/>
  <c r="Z41" s="1"/>
  <c r="Z383" i="75" s="1"/>
  <c r="FW18" i="122"/>
  <c r="EV18"/>
  <c r="GC18"/>
  <c r="FA18"/>
  <c r="FL18"/>
  <c r="GN18"/>
  <c r="EP18"/>
  <c r="FR18"/>
  <c r="FG18"/>
  <c r="GS18"/>
  <c r="GH18"/>
  <c r="GS25" i="126"/>
  <c r="FW25"/>
  <c r="FA25"/>
  <c r="GN25"/>
  <c r="FR25"/>
  <c r="EV25"/>
  <c r="GH25"/>
  <c r="FL25"/>
  <c r="EP25"/>
  <c r="GC25"/>
  <c r="FG25"/>
  <c r="FG22" i="120"/>
  <c r="FL22"/>
  <c r="FW22"/>
  <c r="EP22"/>
  <c r="FA22"/>
  <c r="FR22"/>
  <c r="EV22"/>
  <c r="GS22"/>
  <c r="X100" i="89"/>
  <c r="AC100" s="1"/>
  <c r="AG100" s="1"/>
  <c r="GS32" i="127"/>
  <c r="FW32"/>
  <c r="FA32"/>
  <c r="GN32"/>
  <c r="FR32"/>
  <c r="EV32"/>
  <c r="GH32"/>
  <c r="FL32"/>
  <c r="EP32"/>
  <c r="GC32"/>
  <c r="FG32"/>
  <c r="GN11" i="130"/>
  <c r="FR11"/>
  <c r="EV11"/>
  <c r="GS11"/>
  <c r="FL11"/>
  <c r="GH11"/>
  <c r="FG11"/>
  <c r="EP11"/>
  <c r="GC11"/>
  <c r="FW11"/>
  <c r="FA11"/>
  <c r="EP22" i="127"/>
  <c r="FW22"/>
  <c r="FA16" i="130"/>
  <c r="GH16"/>
  <c r="EV16"/>
  <c r="EP16"/>
  <c r="EV12" i="119"/>
  <c r="GC12"/>
  <c r="FA12"/>
  <c r="GH12"/>
  <c r="GS12"/>
  <c r="FL12"/>
  <c r="FW12"/>
  <c r="GN12"/>
  <c r="EP12"/>
  <c r="FR12"/>
  <c r="FG12"/>
  <c r="GH16" i="131"/>
  <c r="EP16"/>
  <c r="FR16"/>
  <c r="X170" i="89"/>
  <c r="GN21" i="131"/>
  <c r="FR21"/>
  <c r="EV21"/>
  <c r="FW21"/>
  <c r="EP21"/>
  <c r="GH21"/>
  <c r="FA21"/>
  <c r="GC21"/>
  <c r="GS21"/>
  <c r="FL21"/>
  <c r="FG21"/>
  <c r="X151" i="89"/>
  <c r="AG151" s="1"/>
  <c r="GC31" i="131"/>
  <c r="FG31"/>
  <c r="GH31"/>
  <c r="FA31"/>
  <c r="FR31"/>
  <c r="GS31"/>
  <c r="FL31"/>
  <c r="EV31"/>
  <c r="EP31"/>
  <c r="GN31"/>
  <c r="FW31"/>
  <c r="DF32" i="123"/>
  <c r="DR32"/>
  <c r="DW32"/>
  <c r="DA32"/>
  <c r="EC32"/>
  <c r="EH32"/>
  <c r="CP32"/>
  <c r="CN11" i="119"/>
  <c r="CU15" i="131"/>
  <c r="N205" i="89"/>
  <c r="AF205" s="1"/>
  <c r="EC9" i="128" s="1"/>
  <c r="BG11" i="119"/>
  <c r="CY11"/>
  <c r="DW13" i="132"/>
  <c r="DF13"/>
  <c r="EH15" i="131"/>
  <c r="N19" i="89"/>
  <c r="AB19" s="1"/>
  <c r="AF19" s="1"/>
  <c r="BG12" i="119" s="1"/>
  <c r="CS11"/>
  <c r="DD11"/>
  <c r="BR11"/>
  <c r="BW11"/>
  <c r="CU21" i="127"/>
  <c r="DA13" i="132"/>
  <c r="CP13"/>
  <c r="K108" i="88"/>
  <c r="AQ25" i="98"/>
  <c r="AQ685" i="75" s="1"/>
  <c r="N8" i="89"/>
  <c r="AB8" s="1"/>
  <c r="AF8" s="1"/>
  <c r="BW18" i="118" s="1"/>
  <c r="AF1096" i="75"/>
  <c r="CP15" i="131"/>
  <c r="DL15"/>
  <c r="DF15"/>
  <c r="L89" i="75"/>
  <c r="CU32" i="123"/>
  <c r="CJ32"/>
  <c r="DR15" i="131"/>
  <c r="CE15"/>
  <c r="EC15"/>
  <c r="D4" i="8"/>
  <c r="F2" i="1" s="1"/>
  <c r="DW15" i="131"/>
  <c r="DR30" i="123"/>
  <c r="CP30"/>
  <c r="DW30"/>
  <c r="CU30"/>
  <c r="EC30"/>
  <c r="DA30"/>
  <c r="EH30"/>
  <c r="DF30"/>
  <c r="CE30"/>
  <c r="DL30"/>
  <c r="CJ30"/>
  <c r="DF23" i="131"/>
  <c r="EC12" i="128"/>
  <c r="DF12"/>
  <c r="CJ12"/>
  <c r="DW12"/>
  <c r="DA12"/>
  <c r="CE12"/>
  <c r="DR12"/>
  <c r="CU12"/>
  <c r="EH12"/>
  <c r="DL12"/>
  <c r="CP12"/>
  <c r="M41" i="89"/>
  <c r="AA41" s="1"/>
  <c r="AE41" s="1"/>
  <c r="BL33" i="118"/>
  <c r="CS33"/>
  <c r="CY33"/>
  <c r="BR33"/>
  <c r="CN33"/>
  <c r="BA33"/>
  <c r="BW33"/>
  <c r="CC33"/>
  <c r="BG33"/>
  <c r="DD33"/>
  <c r="CH33"/>
  <c r="N151" i="89"/>
  <c r="I37"/>
  <c r="Z37" s="1"/>
  <c r="AD37" s="1"/>
  <c r="EH33" i="127"/>
  <c r="DL33"/>
  <c r="CP33"/>
  <c r="EC33"/>
  <c r="DF33"/>
  <c r="CJ33"/>
  <c r="DW33"/>
  <c r="DA33"/>
  <c r="CE33"/>
  <c r="DR33"/>
  <c r="CU33"/>
  <c r="CU14" i="129"/>
  <c r="DR14"/>
  <c r="DA14"/>
  <c r="EC14"/>
  <c r="CE14"/>
  <c r="DF14"/>
  <c r="EH14"/>
  <c r="CP14"/>
  <c r="DL14"/>
  <c r="DW14"/>
  <c r="CJ14"/>
  <c r="DR29" i="131"/>
  <c r="CU29"/>
  <c r="EH29"/>
  <c r="DF29"/>
  <c r="CE29"/>
  <c r="DW29"/>
  <c r="CJ29"/>
  <c r="DL29"/>
  <c r="EC29"/>
  <c r="DA29"/>
  <c r="CP29"/>
  <c r="DR15" i="126"/>
  <c r="CP15"/>
  <c r="DW15"/>
  <c r="N169" i="89"/>
  <c r="AF169" s="1"/>
  <c r="AF170"/>
  <c r="BW29" i="118"/>
  <c r="BG29"/>
  <c r="BA29"/>
  <c r="DD29"/>
  <c r="CN29"/>
  <c r="BL29"/>
  <c r="CC29"/>
  <c r="CH29"/>
  <c r="CY29"/>
  <c r="CS29"/>
  <c r="BR29"/>
  <c r="ES19" i="120"/>
  <c r="DR19"/>
  <c r="EY19"/>
  <c r="DW19"/>
  <c r="FD19"/>
  <c r="EC19"/>
  <c r="EH19"/>
  <c r="FO19"/>
  <c r="DL19"/>
  <c r="EN19"/>
  <c r="FJ19"/>
  <c r="CS11" i="122"/>
  <c r="CN11"/>
  <c r="DD11"/>
  <c r="CY11"/>
  <c r="BW11"/>
  <c r="BL11"/>
  <c r="CC11"/>
  <c r="BR11"/>
  <c r="BA11"/>
  <c r="CH11"/>
  <c r="BG11"/>
  <c r="CS25" i="120"/>
  <c r="BA25"/>
  <c r="BL25"/>
  <c r="CY25"/>
  <c r="CC25"/>
  <c r="CN25"/>
  <c r="DD25"/>
  <c r="CH25"/>
  <c r="BG25"/>
  <c r="BR25"/>
  <c r="BW25"/>
  <c r="I74" i="89"/>
  <c r="Z74" s="1"/>
  <c r="AD74" s="1"/>
  <c r="DW11" i="127"/>
  <c r="DA11"/>
  <c r="CE11"/>
  <c r="DR11"/>
  <c r="CU11"/>
  <c r="EH11"/>
  <c r="DL11"/>
  <c r="CP11"/>
  <c r="EC11"/>
  <c r="DF11"/>
  <c r="CJ11"/>
  <c r="E4" i="8"/>
  <c r="G2" i="1" s="1"/>
  <c r="DR10" i="131"/>
  <c r="CU10"/>
  <c r="DL10"/>
  <c r="CJ10"/>
  <c r="EH10"/>
  <c r="DF10"/>
  <c r="CE10"/>
  <c r="EC10"/>
  <c r="DW10"/>
  <c r="DA10"/>
  <c r="CP10"/>
  <c r="DF13" i="130"/>
  <c r="M20" i="89"/>
  <c r="AA20" s="1"/>
  <c r="AE20" s="1"/>
  <c r="N138"/>
  <c r="AB138" s="1"/>
  <c r="AF138" s="1"/>
  <c r="DL24" i="125" s="1"/>
  <c r="C76" i="100"/>
  <c r="E77" s="1"/>
  <c r="C80" s="1"/>
  <c r="E49" i="101" s="1"/>
  <c r="EC16" i="130"/>
  <c r="DA16"/>
  <c r="DR16"/>
  <c r="EC12"/>
  <c r="DF12"/>
  <c r="CJ12"/>
  <c r="DL12"/>
  <c r="CE12"/>
  <c r="EH12"/>
  <c r="DA12"/>
  <c r="CP12"/>
  <c r="DW12"/>
  <c r="DR12"/>
  <c r="CU12"/>
  <c r="DR14"/>
  <c r="CU14"/>
  <c r="EH14"/>
  <c r="DF14"/>
  <c r="CE14"/>
  <c r="EC14"/>
  <c r="DA14"/>
  <c r="CJ14"/>
  <c r="DW14"/>
  <c r="DL14"/>
  <c r="CP14"/>
  <c r="EC31" i="125"/>
  <c r="DA31"/>
  <c r="EH31"/>
  <c r="DF31"/>
  <c r="CE31"/>
  <c r="DL31"/>
  <c r="DW31"/>
  <c r="CU31"/>
  <c r="DR31"/>
  <c r="CJ31"/>
  <c r="CP31"/>
  <c r="DR10" i="128"/>
  <c r="CU10"/>
  <c r="EH10"/>
  <c r="DL10"/>
  <c r="CP10"/>
  <c r="EC10"/>
  <c r="DF10"/>
  <c r="CJ10"/>
  <c r="DW10"/>
  <c r="DA10"/>
  <c r="CE10"/>
  <c r="DW15" i="130"/>
  <c r="DA15"/>
  <c r="CE15"/>
  <c r="EH15"/>
  <c r="DF15"/>
  <c r="EC15"/>
  <c r="CU15"/>
  <c r="CJ15"/>
  <c r="DR15"/>
  <c r="DL15"/>
  <c r="CP15"/>
  <c r="DL32" i="123"/>
  <c r="CE32"/>
  <c r="CE6" i="124"/>
  <c r="DR22" i="127"/>
  <c r="CU22"/>
  <c r="EH22"/>
  <c r="DL22"/>
  <c r="CP22"/>
  <c r="EC22"/>
  <c r="DF22"/>
  <c r="CJ22"/>
  <c r="DW22"/>
  <c r="DA22"/>
  <c r="CE22"/>
  <c r="EH32" i="131"/>
  <c r="DL32"/>
  <c r="CP32"/>
  <c r="EC32"/>
  <c r="DA32"/>
  <c r="CU32"/>
  <c r="DW32"/>
  <c r="CJ32"/>
  <c r="DR32"/>
  <c r="DF32"/>
  <c r="CE32"/>
  <c r="N184" i="89"/>
  <c r="AF184" s="1"/>
  <c r="EC12" i="131"/>
  <c r="DF12"/>
  <c r="CJ12"/>
  <c r="DL12"/>
  <c r="CE12"/>
  <c r="EH12"/>
  <c r="DA12"/>
  <c r="DW12"/>
  <c r="DR12"/>
  <c r="CU12"/>
  <c r="CP12"/>
  <c r="N14" i="89"/>
  <c r="AB14" s="1"/>
  <c r="AF14" s="1"/>
  <c r="BW26" i="118"/>
  <c r="BG26"/>
  <c r="CS26"/>
  <c r="N61" i="89"/>
  <c r="AB61" s="1"/>
  <c r="AF61" s="1"/>
  <c r="N40"/>
  <c r="AB40" s="1"/>
  <c r="AF40" s="1"/>
  <c r="EH29" i="127"/>
  <c r="DL29"/>
  <c r="CP29"/>
  <c r="EC29"/>
  <c r="DF29"/>
  <c r="CJ29"/>
  <c r="DW29"/>
  <c r="DA29"/>
  <c r="CE29"/>
  <c r="DR29"/>
  <c r="CU29"/>
  <c r="AA7" i="89"/>
  <c r="AE7" s="1"/>
  <c r="N179"/>
  <c r="AF179" s="1"/>
  <c r="CC29" i="131"/>
  <c r="CC29" i="130"/>
  <c r="CC29" i="129"/>
  <c r="CC29" i="126"/>
  <c r="CC29" i="127"/>
  <c r="BG27" i="123"/>
  <c r="BL27"/>
  <c r="CS27" i="122"/>
  <c r="BR27"/>
  <c r="CC27" i="123"/>
  <c r="CC27" i="122"/>
  <c r="CN27"/>
  <c r="BA27" i="123"/>
  <c r="BG27" i="122"/>
  <c r="DD27"/>
  <c r="BR27" i="123"/>
  <c r="CH27" i="122"/>
  <c r="CY27"/>
  <c r="BL27"/>
  <c r="BA27"/>
  <c r="CC28" i="125"/>
  <c r="BW27" i="122"/>
  <c r="CC28" i="124"/>
  <c r="I87" i="89"/>
  <c r="N87" s="1"/>
  <c r="AB87" s="1"/>
  <c r="AF87" s="1"/>
  <c r="I72"/>
  <c r="Z72" s="1"/>
  <c r="AD72" s="1"/>
  <c r="DL30" i="124"/>
  <c r="CJ30"/>
  <c r="DR30"/>
  <c r="CP30"/>
  <c r="CU30"/>
  <c r="DA30"/>
  <c r="DW30"/>
  <c r="EH30"/>
  <c r="CE30"/>
  <c r="DF30"/>
  <c r="EC30"/>
  <c r="EC19" i="131"/>
  <c r="DF19"/>
  <c r="CJ19"/>
  <c r="DW19"/>
  <c r="CU19"/>
  <c r="DA19"/>
  <c r="EH19"/>
  <c r="CP19"/>
  <c r="DR19"/>
  <c r="DL19"/>
  <c r="CE19"/>
  <c r="N38" i="89"/>
  <c r="AB38" s="1"/>
  <c r="AF38" s="1"/>
  <c r="DD22" i="120" s="1"/>
  <c r="AF164" i="89"/>
  <c r="N163"/>
  <c r="AF163" s="1"/>
  <c r="C95" i="100"/>
  <c r="M57" i="89"/>
  <c r="AA57" s="1"/>
  <c r="AE57" s="1"/>
  <c r="I33"/>
  <c r="Z33" s="1"/>
  <c r="AD33" s="1"/>
  <c r="I22"/>
  <c r="Z22" s="1"/>
  <c r="AD22" s="1"/>
  <c r="I84"/>
  <c r="N84" s="1"/>
  <c r="AB84" s="1"/>
  <c r="AF84" s="1"/>
  <c r="DF28" i="130"/>
  <c r="CJ28"/>
  <c r="DL28"/>
  <c r="CE28"/>
  <c r="CU28"/>
  <c r="EH28"/>
  <c r="EC6" i="124"/>
  <c r="EC8" i="131"/>
  <c r="DF8"/>
  <c r="CJ8"/>
  <c r="DR8"/>
  <c r="CP8"/>
  <c r="DL8"/>
  <c r="CE8"/>
  <c r="EH8"/>
  <c r="DW8"/>
  <c r="DA8"/>
  <c r="CU8"/>
  <c r="EH16" i="132"/>
  <c r="DL16"/>
  <c r="DA16"/>
  <c r="DF16"/>
  <c r="DR16"/>
  <c r="CJ16"/>
  <c r="EH13" i="131"/>
  <c r="DL13"/>
  <c r="CP13"/>
  <c r="DF13"/>
  <c r="CE13"/>
  <c r="EC13"/>
  <c r="DA13"/>
  <c r="DW13"/>
  <c r="DR13"/>
  <c r="CU13"/>
  <c r="CJ13"/>
  <c r="DL23" i="120"/>
  <c r="ES23"/>
  <c r="DR23"/>
  <c r="EY23"/>
  <c r="DW23"/>
  <c r="EC23"/>
  <c r="FO23"/>
  <c r="EN23"/>
  <c r="FD23"/>
  <c r="FJ23"/>
  <c r="EH23"/>
  <c r="EY27" i="122"/>
  <c r="DW27"/>
  <c r="FD27"/>
  <c r="EC27"/>
  <c r="FJ27"/>
  <c r="EH27"/>
  <c r="EN27"/>
  <c r="DL27"/>
  <c r="DR27"/>
  <c r="ES27"/>
  <c r="FO27"/>
  <c r="EH8" i="132"/>
  <c r="DL8"/>
  <c r="CP8"/>
  <c r="DR8"/>
  <c r="CJ8"/>
  <c r="DW8"/>
  <c r="CE8"/>
  <c r="DF8"/>
  <c r="EC8"/>
  <c r="DA8"/>
  <c r="CU8"/>
  <c r="CE16" i="131"/>
  <c r="DW13" i="118"/>
  <c r="FO13"/>
  <c r="DW27" i="127"/>
  <c r="DA27"/>
  <c r="CE27"/>
  <c r="DR27"/>
  <c r="CU27"/>
  <c r="EH27"/>
  <c r="DL27"/>
  <c r="CP27"/>
  <c r="EC27"/>
  <c r="DF27"/>
  <c r="CJ27"/>
  <c r="BR21" i="122"/>
  <c r="CY21"/>
  <c r="CN21"/>
  <c r="DD21"/>
  <c r="BG21"/>
  <c r="BA21"/>
  <c r="CH21"/>
  <c r="BW21"/>
  <c r="CS21"/>
  <c r="CC21"/>
  <c r="BL21"/>
  <c r="FO31" i="118"/>
  <c r="DL31"/>
  <c r="DW31"/>
  <c r="EC31"/>
  <c r="FJ31"/>
  <c r="FD31"/>
  <c r="ES31"/>
  <c r="EN31"/>
  <c r="DR31"/>
  <c r="EY31"/>
  <c r="EH31"/>
  <c r="BA31" i="119"/>
  <c r="CC31"/>
  <c r="CS31"/>
  <c r="CH31"/>
  <c r="BW31"/>
  <c r="CY31"/>
  <c r="BR31"/>
  <c r="BG31"/>
  <c r="DD31"/>
  <c r="BL31"/>
  <c r="CN31"/>
  <c r="DW11" i="131"/>
  <c r="DA11"/>
  <c r="CE11"/>
  <c r="DL11"/>
  <c r="CJ11"/>
  <c r="EH11"/>
  <c r="DF11"/>
  <c r="EC11"/>
  <c r="DR11"/>
  <c r="CU11"/>
  <c r="CP11"/>
  <c r="EY15" i="119"/>
  <c r="DR22" i="130"/>
  <c r="CU22"/>
  <c r="EC22"/>
  <c r="DA22"/>
  <c r="DW22"/>
  <c r="CP22"/>
  <c r="EH22"/>
  <c r="CE22"/>
  <c r="DL22"/>
  <c r="DF22"/>
  <c r="CJ22"/>
  <c r="BG27" i="120"/>
  <c r="CS27"/>
  <c r="DD27"/>
  <c r="M24" i="89"/>
  <c r="AA24" s="1"/>
  <c r="AE24" s="1"/>
  <c r="DW30" i="131"/>
  <c r="DA30"/>
  <c r="CE30"/>
  <c r="EH30"/>
  <c r="DF30"/>
  <c r="CU30"/>
  <c r="EC30"/>
  <c r="CP30"/>
  <c r="CJ30"/>
  <c r="DR30"/>
  <c r="DL30"/>
  <c r="BA21" i="120"/>
  <c r="BG21"/>
  <c r="BL21"/>
  <c r="CS21"/>
  <c r="CC21"/>
  <c r="BW21"/>
  <c r="BR21"/>
  <c r="DD21"/>
  <c r="CH21"/>
  <c r="CY21"/>
  <c r="CN21"/>
  <c r="I34" i="89"/>
  <c r="Z34" s="1"/>
  <c r="AD34" s="1"/>
  <c r="DF26" i="125"/>
  <c r="CE26"/>
  <c r="DL26"/>
  <c r="CJ26"/>
  <c r="DR26"/>
  <c r="CP26"/>
  <c r="EC26"/>
  <c r="EH26"/>
  <c r="DW26"/>
  <c r="DA26"/>
  <c r="CU26"/>
  <c r="DW24" i="126"/>
  <c r="DA24"/>
  <c r="CE24"/>
  <c r="DR24"/>
  <c r="CU24"/>
  <c r="EH24"/>
  <c r="DL24"/>
  <c r="CP24"/>
  <c r="EC24"/>
  <c r="DF24"/>
  <c r="CJ24"/>
  <c r="I71" i="89"/>
  <c r="Z71" s="1"/>
  <c r="AD71" s="1"/>
  <c r="N195"/>
  <c r="AF195" s="1"/>
  <c r="EH11" i="130"/>
  <c r="CP11"/>
  <c r="DR31" i="126"/>
  <c r="CU31"/>
  <c r="EH31"/>
  <c r="DL31"/>
  <c r="CP31"/>
  <c r="EC31"/>
  <c r="DF31"/>
  <c r="CJ31"/>
  <c r="DW31"/>
  <c r="DA31"/>
  <c r="CE31"/>
  <c r="EY17" i="118"/>
  <c r="DW17"/>
  <c r="EH17"/>
  <c r="ES17"/>
  <c r="DL17"/>
  <c r="FJ17"/>
  <c r="EN17"/>
  <c r="FD17"/>
  <c r="DR17"/>
  <c r="FO17"/>
  <c r="EC17"/>
  <c r="EH20" i="131"/>
  <c r="DL20"/>
  <c r="CP20"/>
  <c r="DW20"/>
  <c r="CU20"/>
  <c r="DR20"/>
  <c r="CE20"/>
  <c r="DF20"/>
  <c r="EC20"/>
  <c r="DA20"/>
  <c r="CJ20"/>
  <c r="N39" i="89"/>
  <c r="AB39" s="1"/>
  <c r="AF39" s="1"/>
  <c r="EC32" i="127"/>
  <c r="DF32"/>
  <c r="CJ32"/>
  <c r="DW32"/>
  <c r="DA32"/>
  <c r="CE32"/>
  <c r="DR32"/>
  <c r="CU32"/>
  <c r="EH32"/>
  <c r="DL32"/>
  <c r="CP32"/>
  <c r="M68" i="89"/>
  <c r="AA68" s="1"/>
  <c r="AE68" s="1"/>
  <c r="EH25" i="127"/>
  <c r="DL25"/>
  <c r="CP25"/>
  <c r="EC25"/>
  <c r="DF25"/>
  <c r="CJ25"/>
  <c r="DW25"/>
  <c r="DA25"/>
  <c r="CE25"/>
  <c r="DR25"/>
  <c r="CU25"/>
  <c r="DR11" i="126"/>
  <c r="CU11"/>
  <c r="EH11"/>
  <c r="DL11"/>
  <c r="CP11"/>
  <c r="EC11"/>
  <c r="DF11"/>
  <c r="CJ11"/>
  <c r="DW11"/>
  <c r="DA11"/>
  <c r="CE11"/>
  <c r="K5" i="89"/>
  <c r="EC17" i="126"/>
  <c r="DF17"/>
  <c r="CJ17"/>
  <c r="DW17"/>
  <c r="DA17"/>
  <c r="CE17"/>
  <c r="DR17"/>
  <c r="CU17"/>
  <c r="EH17"/>
  <c r="DL17"/>
  <c r="CP17"/>
  <c r="N66" i="89"/>
  <c r="AB66" s="1"/>
  <c r="AF66" s="1"/>
  <c r="N29"/>
  <c r="AB29" s="1"/>
  <c r="AF29" s="1"/>
  <c r="G39" i="101"/>
  <c r="Q39" s="1"/>
  <c r="P7"/>
  <c r="R7" s="1"/>
  <c r="P39"/>
  <c r="CU9" i="124"/>
  <c r="DA9"/>
  <c r="GC29" i="125"/>
  <c r="FG29"/>
  <c r="GS29"/>
  <c r="FW29"/>
  <c r="FA29"/>
  <c r="GN29"/>
  <c r="FR29"/>
  <c r="EV29"/>
  <c r="GH29"/>
  <c r="FL29"/>
  <c r="EP29"/>
  <c r="GH9" i="124"/>
  <c r="FG9"/>
  <c r="FJ31" i="120"/>
  <c r="EH31"/>
  <c r="FO31"/>
  <c r="EN31"/>
  <c r="DL31"/>
  <c r="ES31"/>
  <c r="FD31"/>
  <c r="DR31"/>
  <c r="EY31"/>
  <c r="DW31"/>
  <c r="EC31"/>
  <c r="CS34"/>
  <c r="BW34"/>
  <c r="BA34"/>
  <c r="DD34"/>
  <c r="CH34"/>
  <c r="BL34"/>
  <c r="CY34"/>
  <c r="BG34"/>
  <c r="CN34"/>
  <c r="CC34"/>
  <c r="BR34"/>
  <c r="CN20" i="118"/>
  <c r="CC20"/>
  <c r="BA22"/>
  <c r="L140" i="88"/>
  <c r="Q54" i="89" s="1"/>
  <c r="S54" s="1"/>
  <c r="L141" i="88"/>
  <c r="Q119" i="89" s="1"/>
  <c r="S119" s="1"/>
  <c r="D83" i="100"/>
  <c r="D85" s="1"/>
  <c r="L18" i="101" s="1"/>
  <c r="P18" s="1"/>
  <c r="R18" s="1"/>
  <c r="T35" i="91"/>
  <c r="T150" i="75" s="1"/>
  <c r="D96" i="100"/>
  <c r="X35" i="91"/>
  <c r="X150" i="75" s="1"/>
  <c r="AT18" i="93"/>
  <c r="AT245" i="75" s="1"/>
  <c r="I4" i="8"/>
  <c r="G2" i="20" s="1"/>
  <c r="P70" i="101"/>
  <c r="R70" s="1"/>
  <c r="K388" i="8"/>
  <c r="AP1352" i="75"/>
  <c r="X205" i="89"/>
  <c r="AG205" s="1"/>
  <c r="Q139"/>
  <c r="S139" s="1"/>
  <c r="L12" i="101"/>
  <c r="P12" s="1"/>
  <c r="R12" s="1"/>
  <c r="Q126" i="89"/>
  <c r="S126" s="1"/>
  <c r="L211" i="88"/>
  <c r="L212" s="1"/>
  <c r="V188" i="89" s="1"/>
  <c r="D116" i="88"/>
  <c r="D118" s="1"/>
  <c r="Q129" i="89" s="1"/>
  <c r="S129" s="1"/>
  <c r="X129" s="1"/>
  <c r="AC129" s="1"/>
  <c r="AG129" s="1"/>
  <c r="N42" i="101"/>
  <c r="P42" s="1"/>
  <c r="R42" s="1"/>
  <c r="J262" i="8"/>
  <c r="H7" i="20" s="1"/>
  <c r="H349" i="8"/>
  <c r="F8" i="20" s="1"/>
  <c r="D92" i="100"/>
  <c r="N43" i="101" s="1"/>
  <c r="P43" s="1"/>
  <c r="R43" s="1"/>
  <c r="K82" i="100"/>
  <c r="L128" i="88"/>
  <c r="H4" i="8"/>
  <c r="F2" i="20" s="1"/>
  <c r="L112" i="88"/>
  <c r="P77" i="101"/>
  <c r="R77" s="1"/>
  <c r="J4" i="8"/>
  <c r="H2" i="20" s="1"/>
  <c r="H140" i="8"/>
  <c r="F5" i="20" s="1"/>
  <c r="Q57" i="89"/>
  <c r="S57" s="1"/>
  <c r="U13"/>
  <c r="U4" s="1"/>
  <c r="U3" s="1"/>
  <c r="L120" i="88"/>
  <c r="N6" i="101"/>
  <c r="N5" s="1"/>
  <c r="N3" s="1"/>
  <c r="H213" i="8"/>
  <c r="F6" i="20" s="1"/>
  <c r="V16" i="89"/>
  <c r="W16" s="1"/>
  <c r="X16" s="1"/>
  <c r="AC16" s="1"/>
  <c r="AG16" s="1"/>
  <c r="R43" i="93"/>
  <c r="K124" i="88"/>
  <c r="I137" i="89"/>
  <c r="N137" s="1"/>
  <c r="AB137" s="1"/>
  <c r="AF137" s="1"/>
  <c r="K123" i="88"/>
  <c r="G77" i="101"/>
  <c r="Q77" s="1"/>
  <c r="C106" i="88"/>
  <c r="F106" s="1"/>
  <c r="G15" i="8"/>
  <c r="F15" i="89"/>
  <c r="F4" i="8"/>
  <c r="H2" i="1" s="1"/>
  <c r="H192" i="75"/>
  <c r="H52" i="92"/>
  <c r="H222" i="75" s="1"/>
  <c r="P26" i="90"/>
  <c r="P105" i="75"/>
  <c r="C11" i="101"/>
  <c r="G11" s="1"/>
  <c r="Q11" s="1"/>
  <c r="J93" i="100"/>
  <c r="J98"/>
  <c r="N139" i="88"/>
  <c r="K140" s="1"/>
  <c r="G54" i="89" s="1"/>
  <c r="I54" s="1"/>
  <c r="Z54" s="1"/>
  <c r="AD54" s="1"/>
  <c r="AT41" i="94"/>
  <c r="AT337" i="75" s="1"/>
  <c r="AT318"/>
  <c r="N7" i="89"/>
  <c r="AB7" s="1"/>
  <c r="AF7" s="1"/>
  <c r="W203" i="75"/>
  <c r="W52" i="92"/>
  <c r="W222" i="75" s="1"/>
  <c r="K112" i="88"/>
  <c r="D140" i="8"/>
  <c r="F5" i="1" s="1"/>
  <c r="G278" i="8"/>
  <c r="G62" i="101" s="1"/>
  <c r="Q62" s="1"/>
  <c r="F112" i="88"/>
  <c r="C113" s="1"/>
  <c r="C115" s="1"/>
  <c r="G60" i="89" s="1"/>
  <c r="L100" i="100"/>
  <c r="J101" s="1"/>
  <c r="E83"/>
  <c r="C86" s="1"/>
  <c r="C88" s="1"/>
  <c r="E42" i="101" s="1"/>
  <c r="G42" s="1"/>
  <c r="Q42" s="1"/>
  <c r="AP318" i="75"/>
  <c r="AP41" i="94"/>
  <c r="AP337" i="75" s="1"/>
  <c r="P36" i="90"/>
  <c r="P110" i="75" s="1"/>
  <c r="K84" i="100"/>
  <c r="L114" i="88"/>
  <c r="V174" i="89"/>
  <c r="X174" s="1"/>
  <c r="AG174" s="1"/>
  <c r="K295" i="8"/>
  <c r="AT10" i="90"/>
  <c r="AT84" i="75" s="1"/>
  <c r="AH84"/>
  <c r="AH15" i="90"/>
  <c r="Q69" i="89"/>
  <c r="S69" s="1"/>
  <c r="X69" s="1"/>
  <c r="AC69" s="1"/>
  <c r="AG69" s="1"/>
  <c r="AG10" i="98"/>
  <c r="AG671" i="75" s="1"/>
  <c r="AG51" i="93"/>
  <c r="AG278" i="75" s="1"/>
  <c r="AG248"/>
  <c r="N69" i="89"/>
  <c r="L152"/>
  <c r="N152" s="1"/>
  <c r="AF152" s="1"/>
  <c r="G350" i="8"/>
  <c r="G98"/>
  <c r="E15" i="101" s="1"/>
  <c r="H248" i="75"/>
  <c r="H51" i="93"/>
  <c r="L137" i="75"/>
  <c r="AT22" i="91"/>
  <c r="AT137" i="75" s="1"/>
  <c r="L124" i="88"/>
  <c r="AO37" i="92"/>
  <c r="AO207" i="75" s="1"/>
  <c r="AO214"/>
  <c r="AD364"/>
  <c r="AD15" i="97"/>
  <c r="AD41"/>
  <c r="AD383" i="75" s="1"/>
  <c r="V152" i="89"/>
  <c r="X152" s="1"/>
  <c r="AG152" s="1"/>
  <c r="K350" i="8"/>
  <c r="AH86" i="75"/>
  <c r="AT12" i="90"/>
  <c r="AT86" i="75" s="1"/>
  <c r="I262" i="8"/>
  <c r="G7" i="20" s="1"/>
  <c r="V154" i="89"/>
  <c r="X154" s="1"/>
  <c r="AG154" s="1"/>
  <c r="K162" i="8"/>
  <c r="K94" i="100"/>
  <c r="P35" i="91"/>
  <c r="P150" i="75" s="1"/>
  <c r="P129"/>
  <c r="L154" i="89"/>
  <c r="N154" s="1"/>
  <c r="AF154" s="1"/>
  <c r="AO185" i="75"/>
  <c r="AO22" i="92"/>
  <c r="AT15"/>
  <c r="H262" i="8"/>
  <c r="F7" i="20" s="1"/>
  <c r="Q137" i="89"/>
  <c r="S137" s="1"/>
  <c r="X137" s="1"/>
  <c r="AC137" s="1"/>
  <c r="AG137" s="1"/>
  <c r="AK37" i="92"/>
  <c r="AK214" i="75"/>
  <c r="AK52" i="92"/>
  <c r="AK222" i="75" s="1"/>
  <c r="L163" i="89"/>
  <c r="K55" i="88"/>
  <c r="K57" s="1"/>
  <c r="G80" i="89" s="1"/>
  <c r="I80" s="1"/>
  <c r="Z80" s="1"/>
  <c r="AD80" s="1"/>
  <c r="J39" i="100"/>
  <c r="J41" s="1"/>
  <c r="G196" i="8"/>
  <c r="AI15" i="77" s="1"/>
  <c r="S36" i="89"/>
  <c r="L155"/>
  <c r="N155" s="1"/>
  <c r="AF155" s="1"/>
  <c r="F120" i="88"/>
  <c r="C121" s="1"/>
  <c r="C123" s="1"/>
  <c r="G64" i="89" s="1"/>
  <c r="I64" s="1"/>
  <c r="Z64" s="1"/>
  <c r="AD64" s="1"/>
  <c r="H274" i="75"/>
  <c r="L174" i="89"/>
  <c r="N174" s="1"/>
  <c r="AF174" s="1"/>
  <c r="G295" i="8"/>
  <c r="L55" i="88"/>
  <c r="L57" s="1"/>
  <c r="Q80" i="89" s="1"/>
  <c r="S80" s="1"/>
  <c r="X80" s="1"/>
  <c r="AC80" s="1"/>
  <c r="AG80" s="1"/>
  <c r="K39" i="100"/>
  <c r="K41" s="1"/>
  <c r="K196" i="8"/>
  <c r="AP15" i="77" s="1"/>
  <c r="O106" i="88"/>
  <c r="L107" s="1"/>
  <c r="AH127" i="75"/>
  <c r="AT12" i="91"/>
  <c r="AT127" i="75" s="1"/>
  <c r="F329"/>
  <c r="F26" i="94"/>
  <c r="AX33"/>
  <c r="AX329" i="75" s="1"/>
  <c r="F41" i="94"/>
  <c r="F41" i="97"/>
  <c r="F85" i="89"/>
  <c r="I85" s="1"/>
  <c r="N85" s="1"/>
  <c r="E28" i="101"/>
  <c r="G28" s="1"/>
  <c r="Q28" s="1"/>
  <c r="G214" i="8"/>
  <c r="G70" i="101"/>
  <c r="Q70" s="1"/>
  <c r="K211" i="88"/>
  <c r="K212" s="1"/>
  <c r="L188" i="89" s="1"/>
  <c r="G388" i="8"/>
  <c r="AT32" i="93"/>
  <c r="AT259" i="75" s="1"/>
  <c r="AB259"/>
  <c r="P11" i="89"/>
  <c r="S11" s="1"/>
  <c r="X11" s="1"/>
  <c r="AC11" s="1"/>
  <c r="AG11" s="1"/>
  <c r="K29" i="8"/>
  <c r="F11" i="89"/>
  <c r="I11" s="1"/>
  <c r="Z11" s="1"/>
  <c r="AD11" s="1"/>
  <c r="G29" i="8"/>
  <c r="M248" i="75"/>
  <c r="M51" i="93"/>
  <c r="M278" i="75" s="1"/>
  <c r="AB1339"/>
  <c r="AP1339" s="1"/>
  <c r="F262" i="8"/>
  <c r="H7" i="1" s="1"/>
  <c r="D9" i="100"/>
  <c r="D10" s="1"/>
  <c r="L6" i="101" s="1"/>
  <c r="P21" i="89"/>
  <c r="S21" s="1"/>
  <c r="L148" i="75"/>
  <c r="E91" i="100"/>
  <c r="C91" s="1"/>
  <c r="D349" i="8"/>
  <c r="F8" i="1" s="1"/>
  <c r="W36" i="89"/>
  <c r="Q27"/>
  <c r="S27" s="1"/>
  <c r="X27" s="1"/>
  <c r="AC27" s="1"/>
  <c r="AG27" s="1"/>
  <c r="R22" i="97"/>
  <c r="AO43" i="93"/>
  <c r="V21" i="89"/>
  <c r="W21" s="1"/>
  <c r="M76" i="100"/>
  <c r="K77" s="1"/>
  <c r="AB51" i="93"/>
  <c r="AB278" i="75" s="1"/>
  <c r="AB203"/>
  <c r="AB52" i="92"/>
  <c r="AB222" i="75" s="1"/>
  <c r="L168" i="89"/>
  <c r="N168" s="1"/>
  <c r="AF168" s="1"/>
  <c r="F375" i="75"/>
  <c r="AX33" i="97"/>
  <c r="AX375" i="75" s="1"/>
  <c r="F26" i="97"/>
  <c r="K204" i="88"/>
  <c r="K206" s="1"/>
  <c r="G132" i="89" s="1"/>
  <c r="J146" i="100"/>
  <c r="J150" s="1"/>
  <c r="L110" i="75"/>
  <c r="AK36" i="93"/>
  <c r="AK270" i="75"/>
  <c r="AK51" i="93"/>
  <c r="AK278" i="75" s="1"/>
  <c r="K146" i="100"/>
  <c r="K150" s="1"/>
  <c r="N45" i="101" s="1"/>
  <c r="P45" s="1"/>
  <c r="R45" s="1"/>
  <c r="L204" i="88"/>
  <c r="L206" s="1"/>
  <c r="Q132" i="89" s="1"/>
  <c r="W248" i="75"/>
  <c r="W51" i="93"/>
  <c r="W278" i="75" s="1"/>
  <c r="AH124"/>
  <c r="AH14" i="91"/>
  <c r="AT14" s="1"/>
  <c r="AT129" i="75" s="1"/>
  <c r="AO241"/>
  <c r="AO21" i="93"/>
  <c r="AT21" s="1"/>
  <c r="AT248" i="75" s="1"/>
  <c r="L35" i="91"/>
  <c r="L129" i="75"/>
  <c r="V168" i="89"/>
  <c r="X168" s="1"/>
  <c r="AG168" s="1"/>
  <c r="T97" i="75"/>
  <c r="T36" i="90"/>
  <c r="T110" i="75" s="1"/>
  <c r="V164" i="89"/>
  <c r="X164" s="1"/>
  <c r="K278" i="8"/>
  <c r="P62" i="101" s="1"/>
  <c r="R62" s="1"/>
  <c r="L4"/>
  <c r="K114" i="88"/>
  <c r="G162" i="8"/>
  <c r="J84" i="100"/>
  <c r="G380" i="8"/>
  <c r="R248" i="75"/>
  <c r="P145"/>
  <c r="AT30" i="91"/>
  <c r="AT145" i="75" s="1"/>
  <c r="P25" i="91"/>
  <c r="P85" i="89"/>
  <c r="S85" s="1"/>
  <c r="N28" i="101"/>
  <c r="P28" s="1"/>
  <c r="R28" s="1"/>
  <c r="AT11" i="91"/>
  <c r="AT126" i="75" s="1"/>
  <c r="C9" i="100"/>
  <c r="C10" s="1"/>
  <c r="C6" i="101" s="1"/>
  <c r="G6" s="1"/>
  <c r="Q6" s="1"/>
  <c r="G35" i="8"/>
  <c r="F21" i="89"/>
  <c r="I21" s="1"/>
  <c r="Z21" s="1"/>
  <c r="AD21" s="1"/>
  <c r="AO190" i="75"/>
  <c r="AT20" i="92"/>
  <c r="AT190" i="75" s="1"/>
  <c r="AP1282"/>
  <c r="AO189"/>
  <c r="AT19" i="92"/>
  <c r="AT189" i="75" s="1"/>
  <c r="D262" i="8"/>
  <c r="F7" i="1" s="1"/>
  <c r="AH33" i="91" l="1"/>
  <c r="AH148" i="75" s="1"/>
  <c r="K97" i="100"/>
  <c r="FA9" i="124"/>
  <c r="GC9"/>
  <c r="EV9"/>
  <c r="FL15" i="130"/>
  <c r="GC15"/>
  <c r="FR15"/>
  <c r="FW6" i="124"/>
  <c r="K4" i="8"/>
  <c r="I2" i="20" s="1"/>
  <c r="FW9" i="124"/>
  <c r="EP9"/>
  <c r="FR9"/>
  <c r="FW15" i="130"/>
  <c r="FG15"/>
  <c r="GN15"/>
  <c r="K80" i="8"/>
  <c r="I3" i="20" s="1"/>
  <c r="L15" i="101"/>
  <c r="GS9" i="124"/>
  <c r="FL9"/>
  <c r="GS16" i="131"/>
  <c r="GN16" i="130"/>
  <c r="EV22" i="127"/>
  <c r="GC22" i="120"/>
  <c r="GN22"/>
  <c r="GN15" i="126"/>
  <c r="GS19" i="131"/>
  <c r="FW19"/>
  <c r="GS15" i="130"/>
  <c r="FW16" i="125"/>
  <c r="AP116" i="77"/>
  <c r="AP118" s="1"/>
  <c r="AP120" s="1"/>
  <c r="GS22" i="127"/>
  <c r="GH15" i="126"/>
  <c r="EV13" i="130"/>
  <c r="FW28"/>
  <c r="GS21" i="127"/>
  <c r="F364" i="75"/>
  <c r="GN16" i="131"/>
  <c r="GC16"/>
  <c r="FR16" i="130"/>
  <c r="FG16"/>
  <c r="GS16"/>
  <c r="FA22" i="127"/>
  <c r="GC22"/>
  <c r="GN14" i="118"/>
  <c r="FG14"/>
  <c r="FR19" i="131"/>
  <c r="GN19"/>
  <c r="GC19"/>
  <c r="GN13" i="130"/>
  <c r="EV28"/>
  <c r="FL32" i="118"/>
  <c r="EP21" i="127"/>
  <c r="GS16" i="125"/>
  <c r="K90" i="100"/>
  <c r="FR22" i="127"/>
  <c r="FL22"/>
  <c r="S132" i="89"/>
  <c r="X132" s="1"/>
  <c r="AC132" s="1"/>
  <c r="AG132" s="1"/>
  <c r="FL18" i="125" s="1"/>
  <c r="EV16" i="131"/>
  <c r="FA16"/>
  <c r="FL16" i="130"/>
  <c r="GC16"/>
  <c r="GN22" i="127"/>
  <c r="FG22"/>
  <c r="FL30" i="126"/>
  <c r="FW14" i="118"/>
  <c r="FL19" i="131"/>
  <c r="FA19"/>
  <c r="GS13" i="130"/>
  <c r="FG32" i="118"/>
  <c r="FA16" i="125"/>
  <c r="FA13" i="130"/>
  <c r="EP28"/>
  <c r="EP32" i="118"/>
  <c r="FA32"/>
  <c r="FW32"/>
  <c r="FL21" i="127"/>
  <c r="GN21"/>
  <c r="V162" i="89"/>
  <c r="X162" s="1"/>
  <c r="FG16" i="131"/>
  <c r="FW16"/>
  <c r="GS14" i="118"/>
  <c r="FL14"/>
  <c r="FR14"/>
  <c r="FG15" i="126"/>
  <c r="FW13" i="130"/>
  <c r="GH13"/>
  <c r="GC13"/>
  <c r="GH31" i="127"/>
  <c r="GC28" i="130"/>
  <c r="FR28"/>
  <c r="GN11" i="131"/>
  <c r="GN32" i="118"/>
  <c r="GH32"/>
  <c r="GH21" i="127"/>
  <c r="FA21"/>
  <c r="GC21"/>
  <c r="FL16" i="125"/>
  <c r="EV16"/>
  <c r="GH16"/>
  <c r="FA15" i="126"/>
  <c r="FR13" i="130"/>
  <c r="FG13"/>
  <c r="FG28"/>
  <c r="GS28"/>
  <c r="FG21" i="127"/>
  <c r="EP14" i="118"/>
  <c r="EV14"/>
  <c r="GC15" i="126"/>
  <c r="EP13" i="130"/>
  <c r="GH28"/>
  <c r="FL28"/>
  <c r="FR32" i="118"/>
  <c r="GC32"/>
  <c r="EV21" i="127"/>
  <c r="GC16" i="125"/>
  <c r="EP16"/>
  <c r="DW16" i="132"/>
  <c r="EC16"/>
  <c r="EC9" i="131"/>
  <c r="DL23"/>
  <c r="CE16" i="132"/>
  <c r="CU16"/>
  <c r="DF9" i="131"/>
  <c r="DW23"/>
  <c r="CY33" i="119"/>
  <c r="Z78" i="89"/>
  <c r="AD78" s="1"/>
  <c r="BR17" i="123" s="1"/>
  <c r="BA18"/>
  <c r="DD33" i="119"/>
  <c r="BG33"/>
  <c r="CS33"/>
  <c r="CS18" i="123"/>
  <c r="DL11" i="130"/>
  <c r="EC13" i="118"/>
  <c r="EN13"/>
  <c r="CH33" i="119"/>
  <c r="BW33"/>
  <c r="CN33"/>
  <c r="DR9" i="131"/>
  <c r="EH23"/>
  <c r="DD18" i="123"/>
  <c r="I132" i="89"/>
  <c r="N132" s="1"/>
  <c r="AB132" s="1"/>
  <c r="AF132" s="1"/>
  <c r="DA18" i="125" s="1"/>
  <c r="E14" i="101"/>
  <c r="BR33" i="119"/>
  <c r="CC33"/>
  <c r="L162" i="89"/>
  <c r="N162" s="1"/>
  <c r="N176" s="1"/>
  <c r="R22" i="94"/>
  <c r="AX22" s="1"/>
  <c r="AX318" i="75" s="1"/>
  <c r="DR11" i="130"/>
  <c r="DA11"/>
  <c r="EH13" i="118"/>
  <c r="FJ13"/>
  <c r="BL33" i="119"/>
  <c r="DA9" i="131"/>
  <c r="DL9"/>
  <c r="N30" i="89"/>
  <c r="AB30" s="1"/>
  <c r="AF30" s="1"/>
  <c r="CC34" i="119" s="1"/>
  <c r="DR23" i="131"/>
  <c r="CY18" i="123"/>
  <c r="CH20" i="118"/>
  <c r="CP9" i="124"/>
  <c r="EC11" i="130"/>
  <c r="CJ11"/>
  <c r="DW11"/>
  <c r="CC27" i="120"/>
  <c r="DL13" i="118"/>
  <c r="FD13"/>
  <c r="EH16" i="131"/>
  <c r="CU9"/>
  <c r="CE9"/>
  <c r="CP9"/>
  <c r="EC15" i="126"/>
  <c r="CE23" i="131"/>
  <c r="CP23"/>
  <c r="EC23"/>
  <c r="D5" i="101"/>
  <c r="D3" s="1"/>
  <c r="D2" s="1"/>
  <c r="DW16" i="125"/>
  <c r="C15" i="101"/>
  <c r="G15" s="1"/>
  <c r="Q15" s="1"/>
  <c r="DA20" i="129" s="1"/>
  <c r="G213" i="8"/>
  <c r="I6" i="1" s="1"/>
  <c r="CS20" i="118"/>
  <c r="CY20"/>
  <c r="EC29" i="125"/>
  <c r="CU11" i="130"/>
  <c r="DF11"/>
  <c r="BA27" i="120"/>
  <c r="EY13" i="118"/>
  <c r="DR13"/>
  <c r="DW9" i="131"/>
  <c r="CJ9"/>
  <c r="DA15" i="126"/>
  <c r="CU15"/>
  <c r="DA23" i="131"/>
  <c r="CU23"/>
  <c r="CP6" i="124"/>
  <c r="CE16" i="130"/>
  <c r="EH16"/>
  <c r="J78" i="100"/>
  <c r="CJ16" i="125"/>
  <c r="DF16"/>
  <c r="BG20" i="118"/>
  <c r="BW20"/>
  <c r="BL20"/>
  <c r="DW9" i="124"/>
  <c r="DR9"/>
  <c r="DW6"/>
  <c r="DA16" i="131"/>
  <c r="BR26" i="118"/>
  <c r="CH26"/>
  <c r="CY26"/>
  <c r="EH6" i="124"/>
  <c r="CP16" i="130"/>
  <c r="CU16"/>
  <c r="CJ16"/>
  <c r="CJ15" i="126"/>
  <c r="DL15"/>
  <c r="DL6" i="124"/>
  <c r="CU16" i="125"/>
  <c r="CP16"/>
  <c r="DR29"/>
  <c r="DR16" i="131"/>
  <c r="DA6" i="124"/>
  <c r="BA26" i="118"/>
  <c r="DD26"/>
  <c r="E3" i="101"/>
  <c r="G4"/>
  <c r="Q4" s="1"/>
  <c r="DL9" i="129" s="1"/>
  <c r="AT31" i="90"/>
  <c r="AT105" i="75" s="1"/>
  <c r="BA20" i="118"/>
  <c r="BR20"/>
  <c r="EC9" i="124"/>
  <c r="DW29" i="125"/>
  <c r="EC16" i="131"/>
  <c r="CU6" i="124"/>
  <c r="CC26" i="118"/>
  <c r="BL26"/>
  <c r="DF6" i="124"/>
  <c r="DL16" i="130"/>
  <c r="DW16"/>
  <c r="CE15" i="126"/>
  <c r="DF15"/>
  <c r="CJ6" i="124"/>
  <c r="EH16" i="125"/>
  <c r="CE16"/>
  <c r="DR13" i="130"/>
  <c r="AD37" i="94"/>
  <c r="AD333" i="75" s="1"/>
  <c r="M52" i="92"/>
  <c r="M222" i="75" s="1"/>
  <c r="CN22" i="118"/>
  <c r="BW12" i="119"/>
  <c r="CJ9" i="124"/>
  <c r="DL9"/>
  <c r="CH27" i="120"/>
  <c r="CN27"/>
  <c r="BW27"/>
  <c r="DA28" i="130"/>
  <c r="CP28"/>
  <c r="EC28"/>
  <c r="BR18" i="123"/>
  <c r="CJ17" i="129"/>
  <c r="CJ13" i="130"/>
  <c r="CC18" i="123"/>
  <c r="BL18"/>
  <c r="CH18"/>
  <c r="AI116" i="77"/>
  <c r="AI118" s="1"/>
  <c r="AI120" s="1"/>
  <c r="DL13" i="130"/>
  <c r="CE9" i="124"/>
  <c r="DF9"/>
  <c r="BL27" i="120"/>
  <c r="CY27"/>
  <c r="DW28" i="130"/>
  <c r="EC13"/>
  <c r="CN18" i="123"/>
  <c r="BW18"/>
  <c r="DW13" i="130"/>
  <c r="CE13"/>
  <c r="EH13"/>
  <c r="G9" i="1"/>
  <c r="K127" i="88"/>
  <c r="CU29" i="129"/>
  <c r="CU13" i="130"/>
  <c r="DA13"/>
  <c r="GC11" i="131"/>
  <c r="FA11"/>
  <c r="FG11"/>
  <c r="FW11"/>
  <c r="GN6" i="124"/>
  <c r="V155" i="89"/>
  <c r="X155" s="1"/>
  <c r="AG155" s="1"/>
  <c r="GN13" i="126" s="1"/>
  <c r="L20" i="101"/>
  <c r="P20" s="1"/>
  <c r="R20" s="1"/>
  <c r="EP11" i="131"/>
  <c r="GH11"/>
  <c r="GS20" i="120"/>
  <c r="GS6" i="124"/>
  <c r="FG28" i="125"/>
  <c r="GS28"/>
  <c r="GC28"/>
  <c r="GN28"/>
  <c r="EP28"/>
  <c r="FA28"/>
  <c r="FL28"/>
  <c r="FW28"/>
  <c r="GH28"/>
  <c r="FR28"/>
  <c r="EV28"/>
  <c r="P4" i="101"/>
  <c r="R4" s="1"/>
  <c r="EV9" i="129" s="1"/>
  <c r="EV6" i="124"/>
  <c r="GC6"/>
  <c r="FG6"/>
  <c r="M3" i="101"/>
  <c r="M2" s="1"/>
  <c r="GN30" i="126"/>
  <c r="EV15"/>
  <c r="FW15"/>
  <c r="EP15"/>
  <c r="FA6" i="124"/>
  <c r="FL6"/>
  <c r="GH6"/>
  <c r="FG30" i="126"/>
  <c r="FR15"/>
  <c r="GS15"/>
  <c r="FG31" i="127"/>
  <c r="FR6" i="124"/>
  <c r="AS103" i="89"/>
  <c r="R51" i="93"/>
  <c r="R278" i="75" s="1"/>
  <c r="GH30" i="126"/>
  <c r="FA30"/>
  <c r="GC30"/>
  <c r="FA31" i="127"/>
  <c r="GC31"/>
  <c r="EV31"/>
  <c r="EV30" i="126"/>
  <c r="FW30"/>
  <c r="FW31" i="127"/>
  <c r="EP31"/>
  <c r="FR31"/>
  <c r="EP30" i="126"/>
  <c r="FR30"/>
  <c r="GS31" i="127"/>
  <c r="FL31"/>
  <c r="AS41" i="89"/>
  <c r="AS36" s="1"/>
  <c r="AS35" s="1"/>
  <c r="AS3" s="1"/>
  <c r="AN36"/>
  <c r="AN35" s="1"/>
  <c r="AN4"/>
  <c r="CC22" i="120"/>
  <c r="EC17" i="129"/>
  <c r="CU17"/>
  <c r="DL17"/>
  <c r="CE17"/>
  <c r="G8" i="101"/>
  <c r="Q8" s="1"/>
  <c r="EH13" i="129" s="1"/>
  <c r="CP29" i="125"/>
  <c r="CU16" i="131"/>
  <c r="CJ16"/>
  <c r="CP16"/>
  <c r="DR17" i="129"/>
  <c r="EH17"/>
  <c r="DW17"/>
  <c r="EC21" i="127"/>
  <c r="AH34" i="90"/>
  <c r="AH108" i="75" s="1"/>
  <c r="G80" i="8"/>
  <c r="I3" i="1" s="1"/>
  <c r="DA29" i="125"/>
  <c r="CU29"/>
  <c r="DF16" i="131"/>
  <c r="DW16"/>
  <c r="CP17" i="129"/>
  <c r="DF17"/>
  <c r="DW21" i="127"/>
  <c r="G7" i="101"/>
  <c r="Q7" s="1"/>
  <c r="DR12" i="129" s="1"/>
  <c r="AG192" i="75"/>
  <c r="AG52" i="92"/>
  <c r="AG222" i="75" s="1"/>
  <c r="I36" i="89"/>
  <c r="Z36" s="1"/>
  <c r="AD36" s="1"/>
  <c r="BL17" i="120" s="1"/>
  <c r="BW22"/>
  <c r="BL22"/>
  <c r="CE24" i="125"/>
  <c r="CJ29" i="129"/>
  <c r="DR15" i="119"/>
  <c r="N74" i="89"/>
  <c r="AB74" s="1"/>
  <c r="AF74" s="1"/>
  <c r="CH10" i="123" s="1"/>
  <c r="N37" i="89"/>
  <c r="AB37" s="1"/>
  <c r="AF37" s="1"/>
  <c r="BL20" i="120" s="1"/>
  <c r="BR22"/>
  <c r="DF24" i="125"/>
  <c r="CU9" i="128"/>
  <c r="CP21" i="127"/>
  <c r="CJ21"/>
  <c r="EH21"/>
  <c r="CE21"/>
  <c r="DL21"/>
  <c r="DR21"/>
  <c r="DF21"/>
  <c r="CN22" i="120"/>
  <c r="CE29" i="129"/>
  <c r="CE31" i="127"/>
  <c r="DL31"/>
  <c r="CJ31"/>
  <c r="DR31"/>
  <c r="CP31"/>
  <c r="DW31"/>
  <c r="CU31"/>
  <c r="EC31"/>
  <c r="DA31"/>
  <c r="EH31"/>
  <c r="DF31"/>
  <c r="BL12" i="119"/>
  <c r="CC12"/>
  <c r="DD12"/>
  <c r="CY12"/>
  <c r="EH24" i="125"/>
  <c r="CJ29"/>
  <c r="DL29"/>
  <c r="CH22" i="118"/>
  <c r="BA12" i="119"/>
  <c r="CE29" i="125"/>
  <c r="DF29"/>
  <c r="BR22" i="118"/>
  <c r="AF197" i="89"/>
  <c r="CP28" i="127" s="1"/>
  <c r="AI17" i="77"/>
  <c r="DR33" i="120"/>
  <c r="FD33"/>
  <c r="EH33"/>
  <c r="EY33"/>
  <c r="DL33"/>
  <c r="EN33"/>
  <c r="ES33"/>
  <c r="DW33"/>
  <c r="FJ33"/>
  <c r="EC33"/>
  <c r="FO33"/>
  <c r="BL22" i="118"/>
  <c r="AX22" i="97"/>
  <c r="AX364" i="75" s="1"/>
  <c r="CC22" i="118"/>
  <c r="CY22"/>
  <c r="BW22"/>
  <c r="BG22"/>
  <c r="CS22"/>
  <c r="Z57" i="89"/>
  <c r="AD57" s="1"/>
  <c r="CS31" i="121" s="1"/>
  <c r="EV22" i="119"/>
  <c r="GC22"/>
  <c r="FR22"/>
  <c r="EP22"/>
  <c r="FA22"/>
  <c r="FW22"/>
  <c r="GH22"/>
  <c r="FL22"/>
  <c r="GN22"/>
  <c r="FG22"/>
  <c r="GS22"/>
  <c r="CY29" i="121"/>
  <c r="BL29"/>
  <c r="BW29"/>
  <c r="DD29"/>
  <c r="BA29"/>
  <c r="CC29"/>
  <c r="CN29"/>
  <c r="AC89" i="75"/>
  <c r="AC36" i="90"/>
  <c r="AC110" i="75" s="1"/>
  <c r="I68" i="89"/>
  <c r="Z68" s="1"/>
  <c r="AD68" s="1"/>
  <c r="BA25" i="122" s="1"/>
  <c r="DW29" i="129"/>
  <c r="DF29"/>
  <c r="FO15" i="119"/>
  <c r="M36" i="89"/>
  <c r="AA36" s="1"/>
  <c r="AE36" s="1"/>
  <c r="FD17" i="120" s="1"/>
  <c r="R44" i="92"/>
  <c r="L16" i="89"/>
  <c r="M16" s="1"/>
  <c r="CP29" i="129"/>
  <c r="DA29"/>
  <c r="EC29"/>
  <c r="DW15" i="119"/>
  <c r="EH15"/>
  <c r="ES15"/>
  <c r="FR11" i="131"/>
  <c r="FL11"/>
  <c r="EP20" i="120"/>
  <c r="AG170" i="89"/>
  <c r="EV28" i="126" s="1"/>
  <c r="AP10" i="77"/>
  <c r="DL29" i="129"/>
  <c r="FD15" i="119"/>
  <c r="DL15"/>
  <c r="AT33" i="92"/>
  <c r="AT203" i="75" s="1"/>
  <c r="N41" i="89"/>
  <c r="G10" i="101"/>
  <c r="Q10" s="1"/>
  <c r="CU15" i="129" s="1"/>
  <c r="DR29"/>
  <c r="EC15" i="119"/>
  <c r="EN15"/>
  <c r="DW9" i="128"/>
  <c r="CP9"/>
  <c r="DR9"/>
  <c r="CJ9"/>
  <c r="DL9"/>
  <c r="CE9"/>
  <c r="DF9"/>
  <c r="EH9"/>
  <c r="DA9"/>
  <c r="FW20" i="120"/>
  <c r="FR20"/>
  <c r="GH20"/>
  <c r="P15" i="101"/>
  <c r="R15" s="1"/>
  <c r="GC20" i="129" s="1"/>
  <c r="X21" i="89"/>
  <c r="AC21" s="1"/>
  <c r="AG21" s="1"/>
  <c r="EV16" i="119" s="1"/>
  <c r="FL20" i="120"/>
  <c r="GC20"/>
  <c r="FA20"/>
  <c r="GN20"/>
  <c r="G9" i="20"/>
  <c r="X169" i="89"/>
  <c r="AG169" s="1"/>
  <c r="GC27" i="126" s="1"/>
  <c r="X99" i="89"/>
  <c r="AC99" s="1"/>
  <c r="AG99" s="1"/>
  <c r="EV13" i="124" s="1"/>
  <c r="X183" i="89"/>
  <c r="AG183" s="1"/>
  <c r="GH14" i="127" s="1"/>
  <c r="FL34" i="118"/>
  <c r="GS34"/>
  <c r="FR34"/>
  <c r="GC34"/>
  <c r="GN34"/>
  <c r="FG34"/>
  <c r="EV34"/>
  <c r="GH34"/>
  <c r="FW34"/>
  <c r="EP34"/>
  <c r="FA34"/>
  <c r="GH10" i="130"/>
  <c r="FL10"/>
  <c r="EP10"/>
  <c r="GS10"/>
  <c r="FR10"/>
  <c r="GN10"/>
  <c r="FG10"/>
  <c r="EV10"/>
  <c r="GC10"/>
  <c r="FW10"/>
  <c r="FA10"/>
  <c r="AG164" i="89"/>
  <c r="X163"/>
  <c r="AG163" s="1"/>
  <c r="GS22" i="123"/>
  <c r="FR22"/>
  <c r="EP22"/>
  <c r="FA22"/>
  <c r="FL22"/>
  <c r="GN22"/>
  <c r="GC22"/>
  <c r="EV22"/>
  <c r="FG22"/>
  <c r="FW22"/>
  <c r="GH22"/>
  <c r="EV28" i="122"/>
  <c r="GC28"/>
  <c r="FA28"/>
  <c r="GH28"/>
  <c r="GS28"/>
  <c r="FL28"/>
  <c r="FW28"/>
  <c r="GN28"/>
  <c r="EP28"/>
  <c r="FR28"/>
  <c r="FG28"/>
  <c r="GC25" i="130"/>
  <c r="FG25"/>
  <c r="FW25"/>
  <c r="EV25"/>
  <c r="GS25"/>
  <c r="FR25"/>
  <c r="EP25"/>
  <c r="GH25"/>
  <c r="FL25"/>
  <c r="FA25"/>
  <c r="GN25"/>
  <c r="GS24"/>
  <c r="FW24"/>
  <c r="FA24"/>
  <c r="GC24"/>
  <c r="EV24"/>
  <c r="FR24"/>
  <c r="EP24"/>
  <c r="GH24"/>
  <c r="FL24"/>
  <c r="FG24"/>
  <c r="GN24"/>
  <c r="GN17" i="129"/>
  <c r="FR17"/>
  <c r="EV17"/>
  <c r="GH17"/>
  <c r="FL17"/>
  <c r="EP17"/>
  <c r="FG17"/>
  <c r="GS17"/>
  <c r="FA17"/>
  <c r="GC17"/>
  <c r="FW17"/>
  <c r="GN23"/>
  <c r="FR23"/>
  <c r="EV23"/>
  <c r="GH23"/>
  <c r="FG23"/>
  <c r="GC23"/>
  <c r="FA23"/>
  <c r="FW23"/>
  <c r="FL23"/>
  <c r="EP23"/>
  <c r="GS23"/>
  <c r="P10" i="101"/>
  <c r="R10" s="1"/>
  <c r="R11"/>
  <c r="GH27" i="126"/>
  <c r="GH34" i="123"/>
  <c r="FG34"/>
  <c r="GN34"/>
  <c r="FL34"/>
  <c r="GS34"/>
  <c r="EV34"/>
  <c r="FA34"/>
  <c r="EP34"/>
  <c r="GC34"/>
  <c r="FR34"/>
  <c r="FW34"/>
  <c r="GN11" i="127"/>
  <c r="FR11"/>
  <c r="EV11"/>
  <c r="GH11"/>
  <c r="FL11"/>
  <c r="EP11"/>
  <c r="GC11"/>
  <c r="FG11"/>
  <c r="GS11"/>
  <c r="FW11"/>
  <c r="FA11"/>
  <c r="GC29"/>
  <c r="FG29"/>
  <c r="GS29"/>
  <c r="FW29"/>
  <c r="FA29"/>
  <c r="GN29"/>
  <c r="FR29"/>
  <c r="EV29"/>
  <c r="GH29"/>
  <c r="FL29"/>
  <c r="EP29"/>
  <c r="GS14" i="119"/>
  <c r="FG14"/>
  <c r="FR14"/>
  <c r="FA14"/>
  <c r="GH14"/>
  <c r="GN14"/>
  <c r="EP14"/>
  <c r="GC14"/>
  <c r="FL14"/>
  <c r="EV14"/>
  <c r="FW14"/>
  <c r="X85" i="89"/>
  <c r="AC85" s="1"/>
  <c r="AG85" s="1"/>
  <c r="FW15" i="125"/>
  <c r="EV15"/>
  <c r="GC15"/>
  <c r="FA15"/>
  <c r="FG15"/>
  <c r="FL15"/>
  <c r="FR15"/>
  <c r="GH15"/>
  <c r="GS15"/>
  <c r="EP15"/>
  <c r="GN15"/>
  <c r="X139" i="89"/>
  <c r="AC139" s="1"/>
  <c r="AG139" s="1"/>
  <c r="GS26" i="131"/>
  <c r="FW26"/>
  <c r="FA26"/>
  <c r="GN26"/>
  <c r="FL26"/>
  <c r="FG26"/>
  <c r="GH26"/>
  <c r="EV26"/>
  <c r="EP26"/>
  <c r="GC26"/>
  <c r="FR26"/>
  <c r="EV24" i="122"/>
  <c r="GC24"/>
  <c r="FA24"/>
  <c r="GH24"/>
  <c r="GS24"/>
  <c r="FL24"/>
  <c r="FW24"/>
  <c r="GN24"/>
  <c r="EP24"/>
  <c r="FR24"/>
  <c r="FG24"/>
  <c r="P37" i="101"/>
  <c r="R37" s="1"/>
  <c r="R39"/>
  <c r="GH12" i="129"/>
  <c r="FL12"/>
  <c r="EP12"/>
  <c r="GC12"/>
  <c r="GS12"/>
  <c r="FG12"/>
  <c r="GN12"/>
  <c r="FA12"/>
  <c r="FW12"/>
  <c r="EV12"/>
  <c r="FR12"/>
  <c r="X89" i="89"/>
  <c r="AC89" s="1"/>
  <c r="AG89" s="1"/>
  <c r="X179"/>
  <c r="AG179" s="1"/>
  <c r="GS17" i="126"/>
  <c r="FW17"/>
  <c r="FA17"/>
  <c r="GN17"/>
  <c r="FR17"/>
  <c r="EV17"/>
  <c r="GH17"/>
  <c r="FL17"/>
  <c r="EP17"/>
  <c r="GC17"/>
  <c r="FG17"/>
  <c r="X197" i="89"/>
  <c r="AP17" i="77" s="1"/>
  <c r="FR9" i="129"/>
  <c r="GS9"/>
  <c r="GH9"/>
  <c r="GC9"/>
  <c r="FW9"/>
  <c r="GN18" i="125"/>
  <c r="GS18"/>
  <c r="EP18"/>
  <c r="FL28" i="119"/>
  <c r="FR28"/>
  <c r="FW28"/>
  <c r="EP28"/>
  <c r="EV28"/>
  <c r="GC28"/>
  <c r="FG28"/>
  <c r="GH28"/>
  <c r="GN28"/>
  <c r="GS28"/>
  <c r="FA28"/>
  <c r="GC24" i="118"/>
  <c r="FA24"/>
  <c r="GH24"/>
  <c r="FW24"/>
  <c r="FL24"/>
  <c r="GN24"/>
  <c r="EP24"/>
  <c r="FG24"/>
  <c r="FR24"/>
  <c r="GS24"/>
  <c r="EV24"/>
  <c r="GN12" i="126"/>
  <c r="FR12"/>
  <c r="EV12"/>
  <c r="GH12"/>
  <c r="FL12"/>
  <c r="EP12"/>
  <c r="GC12"/>
  <c r="FG12"/>
  <c r="GS12"/>
  <c r="FW12"/>
  <c r="FA12"/>
  <c r="K349" i="8"/>
  <c r="I8" i="20" s="1"/>
  <c r="GN32" i="126"/>
  <c r="FR32"/>
  <c r="EV32"/>
  <c r="GH32"/>
  <c r="FL32"/>
  <c r="EP32"/>
  <c r="GC32"/>
  <c r="FG32"/>
  <c r="GS32"/>
  <c r="FW32"/>
  <c r="FA32"/>
  <c r="X57" i="89"/>
  <c r="AC57" s="1"/>
  <c r="AG57" s="1"/>
  <c r="GN7" i="132"/>
  <c r="FR7"/>
  <c r="EV7"/>
  <c r="GC7"/>
  <c r="FA7"/>
  <c r="FL7"/>
  <c r="GS7"/>
  <c r="FG7"/>
  <c r="GH7"/>
  <c r="FW7"/>
  <c r="EP7"/>
  <c r="X188" i="89"/>
  <c r="AG188" s="1"/>
  <c r="GS9" i="128"/>
  <c r="FW9"/>
  <c r="FA9"/>
  <c r="GN9"/>
  <c r="FR9"/>
  <c r="EV9"/>
  <c r="GH9"/>
  <c r="FL9"/>
  <c r="EP9"/>
  <c r="GC9"/>
  <c r="FG9"/>
  <c r="X119" i="89"/>
  <c r="AC119" s="1"/>
  <c r="AG119" s="1"/>
  <c r="GS9" i="126"/>
  <c r="FW9"/>
  <c r="FA9"/>
  <c r="GN9"/>
  <c r="FR9"/>
  <c r="EV9"/>
  <c r="GH9"/>
  <c r="FL9"/>
  <c r="EP9"/>
  <c r="GC9"/>
  <c r="FG9"/>
  <c r="Z15" i="97"/>
  <c r="Z364" i="75"/>
  <c r="W5" i="89"/>
  <c r="X7"/>
  <c r="AC7" s="1"/>
  <c r="AG7" s="1"/>
  <c r="GH11" i="126"/>
  <c r="FL11"/>
  <c r="EP11"/>
  <c r="GC11"/>
  <c r="FG11"/>
  <c r="GS11"/>
  <c r="FW11"/>
  <c r="FA11"/>
  <c r="GN11"/>
  <c r="FR11"/>
  <c r="EV11"/>
  <c r="GS18" i="131"/>
  <c r="FW18"/>
  <c r="FA18"/>
  <c r="GC18"/>
  <c r="EV18"/>
  <c r="FR18"/>
  <c r="FL18"/>
  <c r="FG18"/>
  <c r="EP18"/>
  <c r="GN18"/>
  <c r="GH18"/>
  <c r="GC26" i="126"/>
  <c r="FG26"/>
  <c r="GS26"/>
  <c r="FW26"/>
  <c r="FA26"/>
  <c r="GN26"/>
  <c r="FR26"/>
  <c r="EV26"/>
  <c r="GH26"/>
  <c r="FL26"/>
  <c r="EP26"/>
  <c r="GN27" i="130"/>
  <c r="FR27"/>
  <c r="EV27"/>
  <c r="FW27"/>
  <c r="EP27"/>
  <c r="GS27"/>
  <c r="FL27"/>
  <c r="GC27"/>
  <c r="FG27"/>
  <c r="FA27"/>
  <c r="GH27"/>
  <c r="GC25" i="129"/>
  <c r="FG25"/>
  <c r="GH25"/>
  <c r="FA25"/>
  <c r="FW25"/>
  <c r="EV25"/>
  <c r="FR25"/>
  <c r="FL25"/>
  <c r="GS25"/>
  <c r="EP25"/>
  <c r="GN25"/>
  <c r="GN23" i="125"/>
  <c r="FL23"/>
  <c r="GS23"/>
  <c r="FR23"/>
  <c r="EP23"/>
  <c r="FA23"/>
  <c r="FG23"/>
  <c r="EV23"/>
  <c r="GH23"/>
  <c r="FW23"/>
  <c r="GC23"/>
  <c r="GC10" i="126"/>
  <c r="FG10"/>
  <c r="GS10"/>
  <c r="FW10"/>
  <c r="FA10"/>
  <c r="GN10"/>
  <c r="FR10"/>
  <c r="EV10"/>
  <c r="GH10"/>
  <c r="FL10"/>
  <c r="EP10"/>
  <c r="N2" i="101"/>
  <c r="X126" i="89"/>
  <c r="AC126" s="1"/>
  <c r="AG126" s="1"/>
  <c r="X54"/>
  <c r="AC54" s="1"/>
  <c r="AG54" s="1"/>
  <c r="GN13" i="129"/>
  <c r="FR13"/>
  <c r="EV13"/>
  <c r="GH13"/>
  <c r="FL13"/>
  <c r="EP13"/>
  <c r="GC13"/>
  <c r="FW13"/>
  <c r="FG13"/>
  <c r="GS13"/>
  <c r="FA13"/>
  <c r="AO1097" i="75"/>
  <c r="GS14" i="124"/>
  <c r="FR14"/>
  <c r="EP14"/>
  <c r="FW14"/>
  <c r="EV14"/>
  <c r="GC14"/>
  <c r="FA14"/>
  <c r="FG14"/>
  <c r="GN14"/>
  <c r="GH14"/>
  <c r="FL14"/>
  <c r="AO1096" i="75"/>
  <c r="FL28" i="120"/>
  <c r="GS28"/>
  <c r="FR28"/>
  <c r="GC28"/>
  <c r="GN28"/>
  <c r="FG28"/>
  <c r="EV28"/>
  <c r="GH28"/>
  <c r="FW28"/>
  <c r="EP28"/>
  <c r="FA28"/>
  <c r="GC29" i="129"/>
  <c r="FG29"/>
  <c r="GH29"/>
  <c r="FA29"/>
  <c r="FW29"/>
  <c r="EV29"/>
  <c r="FR29"/>
  <c r="FL29"/>
  <c r="GS29"/>
  <c r="EP29"/>
  <c r="GN29"/>
  <c r="GN15" i="127"/>
  <c r="FR15"/>
  <c r="EV15"/>
  <c r="GH15"/>
  <c r="FL15"/>
  <c r="EP15"/>
  <c r="GC15"/>
  <c r="FG15"/>
  <c r="GS15"/>
  <c r="FW15"/>
  <c r="FA15"/>
  <c r="EC24" i="125"/>
  <c r="M56" i="89"/>
  <c r="BR12" i="119"/>
  <c r="CS12"/>
  <c r="DW24" i="125"/>
  <c r="CP24"/>
  <c r="DR24"/>
  <c r="N22" i="89"/>
  <c r="AB22" s="1"/>
  <c r="AF22" s="1"/>
  <c r="CS18" i="119" s="1"/>
  <c r="BR18" i="118"/>
  <c r="DA24" i="125"/>
  <c r="CU24"/>
  <c r="BL18" i="118"/>
  <c r="CN12" i="119"/>
  <c r="CH12"/>
  <c r="CJ24" i="125"/>
  <c r="CN8" i="119"/>
  <c r="CH8"/>
  <c r="BG8"/>
  <c r="EC28" i="123"/>
  <c r="DF28"/>
  <c r="DR28"/>
  <c r="DW28"/>
  <c r="CP28"/>
  <c r="CJ28"/>
  <c r="CU28"/>
  <c r="DL28"/>
  <c r="CE28"/>
  <c r="N24" i="89"/>
  <c r="AB24" s="1"/>
  <c r="AF24" s="1"/>
  <c r="CS22" i="119" s="1"/>
  <c r="CS20" i="120"/>
  <c r="N193" i="89"/>
  <c r="AF193" s="1"/>
  <c r="EC24" i="127" s="1"/>
  <c r="N20" i="89"/>
  <c r="AB20" s="1"/>
  <c r="AF20" s="1"/>
  <c r="BR14" i="119" s="1"/>
  <c r="CC18" i="118"/>
  <c r="BA18"/>
  <c r="CY18"/>
  <c r="CS18"/>
  <c r="BG20" i="120"/>
  <c r="BG22"/>
  <c r="BA22"/>
  <c r="CH22"/>
  <c r="BG18" i="118"/>
  <c r="DD18"/>
  <c r="CY22" i="120"/>
  <c r="CS22"/>
  <c r="CN18" i="118"/>
  <c r="CH18"/>
  <c r="N67" i="89"/>
  <c r="AB67" s="1"/>
  <c r="AF67" s="1"/>
  <c r="EC24" i="130"/>
  <c r="DF24"/>
  <c r="CJ24"/>
  <c r="DW24"/>
  <c r="CU24"/>
  <c r="DR24"/>
  <c r="CP24"/>
  <c r="EH24"/>
  <c r="DL24"/>
  <c r="DA24"/>
  <c r="CE24"/>
  <c r="CE31" i="123"/>
  <c r="DL31"/>
  <c r="CJ31"/>
  <c r="EH31"/>
  <c r="DR31"/>
  <c r="CP31"/>
  <c r="DW31"/>
  <c r="CU31"/>
  <c r="EC31"/>
  <c r="DA31"/>
  <c r="DF31"/>
  <c r="CN23" i="118"/>
  <c r="BG23"/>
  <c r="BW23"/>
  <c r="CC23"/>
  <c r="BA23"/>
  <c r="DD23"/>
  <c r="CS23"/>
  <c r="BL23"/>
  <c r="BR23"/>
  <c r="CH23"/>
  <c r="CY23"/>
  <c r="EC13" i="126"/>
  <c r="DF13"/>
  <c r="CJ13"/>
  <c r="DW13"/>
  <c r="DA13"/>
  <c r="CE13"/>
  <c r="DR13"/>
  <c r="CU13"/>
  <c r="EH13"/>
  <c r="DL13"/>
  <c r="CP13"/>
  <c r="DW18" i="131"/>
  <c r="DA18"/>
  <c r="CE18"/>
  <c r="EC18"/>
  <c r="CU18"/>
  <c r="DR18"/>
  <c r="CJ18"/>
  <c r="DL18"/>
  <c r="DF18"/>
  <c r="CP18"/>
  <c r="EH18"/>
  <c r="DW7" i="132"/>
  <c r="DA7"/>
  <c r="CE7"/>
  <c r="DL7"/>
  <c r="CJ7"/>
  <c r="EH7"/>
  <c r="CU7"/>
  <c r="EC7"/>
  <c r="CP7"/>
  <c r="DF7"/>
  <c r="DR7"/>
  <c r="FO25" i="122"/>
  <c r="EN25"/>
  <c r="DL25"/>
  <c r="ES25"/>
  <c r="DR25"/>
  <c r="EY25"/>
  <c r="DW25"/>
  <c r="FD25"/>
  <c r="EC25"/>
  <c r="FJ25"/>
  <c r="EH25"/>
  <c r="CC33" i="126"/>
  <c r="CC33" i="127"/>
  <c r="BG31" i="123"/>
  <c r="BL31"/>
  <c r="CH31" i="122"/>
  <c r="BG31"/>
  <c r="CC31" i="123"/>
  <c r="BR31" i="122"/>
  <c r="CC31"/>
  <c r="BA31" i="123"/>
  <c r="DD31" i="122"/>
  <c r="CS31"/>
  <c r="CC32" i="125"/>
  <c r="BL31" i="122"/>
  <c r="CC32" i="124"/>
  <c r="CY31" i="122"/>
  <c r="CN31"/>
  <c r="BA31"/>
  <c r="BR31" i="123"/>
  <c r="BW31" i="122"/>
  <c r="EC34" i="123"/>
  <c r="DA34"/>
  <c r="EH34"/>
  <c r="DF34"/>
  <c r="CE34"/>
  <c r="DL34"/>
  <c r="DW34"/>
  <c r="DR34"/>
  <c r="CJ34"/>
  <c r="CU34"/>
  <c r="CP34"/>
  <c r="BR12" i="122"/>
  <c r="CC12"/>
  <c r="CS12"/>
  <c r="DD12"/>
  <c r="BW12"/>
  <c r="BA12"/>
  <c r="CH12"/>
  <c r="CY12"/>
  <c r="CN12"/>
  <c r="BL12"/>
  <c r="BG12"/>
  <c r="DW15" i="127"/>
  <c r="DA15"/>
  <c r="CE15"/>
  <c r="DR15"/>
  <c r="CU15"/>
  <c r="EH15"/>
  <c r="DL15"/>
  <c r="CP15"/>
  <c r="EC15"/>
  <c r="DF15"/>
  <c r="CJ15"/>
  <c r="DW28" i="126"/>
  <c r="DA28"/>
  <c r="CE28"/>
  <c r="DR28"/>
  <c r="CU28"/>
  <c r="EH28"/>
  <c r="DL28"/>
  <c r="CP28"/>
  <c r="EC28"/>
  <c r="DF28"/>
  <c r="CJ28"/>
  <c r="AF151" i="89"/>
  <c r="DW12" i="126"/>
  <c r="DA12"/>
  <c r="CE12"/>
  <c r="DR12"/>
  <c r="CU12"/>
  <c r="EH12"/>
  <c r="DL12"/>
  <c r="CP12"/>
  <c r="EC12"/>
  <c r="DF12"/>
  <c r="CJ12"/>
  <c r="C83" i="100"/>
  <c r="C85" s="1"/>
  <c r="C18" i="101" s="1"/>
  <c r="G18" s="1"/>
  <c r="Q18" s="1"/>
  <c r="CU16" i="129"/>
  <c r="DR16"/>
  <c r="DA16"/>
  <c r="EC16"/>
  <c r="CE16"/>
  <c r="DF16"/>
  <c r="EH16"/>
  <c r="CJ16"/>
  <c r="DL16"/>
  <c r="CP16"/>
  <c r="DW16"/>
  <c r="CY8" i="119"/>
  <c r="BR29" i="121"/>
  <c r="BA22" i="122"/>
  <c r="CH22"/>
  <c r="BG22"/>
  <c r="CN22"/>
  <c r="BL22"/>
  <c r="CS22"/>
  <c r="BR22"/>
  <c r="CY22"/>
  <c r="BW22"/>
  <c r="DD22"/>
  <c r="CC22"/>
  <c r="AA5" i="89"/>
  <c r="AE5" s="1"/>
  <c r="N99"/>
  <c r="AB99" s="1"/>
  <c r="AF99" s="1"/>
  <c r="N33"/>
  <c r="AB33" s="1"/>
  <c r="AF33" s="1"/>
  <c r="N89"/>
  <c r="AB89" s="1"/>
  <c r="AF89" s="1"/>
  <c r="BR15" i="122"/>
  <c r="CS15"/>
  <c r="CY15"/>
  <c r="CN15"/>
  <c r="BA15"/>
  <c r="DD15"/>
  <c r="CC15"/>
  <c r="CH15"/>
  <c r="BL15"/>
  <c r="BG15"/>
  <c r="BW15"/>
  <c r="BR33" i="123"/>
  <c r="BA33"/>
  <c r="CN33" i="122"/>
  <c r="BL33"/>
  <c r="BL33" i="123"/>
  <c r="BW33" i="122"/>
  <c r="CH33"/>
  <c r="BG33" i="123"/>
  <c r="BA33" i="122"/>
  <c r="CY33"/>
  <c r="BR33"/>
  <c r="DD33"/>
  <c r="CS33"/>
  <c r="CC33" i="123"/>
  <c r="CC33" i="122"/>
  <c r="BG33"/>
  <c r="N183" i="89"/>
  <c r="AF183" s="1"/>
  <c r="DR27" i="126"/>
  <c r="CU27"/>
  <c r="EH27"/>
  <c r="DL27"/>
  <c r="CP27"/>
  <c r="EC27"/>
  <c r="DF27"/>
  <c r="CJ27"/>
  <c r="DW27"/>
  <c r="DA27"/>
  <c r="CE27"/>
  <c r="AF1097" i="75"/>
  <c r="CY32" i="119"/>
  <c r="BL32"/>
  <c r="BW32"/>
  <c r="CC32"/>
  <c r="CH32"/>
  <c r="CS32"/>
  <c r="BG32"/>
  <c r="BA32"/>
  <c r="BR32"/>
  <c r="CN32"/>
  <c r="DD32"/>
  <c r="DD24" i="120"/>
  <c r="BW24"/>
  <c r="BG24"/>
  <c r="BL24"/>
  <c r="BA24"/>
  <c r="CN24"/>
  <c r="CY24"/>
  <c r="CH24"/>
  <c r="BR24"/>
  <c r="CS24"/>
  <c r="CC24"/>
  <c r="CS13"/>
  <c r="CN13"/>
  <c r="BA13"/>
  <c r="CY13"/>
  <c r="BW13"/>
  <c r="BL13"/>
  <c r="BR13"/>
  <c r="CC13"/>
  <c r="BG13"/>
  <c r="DD13"/>
  <c r="CH13"/>
  <c r="EH15" i="124"/>
  <c r="DF15"/>
  <c r="CE15"/>
  <c r="DL15"/>
  <c r="CJ15"/>
  <c r="DR15"/>
  <c r="DW15"/>
  <c r="DA15"/>
  <c r="CP15"/>
  <c r="CU15"/>
  <c r="EC15"/>
  <c r="CY11" i="120"/>
  <c r="BW11"/>
  <c r="BR11"/>
  <c r="CN11"/>
  <c r="BL11"/>
  <c r="CC11"/>
  <c r="BA11"/>
  <c r="BG11"/>
  <c r="CS11"/>
  <c r="DD11"/>
  <c r="CH11"/>
  <c r="EH22" i="126"/>
  <c r="DL22"/>
  <c r="CP22"/>
  <c r="EC22"/>
  <c r="DF22"/>
  <c r="CJ22"/>
  <c r="DW22"/>
  <c r="DA22"/>
  <c r="CE22"/>
  <c r="DR22"/>
  <c r="CU22"/>
  <c r="CS34" i="119"/>
  <c r="BL34"/>
  <c r="CN34"/>
  <c r="CY34"/>
  <c r="BW34"/>
  <c r="DR10" i="130"/>
  <c r="CU10"/>
  <c r="DL10"/>
  <c r="CJ10"/>
  <c r="EH10"/>
  <c r="DF10"/>
  <c r="CE10"/>
  <c r="CP10"/>
  <c r="EC10"/>
  <c r="DW10"/>
  <c r="DA10"/>
  <c r="I60" i="89"/>
  <c r="Z60" s="1"/>
  <c r="AD60" s="1"/>
  <c r="CC8" i="119"/>
  <c r="DD8"/>
  <c r="BG29" i="121"/>
  <c r="CS29"/>
  <c r="EH21" i="130"/>
  <c r="DL21"/>
  <c r="CP21"/>
  <c r="EC21"/>
  <c r="DA21"/>
  <c r="DW21"/>
  <c r="CU21"/>
  <c r="CE21"/>
  <c r="DR21"/>
  <c r="DF21"/>
  <c r="CJ21"/>
  <c r="N71" i="89"/>
  <c r="AB71" s="1"/>
  <c r="AF71" s="1"/>
  <c r="N34"/>
  <c r="AB34" s="1"/>
  <c r="AF34" s="1"/>
  <c r="ES21" i="119"/>
  <c r="DR21"/>
  <c r="EY21"/>
  <c r="FJ21"/>
  <c r="DL21"/>
  <c r="EN21"/>
  <c r="EC21"/>
  <c r="EH21"/>
  <c r="FO21"/>
  <c r="FD21"/>
  <c r="DW21"/>
  <c r="CE11" i="129"/>
  <c r="DA11"/>
  <c r="DW11"/>
  <c r="DF11"/>
  <c r="EH11"/>
  <c r="CJ11"/>
  <c r="DL11"/>
  <c r="CU11"/>
  <c r="DR11"/>
  <c r="EC11"/>
  <c r="CP11"/>
  <c r="EC18" i="125"/>
  <c r="DF18"/>
  <c r="CP18"/>
  <c r="EH26" i="126"/>
  <c r="DL26"/>
  <c r="CP26"/>
  <c r="EC26"/>
  <c r="DF26"/>
  <c r="CJ26"/>
  <c r="DW26"/>
  <c r="DA26"/>
  <c r="CE26"/>
  <c r="DR26"/>
  <c r="CU26"/>
  <c r="N188" i="89"/>
  <c r="AF188" s="1"/>
  <c r="DW32" i="126"/>
  <c r="DA32"/>
  <c r="CE32"/>
  <c r="DR32"/>
  <c r="CU32"/>
  <c r="EH32"/>
  <c r="DL32"/>
  <c r="CP32"/>
  <c r="EC32"/>
  <c r="DF32"/>
  <c r="CJ32"/>
  <c r="EH10"/>
  <c r="DL10"/>
  <c r="CP10"/>
  <c r="EC10"/>
  <c r="DF10"/>
  <c r="CJ10"/>
  <c r="DW10"/>
  <c r="DA10"/>
  <c r="CE10"/>
  <c r="DR10"/>
  <c r="CU10"/>
  <c r="CN25" i="121"/>
  <c r="CS25"/>
  <c r="BG25"/>
  <c r="BW25"/>
  <c r="DD25"/>
  <c r="BA25"/>
  <c r="CY25"/>
  <c r="BR25"/>
  <c r="CC25"/>
  <c r="CH25"/>
  <c r="BL25"/>
  <c r="C107" i="88"/>
  <c r="C109" s="1"/>
  <c r="G75" i="89" s="1"/>
  <c r="I75" s="1"/>
  <c r="Z75" s="1"/>
  <c r="AD75" s="1"/>
  <c r="CP23" i="125"/>
  <c r="DW23"/>
  <c r="CU23"/>
  <c r="EC23"/>
  <c r="DA23"/>
  <c r="CJ23"/>
  <c r="EH23"/>
  <c r="CE23"/>
  <c r="DL23"/>
  <c r="DR23"/>
  <c r="DF23"/>
  <c r="BA8" i="119"/>
  <c r="BW8"/>
  <c r="BR8"/>
  <c r="CH29" i="121"/>
  <c r="EH28" i="123"/>
  <c r="DA28"/>
  <c r="G37" i="101"/>
  <c r="Q37" s="1"/>
  <c r="EH28" i="125"/>
  <c r="DF28"/>
  <c r="CE28"/>
  <c r="DL28"/>
  <c r="CJ28"/>
  <c r="CU28"/>
  <c r="DA28"/>
  <c r="EC28"/>
  <c r="CP28"/>
  <c r="DR28"/>
  <c r="DW28"/>
  <c r="DR26" i="127"/>
  <c r="CU26"/>
  <c r="EH26"/>
  <c r="DL26"/>
  <c r="CP26"/>
  <c r="EC26"/>
  <c r="DF26"/>
  <c r="CJ26"/>
  <c r="DW26"/>
  <c r="DA26"/>
  <c r="CE26"/>
  <c r="M23" i="89"/>
  <c r="AA23" s="1"/>
  <c r="AE23" s="1"/>
  <c r="CS17" i="119"/>
  <c r="DD17"/>
  <c r="CC17"/>
  <c r="BR17"/>
  <c r="BG17"/>
  <c r="BA17"/>
  <c r="CH17"/>
  <c r="CN17"/>
  <c r="BL17"/>
  <c r="CY17"/>
  <c r="BW17"/>
  <c r="FJ31" i="121"/>
  <c r="ES31"/>
  <c r="EH31"/>
  <c r="FO31"/>
  <c r="EC31"/>
  <c r="FD31"/>
  <c r="DW31"/>
  <c r="DL31"/>
  <c r="EY31"/>
  <c r="EN31"/>
  <c r="DR31"/>
  <c r="N63" i="89"/>
  <c r="AB63" s="1"/>
  <c r="AF63" s="1"/>
  <c r="N72"/>
  <c r="AB72" s="1"/>
  <c r="AF72" s="1"/>
  <c r="DR10" i="127"/>
  <c r="CU10"/>
  <c r="EH10"/>
  <c r="DL10"/>
  <c r="CP10"/>
  <c r="EC10"/>
  <c r="DF10"/>
  <c r="CJ10"/>
  <c r="DW10"/>
  <c r="DA10"/>
  <c r="CE10"/>
  <c r="BA30" i="118"/>
  <c r="BG30"/>
  <c r="DD30"/>
  <c r="CS30"/>
  <c r="CH30"/>
  <c r="CN30"/>
  <c r="BW30"/>
  <c r="CC30"/>
  <c r="BR30"/>
  <c r="BL30"/>
  <c r="CY30"/>
  <c r="CY17" i="123"/>
  <c r="BW17"/>
  <c r="BL17"/>
  <c r="CC17"/>
  <c r="CN17"/>
  <c r="CC9"/>
  <c r="BA9"/>
  <c r="BR9"/>
  <c r="CS9"/>
  <c r="CN9"/>
  <c r="BW9"/>
  <c r="CH9"/>
  <c r="CY9"/>
  <c r="BG9"/>
  <c r="DD9"/>
  <c r="BL9"/>
  <c r="CY19" i="120"/>
  <c r="BR19"/>
  <c r="BW19"/>
  <c r="DD19"/>
  <c r="CH19"/>
  <c r="BL19"/>
  <c r="BG19"/>
  <c r="CS19"/>
  <c r="BA19"/>
  <c r="CN19"/>
  <c r="CC19"/>
  <c r="CN23" i="122"/>
  <c r="BL23"/>
  <c r="CS23"/>
  <c r="BR23"/>
  <c r="CY23"/>
  <c r="DD23"/>
  <c r="BG23"/>
  <c r="CH23"/>
  <c r="BW23"/>
  <c r="CC23"/>
  <c r="BA23"/>
  <c r="CC15" i="119"/>
  <c r="BA15"/>
  <c r="CH15"/>
  <c r="BW15"/>
  <c r="CY15"/>
  <c r="DD15"/>
  <c r="BR15"/>
  <c r="CN15"/>
  <c r="BG15"/>
  <c r="BL15"/>
  <c r="CS15"/>
  <c r="BL21" i="123"/>
  <c r="CS21"/>
  <c r="BR21"/>
  <c r="CH21"/>
  <c r="BW21"/>
  <c r="CY21"/>
  <c r="BA21"/>
  <c r="CN21"/>
  <c r="DD21"/>
  <c r="BG21"/>
  <c r="CC21"/>
  <c r="I15" i="89"/>
  <c r="Z15" s="1"/>
  <c r="AD15" s="1"/>
  <c r="DW26" i="131"/>
  <c r="DA26"/>
  <c r="CE26"/>
  <c r="DL26"/>
  <c r="CJ26"/>
  <c r="DF26"/>
  <c r="EH26"/>
  <c r="CU26"/>
  <c r="CP26"/>
  <c r="EC26"/>
  <c r="DR26"/>
  <c r="CY17" i="122"/>
  <c r="BG17"/>
  <c r="CN17"/>
  <c r="DD17"/>
  <c r="CH17"/>
  <c r="BR17"/>
  <c r="CS17"/>
  <c r="BL17"/>
  <c r="CC17"/>
  <c r="BW17"/>
  <c r="BA17"/>
  <c r="BL27" i="119"/>
  <c r="BG27"/>
  <c r="CS27"/>
  <c r="CH27"/>
  <c r="CN27"/>
  <c r="CY27"/>
  <c r="BR27"/>
  <c r="CC27"/>
  <c r="DD27"/>
  <c r="BA27"/>
  <c r="BW27"/>
  <c r="N126" i="89"/>
  <c r="AB126" s="1"/>
  <c r="AF126" s="1"/>
  <c r="CS8" i="119"/>
  <c r="BL8"/>
  <c r="DA13" i="129"/>
  <c r="EC21" i="126"/>
  <c r="DF21"/>
  <c r="CJ21"/>
  <c r="DW21"/>
  <c r="DA21"/>
  <c r="CE21"/>
  <c r="DR21"/>
  <c r="CU21"/>
  <c r="EH21"/>
  <c r="DL21"/>
  <c r="CP21"/>
  <c r="AA17" i="89"/>
  <c r="AE17" s="1"/>
  <c r="K13"/>
  <c r="EY15" i="118"/>
  <c r="DL15"/>
  <c r="FJ15"/>
  <c r="DW15"/>
  <c r="EH15"/>
  <c r="DR15"/>
  <c r="FD15"/>
  <c r="EN15"/>
  <c r="ES15"/>
  <c r="EC15"/>
  <c r="FO15"/>
  <c r="CN26" i="120"/>
  <c r="BG26"/>
  <c r="CS26"/>
  <c r="CH26"/>
  <c r="BR26"/>
  <c r="BW26"/>
  <c r="CY26"/>
  <c r="DD26"/>
  <c r="BA26"/>
  <c r="CC26"/>
  <c r="BL26"/>
  <c r="I76" i="89"/>
  <c r="Z76" s="1"/>
  <c r="AD76" s="1"/>
  <c r="FO13" i="119"/>
  <c r="FD13"/>
  <c r="FJ13"/>
  <c r="ES13"/>
  <c r="DR13"/>
  <c r="EN13"/>
  <c r="DW13"/>
  <c r="EY13"/>
  <c r="EC13"/>
  <c r="DL13"/>
  <c r="EH13"/>
  <c r="DD10" i="123"/>
  <c r="CY10"/>
  <c r="FO27" i="120"/>
  <c r="EN27"/>
  <c r="DL27"/>
  <c r="ES27"/>
  <c r="DR27"/>
  <c r="EY27"/>
  <c r="DW27"/>
  <c r="EC27"/>
  <c r="FJ27"/>
  <c r="FD27"/>
  <c r="EH27"/>
  <c r="N57" i="89"/>
  <c r="P49" i="101"/>
  <c r="P6"/>
  <c r="E2"/>
  <c r="G49"/>
  <c r="P84"/>
  <c r="R84" s="1"/>
  <c r="N83" i="89"/>
  <c r="AB83" s="1"/>
  <c r="AF83" s="1"/>
  <c r="AB85"/>
  <c r="AF85" s="1"/>
  <c r="AB69"/>
  <c r="AF69" s="1"/>
  <c r="CN16" i="118"/>
  <c r="CY16"/>
  <c r="BG16"/>
  <c r="CS16"/>
  <c r="BA16"/>
  <c r="CC16"/>
  <c r="BW16"/>
  <c r="DD16"/>
  <c r="BR16"/>
  <c r="BL16"/>
  <c r="CH16"/>
  <c r="W13" i="89"/>
  <c r="S43"/>
  <c r="X23"/>
  <c r="AC23" s="1"/>
  <c r="AG23" s="1"/>
  <c r="X36"/>
  <c r="AT43" i="93"/>
  <c r="AT270" i="75" s="1"/>
  <c r="H9" i="20"/>
  <c r="L10" i="101"/>
  <c r="D110" i="88"/>
  <c r="Q141" i="89" s="1"/>
  <c r="S141" s="1"/>
  <c r="X141" s="1"/>
  <c r="AC141" s="1"/>
  <c r="AG141" s="1"/>
  <c r="S56"/>
  <c r="K140" i="8"/>
  <c r="I5" i="20" s="1"/>
  <c r="R36" i="93"/>
  <c r="R270" i="75"/>
  <c r="F9" i="20"/>
  <c r="S5" i="89"/>
  <c r="G84" i="101"/>
  <c r="Q84" s="1"/>
  <c r="C116" i="88"/>
  <c r="C118" s="1"/>
  <c r="G129" i="89" s="1"/>
  <c r="I129" s="1"/>
  <c r="N129" s="1"/>
  <c r="AB129" s="1"/>
  <c r="AF129" s="1"/>
  <c r="C110" i="88"/>
  <c r="G141" i="89" s="1"/>
  <c r="I141" s="1"/>
  <c r="N141" s="1"/>
  <c r="AB141" s="1"/>
  <c r="AF141" s="1"/>
  <c r="H9" i="1"/>
  <c r="F9"/>
  <c r="J102" i="100"/>
  <c r="K141" i="88"/>
  <c r="G119" i="89" s="1"/>
  <c r="I119" s="1"/>
  <c r="C92" i="100"/>
  <c r="E43" i="101" s="1"/>
  <c r="G43" s="1"/>
  <c r="Q43" s="1"/>
  <c r="C77" i="100"/>
  <c r="C78" s="1"/>
  <c r="C22" i="101" s="1"/>
  <c r="G22" s="1"/>
  <c r="E45"/>
  <c r="G45" s="1"/>
  <c r="Q45" s="1"/>
  <c r="G262" i="8"/>
  <c r="I7" i="1" s="1"/>
  <c r="N27" i="89"/>
  <c r="I23"/>
  <c r="Z23" s="1"/>
  <c r="AD23" s="1"/>
  <c r="P100" i="75"/>
  <c r="P34" i="90"/>
  <c r="P108" i="75" s="1"/>
  <c r="AT26" i="90"/>
  <c r="AT100" i="75" s="1"/>
  <c r="AO48" i="92"/>
  <c r="AO218" i="75" s="1"/>
  <c r="C20" i="101"/>
  <c r="G20" s="1"/>
  <c r="Q20" s="1"/>
  <c r="R15" i="94"/>
  <c r="R41"/>
  <c r="R337" i="75" s="1"/>
  <c r="N54" i="89"/>
  <c r="I43"/>
  <c r="C10" i="101"/>
  <c r="N64" i="89"/>
  <c r="AB64" s="1"/>
  <c r="AF64" s="1"/>
  <c r="AG8" i="98"/>
  <c r="AG669" i="75" s="1"/>
  <c r="Q75" i="89"/>
  <c r="S75" s="1"/>
  <c r="X75" s="1"/>
  <c r="AC75" s="1"/>
  <c r="AG75" s="1"/>
  <c r="P140" i="75"/>
  <c r="AT25" i="91"/>
  <c r="AT140" i="75" s="1"/>
  <c r="P33" i="91"/>
  <c r="AX26" i="97"/>
  <c r="AX368" i="75" s="1"/>
  <c r="F368"/>
  <c r="G4" i="8"/>
  <c r="I2" i="1" s="1"/>
  <c r="F357" i="75"/>
  <c r="F37" i="97"/>
  <c r="F337" i="75"/>
  <c r="G58" i="101"/>
  <c r="AD357" i="75"/>
  <c r="AD37" i="97"/>
  <c r="AD379" i="75" s="1"/>
  <c r="L150" i="89"/>
  <c r="L84" i="100"/>
  <c r="J85" s="1"/>
  <c r="C19" i="101" s="1"/>
  <c r="G19" s="1"/>
  <c r="L150" i="75"/>
  <c r="O114" i="88"/>
  <c r="L116" s="1"/>
  <c r="D77" i="100"/>
  <c r="D78" s="1"/>
  <c r="L22" i="101" s="1"/>
  <c r="P22" s="1"/>
  <c r="N27"/>
  <c r="P27"/>
  <c r="R27" s="1"/>
  <c r="N21" i="89"/>
  <c r="N114" i="88"/>
  <c r="K115" s="1"/>
  <c r="V163" i="89"/>
  <c r="AH129" i="75"/>
  <c r="AH35" i="91"/>
  <c r="AH150" i="75" s="1"/>
  <c r="K78" i="100"/>
  <c r="R41" i="97"/>
  <c r="R383" i="75" s="1"/>
  <c r="R15" i="97"/>
  <c r="R364" i="75"/>
  <c r="F383"/>
  <c r="L108" i="88"/>
  <c r="C124"/>
  <c r="C126" s="1"/>
  <c r="G134" i="89" s="1"/>
  <c r="I134" s="1"/>
  <c r="N134" s="1"/>
  <c r="AB134" s="1"/>
  <c r="AF134" s="1"/>
  <c r="L158"/>
  <c r="H278" i="75"/>
  <c r="G349" i="8"/>
  <c r="I8" i="1" s="1"/>
  <c r="K262" i="8"/>
  <c r="I7" i="20" s="1"/>
  <c r="X76" i="89"/>
  <c r="AC76" s="1"/>
  <c r="AG76" s="1"/>
  <c r="S76"/>
  <c r="AK48" i="92"/>
  <c r="AK218" i="75" s="1"/>
  <c r="AK207"/>
  <c r="C5" i="101"/>
  <c r="AO248" i="75"/>
  <c r="AO51" i="93"/>
  <c r="AO278" i="75" s="1"/>
  <c r="S23" i="89"/>
  <c r="N11"/>
  <c r="I5"/>
  <c r="Z5" s="1"/>
  <c r="AD5" s="1"/>
  <c r="S13"/>
  <c r="AT185" i="75"/>
  <c r="P51" i="101"/>
  <c r="R51" s="1"/>
  <c r="S68" i="89"/>
  <c r="X68"/>
  <c r="G140" i="8"/>
  <c r="I5" i="1" s="1"/>
  <c r="AK263" i="75"/>
  <c r="AK47" i="93"/>
  <c r="AO270" i="75"/>
  <c r="AO36" i="93"/>
  <c r="L5" i="101"/>
  <c r="E27"/>
  <c r="G27"/>
  <c r="Q27" s="1"/>
  <c r="AX26" i="94"/>
  <c r="AX322" i="75" s="1"/>
  <c r="F322"/>
  <c r="F37" i="94"/>
  <c r="N80" i="89"/>
  <c r="AO192" i="75"/>
  <c r="AO52" i="92"/>
  <c r="AO222" i="75" s="1"/>
  <c r="AT22" i="92"/>
  <c r="AT192" i="75" s="1"/>
  <c r="G69" i="101"/>
  <c r="G51"/>
  <c r="Q51" s="1"/>
  <c r="AH89" i="75"/>
  <c r="AH36" i="90"/>
  <c r="AH110" i="75" s="1"/>
  <c r="AT15" i="90"/>
  <c r="AT89" i="75" s="1"/>
  <c r="M84" i="100"/>
  <c r="K85" s="1"/>
  <c r="L19" i="101" s="1"/>
  <c r="P19" s="1"/>
  <c r="FG18" i="125" l="1"/>
  <c r="FA18"/>
  <c r="FR18"/>
  <c r="GH13" i="126"/>
  <c r="EP28"/>
  <c r="EV18" i="125"/>
  <c r="GC18"/>
  <c r="GH18"/>
  <c r="FW16" i="119"/>
  <c r="FA13" i="126"/>
  <c r="FW18" i="125"/>
  <c r="FG13" i="126"/>
  <c r="EV20" i="129"/>
  <c r="FR28" i="126"/>
  <c r="GC13"/>
  <c r="X13" i="89"/>
  <c r="AC13" s="1"/>
  <c r="AG13" s="1"/>
  <c r="GN28" i="118" s="1"/>
  <c r="AC36" i="89"/>
  <c r="AG36" s="1"/>
  <c r="GS18" i="120" s="1"/>
  <c r="AP26" i="77"/>
  <c r="FA14" i="127"/>
  <c r="EP13" i="126"/>
  <c r="FR13"/>
  <c r="GS13"/>
  <c r="FR20" i="129"/>
  <c r="EV13" i="126"/>
  <c r="FW13"/>
  <c r="V150" i="89"/>
  <c r="AC68"/>
  <c r="AG68" s="1"/>
  <c r="FL26" i="122" s="1"/>
  <c r="AP27" i="77"/>
  <c r="FW28" i="126"/>
  <c r="X176" i="89"/>
  <c r="FL13" i="126"/>
  <c r="FR16" i="119"/>
  <c r="EP20" i="129"/>
  <c r="R318" i="75"/>
  <c r="BG17" i="123"/>
  <c r="CH17"/>
  <c r="CS17"/>
  <c r="CP9" i="129"/>
  <c r="DD34" i="119"/>
  <c r="BA34"/>
  <c r="CH34"/>
  <c r="DD17" i="123"/>
  <c r="BA17"/>
  <c r="DW9" i="129"/>
  <c r="BG34" i="119"/>
  <c r="BR34"/>
  <c r="DR20" i="129"/>
  <c r="DR18" i="125"/>
  <c r="CH22" i="119"/>
  <c r="EH15" i="129"/>
  <c r="CJ18" i="125"/>
  <c r="EH18"/>
  <c r="DW18"/>
  <c r="N158" i="89"/>
  <c r="EC15" i="129"/>
  <c r="CE18" i="125"/>
  <c r="CU18"/>
  <c r="BA10" i="123"/>
  <c r="CE13" i="129"/>
  <c r="DL18" i="125"/>
  <c r="BR17" i="120"/>
  <c r="CS10" i="123"/>
  <c r="DF9" i="129"/>
  <c r="CN10" i="123"/>
  <c r="CE9" i="129"/>
  <c r="CS17" i="120"/>
  <c r="CH17"/>
  <c r="DW13" i="129"/>
  <c r="DL13"/>
  <c r="CU9"/>
  <c r="DR9"/>
  <c r="EH9"/>
  <c r="BR20" i="120"/>
  <c r="N36" i="89"/>
  <c r="AB36" s="1"/>
  <c r="AF36" s="1"/>
  <c r="CC17" i="120"/>
  <c r="DA9" i="129"/>
  <c r="G65" i="89"/>
  <c r="I65" s="1"/>
  <c r="Z65" s="1"/>
  <c r="AD65" s="1"/>
  <c r="BR19" i="122" s="1"/>
  <c r="BG17" i="120"/>
  <c r="DW15" i="129"/>
  <c r="CU13"/>
  <c r="CP20"/>
  <c r="EC9"/>
  <c r="CJ9"/>
  <c r="CN20" i="120"/>
  <c r="DW17"/>
  <c r="BA20"/>
  <c r="CY22" i="119"/>
  <c r="DR13" i="129"/>
  <c r="EC13"/>
  <c r="CP13"/>
  <c r="BW20" i="120"/>
  <c r="CU24" i="127"/>
  <c r="CJ13" i="129"/>
  <c r="DF13"/>
  <c r="DF20"/>
  <c r="DD20" i="120"/>
  <c r="CH20"/>
  <c r="DF12" i="129"/>
  <c r="Z43" i="89"/>
  <c r="AD43" s="1"/>
  <c r="CC31" i="120" s="1"/>
  <c r="BA17"/>
  <c r="CN17"/>
  <c r="DD17"/>
  <c r="CC10" i="123"/>
  <c r="BL10"/>
  <c r="BG10"/>
  <c r="DR15" i="129"/>
  <c r="I13" i="89"/>
  <c r="Z13" s="1"/>
  <c r="AD13" s="1"/>
  <c r="CN27" i="118" s="1"/>
  <c r="BW17" i="120"/>
  <c r="CY17"/>
  <c r="CC25" i="122"/>
  <c r="BR10" i="123"/>
  <c r="BW10"/>
  <c r="DF15" i="129"/>
  <c r="CP15"/>
  <c r="AS102" i="89"/>
  <c r="AS82" s="1"/>
  <c r="AS81" s="1"/>
  <c r="FA9" i="129"/>
  <c r="FL9"/>
  <c r="GN9"/>
  <c r="GN27" i="126"/>
  <c r="EP9" i="129"/>
  <c r="FG9"/>
  <c r="GC16" i="119"/>
  <c r="GS28" i="126"/>
  <c r="FL28"/>
  <c r="GN28"/>
  <c r="GN20" i="129"/>
  <c r="FW20"/>
  <c r="FL20"/>
  <c r="FG28" i="126"/>
  <c r="GH28"/>
  <c r="GS13" i="124"/>
  <c r="FA20" i="129"/>
  <c r="FG20"/>
  <c r="GH20"/>
  <c r="FA28" i="126"/>
  <c r="GC28"/>
  <c r="FW13" i="124"/>
  <c r="FA13"/>
  <c r="GS20" i="129"/>
  <c r="AN3" i="89"/>
  <c r="CU12" i="129"/>
  <c r="DW12"/>
  <c r="CJ12"/>
  <c r="CP12"/>
  <c r="EC12"/>
  <c r="EH12"/>
  <c r="CE12"/>
  <c r="G5" i="101"/>
  <c r="Q5" s="1"/>
  <c r="CY31" i="121"/>
  <c r="DD25" i="122"/>
  <c r="DL20" i="129"/>
  <c r="CE20"/>
  <c r="CU20"/>
  <c r="DA12"/>
  <c r="DL12"/>
  <c r="AB41" i="89"/>
  <c r="AF41" s="1"/>
  <c r="CY28" i="120" s="1"/>
  <c r="BW25" i="122"/>
  <c r="CJ20" i="129"/>
  <c r="EC20"/>
  <c r="DW20"/>
  <c r="EH20"/>
  <c r="CC22" i="119"/>
  <c r="BL22"/>
  <c r="BA22"/>
  <c r="DW24" i="127"/>
  <c r="BW31" i="121"/>
  <c r="BG31"/>
  <c r="DR28" i="127"/>
  <c r="CC20" i="120"/>
  <c r="CY20"/>
  <c r="CN22" i="119"/>
  <c r="CJ24" i="127"/>
  <c r="BR31" i="121"/>
  <c r="CH31"/>
  <c r="DD22" i="119"/>
  <c r="BW22"/>
  <c r="BG22"/>
  <c r="BR22"/>
  <c r="CP24" i="127"/>
  <c r="CC31" i="121"/>
  <c r="CY25" i="122"/>
  <c r="BR25"/>
  <c r="CS25"/>
  <c r="BL25"/>
  <c r="CN25"/>
  <c r="CN31" i="121"/>
  <c r="DD31"/>
  <c r="DW28" i="127"/>
  <c r="BG25" i="122"/>
  <c r="CH25"/>
  <c r="BA31" i="121"/>
  <c r="BL31"/>
  <c r="CU28" i="127"/>
  <c r="FO17" i="120"/>
  <c r="ES17"/>
  <c r="GH16" i="119"/>
  <c r="FA16"/>
  <c r="K116" i="88"/>
  <c r="G135" i="89" s="1"/>
  <c r="I135" s="1"/>
  <c r="N135" s="1"/>
  <c r="AB135" s="1"/>
  <c r="AF135" s="1"/>
  <c r="DA21" i="125" s="1"/>
  <c r="CJ28" i="127"/>
  <c r="DF28"/>
  <c r="DL28"/>
  <c r="CE28"/>
  <c r="EC28"/>
  <c r="DA28"/>
  <c r="EH28"/>
  <c r="DL17" i="120"/>
  <c r="DR17"/>
  <c r="EH17"/>
  <c r="EP16" i="119"/>
  <c r="AA16" i="89"/>
  <c r="AE16" s="1"/>
  <c r="N16"/>
  <c r="AB16" s="1"/>
  <c r="AF16" s="1"/>
  <c r="M13"/>
  <c r="M4" s="1"/>
  <c r="AT34" i="90"/>
  <c r="AT108" i="75" s="1"/>
  <c r="CE15" i="129"/>
  <c r="CJ15"/>
  <c r="DL15"/>
  <c r="EC17" i="120"/>
  <c r="EY17"/>
  <c r="FJ17"/>
  <c r="FG27" i="126"/>
  <c r="FG16" i="119"/>
  <c r="FL16"/>
  <c r="R37" i="92"/>
  <c r="R214" i="75"/>
  <c r="AT44" i="92"/>
  <c r="AT214" i="75" s="1"/>
  <c r="R52" i="92"/>
  <c r="R222" i="75" s="1"/>
  <c r="X5" i="89"/>
  <c r="AC5" s="1"/>
  <c r="AG5" s="1"/>
  <c r="GC12" i="118" s="1"/>
  <c r="AA13" i="89"/>
  <c r="AE13" s="1"/>
  <c r="EY27" i="118" s="1"/>
  <c r="DA15" i="129"/>
  <c r="EN17" i="120"/>
  <c r="X56" i="89"/>
  <c r="AC56" s="1"/>
  <c r="AG56" s="1"/>
  <c r="EP30" i="121" s="1"/>
  <c r="GC14" i="127"/>
  <c r="GS16" i="119"/>
  <c r="GN16"/>
  <c r="EV27" i="126"/>
  <c r="FW27"/>
  <c r="EP27"/>
  <c r="X125" i="89"/>
  <c r="AC125" s="1"/>
  <c r="AG125" s="1"/>
  <c r="X83"/>
  <c r="AC83" s="1"/>
  <c r="AG83" s="1"/>
  <c r="GH27" i="123" s="1"/>
  <c r="FR27" i="126"/>
  <c r="GS27"/>
  <c r="FL27"/>
  <c r="FW30" i="121"/>
  <c r="FA27" i="126"/>
  <c r="W4" i="89"/>
  <c r="W3" s="1"/>
  <c r="FR13" i="124"/>
  <c r="X187" i="89"/>
  <c r="FR14" i="127"/>
  <c r="GS14"/>
  <c r="FL14"/>
  <c r="EV14"/>
  <c r="FW14"/>
  <c r="EP14"/>
  <c r="GN13" i="124"/>
  <c r="GH13"/>
  <c r="FG13"/>
  <c r="S4" i="89"/>
  <c r="L115" i="88"/>
  <c r="Q65" i="89" s="1"/>
  <c r="S65" s="1"/>
  <c r="X65" s="1"/>
  <c r="AC65" s="1"/>
  <c r="AG65" s="1"/>
  <c r="FW20" i="122" s="1"/>
  <c r="FL13" i="124"/>
  <c r="EP13"/>
  <c r="GC13"/>
  <c r="GN14" i="127"/>
  <c r="FG14"/>
  <c r="P21" i="101"/>
  <c r="R21" s="1"/>
  <c r="R22"/>
  <c r="FL26" i="121"/>
  <c r="GS26"/>
  <c r="GH26"/>
  <c r="FW26"/>
  <c r="FR26"/>
  <c r="EP26"/>
  <c r="FA26"/>
  <c r="GN26"/>
  <c r="EV26"/>
  <c r="GC26"/>
  <c r="FG26"/>
  <c r="AG197" i="89"/>
  <c r="X193"/>
  <c r="AG193" s="1"/>
  <c r="GC33" i="124"/>
  <c r="GN33"/>
  <c r="GH33"/>
  <c r="FG33"/>
  <c r="EV33"/>
  <c r="EP33"/>
  <c r="FR33"/>
  <c r="GS33"/>
  <c r="FA33"/>
  <c r="FL33"/>
  <c r="FW33"/>
  <c r="EP33" i="123"/>
  <c r="FW33"/>
  <c r="EV33"/>
  <c r="GC33"/>
  <c r="FA33"/>
  <c r="GH33"/>
  <c r="FG33"/>
  <c r="GN33"/>
  <c r="FL33"/>
  <c r="GS33"/>
  <c r="FR33"/>
  <c r="GC21" i="130"/>
  <c r="FG21"/>
  <c r="GH21"/>
  <c r="FA21"/>
  <c r="FW21"/>
  <c r="EV21"/>
  <c r="GN21"/>
  <c r="FR21"/>
  <c r="FL21"/>
  <c r="GS21"/>
  <c r="EP21"/>
  <c r="P17" i="101"/>
  <c r="R19"/>
  <c r="P47"/>
  <c r="R47" s="1"/>
  <c r="R49"/>
  <c r="FG16" i="118"/>
  <c r="GN16"/>
  <c r="FL16"/>
  <c r="FW16"/>
  <c r="GH16"/>
  <c r="FA16"/>
  <c r="EP16"/>
  <c r="GC16"/>
  <c r="FR16"/>
  <c r="GS16"/>
  <c r="EV16"/>
  <c r="GN32" i="121"/>
  <c r="FL32"/>
  <c r="GS32"/>
  <c r="EV32"/>
  <c r="FG32"/>
  <c r="GH32"/>
  <c r="FW32"/>
  <c r="EP32"/>
  <c r="FA32"/>
  <c r="FR32"/>
  <c r="GC32"/>
  <c r="GC15" i="129"/>
  <c r="FG15"/>
  <c r="GS15"/>
  <c r="FW15"/>
  <c r="FA15"/>
  <c r="GN15"/>
  <c r="EV15"/>
  <c r="GH15"/>
  <c r="EP15"/>
  <c r="FR15"/>
  <c r="FL15"/>
  <c r="GS21" i="126"/>
  <c r="FW21"/>
  <c r="FA21"/>
  <c r="GN21"/>
  <c r="FR21"/>
  <c r="EV21"/>
  <c r="GH21"/>
  <c r="FL21"/>
  <c r="EP21"/>
  <c r="GC21"/>
  <c r="FG21"/>
  <c r="GS7" i="131"/>
  <c r="FW7"/>
  <c r="FA7"/>
  <c r="FR7"/>
  <c r="EP7"/>
  <c r="GN7"/>
  <c r="FL7"/>
  <c r="GH7"/>
  <c r="GC7"/>
  <c r="FG7"/>
  <c r="EV7"/>
  <c r="GN27" i="125"/>
  <c r="FL27"/>
  <c r="GS27"/>
  <c r="FR27"/>
  <c r="EP27"/>
  <c r="FA27"/>
  <c r="FG27"/>
  <c r="EV27"/>
  <c r="GH27"/>
  <c r="FW27"/>
  <c r="GC27"/>
  <c r="GH10" i="127"/>
  <c r="FL10"/>
  <c r="EP10"/>
  <c r="GC10"/>
  <c r="FG10"/>
  <c r="GS10"/>
  <c r="FW10"/>
  <c r="FA10"/>
  <c r="GN10"/>
  <c r="FR10"/>
  <c r="EV10"/>
  <c r="FG25" i="125"/>
  <c r="GN25"/>
  <c r="FL25"/>
  <c r="GS25"/>
  <c r="FR25"/>
  <c r="EP25"/>
  <c r="GC25"/>
  <c r="GH25"/>
  <c r="FW25"/>
  <c r="FA25"/>
  <c r="EV25"/>
  <c r="GC22" i="126"/>
  <c r="FG22"/>
  <c r="GS22"/>
  <c r="FW22"/>
  <c r="FA22"/>
  <c r="GN22"/>
  <c r="FR22"/>
  <c r="EV22"/>
  <c r="GH22"/>
  <c r="FL22"/>
  <c r="EP22"/>
  <c r="FR30" i="121"/>
  <c r="X43" i="89"/>
  <c r="AC43" s="1"/>
  <c r="AG43" s="1"/>
  <c r="X138"/>
  <c r="AC138" s="1"/>
  <c r="AG138" s="1"/>
  <c r="GC9" i="130"/>
  <c r="FG9"/>
  <c r="GS9"/>
  <c r="FR9"/>
  <c r="EP9"/>
  <c r="GN9"/>
  <c r="FL9"/>
  <c r="EV9"/>
  <c r="GH9"/>
  <c r="FW9"/>
  <c r="FA9"/>
  <c r="EV12" i="123"/>
  <c r="GC12"/>
  <c r="FA12"/>
  <c r="GH12"/>
  <c r="GS12"/>
  <c r="FL12"/>
  <c r="FW12"/>
  <c r="GN12"/>
  <c r="EP12"/>
  <c r="FR12"/>
  <c r="FG12"/>
  <c r="GH14" i="132"/>
  <c r="FL14"/>
  <c r="EP14"/>
  <c r="GS14"/>
  <c r="FR14"/>
  <c r="FW14"/>
  <c r="FG14"/>
  <c r="FA14"/>
  <c r="EV14"/>
  <c r="GN14"/>
  <c r="GC14"/>
  <c r="P5" i="101"/>
  <c r="R6"/>
  <c r="GS12" i="125"/>
  <c r="GN12"/>
  <c r="FR12"/>
  <c r="FW12"/>
  <c r="EV12"/>
  <c r="FG12"/>
  <c r="EP12"/>
  <c r="FA12"/>
  <c r="FL12"/>
  <c r="GC12"/>
  <c r="GH12"/>
  <c r="Z357" i="75"/>
  <c r="Z37" i="97"/>
  <c r="Z379" i="75" s="1"/>
  <c r="X104" i="89"/>
  <c r="GN19" i="127"/>
  <c r="FR19"/>
  <c r="EV19"/>
  <c r="GH19"/>
  <c r="FL19"/>
  <c r="EP19"/>
  <c r="GC19"/>
  <c r="FG19"/>
  <c r="GS19"/>
  <c r="FW19"/>
  <c r="FA19"/>
  <c r="GN19" i="130"/>
  <c r="FR19"/>
  <c r="EV19"/>
  <c r="GC19"/>
  <c r="FA19"/>
  <c r="FW19"/>
  <c r="EP19"/>
  <c r="GH19"/>
  <c r="FL19"/>
  <c r="FG19"/>
  <c r="GS19"/>
  <c r="GH29" i="123"/>
  <c r="GS29"/>
  <c r="EV29"/>
  <c r="FL29"/>
  <c r="FA29"/>
  <c r="FG29"/>
  <c r="FR29"/>
  <c r="EP29"/>
  <c r="FW29"/>
  <c r="GC29"/>
  <c r="GN29"/>
  <c r="GH16" i="129"/>
  <c r="FL16"/>
  <c r="EP16"/>
  <c r="GC16"/>
  <c r="FG16"/>
  <c r="FW16"/>
  <c r="FR16"/>
  <c r="GS16"/>
  <c r="FA16"/>
  <c r="GN16"/>
  <c r="EV16"/>
  <c r="CN18" i="119"/>
  <c r="BA18"/>
  <c r="DD18"/>
  <c r="CH18"/>
  <c r="BL18"/>
  <c r="BR18"/>
  <c r="CC18"/>
  <c r="DR24" i="127"/>
  <c r="N187" i="89"/>
  <c r="BW18" i="119"/>
  <c r="CY18"/>
  <c r="BG18"/>
  <c r="AA56" i="89"/>
  <c r="AE56" s="1"/>
  <c r="M55"/>
  <c r="BL14" i="119"/>
  <c r="DD14"/>
  <c r="BA14"/>
  <c r="BG14"/>
  <c r="CH14"/>
  <c r="CN14"/>
  <c r="CC14"/>
  <c r="N125" i="89"/>
  <c r="AB125" s="1"/>
  <c r="AF125" s="1"/>
  <c r="CU11" i="125" s="1"/>
  <c r="BW14" i="119"/>
  <c r="BG24" i="122"/>
  <c r="CN24"/>
  <c r="BL24"/>
  <c r="CC24"/>
  <c r="CH24"/>
  <c r="CS24"/>
  <c r="BR24"/>
  <c r="CY24"/>
  <c r="BW24"/>
  <c r="DD24"/>
  <c r="BA24"/>
  <c r="T8" i="98"/>
  <c r="T669" i="75" s="1"/>
  <c r="DL24" i="127"/>
  <c r="CE24"/>
  <c r="DF24"/>
  <c r="CS14" i="119"/>
  <c r="EH24" i="127"/>
  <c r="DA24"/>
  <c r="N15" i="89"/>
  <c r="AB15" s="1"/>
  <c r="AF15" s="1"/>
  <c r="BR32" i="118" s="1"/>
  <c r="CY14" i="119"/>
  <c r="G17" i="101"/>
  <c r="Q19"/>
  <c r="CC34" i="122"/>
  <c r="BW34"/>
  <c r="CN34"/>
  <c r="BL34"/>
  <c r="BG34"/>
  <c r="BA34"/>
  <c r="BR34"/>
  <c r="DD34"/>
  <c r="BL34" i="123"/>
  <c r="BG34"/>
  <c r="BR34"/>
  <c r="CY34" i="122"/>
  <c r="CS34"/>
  <c r="BA34" i="123"/>
  <c r="CC34"/>
  <c r="CH34" i="122"/>
  <c r="CY9"/>
  <c r="CS9"/>
  <c r="CH9"/>
  <c r="CN9"/>
  <c r="BA9"/>
  <c r="BR9"/>
  <c r="BG9"/>
  <c r="BW9"/>
  <c r="CC9"/>
  <c r="DD9"/>
  <c r="BL9"/>
  <c r="DR23" i="129"/>
  <c r="CU23"/>
  <c r="EH23"/>
  <c r="DF23"/>
  <c r="CE23"/>
  <c r="EC23"/>
  <c r="DA23"/>
  <c r="DW23"/>
  <c r="CP23"/>
  <c r="DL23"/>
  <c r="CJ23"/>
  <c r="EC27" i="125"/>
  <c r="DA27"/>
  <c r="EH27"/>
  <c r="DF27"/>
  <c r="CE27"/>
  <c r="DW27"/>
  <c r="CP27"/>
  <c r="DL27"/>
  <c r="DR27"/>
  <c r="CU27"/>
  <c r="CJ27"/>
  <c r="CC30" i="126"/>
  <c r="CC30" i="127"/>
  <c r="CC33" i="125"/>
  <c r="CS32" i="122"/>
  <c r="CN32"/>
  <c r="CH32"/>
  <c r="CY32"/>
  <c r="CC33" i="124"/>
  <c r="BW32" i="122"/>
  <c r="BR32"/>
  <c r="BL32"/>
  <c r="CC32"/>
  <c r="CC32" i="123"/>
  <c r="BA32" i="122"/>
  <c r="BG32" i="123"/>
  <c r="BA32"/>
  <c r="BR32"/>
  <c r="DD32" i="122"/>
  <c r="BL32" i="123"/>
  <c r="BG32" i="122"/>
  <c r="DR14" i="127"/>
  <c r="CU14"/>
  <c r="EH14"/>
  <c r="DL14"/>
  <c r="CP14"/>
  <c r="EC14"/>
  <c r="DF14"/>
  <c r="CJ14"/>
  <c r="DW14"/>
  <c r="DA14"/>
  <c r="CE14"/>
  <c r="K4" i="89"/>
  <c r="K3" s="1"/>
  <c r="FD19" i="119"/>
  <c r="FO19"/>
  <c r="DR19"/>
  <c r="EC19"/>
  <c r="EN19"/>
  <c r="EY19"/>
  <c r="FJ19"/>
  <c r="DL19"/>
  <c r="EH19"/>
  <c r="ES19"/>
  <c r="DW19"/>
  <c r="CN14" i="120"/>
  <c r="DD14"/>
  <c r="CC14"/>
  <c r="CS14"/>
  <c r="BR14"/>
  <c r="BL14"/>
  <c r="CH14"/>
  <c r="BA14"/>
  <c r="BG14"/>
  <c r="BW14"/>
  <c r="CY14"/>
  <c r="EH9" i="130"/>
  <c r="DL9"/>
  <c r="CP9"/>
  <c r="DR9"/>
  <c r="CJ9"/>
  <c r="DF9"/>
  <c r="CE9"/>
  <c r="CU9"/>
  <c r="EC9"/>
  <c r="DW9"/>
  <c r="DA9"/>
  <c r="DD11" i="123"/>
  <c r="CC11"/>
  <c r="BW11"/>
  <c r="CY11"/>
  <c r="BA11"/>
  <c r="BG11"/>
  <c r="BR11"/>
  <c r="CH11"/>
  <c r="BL11"/>
  <c r="CS11"/>
  <c r="CN11"/>
  <c r="N119" i="89"/>
  <c r="AB119" s="1"/>
  <c r="AF119" s="1"/>
  <c r="G47" i="101"/>
  <c r="Q47" s="1"/>
  <c r="Q49"/>
  <c r="CC16" i="122"/>
  <c r="BA16"/>
  <c r="CY16"/>
  <c r="CH16"/>
  <c r="BG16"/>
  <c r="CN16"/>
  <c r="BL16"/>
  <c r="CS16"/>
  <c r="BW16"/>
  <c r="BR16"/>
  <c r="DD16"/>
  <c r="N60" i="89"/>
  <c r="AB60" s="1"/>
  <c r="AF60" s="1"/>
  <c r="DR33" i="123"/>
  <c r="CP33"/>
  <c r="DW33"/>
  <c r="CU33"/>
  <c r="EC33"/>
  <c r="EH33"/>
  <c r="DF33"/>
  <c r="CE33"/>
  <c r="DL33"/>
  <c r="DA33"/>
  <c r="CJ33"/>
  <c r="DR7" i="131"/>
  <c r="CU7"/>
  <c r="DL7"/>
  <c r="CJ7"/>
  <c r="EH7"/>
  <c r="DF7"/>
  <c r="CE7"/>
  <c r="DW7"/>
  <c r="DA7"/>
  <c r="CP7"/>
  <c r="EC7"/>
  <c r="CC19" i="122"/>
  <c r="CY19"/>
  <c r="EC25" i="129"/>
  <c r="DF25"/>
  <c r="CJ25"/>
  <c r="EH25"/>
  <c r="DA25"/>
  <c r="DW25"/>
  <c r="CU25"/>
  <c r="DR25"/>
  <c r="CP25"/>
  <c r="DL25"/>
  <c r="CE25"/>
  <c r="DW27" i="130"/>
  <c r="DA27"/>
  <c r="CE27"/>
  <c r="DR27"/>
  <c r="CP27"/>
  <c r="DL27"/>
  <c r="CJ27"/>
  <c r="EC27"/>
  <c r="DF27"/>
  <c r="CU27"/>
  <c r="EH27"/>
  <c r="DL15" i="125"/>
  <c r="CJ15"/>
  <c r="DR15"/>
  <c r="CP15"/>
  <c r="DW15"/>
  <c r="CU15"/>
  <c r="EC15"/>
  <c r="DF15"/>
  <c r="CE15"/>
  <c r="DA15"/>
  <c r="EH15"/>
  <c r="N68" i="89"/>
  <c r="AB57"/>
  <c r="AF57" s="1"/>
  <c r="N56"/>
  <c r="AB56" s="1"/>
  <c r="AF56" s="1"/>
  <c r="BW31" i="118"/>
  <c r="BA31"/>
  <c r="CY31"/>
  <c r="CS31"/>
  <c r="CC31"/>
  <c r="DD31"/>
  <c r="CN31"/>
  <c r="BL31"/>
  <c r="BR31"/>
  <c r="BG31"/>
  <c r="CH31"/>
  <c r="DD12" i="120"/>
  <c r="BG12"/>
  <c r="BW12"/>
  <c r="CH12"/>
  <c r="CS12"/>
  <c r="BL12"/>
  <c r="BA12"/>
  <c r="BR12"/>
  <c r="CY12"/>
  <c r="CC12"/>
  <c r="CN12"/>
  <c r="EC9" i="126"/>
  <c r="DF9"/>
  <c r="CJ9"/>
  <c r="DW9"/>
  <c r="DA9"/>
  <c r="CE9"/>
  <c r="DR9"/>
  <c r="CU9"/>
  <c r="EH9"/>
  <c r="DL9"/>
  <c r="CP9"/>
  <c r="EH25" i="130"/>
  <c r="DL25"/>
  <c r="CP25"/>
  <c r="DW25"/>
  <c r="CU25"/>
  <c r="DR25"/>
  <c r="CJ25"/>
  <c r="EC25"/>
  <c r="DF25"/>
  <c r="DA25"/>
  <c r="CE25"/>
  <c r="EY7" i="119"/>
  <c r="DL7"/>
  <c r="FJ7"/>
  <c r="FD7"/>
  <c r="DR7"/>
  <c r="FO7"/>
  <c r="EH7"/>
  <c r="EC7"/>
  <c r="EN7"/>
  <c r="ES7"/>
  <c r="DW7"/>
  <c r="EC11" i="118"/>
  <c r="EH11"/>
  <c r="DW11"/>
  <c r="FJ11"/>
  <c r="DL11"/>
  <c r="DR11"/>
  <c r="EN11"/>
  <c r="FO11"/>
  <c r="EY11"/>
  <c r="FD11"/>
  <c r="ES11"/>
  <c r="EH20" i="125"/>
  <c r="DF20"/>
  <c r="CE20"/>
  <c r="DL20"/>
  <c r="CJ20"/>
  <c r="EC20"/>
  <c r="CU20"/>
  <c r="DR20"/>
  <c r="DW20"/>
  <c r="DA20"/>
  <c r="CP20"/>
  <c r="J86" i="100"/>
  <c r="E44" i="101" s="1"/>
  <c r="G44" s="1"/>
  <c r="Q44" s="1"/>
  <c r="G21"/>
  <c r="Q21" s="1"/>
  <c r="Q22"/>
  <c r="DW14" i="132"/>
  <c r="DA14"/>
  <c r="CE14"/>
  <c r="EH14"/>
  <c r="DF14"/>
  <c r="DL14"/>
  <c r="CU14"/>
  <c r="CP14"/>
  <c r="CJ14"/>
  <c r="EC14"/>
  <c r="DR14"/>
  <c r="DR12" i="125"/>
  <c r="CP12"/>
  <c r="DW12"/>
  <c r="CU12"/>
  <c r="EC12"/>
  <c r="DA12"/>
  <c r="CJ12"/>
  <c r="EH12"/>
  <c r="CE12"/>
  <c r="DL12"/>
  <c r="DF12"/>
  <c r="DW19" i="130"/>
  <c r="DA19"/>
  <c r="CE19"/>
  <c r="EC19"/>
  <c r="CU19"/>
  <c r="DR19"/>
  <c r="CP19"/>
  <c r="EH19"/>
  <c r="DL19"/>
  <c r="DF19"/>
  <c r="CJ19"/>
  <c r="DW19" i="127"/>
  <c r="DA19"/>
  <c r="CE19"/>
  <c r="DR19"/>
  <c r="CU19"/>
  <c r="EH19"/>
  <c r="DL19"/>
  <c r="CP19"/>
  <c r="EC19"/>
  <c r="DF19"/>
  <c r="CJ19"/>
  <c r="DA13" i="124"/>
  <c r="EH13"/>
  <c r="DF13"/>
  <c r="CE13"/>
  <c r="DL13"/>
  <c r="CJ13"/>
  <c r="DR13"/>
  <c r="CP13"/>
  <c r="CU13"/>
  <c r="DW13"/>
  <c r="EC13"/>
  <c r="GS14" i="123"/>
  <c r="FW14"/>
  <c r="FA14"/>
  <c r="GN14"/>
  <c r="FR14"/>
  <c r="EV14"/>
  <c r="GH14"/>
  <c r="FL14"/>
  <c r="EP14"/>
  <c r="GC14"/>
  <c r="FG14"/>
  <c r="FG18" i="120"/>
  <c r="GN18"/>
  <c r="FL18"/>
  <c r="GC20" i="119"/>
  <c r="FG20"/>
  <c r="GS20"/>
  <c r="FW20"/>
  <c r="FA20"/>
  <c r="FR20"/>
  <c r="FL20"/>
  <c r="GN20"/>
  <c r="EV20"/>
  <c r="GH20"/>
  <c r="EP20"/>
  <c r="EV28" i="118"/>
  <c r="GH28"/>
  <c r="GC28"/>
  <c r="FG28"/>
  <c r="FA28"/>
  <c r="EH29" i="123"/>
  <c r="DL29"/>
  <c r="CP29"/>
  <c r="EC29"/>
  <c r="DF29"/>
  <c r="CJ29"/>
  <c r="DW29"/>
  <c r="DA29"/>
  <c r="CE29"/>
  <c r="DR29"/>
  <c r="CU29"/>
  <c r="DW27"/>
  <c r="DA27"/>
  <c r="CE27"/>
  <c r="DR27"/>
  <c r="CU27"/>
  <c r="EH27"/>
  <c r="DL27"/>
  <c r="CP27"/>
  <c r="EC27"/>
  <c r="DF27"/>
  <c r="CJ27"/>
  <c r="DD13"/>
  <c r="CH13"/>
  <c r="BL13"/>
  <c r="CY13"/>
  <c r="CC13"/>
  <c r="BG13"/>
  <c r="CS13"/>
  <c r="BW13"/>
  <c r="BA13"/>
  <c r="CN13"/>
  <c r="BR13"/>
  <c r="N76" i="89"/>
  <c r="AB76" s="1"/>
  <c r="AF76" s="1"/>
  <c r="AB80"/>
  <c r="AF80" s="1"/>
  <c r="CC29" i="125"/>
  <c r="CC29" i="124"/>
  <c r="CC28" i="123"/>
  <c r="BA28"/>
  <c r="DD28" i="122"/>
  <c r="CH28"/>
  <c r="BL28"/>
  <c r="BR28" i="123"/>
  <c r="CY28" i="122"/>
  <c r="CC28"/>
  <c r="BG28"/>
  <c r="BL28" i="123"/>
  <c r="CS28" i="122"/>
  <c r="BW28"/>
  <c r="BA28"/>
  <c r="BG28" i="123"/>
  <c r="CN28" i="122"/>
  <c r="BR28"/>
  <c r="DD18"/>
  <c r="CH18"/>
  <c r="BL18"/>
  <c r="CY18"/>
  <c r="CC18"/>
  <c r="BG18"/>
  <c r="CS18"/>
  <c r="BW18"/>
  <c r="BA18"/>
  <c r="CN18"/>
  <c r="BR18"/>
  <c r="N43" i="89"/>
  <c r="AB43" s="1"/>
  <c r="AF43" s="1"/>
  <c r="AB54"/>
  <c r="AF54" s="1"/>
  <c r="CY31" i="120"/>
  <c r="BW31"/>
  <c r="DD31"/>
  <c r="BW28"/>
  <c r="CN19" i="119"/>
  <c r="BR19"/>
  <c r="CH19"/>
  <c r="BG19"/>
  <c r="DD19"/>
  <c r="CC19"/>
  <c r="BA19"/>
  <c r="CY19"/>
  <c r="BW19"/>
  <c r="CS19"/>
  <c r="BL19"/>
  <c r="N23" i="89"/>
  <c r="AB23" s="1"/>
  <c r="AF23" s="1"/>
  <c r="AB27"/>
  <c r="AF27" s="1"/>
  <c r="BL27" i="118"/>
  <c r="AB21" i="89"/>
  <c r="AF21" s="1"/>
  <c r="N5"/>
  <c r="AB5" s="1"/>
  <c r="AF5" s="1"/>
  <c r="CY12" i="118" s="1"/>
  <c r="AB11" i="89"/>
  <c r="AF11" s="1"/>
  <c r="CS11" i="118"/>
  <c r="BW11"/>
  <c r="BA11"/>
  <c r="CY11"/>
  <c r="CN11"/>
  <c r="BR11"/>
  <c r="BG11"/>
  <c r="DD11"/>
  <c r="CH11"/>
  <c r="BL11"/>
  <c r="CC11"/>
  <c r="I9" i="20"/>
  <c r="I10"/>
  <c r="V158" i="89"/>
  <c r="X158"/>
  <c r="AT51" i="93"/>
  <c r="AT278" i="75" s="1"/>
  <c r="K86" i="100"/>
  <c r="N44" i="101" s="1"/>
  <c r="AT35" i="91"/>
  <c r="AT150" i="75" s="1"/>
  <c r="R263"/>
  <c r="R47" i="93"/>
  <c r="R274" i="75" s="1"/>
  <c r="AX41" i="94"/>
  <c r="AX337" i="75" s="1"/>
  <c r="G68" i="101"/>
  <c r="I10" i="1"/>
  <c r="C21" i="101"/>
  <c r="I9" i="1"/>
  <c r="N75" i="89"/>
  <c r="I73"/>
  <c r="Z73" s="1"/>
  <c r="AD73" s="1"/>
  <c r="AX15" i="94"/>
  <c r="AX311" i="75" s="1"/>
  <c r="R311"/>
  <c r="R37" i="94"/>
  <c r="R333" i="75" s="1"/>
  <c r="L17" i="101"/>
  <c r="C17"/>
  <c r="P148" i="75"/>
  <c r="AT33" i="91"/>
  <c r="AT148" i="75" s="1"/>
  <c r="AO1095"/>
  <c r="X150" i="89"/>
  <c r="AG150" s="1"/>
  <c r="F333" i="75"/>
  <c r="AK274"/>
  <c r="Q135" i="89"/>
  <c r="S135" s="1"/>
  <c r="R37" i="97"/>
  <c r="R379" i="75" s="1"/>
  <c r="R357"/>
  <c r="L21" i="101"/>
  <c r="AF1095" i="75"/>
  <c r="N150" i="89"/>
  <c r="AX15" i="97"/>
  <c r="AX357" i="75" s="1"/>
  <c r="AO263"/>
  <c r="AO47" i="93"/>
  <c r="AO274" i="75" s="1"/>
  <c r="L3" i="101"/>
  <c r="C3"/>
  <c r="AX41" i="97"/>
  <c r="AX383" i="75" s="1"/>
  <c r="X73" i="89"/>
  <c r="AC73" s="1"/>
  <c r="AG73" s="1"/>
  <c r="S73"/>
  <c r="AT36" i="93"/>
  <c r="AT263" i="75" s="1"/>
  <c r="AT36" i="90"/>
  <c r="AT110" i="75" s="1"/>
  <c r="F379"/>
  <c r="GC26" i="122" l="1"/>
  <c r="EP12" i="118"/>
  <c r="GN12"/>
  <c r="GH26" i="122"/>
  <c r="GS12" i="118"/>
  <c r="FG26" i="122"/>
  <c r="GN26"/>
  <c r="FA26"/>
  <c r="GH12" i="118"/>
  <c r="FW28"/>
  <c r="EP28"/>
  <c r="FR28"/>
  <c r="EV18" i="120"/>
  <c r="FW18"/>
  <c r="EV26" i="122"/>
  <c r="FW26"/>
  <c r="EP26"/>
  <c r="GC30" i="121"/>
  <c r="GH18" i="120"/>
  <c r="FA18"/>
  <c r="GC18"/>
  <c r="FA12" i="118"/>
  <c r="EV12"/>
  <c r="GS28"/>
  <c r="FL28"/>
  <c r="EP18" i="120"/>
  <c r="FR18"/>
  <c r="FR26" i="122"/>
  <c r="GS26"/>
  <c r="FG30" i="121"/>
  <c r="CH19" i="122"/>
  <c r="I55" i="89"/>
  <c r="BL19" i="122"/>
  <c r="BW19"/>
  <c r="DD19"/>
  <c r="N65" i="89"/>
  <c r="AB65" s="1"/>
  <c r="AF65" s="1"/>
  <c r="BA28" i="120"/>
  <c r="BG19" i="122"/>
  <c r="BA19"/>
  <c r="DW21" i="125"/>
  <c r="DD27" i="118"/>
  <c r="BA27"/>
  <c r="BR31" i="120"/>
  <c r="CS31"/>
  <c r="CC27" i="118"/>
  <c r="CS27"/>
  <c r="BL31" i="120"/>
  <c r="CN31"/>
  <c r="BG31"/>
  <c r="BG27" i="118"/>
  <c r="CH31" i="120"/>
  <c r="BA31"/>
  <c r="CS19" i="122"/>
  <c r="CN19"/>
  <c r="AI26" i="77"/>
  <c r="BR18" i="120"/>
  <c r="CY18"/>
  <c r="BG18"/>
  <c r="CS18"/>
  <c r="DD18"/>
  <c r="BA18"/>
  <c r="BL18"/>
  <c r="CH28"/>
  <c r="CC28"/>
  <c r="BL28"/>
  <c r="BG28"/>
  <c r="FJ27" i="118"/>
  <c r="CN28" i="120"/>
  <c r="DD28"/>
  <c r="G3" i="101"/>
  <c r="Q3" s="1"/>
  <c r="DF8" i="129" s="1"/>
  <c r="DR21" i="125"/>
  <c r="I4" i="89"/>
  <c r="Z4" s="1"/>
  <c r="AD4" s="1"/>
  <c r="BA9" i="118" s="1"/>
  <c r="BR27"/>
  <c r="CH27"/>
  <c r="BW27"/>
  <c r="CH18" i="120"/>
  <c r="CC18"/>
  <c r="BW18"/>
  <c r="AB68" i="89"/>
  <c r="AF68" s="1"/>
  <c r="BA26" i="122" s="1"/>
  <c r="AI27" i="77"/>
  <c r="CY27" i="118"/>
  <c r="CN18" i="120"/>
  <c r="FW12" i="118"/>
  <c r="FL12"/>
  <c r="FR12"/>
  <c r="EV27" i="123"/>
  <c r="X4" i="89"/>
  <c r="AC4" s="1"/>
  <c r="AG4" s="1"/>
  <c r="FL10" i="118" s="1"/>
  <c r="FG12"/>
  <c r="GN30" i="121"/>
  <c r="FA30"/>
  <c r="FL30"/>
  <c r="GS30"/>
  <c r="FL27" i="123"/>
  <c r="CS28" i="120"/>
  <c r="BR28"/>
  <c r="DW27" i="118"/>
  <c r="EC27"/>
  <c r="EH21" i="125"/>
  <c r="CE21"/>
  <c r="DL21"/>
  <c r="EC21"/>
  <c r="DW11"/>
  <c r="CJ21"/>
  <c r="DF21"/>
  <c r="CU21"/>
  <c r="CP21"/>
  <c r="EN27" i="118"/>
  <c r="AT52" i="92"/>
  <c r="AT222" i="75" s="1"/>
  <c r="DL11" i="125"/>
  <c r="CJ11"/>
  <c r="DA11"/>
  <c r="N124" i="89"/>
  <c r="AB124" s="1"/>
  <c r="AF124" s="1"/>
  <c r="CJ10" i="125" s="1"/>
  <c r="DF11"/>
  <c r="AF187" i="89"/>
  <c r="DR18" i="127" s="1"/>
  <c r="AI18" i="77"/>
  <c r="AI9" s="1"/>
  <c r="X177" i="89"/>
  <c r="X203" s="1"/>
  <c r="AG203" s="1"/>
  <c r="AP18" i="77"/>
  <c r="AP9" s="1"/>
  <c r="CP11" i="125"/>
  <c r="GN20" i="122"/>
  <c r="T14" i="98"/>
  <c r="T675" i="75" s="1"/>
  <c r="N13" i="89"/>
  <c r="AB13" s="1"/>
  <c r="AF13" s="1"/>
  <c r="BR28" i="118" s="1"/>
  <c r="DR11" i="125"/>
  <c r="CS32" i="118"/>
  <c r="N177" i="89"/>
  <c r="N203" s="1"/>
  <c r="AF203" s="1"/>
  <c r="FD27" i="118"/>
  <c r="FO27"/>
  <c r="ES27"/>
  <c r="GH20" i="122"/>
  <c r="GH30" i="121"/>
  <c r="EV30"/>
  <c r="R48" i="92"/>
  <c r="R218" i="75" s="1"/>
  <c r="AT37" i="92"/>
  <c r="R207" i="75"/>
  <c r="CY34" i="118"/>
  <c r="CH34"/>
  <c r="BR34"/>
  <c r="BG34"/>
  <c r="CC34"/>
  <c r="BA34"/>
  <c r="BL34"/>
  <c r="CN34"/>
  <c r="CS34"/>
  <c r="DD34"/>
  <c r="BW34"/>
  <c r="DL27"/>
  <c r="DR27"/>
  <c r="EH27"/>
  <c r="ES33"/>
  <c r="EN33"/>
  <c r="FD33"/>
  <c r="EH33"/>
  <c r="DW33"/>
  <c r="FO33"/>
  <c r="EC33"/>
  <c r="DL33"/>
  <c r="EY33"/>
  <c r="DR33"/>
  <c r="FJ33"/>
  <c r="GS27" i="123"/>
  <c r="FR27"/>
  <c r="FG27"/>
  <c r="GN27"/>
  <c r="FW11" i="125"/>
  <c r="EV11"/>
  <c r="GH11"/>
  <c r="FA11"/>
  <c r="GC11"/>
  <c r="EP11"/>
  <c r="GN11"/>
  <c r="FL11"/>
  <c r="GS11"/>
  <c r="FR11"/>
  <c r="FG11"/>
  <c r="AG187" i="89"/>
  <c r="GH18" i="127" s="1"/>
  <c r="FA27" i="123"/>
  <c r="FW27"/>
  <c r="GC27"/>
  <c r="EP27"/>
  <c r="S55" i="89"/>
  <c r="GC20" i="122"/>
  <c r="GS20"/>
  <c r="X55" i="89"/>
  <c r="AC55" s="1"/>
  <c r="AG55" s="1"/>
  <c r="GC28" i="121" s="1"/>
  <c r="FG20" i="122"/>
  <c r="FL20"/>
  <c r="EV20"/>
  <c r="FR20"/>
  <c r="EP20"/>
  <c r="FA20"/>
  <c r="GS24" i="129"/>
  <c r="FW24"/>
  <c r="FA24"/>
  <c r="GH24"/>
  <c r="FG24"/>
  <c r="GC24"/>
  <c r="EV24"/>
  <c r="FR24"/>
  <c r="FL24"/>
  <c r="EP24"/>
  <c r="GN24"/>
  <c r="AC104" i="89"/>
  <c r="AG104" s="1"/>
  <c r="AG854" i="75"/>
  <c r="P14" i="101"/>
  <c r="R17"/>
  <c r="GS24" i="127"/>
  <c r="FW24"/>
  <c r="FA24"/>
  <c r="GN24"/>
  <c r="FR24"/>
  <c r="EV24"/>
  <c r="GH24"/>
  <c r="FL24"/>
  <c r="EP24"/>
  <c r="GC24"/>
  <c r="FG24"/>
  <c r="GN8" i="126"/>
  <c r="FR8"/>
  <c r="EV8"/>
  <c r="GH8"/>
  <c r="FL8"/>
  <c r="EP8"/>
  <c r="GC8"/>
  <c r="FG8"/>
  <c r="GS8"/>
  <c r="FW8"/>
  <c r="FA8"/>
  <c r="X175" i="89"/>
  <c r="GS28" i="127"/>
  <c r="FW28"/>
  <c r="FA28"/>
  <c r="GN28"/>
  <c r="FR28"/>
  <c r="EV28"/>
  <c r="GH28"/>
  <c r="FL28"/>
  <c r="EP28"/>
  <c r="GC28"/>
  <c r="FG28"/>
  <c r="GN27" i="129"/>
  <c r="FR27"/>
  <c r="EV27"/>
  <c r="GC27"/>
  <c r="FA27"/>
  <c r="FW27"/>
  <c r="EP27"/>
  <c r="FL27"/>
  <c r="FG27"/>
  <c r="GS27"/>
  <c r="GH27"/>
  <c r="X135" i="89"/>
  <c r="AC135" s="1"/>
  <c r="AG135" s="1"/>
  <c r="P3" i="101"/>
  <c r="R3" s="1"/>
  <c r="R5"/>
  <c r="GN24" i="125"/>
  <c r="FL24"/>
  <c r="GS24"/>
  <c r="EP24"/>
  <c r="FW24"/>
  <c r="GC24"/>
  <c r="FA24"/>
  <c r="GH24"/>
  <c r="FG24"/>
  <c r="FR24"/>
  <c r="EV24"/>
  <c r="GN31" i="130"/>
  <c r="FR31"/>
  <c r="EV31"/>
  <c r="FW31"/>
  <c r="EP31"/>
  <c r="GS31"/>
  <c r="FL31"/>
  <c r="GH31"/>
  <c r="GC31"/>
  <c r="FG31"/>
  <c r="FA31"/>
  <c r="FL32" i="120"/>
  <c r="FR32"/>
  <c r="EV32"/>
  <c r="GS32"/>
  <c r="GC32"/>
  <c r="GH32"/>
  <c r="FG32"/>
  <c r="GN32"/>
  <c r="EP32"/>
  <c r="FW32"/>
  <c r="FA32"/>
  <c r="GC29" i="130"/>
  <c r="FG29"/>
  <c r="GS29"/>
  <c r="FR29"/>
  <c r="EP29"/>
  <c r="GN29"/>
  <c r="FL29"/>
  <c r="FW29"/>
  <c r="FA29"/>
  <c r="EV29"/>
  <c r="GH29"/>
  <c r="GC11" i="129"/>
  <c r="FG11"/>
  <c r="GN11"/>
  <c r="FL11"/>
  <c r="GH11"/>
  <c r="FA11"/>
  <c r="FW11"/>
  <c r="EV11"/>
  <c r="GS11"/>
  <c r="FR11"/>
  <c r="EP11"/>
  <c r="GH26"/>
  <c r="FL26"/>
  <c r="EP26"/>
  <c r="GC26"/>
  <c r="FA26"/>
  <c r="FW26"/>
  <c r="EV26"/>
  <c r="FR26"/>
  <c r="FG26"/>
  <c r="GS26"/>
  <c r="GN26"/>
  <c r="AA4" i="89"/>
  <c r="AE4" s="1"/>
  <c r="ES9" i="118" s="1"/>
  <c r="M35" i="89"/>
  <c r="AA55"/>
  <c r="AE55" s="1"/>
  <c r="DL29" i="121"/>
  <c r="DW29"/>
  <c r="EH29"/>
  <c r="ES29"/>
  <c r="FD29"/>
  <c r="FO29"/>
  <c r="DR29"/>
  <c r="EC29"/>
  <c r="EN29"/>
  <c r="EY29"/>
  <c r="FJ29"/>
  <c r="N104" i="89"/>
  <c r="BG32" i="118"/>
  <c r="CN32"/>
  <c r="CC32"/>
  <c r="BW32"/>
  <c r="BL32"/>
  <c r="CY32"/>
  <c r="CH32"/>
  <c r="BA32"/>
  <c r="DD32"/>
  <c r="EH11" i="125"/>
  <c r="CE11"/>
  <c r="EC11"/>
  <c r="BW26" i="122"/>
  <c r="DR27" i="129"/>
  <c r="CU27"/>
  <c r="EC27"/>
  <c r="DA27"/>
  <c r="DW27"/>
  <c r="CP27"/>
  <c r="DL27"/>
  <c r="CJ27"/>
  <c r="EH27"/>
  <c r="DF27"/>
  <c r="CE27"/>
  <c r="CC28" i="130"/>
  <c r="G41" i="101"/>
  <c r="CU10" i="129"/>
  <c r="DR10"/>
  <c r="CE10"/>
  <c r="DF10"/>
  <c r="EH10"/>
  <c r="CJ10"/>
  <c r="DL10"/>
  <c r="DA10"/>
  <c r="DW10"/>
  <c r="EC10"/>
  <c r="CP10"/>
  <c r="EH26"/>
  <c r="DL26"/>
  <c r="CP26"/>
  <c r="EC26"/>
  <c r="DA26"/>
  <c r="DW26"/>
  <c r="CU26"/>
  <c r="DR26"/>
  <c r="CJ26"/>
  <c r="DF26"/>
  <c r="CE26"/>
  <c r="BA30" i="121"/>
  <c r="BG30"/>
  <c r="BR30"/>
  <c r="CH30"/>
  <c r="CN30"/>
  <c r="DD30"/>
  <c r="CS30"/>
  <c r="BL30"/>
  <c r="CC30"/>
  <c r="BW30"/>
  <c r="CY30"/>
  <c r="EC33" i="124"/>
  <c r="DA33"/>
  <c r="DR33"/>
  <c r="DF33"/>
  <c r="CE33"/>
  <c r="DL33"/>
  <c r="CJ33"/>
  <c r="CU33"/>
  <c r="DW33"/>
  <c r="CP33"/>
  <c r="EH33"/>
  <c r="N175" i="89"/>
  <c r="AF150"/>
  <c r="DL8" i="129"/>
  <c r="DR26" i="130"/>
  <c r="CU26"/>
  <c r="DW26"/>
  <c r="CP26"/>
  <c r="DL26"/>
  <c r="CJ26"/>
  <c r="EC26"/>
  <c r="DF26"/>
  <c r="DA26"/>
  <c r="EH26"/>
  <c r="CE26"/>
  <c r="CC32" i="121"/>
  <c r="CH32"/>
  <c r="CS32"/>
  <c r="BG32"/>
  <c r="BA32"/>
  <c r="BR32"/>
  <c r="CN32"/>
  <c r="DD32"/>
  <c r="CY32"/>
  <c r="BL32"/>
  <c r="BW32"/>
  <c r="CY10" i="122"/>
  <c r="BA10"/>
  <c r="DD10"/>
  <c r="CC10"/>
  <c r="CN10"/>
  <c r="CH10"/>
  <c r="BG10"/>
  <c r="BW10"/>
  <c r="CS10"/>
  <c r="BR10"/>
  <c r="BL10"/>
  <c r="DW31" i="130"/>
  <c r="DA31"/>
  <c r="CE31"/>
  <c r="EC31"/>
  <c r="CU31"/>
  <c r="DR31"/>
  <c r="CP31"/>
  <c r="EH31"/>
  <c r="DL31"/>
  <c r="DF31"/>
  <c r="CJ31"/>
  <c r="DW24" i="129"/>
  <c r="DA24"/>
  <c r="CE24"/>
  <c r="EH24"/>
  <c r="DF24"/>
  <c r="EC24"/>
  <c r="CU24"/>
  <c r="DR24"/>
  <c r="CP24"/>
  <c r="DL24"/>
  <c r="CJ24"/>
  <c r="G85" i="101"/>
  <c r="EH29" i="130"/>
  <c r="DL29"/>
  <c r="CP29"/>
  <c r="DR29"/>
  <c r="CJ29"/>
  <c r="DF29"/>
  <c r="CE29"/>
  <c r="DW29"/>
  <c r="DA29"/>
  <c r="CU29"/>
  <c r="EC29"/>
  <c r="G14" i="101"/>
  <c r="Q17"/>
  <c r="P44"/>
  <c r="GC8" i="123"/>
  <c r="FG8"/>
  <c r="GS8"/>
  <c r="FW8"/>
  <c r="FA8"/>
  <c r="GN8"/>
  <c r="FR8"/>
  <c r="EV8"/>
  <c r="GH8"/>
  <c r="FL8"/>
  <c r="EP8"/>
  <c r="GH10" i="118"/>
  <c r="BA12"/>
  <c r="CH12"/>
  <c r="CS12"/>
  <c r="BG12"/>
  <c r="DD12"/>
  <c r="BW12"/>
  <c r="BR12"/>
  <c r="CN12"/>
  <c r="CC12"/>
  <c r="BL12"/>
  <c r="CN14" i="123"/>
  <c r="BR14"/>
  <c r="DD14"/>
  <c r="CH14"/>
  <c r="BL14"/>
  <c r="CY14"/>
  <c r="CC14"/>
  <c r="BG14"/>
  <c r="CS14"/>
  <c r="BW14"/>
  <c r="BA14"/>
  <c r="CN22"/>
  <c r="BR22"/>
  <c r="DD22"/>
  <c r="CH22"/>
  <c r="BL22"/>
  <c r="CY22"/>
  <c r="CC22"/>
  <c r="BG22"/>
  <c r="CS22"/>
  <c r="BW22"/>
  <c r="BA22"/>
  <c r="CS7"/>
  <c r="BW7"/>
  <c r="BA7"/>
  <c r="CN7"/>
  <c r="BR7"/>
  <c r="CY7"/>
  <c r="BG7"/>
  <c r="DD7"/>
  <c r="CH7"/>
  <c r="BL7"/>
  <c r="CC7"/>
  <c r="N73" i="89"/>
  <c r="AB73" s="1"/>
  <c r="AF73" s="1"/>
  <c r="AB75"/>
  <c r="AF75" s="1"/>
  <c r="I35"/>
  <c r="Z35" s="1"/>
  <c r="AD35" s="1"/>
  <c r="BG15" i="120" s="1"/>
  <c r="Z55" i="89"/>
  <c r="AD55" s="1"/>
  <c r="CN20" i="122"/>
  <c r="BR20"/>
  <c r="DD20"/>
  <c r="CH20"/>
  <c r="BL20"/>
  <c r="CY20"/>
  <c r="CC20"/>
  <c r="BG20"/>
  <c r="CS20"/>
  <c r="BW20"/>
  <c r="BA20"/>
  <c r="N55" i="89"/>
  <c r="CS26" i="121"/>
  <c r="BW26"/>
  <c r="BA26"/>
  <c r="CN26"/>
  <c r="BR26"/>
  <c r="DD26"/>
  <c r="CH26"/>
  <c r="BL26"/>
  <c r="CY26"/>
  <c r="CC26"/>
  <c r="BG26"/>
  <c r="CN32" i="120"/>
  <c r="BR32"/>
  <c r="CY32"/>
  <c r="CC32"/>
  <c r="BG32"/>
  <c r="BW32"/>
  <c r="DD32"/>
  <c r="BL32"/>
  <c r="CS32"/>
  <c r="BA32"/>
  <c r="CH32"/>
  <c r="CY15"/>
  <c r="CN28" i="119"/>
  <c r="BR28"/>
  <c r="CS28"/>
  <c r="BL28"/>
  <c r="CH28"/>
  <c r="BG28"/>
  <c r="DD28"/>
  <c r="CC28"/>
  <c r="BA28"/>
  <c r="CY28"/>
  <c r="BW28"/>
  <c r="CN20"/>
  <c r="BR20"/>
  <c r="CY20"/>
  <c r="BW20"/>
  <c r="CS20"/>
  <c r="BL20"/>
  <c r="CH20"/>
  <c r="BG20"/>
  <c r="DD20"/>
  <c r="CC20"/>
  <c r="BA20"/>
  <c r="CN16"/>
  <c r="BR16"/>
  <c r="DD16"/>
  <c r="CH16"/>
  <c r="BL16"/>
  <c r="CS16"/>
  <c r="BA16"/>
  <c r="CC16"/>
  <c r="BW16"/>
  <c r="BG16"/>
  <c r="CY16"/>
  <c r="CS28" i="118"/>
  <c r="CN24"/>
  <c r="BW24"/>
  <c r="CY24"/>
  <c r="BG24"/>
  <c r="CS24"/>
  <c r="BA24"/>
  <c r="CC24"/>
  <c r="BL24"/>
  <c r="CH24"/>
  <c r="DD24"/>
  <c r="BR24"/>
  <c r="AX37" i="94"/>
  <c r="AX333" i="75" s="1"/>
  <c r="AX37" i="97"/>
  <c r="AX379" i="75" s="1"/>
  <c r="C14" i="101"/>
  <c r="L14"/>
  <c r="AT47" i="93"/>
  <c r="AT274" i="75" s="1"/>
  <c r="FA10" i="118" l="1"/>
  <c r="GN10"/>
  <c r="FW10"/>
  <c r="GS10"/>
  <c r="EV10"/>
  <c r="FG10"/>
  <c r="EP10"/>
  <c r="S35" i="89"/>
  <c r="S3" s="1"/>
  <c r="AP24" i="77"/>
  <c r="FR10" i="118"/>
  <c r="GC10"/>
  <c r="AI24" i="77"/>
  <c r="CJ8" i="129"/>
  <c r="DW8"/>
  <c r="CC26" i="122"/>
  <c r="BA26" i="123"/>
  <c r="CC26"/>
  <c r="EH10" i="125"/>
  <c r="BL9" i="118"/>
  <c r="CC27" i="125"/>
  <c r="BW9" i="118"/>
  <c r="T859" i="75"/>
  <c r="CS9" i="118"/>
  <c r="CC28" i="127"/>
  <c r="CU8" i="129"/>
  <c r="EC8"/>
  <c r="DR8"/>
  <c r="CS26" i="122"/>
  <c r="CC28" i="126"/>
  <c r="BR26" i="122"/>
  <c r="DD26"/>
  <c r="CH26"/>
  <c r="CC27" i="124"/>
  <c r="BG26" i="123"/>
  <c r="BR26"/>
  <c r="CC28" i="131"/>
  <c r="BL26" i="122"/>
  <c r="BG26"/>
  <c r="DD9" i="118"/>
  <c r="DA8" i="129"/>
  <c r="CE8"/>
  <c r="CC9" i="118"/>
  <c r="CN9"/>
  <c r="FD9"/>
  <c r="DW10" i="125"/>
  <c r="EH8" i="129"/>
  <c r="CP8"/>
  <c r="CY26" i="122"/>
  <c r="CC28" i="129"/>
  <c r="BG9" i="118"/>
  <c r="CH9"/>
  <c r="BR9"/>
  <c r="CP10" i="125"/>
  <c r="DF10"/>
  <c r="N103" i="89"/>
  <c r="AB103" s="1"/>
  <c r="AF103" s="1"/>
  <c r="CJ17" i="124" s="1"/>
  <c r="CY9" i="118"/>
  <c r="DR10" i="125"/>
  <c r="BL26" i="123"/>
  <c r="CN26" i="122"/>
  <c r="EV28" i="121"/>
  <c r="AG177" i="89"/>
  <c r="GN8" i="127" s="1"/>
  <c r="X35" i="89"/>
  <c r="AC35" s="1"/>
  <c r="AG35" s="1"/>
  <c r="CN28" i="118"/>
  <c r="FJ9"/>
  <c r="AF177" i="89"/>
  <c r="CJ8" i="127" s="1"/>
  <c r="CC28" i="118"/>
  <c r="BL28"/>
  <c r="BW28"/>
  <c r="DD28"/>
  <c r="DL9"/>
  <c r="DF18" i="127"/>
  <c r="BW15" i="120"/>
  <c r="DL10" i="125"/>
  <c r="CE10"/>
  <c r="EC10"/>
  <c r="CE18" i="127"/>
  <c r="FA18"/>
  <c r="FW28" i="121"/>
  <c r="DA10" i="125"/>
  <c r="CU10"/>
  <c r="EH18" i="127"/>
  <c r="CJ18"/>
  <c r="DL18"/>
  <c r="DA18"/>
  <c r="EC18"/>
  <c r="CU18"/>
  <c r="GC18"/>
  <c r="DW18"/>
  <c r="CP18"/>
  <c r="AT207" i="75"/>
  <c r="AT48" i="92"/>
  <c r="AT218" i="75" s="1"/>
  <c r="BG28" i="118"/>
  <c r="CH28"/>
  <c r="CY28"/>
  <c r="N4" i="89"/>
  <c r="AB4" s="1"/>
  <c r="AF4" s="1"/>
  <c r="BL10" i="118" s="1"/>
  <c r="BA28"/>
  <c r="EP28" i="121"/>
  <c r="FR28"/>
  <c r="GS28"/>
  <c r="EV18" i="127"/>
  <c r="FW18"/>
  <c r="EP18"/>
  <c r="FL28" i="121"/>
  <c r="GN28"/>
  <c r="FG28"/>
  <c r="FR18" i="127"/>
  <c r="GS18"/>
  <c r="FL18"/>
  <c r="GH28" i="121"/>
  <c r="FA28"/>
  <c r="GN18" i="127"/>
  <c r="FG18"/>
  <c r="X124" i="89"/>
  <c r="AP25" i="77" s="1"/>
  <c r="X204" i="89"/>
  <c r="FA8" i="127"/>
  <c r="GH8"/>
  <c r="FG8"/>
  <c r="GS10" i="129"/>
  <c r="FW10"/>
  <c r="FA10"/>
  <c r="GN10"/>
  <c r="FL10"/>
  <c r="GH10"/>
  <c r="FG10"/>
  <c r="GC10"/>
  <c r="EV10"/>
  <c r="FR10"/>
  <c r="EP10"/>
  <c r="GN18" i="124"/>
  <c r="FA18"/>
  <c r="FL18"/>
  <c r="EP18"/>
  <c r="GS18"/>
  <c r="FR18"/>
  <c r="FW18"/>
  <c r="FG18"/>
  <c r="EV18"/>
  <c r="GH18"/>
  <c r="GC18"/>
  <c r="GH8" i="129"/>
  <c r="FL8"/>
  <c r="EP8"/>
  <c r="GS8"/>
  <c r="FR8"/>
  <c r="GN8"/>
  <c r="FG8"/>
  <c r="GC8"/>
  <c r="FA8"/>
  <c r="FW8"/>
  <c r="EV8"/>
  <c r="GH22"/>
  <c r="FL22"/>
  <c r="EP22"/>
  <c r="GN22"/>
  <c r="FG22"/>
  <c r="GC22"/>
  <c r="FA22"/>
  <c r="FW22"/>
  <c r="FR22"/>
  <c r="EV22"/>
  <c r="GS22"/>
  <c r="P41" i="101"/>
  <c r="R44"/>
  <c r="FL21" i="125"/>
  <c r="GS21"/>
  <c r="FR21"/>
  <c r="EP21"/>
  <c r="FW21"/>
  <c r="FA21"/>
  <c r="FG21"/>
  <c r="EV21"/>
  <c r="GH21"/>
  <c r="GN21"/>
  <c r="GC21"/>
  <c r="R14" i="101"/>
  <c r="P2"/>
  <c r="R2" s="1"/>
  <c r="GH7" i="128"/>
  <c r="FL7"/>
  <c r="EP7"/>
  <c r="GC7"/>
  <c r="FG7"/>
  <c r="GS7"/>
  <c r="FW7"/>
  <c r="FA7"/>
  <c r="GN7"/>
  <c r="FR7"/>
  <c r="EV7"/>
  <c r="EN9" i="118"/>
  <c r="DR9"/>
  <c r="FO9"/>
  <c r="DW9"/>
  <c r="EH9"/>
  <c r="DW27" i="121"/>
  <c r="EH27"/>
  <c r="EY27"/>
  <c r="FJ27"/>
  <c r="DL27"/>
  <c r="ES27"/>
  <c r="FD27"/>
  <c r="FO27"/>
  <c r="DR27"/>
  <c r="EC27"/>
  <c r="EN27"/>
  <c r="EC9" i="118"/>
  <c r="EY9"/>
  <c r="AA35" i="89"/>
  <c r="AE35" s="1"/>
  <c r="M3"/>
  <c r="AA3" s="1"/>
  <c r="AE3" s="1"/>
  <c r="AB104"/>
  <c r="AF104" s="1"/>
  <c r="T854" i="75"/>
  <c r="G2" i="101"/>
  <c r="Q2" s="1"/>
  <c r="Q14"/>
  <c r="G87"/>
  <c r="N204" i="89"/>
  <c r="AI8" i="77" s="1"/>
  <c r="BA15" i="120"/>
  <c r="G36" i="101"/>
  <c r="Q36" s="1"/>
  <c r="Q41"/>
  <c r="EC8" i="127"/>
  <c r="EH22" i="129"/>
  <c r="DL22"/>
  <c r="CP22"/>
  <c r="DF22"/>
  <c r="CE22"/>
  <c r="EC22"/>
  <c r="DA22"/>
  <c r="DW22"/>
  <c r="CU22"/>
  <c r="DR22"/>
  <c r="CJ22"/>
  <c r="DW8" i="126"/>
  <c r="DA8"/>
  <c r="CE8"/>
  <c r="DR8"/>
  <c r="CU8"/>
  <c r="EH8"/>
  <c r="DL8"/>
  <c r="CP8"/>
  <c r="EC8"/>
  <c r="DF8"/>
  <c r="CJ8"/>
  <c r="DW7" i="128"/>
  <c r="DA7"/>
  <c r="CE7"/>
  <c r="DR7"/>
  <c r="CU7"/>
  <c r="EH7"/>
  <c r="DL7"/>
  <c r="CP7"/>
  <c r="EC7"/>
  <c r="DF7"/>
  <c r="CJ7"/>
  <c r="DR17" i="124"/>
  <c r="X3" i="89"/>
  <c r="CS8" i="123"/>
  <c r="BW8"/>
  <c r="BA8"/>
  <c r="CN8"/>
  <c r="BR8"/>
  <c r="CC8"/>
  <c r="BG8"/>
  <c r="DD8"/>
  <c r="CH8"/>
  <c r="BL8"/>
  <c r="CY8"/>
  <c r="CN15" i="120"/>
  <c r="CC15"/>
  <c r="DD15"/>
  <c r="DD12" i="123"/>
  <c r="CH12"/>
  <c r="BL12"/>
  <c r="CY12"/>
  <c r="CC12"/>
  <c r="BG12"/>
  <c r="CS12"/>
  <c r="BW12"/>
  <c r="BA12"/>
  <c r="CN12"/>
  <c r="BR12"/>
  <c r="BL15" i="120"/>
  <c r="CS15"/>
  <c r="I3" i="89"/>
  <c r="Z3" s="1"/>
  <c r="AD3" s="1"/>
  <c r="CS7" i="118" s="1"/>
  <c r="BR15" i="120"/>
  <c r="CH15"/>
  <c r="N35" i="89"/>
  <c r="AB35" s="1"/>
  <c r="AF35" s="1"/>
  <c r="AB55"/>
  <c r="AF55" s="1"/>
  <c r="CN27" i="121"/>
  <c r="BR27"/>
  <c r="CY27"/>
  <c r="BW27"/>
  <c r="CS27"/>
  <c r="BL27"/>
  <c r="CH27"/>
  <c r="BG27"/>
  <c r="DD27"/>
  <c r="CC27"/>
  <c r="BA27"/>
  <c r="C2" i="101"/>
  <c r="L2"/>
  <c r="FW8" i="127" l="1"/>
  <c r="AP23" i="77"/>
  <c r="EP8" i="127"/>
  <c r="FR8"/>
  <c r="GS8"/>
  <c r="AI25" i="77"/>
  <c r="AI23" s="1"/>
  <c r="GC8" i="127"/>
  <c r="EV8"/>
  <c r="FL8"/>
  <c r="EH8"/>
  <c r="DA8"/>
  <c r="CS10" i="118"/>
  <c r="CH10"/>
  <c r="BA10"/>
  <c r="DL8" i="127"/>
  <c r="DF8"/>
  <c r="AI37" i="77"/>
  <c r="AI42" s="1"/>
  <c r="AI46" s="1"/>
  <c r="AI114" s="1"/>
  <c r="AI122" s="1"/>
  <c r="AX22" s="1"/>
  <c r="CE8" i="127"/>
  <c r="EH17" i="124"/>
  <c r="CU8" i="127"/>
  <c r="DW8"/>
  <c r="DW17" i="124"/>
  <c r="DF17"/>
  <c r="DL17"/>
  <c r="CP8" i="127"/>
  <c r="DR8"/>
  <c r="BW10" i="118"/>
  <c r="CN10"/>
  <c r="DA17" i="124"/>
  <c r="CP17"/>
  <c r="EC17"/>
  <c r="CU17"/>
  <c r="CE17"/>
  <c r="CC10" i="118"/>
  <c r="BG10"/>
  <c r="DD10"/>
  <c r="CY10"/>
  <c r="BR10"/>
  <c r="X209" i="89"/>
  <c r="AP8" i="77"/>
  <c r="AP37" s="1"/>
  <c r="AP42" s="1"/>
  <c r="AP46" s="1"/>
  <c r="AP114" s="1"/>
  <c r="AP122" s="1"/>
  <c r="BF22" s="1"/>
  <c r="AC124" i="89"/>
  <c r="AG124" s="1"/>
  <c r="AG859" i="75"/>
  <c r="X103" i="89"/>
  <c r="AC103" s="1"/>
  <c r="AG103" s="1"/>
  <c r="GC19" i="129"/>
  <c r="FG19"/>
  <c r="GS19"/>
  <c r="FW19"/>
  <c r="FA19"/>
  <c r="GN19"/>
  <c r="EV19"/>
  <c r="GH19"/>
  <c r="EP19"/>
  <c r="FR19"/>
  <c r="FL19"/>
  <c r="GH26" i="130"/>
  <c r="FL26"/>
  <c r="EP26"/>
  <c r="FW26"/>
  <c r="EV26"/>
  <c r="GS26"/>
  <c r="FR26"/>
  <c r="GC26"/>
  <c r="FG26"/>
  <c r="FA26"/>
  <c r="GN26"/>
  <c r="P36" i="101"/>
  <c r="R36" s="1"/>
  <c r="R41"/>
  <c r="GS7" i="129"/>
  <c r="FW7"/>
  <c r="FA7"/>
  <c r="GN7"/>
  <c r="FL7"/>
  <c r="GH7"/>
  <c r="FG7"/>
  <c r="GC7"/>
  <c r="FR7"/>
  <c r="EV7"/>
  <c r="EP7"/>
  <c r="EY7" i="118"/>
  <c r="DR7"/>
  <c r="FO7"/>
  <c r="FJ7"/>
  <c r="DL7"/>
  <c r="EN7"/>
  <c r="DW7"/>
  <c r="ES7"/>
  <c r="FD7"/>
  <c r="EH7"/>
  <c r="EC7"/>
  <c r="DL15" i="120"/>
  <c r="DW15"/>
  <c r="DR15"/>
  <c r="FD15"/>
  <c r="FO15"/>
  <c r="FJ15"/>
  <c r="EN15"/>
  <c r="EC15"/>
  <c r="EH15"/>
  <c r="ES15"/>
  <c r="EY15"/>
  <c r="CP18" i="124"/>
  <c r="CE18"/>
  <c r="CU18"/>
  <c r="DF18"/>
  <c r="DR18"/>
  <c r="EC18"/>
  <c r="EH18"/>
  <c r="CJ18"/>
  <c r="DA18"/>
  <c r="DL18"/>
  <c r="DW18"/>
  <c r="DR18" i="130"/>
  <c r="CU18"/>
  <c r="EC18"/>
  <c r="DA18"/>
  <c r="DW18"/>
  <c r="CP18"/>
  <c r="EH18"/>
  <c r="CE18"/>
  <c r="DL18"/>
  <c r="DF18"/>
  <c r="CJ18"/>
  <c r="G35" i="101"/>
  <c r="G89"/>
  <c r="CP19" i="129"/>
  <c r="DL19"/>
  <c r="EH19"/>
  <c r="DA19"/>
  <c r="EC19"/>
  <c r="CE19"/>
  <c r="DF19"/>
  <c r="CJ19"/>
  <c r="DR19"/>
  <c r="CU19"/>
  <c r="DW19"/>
  <c r="DW23" i="130"/>
  <c r="DA23"/>
  <c r="CE23"/>
  <c r="EC23"/>
  <c r="CU23"/>
  <c r="DR23"/>
  <c r="CP23"/>
  <c r="EH23"/>
  <c r="DL23"/>
  <c r="DF23"/>
  <c r="CJ23"/>
  <c r="N209" i="89"/>
  <c r="EC7" i="129"/>
  <c r="DF7"/>
  <c r="CJ7"/>
  <c r="DL7"/>
  <c r="CE7"/>
  <c r="EH7"/>
  <c r="DA7"/>
  <c r="DW7"/>
  <c r="CU7"/>
  <c r="DR7"/>
  <c r="CP7"/>
  <c r="AC3" i="89"/>
  <c r="AG3" s="1"/>
  <c r="FG8" i="118" s="1"/>
  <c r="GS16" i="120"/>
  <c r="FW16"/>
  <c r="FA16"/>
  <c r="GN16"/>
  <c r="FR16"/>
  <c r="EV16"/>
  <c r="GH16"/>
  <c r="FL16"/>
  <c r="EP16"/>
  <c r="FG16"/>
  <c r="GC16"/>
  <c r="CY7" i="118"/>
  <c r="DD7"/>
  <c r="CH7"/>
  <c r="BL7"/>
  <c r="CN7"/>
  <c r="BW7"/>
  <c r="BG7"/>
  <c r="BR7"/>
  <c r="BA7"/>
  <c r="CC7"/>
  <c r="N3" i="89"/>
  <c r="AB3" s="1"/>
  <c r="AF3" s="1"/>
  <c r="BA8" i="118" s="1"/>
  <c r="CN28" i="121"/>
  <c r="BR28"/>
  <c r="CS28"/>
  <c r="BL28"/>
  <c r="CH28"/>
  <c r="BG28"/>
  <c r="DD28"/>
  <c r="CC28"/>
  <c r="BA28"/>
  <c r="CY28"/>
  <c r="BW28"/>
  <c r="BR16" i="120"/>
  <c r="BW16"/>
  <c r="CC16"/>
  <c r="BL16"/>
  <c r="DD16"/>
  <c r="CN16"/>
  <c r="CS16"/>
  <c r="CY16"/>
  <c r="CH16"/>
  <c r="BA16"/>
  <c r="BG16"/>
  <c r="EP17" i="124" l="1"/>
  <c r="EV17"/>
  <c r="FG17"/>
  <c r="FA17"/>
  <c r="FW17"/>
  <c r="GC17"/>
  <c r="GS17"/>
  <c r="GH17"/>
  <c r="FR17"/>
  <c r="FL17"/>
  <c r="GN17"/>
  <c r="P35" i="101"/>
  <c r="P26" s="1"/>
  <c r="GN10" i="125"/>
  <c r="FW10"/>
  <c r="FG10"/>
  <c r="EV10"/>
  <c r="FA10"/>
  <c r="GH10"/>
  <c r="EP10"/>
  <c r="FR10"/>
  <c r="GS10"/>
  <c r="FL10"/>
  <c r="GC10"/>
  <c r="X102" i="89"/>
  <c r="GC8" i="118"/>
  <c r="GN23" i="130"/>
  <c r="FR23"/>
  <c r="EV23"/>
  <c r="GC23"/>
  <c r="FA23"/>
  <c r="FW23"/>
  <c r="EP23"/>
  <c r="GH23"/>
  <c r="FL23"/>
  <c r="FG23"/>
  <c r="GS23"/>
  <c r="GH18"/>
  <c r="FL18"/>
  <c r="EP18"/>
  <c r="GC18"/>
  <c r="FA18"/>
  <c r="FW18"/>
  <c r="EV18"/>
  <c r="GN18"/>
  <c r="FR18"/>
  <c r="FG18"/>
  <c r="GS18"/>
  <c r="R35" i="101"/>
  <c r="G26"/>
  <c r="Q35"/>
  <c r="E89"/>
  <c r="FW8" i="118"/>
  <c r="GH8"/>
  <c r="EV8"/>
  <c r="GS8"/>
  <c r="EP8"/>
  <c r="GN8"/>
  <c r="FR8"/>
  <c r="FL8"/>
  <c r="FA8"/>
  <c r="BG8"/>
  <c r="BL8"/>
  <c r="N102" i="89"/>
  <c r="AB102" s="1"/>
  <c r="AF102" s="1"/>
  <c r="DW16" i="124" s="1"/>
  <c r="CY8" i="118"/>
  <c r="CN8"/>
  <c r="CH8"/>
  <c r="BW8"/>
  <c r="CC8"/>
  <c r="BR8"/>
  <c r="DD8"/>
  <c r="CS8"/>
  <c r="S209" i="89" l="1"/>
  <c r="AF162" s="1"/>
  <c r="X82"/>
  <c r="AC102"/>
  <c r="AG102" s="1"/>
  <c r="Z209"/>
  <c r="GC17" i="130"/>
  <c r="FG17"/>
  <c r="GH17"/>
  <c r="FA17"/>
  <c r="FW17"/>
  <c r="EV17"/>
  <c r="GN17"/>
  <c r="FR17"/>
  <c r="FL17"/>
  <c r="GS17"/>
  <c r="EP17"/>
  <c r="P25" i="101"/>
  <c r="R25" s="1"/>
  <c r="R26"/>
  <c r="EH17" i="130"/>
  <c r="DL17"/>
  <c r="CP17"/>
  <c r="EC17"/>
  <c r="DA17"/>
  <c r="DW17"/>
  <c r="CU17"/>
  <c r="CE17"/>
  <c r="DR17"/>
  <c r="DF17"/>
  <c r="CJ17"/>
  <c r="Q61" i="101"/>
  <c r="Q69"/>
  <c r="Q58"/>
  <c r="Q68"/>
  <c r="Q85"/>
  <c r="Q87"/>
  <c r="Q89"/>
  <c r="G25"/>
  <c r="Q25" s="1"/>
  <c r="Q26"/>
  <c r="CP16" i="124"/>
  <c r="AY2" i="99"/>
  <c r="AI7" s="1"/>
  <c r="AI779" i="75" s="1"/>
  <c r="DR16" i="124"/>
  <c r="CE16"/>
  <c r="CJ16"/>
  <c r="DL16"/>
  <c r="DF16"/>
  <c r="EH16"/>
  <c r="DA16"/>
  <c r="EC16"/>
  <c r="CU16"/>
  <c r="N82" i="89"/>
  <c r="AB82" s="1"/>
  <c r="AF82" s="1"/>
  <c r="CP26" i="123" s="1"/>
  <c r="AF209" i="89" l="1"/>
  <c r="AF175"/>
  <c r="CJ33" i="126" s="1"/>
  <c r="AF158" i="89"/>
  <c r="DW16" i="126" s="1"/>
  <c r="AF176" i="89"/>
  <c r="DR7" i="127" s="1"/>
  <c r="AF204" i="89"/>
  <c r="DW8" i="128" s="1"/>
  <c r="AG209" i="89"/>
  <c r="AG204"/>
  <c r="AG176"/>
  <c r="AG158"/>
  <c r="AG175"/>
  <c r="AG162"/>
  <c r="GC16" i="124"/>
  <c r="FA16"/>
  <c r="GH16"/>
  <c r="FG16"/>
  <c r="GN16"/>
  <c r="FL16"/>
  <c r="GS16"/>
  <c r="FR16"/>
  <c r="EP16"/>
  <c r="FW16"/>
  <c r="EV16"/>
  <c r="X81" i="89"/>
  <c r="AC81" s="1"/>
  <c r="AG81" s="1"/>
  <c r="AC82"/>
  <c r="AG82" s="1"/>
  <c r="GC7" i="130"/>
  <c r="FG7"/>
  <c r="GN7"/>
  <c r="FL7"/>
  <c r="GH7"/>
  <c r="FA7"/>
  <c r="FW7"/>
  <c r="FR7"/>
  <c r="EV7"/>
  <c r="GS7"/>
  <c r="EP7"/>
  <c r="GS8"/>
  <c r="FW8"/>
  <c r="FA8"/>
  <c r="FR8"/>
  <c r="EP8"/>
  <c r="GN8"/>
  <c r="FL8"/>
  <c r="EV8"/>
  <c r="GH8"/>
  <c r="GC8"/>
  <c r="FG8"/>
  <c r="DW7"/>
  <c r="DA7"/>
  <c r="CE7"/>
  <c r="DR7"/>
  <c r="CP7"/>
  <c r="DL7"/>
  <c r="CJ7"/>
  <c r="CU7"/>
  <c r="EH7"/>
  <c r="EC7"/>
  <c r="DF7"/>
  <c r="EH24" i="131"/>
  <c r="DL24"/>
  <c r="CP24"/>
  <c r="DR24"/>
  <c r="CJ24"/>
  <c r="DF24"/>
  <c r="DA24"/>
  <c r="EC24"/>
  <c r="DW24"/>
  <c r="CU24"/>
  <c r="CE24"/>
  <c r="EC8" i="128"/>
  <c r="DW20" i="126"/>
  <c r="DA20"/>
  <c r="CE20"/>
  <c r="DR20"/>
  <c r="CU20"/>
  <c r="EH20"/>
  <c r="DL20"/>
  <c r="CP20"/>
  <c r="EC20"/>
  <c r="DF20"/>
  <c r="CJ20"/>
  <c r="EC19" i="132"/>
  <c r="DF19"/>
  <c r="CJ19"/>
  <c r="DW19"/>
  <c r="CU19"/>
  <c r="DR19"/>
  <c r="CE19"/>
  <c r="DL19"/>
  <c r="DA19"/>
  <c r="CP19"/>
  <c r="EH19"/>
  <c r="DR14" i="131"/>
  <c r="CU14"/>
  <c r="EH14"/>
  <c r="DF14"/>
  <c r="CE14"/>
  <c r="EC14"/>
  <c r="DA14"/>
  <c r="DW14"/>
  <c r="DL14"/>
  <c r="CP14"/>
  <c r="CJ14"/>
  <c r="CU33" i="126"/>
  <c r="DR17" i="132"/>
  <c r="CU17"/>
  <c r="EC17"/>
  <c r="DA17"/>
  <c r="DW17"/>
  <c r="CJ17"/>
  <c r="DL17"/>
  <c r="CE17"/>
  <c r="EH17"/>
  <c r="DF17"/>
  <c r="CP17"/>
  <c r="DR25" i="131"/>
  <c r="CU25"/>
  <c r="DL25"/>
  <c r="CJ25"/>
  <c r="EC25"/>
  <c r="CP25"/>
  <c r="DW25"/>
  <c r="CE25"/>
  <c r="EH25"/>
  <c r="DF25"/>
  <c r="DA25"/>
  <c r="EC8" i="130"/>
  <c r="DF8"/>
  <c r="CJ8"/>
  <c r="DR8"/>
  <c r="CP8"/>
  <c r="DL8"/>
  <c r="CE8"/>
  <c r="CU8"/>
  <c r="EH8"/>
  <c r="DW8"/>
  <c r="DA8"/>
  <c r="EC15" i="132"/>
  <c r="DF15"/>
  <c r="CJ15"/>
  <c r="EH15"/>
  <c r="DA15"/>
  <c r="DW15"/>
  <c r="CP15"/>
  <c r="DR15"/>
  <c r="CE15"/>
  <c r="DL15"/>
  <c r="CU15"/>
  <c r="DR17" i="131"/>
  <c r="CU17"/>
  <c r="EC17"/>
  <c r="DA17"/>
  <c r="DF17"/>
  <c r="EH17"/>
  <c r="CP17"/>
  <c r="CJ17"/>
  <c r="CE17"/>
  <c r="DW17"/>
  <c r="DL17"/>
  <c r="CE16" i="126"/>
  <c r="CJ26" i="123"/>
  <c r="EC26"/>
  <c r="DR26"/>
  <c r="DL26"/>
  <c r="DA26"/>
  <c r="N81" i="89"/>
  <c r="AB81" s="1"/>
  <c r="AF81" s="1"/>
  <c r="DR25" i="123" s="1"/>
  <c r="CE26"/>
  <c r="DF26"/>
  <c r="EH26"/>
  <c r="CU26"/>
  <c r="DW26"/>
  <c r="AI23" i="99"/>
  <c r="AI795" i="75" s="1"/>
  <c r="DR16" i="126" l="1"/>
  <c r="CJ16"/>
  <c r="CP16"/>
  <c r="DL16"/>
  <c r="DW33"/>
  <c r="DW7" i="127"/>
  <c r="DF16" i="126"/>
  <c r="EH16"/>
  <c r="DA16"/>
  <c r="EC16"/>
  <c r="CU16"/>
  <c r="DL33"/>
  <c r="DF33"/>
  <c r="CE33"/>
  <c r="EH33"/>
  <c r="DA33"/>
  <c r="EC33"/>
  <c r="EC7" i="127"/>
  <c r="CP33" i="126"/>
  <c r="DR33"/>
  <c r="DL7" i="127"/>
  <c r="CU7"/>
  <c r="CJ7"/>
  <c r="CE7"/>
  <c r="EH8" i="128"/>
  <c r="DR8"/>
  <c r="DA8"/>
  <c r="CP8"/>
  <c r="CJ8"/>
  <c r="DL8"/>
  <c r="CE8"/>
  <c r="DF8"/>
  <c r="CU8"/>
  <c r="DF7" i="127"/>
  <c r="EH7"/>
  <c r="DA7"/>
  <c r="CP7"/>
  <c r="FA25" i="123"/>
  <c r="GC25"/>
  <c r="EV25"/>
  <c r="FW25"/>
  <c r="EP25"/>
  <c r="FR25"/>
  <c r="GS25"/>
  <c r="FL25"/>
  <c r="GN25"/>
  <c r="FG25"/>
  <c r="GH25"/>
  <c r="GN20" i="126"/>
  <c r="FL20"/>
  <c r="GS20"/>
  <c r="FR20"/>
  <c r="EP20"/>
  <c r="FW20"/>
  <c r="EV20"/>
  <c r="GC20"/>
  <c r="FA20"/>
  <c r="GH20"/>
  <c r="FG20"/>
  <c r="GH8" i="128"/>
  <c r="FG8"/>
  <c r="GN8"/>
  <c r="FL8"/>
  <c r="GS8"/>
  <c r="FR8"/>
  <c r="EP8"/>
  <c r="FW8"/>
  <c r="EV8"/>
  <c r="GC8"/>
  <c r="FA8"/>
  <c r="EV16" i="126"/>
  <c r="GC16"/>
  <c r="FA16"/>
  <c r="GH16"/>
  <c r="FG16"/>
  <c r="GN16"/>
  <c r="FL16"/>
  <c r="GS16"/>
  <c r="FR16"/>
  <c r="EP16"/>
  <c r="FW16"/>
  <c r="GN26" i="123"/>
  <c r="FL26"/>
  <c r="GS26"/>
  <c r="FR26"/>
  <c r="EP26"/>
  <c r="FW26"/>
  <c r="EV26"/>
  <c r="GC26"/>
  <c r="FA26"/>
  <c r="GH26"/>
  <c r="FG26"/>
  <c r="GH7" i="127"/>
  <c r="FG7"/>
  <c r="GN7"/>
  <c r="FL7"/>
  <c r="GS7"/>
  <c r="FR7"/>
  <c r="EP7"/>
  <c r="FW7"/>
  <c r="EV7"/>
  <c r="GC7"/>
  <c r="FA7"/>
  <c r="FW33" i="126"/>
  <c r="EV33"/>
  <c r="GC33"/>
  <c r="FA33"/>
  <c r="GH33"/>
  <c r="FG33"/>
  <c r="GN33"/>
  <c r="FL33"/>
  <c r="GS33"/>
  <c r="FR33"/>
  <c r="EP33"/>
  <c r="EV13" i="128"/>
  <c r="FG13"/>
  <c r="FR13"/>
  <c r="GC13"/>
  <c r="GN13"/>
  <c r="EP13"/>
  <c r="FA13"/>
  <c r="FL13"/>
  <c r="FW13"/>
  <c r="GH13"/>
  <c r="GS13"/>
  <c r="CJ25" i="123"/>
  <c r="CU25"/>
  <c r="DW25"/>
  <c r="DL25"/>
  <c r="DF25"/>
  <c r="EH25"/>
  <c r="DA25"/>
  <c r="CE25"/>
  <c r="CP25"/>
  <c r="EC25"/>
  <c r="P69" i="101"/>
  <c r="P58"/>
  <c r="DA13" i="128"/>
  <c r="P68" i="101" l="1"/>
  <c r="DF13" i="128"/>
  <c r="DL13"/>
  <c r="DR13"/>
  <c r="DW13"/>
  <c r="EC13"/>
  <c r="EH13"/>
  <c r="CE13"/>
  <c r="CJ13"/>
  <c r="CP13"/>
  <c r="CU13"/>
  <c r="P85" i="101" l="1"/>
  <c r="P87" l="1"/>
  <c r="P89" l="1"/>
  <c r="N89" l="1"/>
  <c r="R89" s="1"/>
  <c r="R61" l="1"/>
  <c r="R58"/>
  <c r="R69"/>
  <c r="R68"/>
  <c r="R85"/>
  <c r="R87"/>
  <c r="GN19" i="132"/>
  <c r="FR19"/>
  <c r="EV19"/>
  <c r="GH19"/>
  <c r="FG19"/>
  <c r="GC19"/>
  <c r="EP19"/>
  <c r="FW19"/>
  <c r="FL19"/>
  <c r="FA19"/>
  <c r="GS19"/>
  <c r="GN25" i="131" l="1"/>
  <c r="FR25"/>
  <c r="EV25"/>
  <c r="GS25"/>
  <c r="FL25"/>
  <c r="GC25"/>
  <c r="EP25"/>
  <c r="FW25"/>
  <c r="GH25"/>
  <c r="FG25"/>
  <c r="FA25"/>
  <c r="GH24"/>
  <c r="FL24"/>
  <c r="EP24"/>
  <c r="GS24"/>
  <c r="FR24"/>
  <c r="FG24"/>
  <c r="GN24"/>
  <c r="FA24"/>
  <c r="GC24"/>
  <c r="FW24"/>
  <c r="EV24"/>
  <c r="GC17" i="132"/>
  <c r="FG17"/>
  <c r="GN17"/>
  <c r="FL17"/>
  <c r="GH17"/>
  <c r="EV17"/>
  <c r="FW17"/>
  <c r="EP17"/>
  <c r="GS17"/>
  <c r="FR17"/>
  <c r="FA17"/>
  <c r="GN14" i="131"/>
  <c r="FR14"/>
  <c r="EV14"/>
  <c r="GH14"/>
  <c r="FG14"/>
  <c r="GC14"/>
  <c r="FA14"/>
  <c r="FW14"/>
  <c r="FL14"/>
  <c r="EP14"/>
  <c r="GS14"/>
  <c r="GN15" i="132"/>
  <c r="FR15"/>
  <c r="EV15"/>
  <c r="GS15"/>
  <c r="FL15"/>
  <c r="GH15"/>
  <c r="FA15"/>
  <c r="GC15"/>
  <c r="EP15"/>
  <c r="FW15"/>
  <c r="FG15"/>
  <c r="GN17" i="131"/>
  <c r="FR17"/>
  <c r="EV17"/>
  <c r="GC17"/>
  <c r="FA17"/>
  <c r="GS17"/>
  <c r="FG17"/>
  <c r="GH17"/>
  <c r="EP17"/>
  <c r="FW17"/>
  <c r="FL17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P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3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4.xml><?xml version="1.0" encoding="utf-8"?>
<comments xmlns="http://schemas.openxmlformats.org/spreadsheetml/2006/main">
  <authors>
    <author>Kamil Gróf</author>
  </authors>
  <commentList>
    <comment ref="AX22" authorId="0">
      <text>
        <r>
          <rPr>
            <b/>
            <sz val="9"/>
            <color indexed="81"/>
            <rFont val="Tahoma"/>
            <family val="2"/>
            <charset val="238"/>
          </rPr>
          <t>udaj prepíšte do r.22</t>
        </r>
      </text>
    </comment>
    <comment ref="BF22" authorId="0">
      <text>
        <r>
          <rPr>
            <b/>
            <sz val="9"/>
            <color indexed="81"/>
            <rFont val="Tahoma"/>
            <family val="2"/>
            <charset val="238"/>
          </rPr>
          <t>udaj prepíšte do r.22</t>
        </r>
      </text>
    </comment>
  </commentList>
</comments>
</file>

<file path=xl/comments5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<sst xmlns="http://schemas.openxmlformats.org/spreadsheetml/2006/main" count="8536" uniqueCount="3620">
  <si>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</si>
  <si>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</si>
  <si>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</si>
  <si>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</si>
  <si>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</si>
  <si>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</si>
  <si>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</si>
  <si>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</si>
  <si>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</si>
  <si>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</si>
  <si>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</si>
  <si>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</si>
  <si>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</si>
  <si>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</si>
  <si>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</si>
  <si>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</si>
  <si>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</si>
  <si>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</si>
  <si>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</si>
  <si>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</si>
  <si>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</si>
  <si>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</si>
  <si>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</si>
  <si>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</si>
  <si>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</si>
  <si>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</si>
  <si>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</si>
  <si>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</si>
  <si>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</si>
  <si>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</si>
  <si>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</si>
  <si>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</si>
  <si>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</si>
  <si>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</si>
  <si>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</si>
  <si>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</si>
  <si>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</si>
  <si>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</si>
  <si>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</si>
  <si>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</si>
  <si>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</si>
  <si>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</si>
  <si>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</si>
  <si>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</si>
  <si>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</si>
  <si>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</si>
  <si>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</si>
  <si>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</si>
  <si>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</si>
  <si>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</si>
  <si>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</si>
  <si>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</si>
  <si>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</si>
  <si>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</si>
  <si>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</si>
  <si>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</si>
  <si>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</si>
  <si>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</si>
  <si>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</si>
  <si>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</si>
  <si>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</si>
  <si>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</si>
  <si>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</si>
  <si>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</si>
  <si>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</si>
  <si>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</si>
  <si>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</si>
  <si>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</si>
  <si>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</si>
  <si>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</si>
  <si>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</si>
  <si>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</si>
  <si>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</si>
  <si>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</si>
  <si>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</si>
  <si>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</si>
  <si>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</si>
  <si>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</si>
  <si>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</si>
  <si>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</si>
  <si>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</si>
  <si>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</si>
  <si>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</si>
  <si>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</si>
  <si>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</si>
  <si>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</si>
  <si>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</si>
  <si>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</si>
  <si>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</si>
  <si>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</si>
  <si>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</si>
  <si>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</si>
  <si>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</si>
  <si>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</si>
  <si>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</si>
  <si>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</si>
  <si>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</si>
  <si>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</si>
  <si>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</si>
  <si>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</si>
  <si>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</si>
  <si>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</si>
  <si>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</si>
  <si>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</si>
  <si>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</si>
  <si>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</si>
  <si>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</si>
  <si>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</si>
  <si>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</si>
  <si>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</si>
  <si>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</si>
  <si>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</si>
  <si>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</si>
  <si>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</si>
  <si>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</si>
  <si>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</si>
  <si>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</si>
  <si>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</si>
  <si>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</si>
  <si>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</si>
  <si>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</si>
  <si>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</si>
  <si>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</si>
  <si>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</si>
  <si>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</si>
  <si>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</si>
  <si>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</si>
  <si>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</si>
  <si>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</si>
  <si>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</si>
  <si>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</si>
  <si>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</si>
  <si>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</si>
  <si>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</si>
  <si>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</si>
  <si>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</si>
  <si>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</si>
  <si>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</si>
  <si>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</si>
  <si>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</si>
  <si>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</si>
  <si>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</si>
  <si>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</si>
  <si>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</si>
  <si>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</si>
  <si>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</si>
  <si>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</si>
  <si>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</si>
  <si>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</si>
  <si>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</si>
  <si>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</si>
  <si>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</si>
  <si>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</si>
  <si>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</si>
  <si>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</si>
  <si>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</si>
  <si>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</si>
  <si>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</si>
  <si>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</si>
  <si>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</si>
  <si>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</si>
  <si>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</si>
  <si>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</si>
  <si>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</si>
  <si>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</si>
  <si>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</si>
  <si>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</si>
  <si>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</si>
  <si>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</si>
  <si>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</si>
  <si>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</si>
  <si>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</si>
  <si>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</si>
  <si>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</si>
  <si>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</si>
  <si>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</si>
  <si>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</si>
  <si>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</si>
  <si>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</si>
  <si>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</si>
  <si>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</si>
  <si>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</si>
  <si>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</si>
  <si>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</si>
  <si>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</si>
  <si>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</si>
  <si>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</si>
  <si>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</si>
  <si>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</si>
  <si>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</si>
  <si>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</si>
  <si>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</si>
  <si>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</si>
  <si>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</si>
  <si>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</si>
  <si>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</si>
  <si>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</si>
  <si>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</si>
  <si>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</si>
  <si>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</si>
  <si>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</si>
  <si>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</si>
  <si>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</si>
  <si>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</si>
  <si>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</si>
  <si>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</si>
  <si>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</si>
  <si>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</si>
  <si>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</si>
  <si>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</si>
  <si>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</si>
  <si>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</si>
  <si>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</si>
  <si>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</si>
  <si>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</si>
  <si>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</si>
  <si>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</si>
  <si>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</si>
  <si>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</si>
  <si>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</si>
  <si>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</si>
  <si>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</si>
  <si>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</si>
  <si>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</si>
  <si>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</si>
  <si>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</si>
  <si>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</si>
  <si>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</si>
  <si>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</si>
  <si>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</si>
  <si>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</si>
  <si>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</si>
  <si>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</si>
  <si>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</si>
  <si>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</si>
  <si>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</si>
  <si>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</si>
  <si>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</si>
  <si>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</si>
  <si>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</si>
  <si>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</si>
  <si>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</si>
  <si>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</si>
  <si>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</si>
  <si>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</si>
  <si>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</si>
  <si>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</si>
  <si>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</si>
  <si>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</si>
  <si>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</si>
  <si>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</si>
  <si>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</si>
  <si>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</si>
  <si>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</si>
  <si>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</si>
  <si>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</si>
  <si>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</si>
  <si>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</si>
  <si>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</si>
  <si>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</si>
  <si>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</si>
  <si>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</si>
  <si>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</si>
  <si>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</si>
  <si>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</si>
  <si>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</si>
  <si>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</si>
  <si>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</si>
  <si>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</si>
  <si>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</si>
  <si>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</si>
  <si>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</si>
  <si>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</si>
  <si>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</si>
  <si>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</si>
  <si>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</si>
  <si>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</si>
  <si>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</si>
  <si>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</si>
  <si>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</si>
  <si>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</si>
  <si>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</si>
  <si>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</si>
  <si>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</si>
  <si>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</si>
  <si>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</si>
  <si>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</si>
  <si>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</si>
  <si>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</si>
  <si>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</si>
  <si>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</si>
  <si>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</si>
  <si>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</si>
  <si>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</si>
  <si>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</si>
  <si>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</si>
  <si>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</si>
  <si>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</si>
  <si>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</si>
  <si>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</si>
  <si>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</si>
  <si>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</si>
  <si>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</si>
  <si>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</si>
  <si>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</si>
  <si>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</si>
  <si>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</si>
  <si>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</si>
  <si>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</si>
  <si>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</si>
  <si>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</si>
  <si>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</si>
  <si>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</si>
  <si>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</si>
  <si>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</si>
  <si>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</si>
  <si>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</si>
  <si>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</si>
  <si>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</si>
  <si>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</si>
  <si>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</si>
  <si>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</si>
  <si>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</si>
  <si>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</si>
  <si>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</si>
  <si>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</si>
  <si>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</si>
  <si>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</si>
  <si>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</si>
  <si>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</si>
  <si>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</si>
  <si>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</si>
  <si>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</si>
  <si>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</si>
  <si>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</si>
  <si>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</si>
  <si>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</si>
  <si>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</si>
  <si>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</si>
  <si>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</si>
  <si>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</si>
  <si>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</si>
  <si>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</si>
  <si>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</si>
  <si>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</si>
  <si>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</si>
  <si>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</si>
  <si>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</si>
  <si>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</si>
  <si>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</si>
  <si>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</si>
  <si>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</si>
  <si>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</si>
  <si>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</si>
  <si>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</si>
  <si>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</si>
  <si>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</si>
  <si>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</si>
  <si>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</si>
  <si>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</si>
  <si>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</si>
  <si>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</si>
  <si>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</si>
  <si>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</si>
  <si>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</si>
  <si>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</si>
  <si>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</si>
  <si>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</si>
  <si>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</si>
  <si>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</si>
  <si>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</si>
  <si>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</si>
  <si>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</si>
  <si>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</si>
  <si>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</si>
  <si>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</si>
  <si>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</si>
  <si>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</si>
  <si>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</si>
  <si>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</si>
  <si>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</si>
  <si>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</si>
  <si>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</si>
  <si>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</si>
  <si>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</si>
  <si>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</si>
  <si>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</si>
  <si>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</si>
  <si>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</si>
  <si>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</si>
  <si>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</si>
  <si>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</si>
  <si>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</si>
  <si>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</si>
  <si>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</si>
  <si>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</si>
  <si>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</si>
  <si>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</si>
  <si>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</si>
  <si>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</si>
  <si>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</si>
  <si>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</si>
  <si>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</si>
  <si>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</si>
  <si>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</si>
  <si>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</si>
  <si>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</si>
  <si>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</si>
  <si>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</si>
  <si>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</si>
  <si>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</si>
  <si>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</si>
  <si>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</si>
  <si>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</si>
  <si>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</si>
  <si>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</si>
  <si>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</si>
  <si>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</si>
  <si>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</si>
  <si>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</si>
  <si>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</si>
  <si>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</si>
  <si>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</si>
  <si>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</si>
  <si>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</si>
  <si>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</si>
  <si>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</si>
  <si>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</si>
  <si>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</si>
  <si>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</si>
  <si>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</si>
  <si>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</si>
  <si>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</si>
  <si>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</si>
  <si>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</si>
  <si>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</si>
  <si>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</si>
  <si>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</si>
  <si>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</si>
  <si>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</si>
  <si>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</si>
  <si>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</si>
  <si>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</si>
  <si>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</si>
  <si>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</si>
  <si>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</si>
  <si>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</si>
  <si>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</si>
  <si>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</si>
  <si>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</si>
  <si>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</si>
  <si>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</si>
  <si>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</si>
  <si>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</si>
  <si>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</si>
  <si>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</si>
  <si>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</si>
  <si>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</si>
  <si>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</si>
  <si>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</si>
  <si>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</si>
  <si>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</si>
  <si>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</si>
  <si>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</si>
  <si>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</si>
  <si>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</si>
  <si>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</si>
  <si>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</si>
  <si>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</si>
  <si>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</si>
  <si>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</si>
  <si>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</si>
  <si>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</si>
  <si>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</si>
  <si>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</si>
  <si>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</si>
  <si>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</si>
  <si>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</si>
  <si>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</si>
  <si>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</si>
  <si>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</si>
  <si>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</si>
  <si>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</si>
  <si>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</si>
  <si>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</si>
  <si>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</si>
  <si>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</si>
  <si>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</si>
  <si>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</si>
  <si>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</si>
  <si>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</si>
  <si>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</si>
  <si>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</si>
  <si>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</si>
  <si>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</si>
  <si>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</si>
  <si>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</si>
  <si>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</si>
  <si>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</si>
  <si>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</si>
  <si>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</si>
  <si>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</si>
  <si>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</si>
  <si>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</si>
  <si>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</si>
  <si>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</si>
  <si>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</si>
  <si>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</si>
  <si>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</si>
  <si>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</si>
  <si>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</si>
  <si>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</si>
  <si>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</si>
  <si>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</si>
  <si>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</si>
  <si>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</si>
  <si>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</si>
  <si>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</si>
  <si>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</si>
  <si>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</si>
  <si>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</si>
  <si>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</si>
  <si>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</si>
  <si>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</si>
  <si>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</si>
  <si>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</si>
  <si>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</si>
  <si>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</si>
  <si>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</si>
  <si>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</si>
  <si>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</si>
  <si>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</si>
  <si>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</si>
  <si>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</si>
  <si>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</si>
  <si>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</si>
  <si>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</si>
  <si>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</si>
  <si>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</si>
  <si>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</si>
  <si>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</si>
  <si>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</si>
  <si>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</si>
  <si>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</si>
  <si>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</si>
  <si>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</si>
  <si>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</si>
  <si>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</si>
  <si>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</si>
  <si>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</si>
  <si>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</si>
  <si>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</si>
  <si>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</si>
  <si>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</si>
  <si>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</si>
  <si>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</si>
  <si>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</si>
  <si>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</si>
  <si>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</si>
  <si>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</si>
  <si>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</si>
  <si>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</si>
  <si>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</si>
  <si>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</si>
  <si>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</si>
  <si>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</si>
  <si>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</si>
  <si>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</si>
  <si>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</si>
  <si>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</si>
  <si>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</si>
  <si>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</si>
  <si>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</si>
  <si>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</si>
  <si>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</si>
  <si>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</si>
  <si>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</si>
  <si>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</si>
  <si>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</si>
  <si>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</si>
  <si>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</si>
  <si>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</si>
  <si>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</si>
  <si>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</si>
  <si>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</si>
  <si>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</si>
  <si>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</si>
  <si>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</si>
  <si>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</si>
  <si>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</si>
  <si>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</si>
  <si>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</si>
  <si>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</si>
  <si>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</si>
  <si>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</si>
  <si>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</si>
  <si>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</si>
  <si>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</si>
  <si>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</si>
  <si>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</si>
  <si>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</si>
  <si>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</si>
  <si>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</si>
  <si>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</si>
  <si>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</si>
  <si>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</si>
  <si>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</si>
  <si>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</si>
  <si>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</si>
  <si>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</si>
  <si>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</si>
  <si>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</si>
  <si>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</si>
  <si>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</si>
  <si>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</si>
  <si>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</si>
  <si>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</si>
  <si>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</si>
  <si>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</si>
  <si>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</si>
  <si>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</si>
  <si>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</si>
  <si>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</si>
  <si>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</si>
  <si>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</si>
  <si>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</si>
  <si>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</si>
  <si>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</si>
  <si>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</si>
  <si>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</si>
  <si>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</si>
  <si>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</si>
  <si>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</si>
  <si>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</si>
  <si>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</si>
  <si>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</si>
  <si>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</si>
  <si>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</si>
  <si>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</si>
  <si>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</si>
  <si>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</si>
  <si>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</si>
  <si>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</si>
  <si>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</si>
  <si>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</si>
  <si>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</si>
  <si>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</si>
  <si>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</si>
  <si>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</si>
  <si>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</si>
  <si>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</si>
  <si>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</si>
  <si>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</si>
  <si>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</si>
  <si>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</si>
  <si>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</si>
  <si>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</si>
  <si>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</si>
  <si>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</si>
  <si>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</si>
  <si>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</si>
  <si>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</si>
  <si>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</si>
  <si>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</si>
  <si>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</si>
  <si>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</si>
  <si>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</si>
  <si>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</si>
  <si>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</si>
  <si>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</si>
  <si>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</si>
  <si>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</si>
  <si>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</si>
  <si>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</si>
  <si>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</si>
  <si>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</si>
  <si>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</si>
  <si>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</si>
  <si>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</si>
  <si>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</si>
  <si>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</si>
  <si>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</si>
  <si>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</si>
  <si>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</si>
  <si>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</si>
  <si>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</si>
  <si>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</si>
  <si>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</si>
  <si>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</si>
  <si>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</si>
  <si>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</si>
  <si>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</si>
  <si>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</si>
  <si>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</si>
  <si>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</si>
  <si>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</si>
  <si>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</si>
  <si>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</si>
  <si>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</si>
  <si>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</si>
  <si>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</si>
  <si>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</si>
  <si>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</si>
  <si>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</si>
  <si>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</si>
  <si>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</si>
  <si>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</si>
  <si>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</si>
  <si>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</si>
  <si>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</si>
  <si>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</si>
  <si>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</si>
  <si>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</si>
  <si>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</si>
  <si>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</si>
  <si>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</si>
  <si>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</si>
  <si>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</si>
  <si>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</si>
  <si>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</si>
  <si>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</si>
  <si>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</si>
  <si>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</si>
  <si>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</si>
  <si>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</si>
  <si>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</si>
  <si>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</si>
  <si>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</si>
  <si>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</si>
  <si>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</si>
  <si>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</si>
  <si>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</si>
  <si>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</si>
  <si>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</si>
  <si>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</si>
  <si>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</si>
  <si>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</si>
  <si>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</si>
  <si>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</si>
  <si>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</si>
  <si>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</si>
  <si>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</si>
  <si>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</si>
  <si>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</si>
  <si>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</si>
  <si>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</si>
  <si>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</si>
  <si>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</si>
  <si>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</si>
  <si>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</si>
  <si>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</si>
  <si>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</si>
  <si>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</si>
  <si>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</si>
  <si>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</si>
  <si>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</si>
  <si>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</si>
  <si>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</si>
  <si>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</si>
  <si>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</si>
  <si>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</si>
  <si>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</si>
  <si>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</si>
  <si>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</si>
  <si>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</si>
  <si>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</si>
  <si>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</si>
  <si>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</si>
  <si>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</si>
  <si>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</si>
  <si>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</si>
  <si>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</si>
  <si>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</si>
  <si>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</si>
  <si>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</si>
  <si>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</si>
  <si>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</si>
  <si>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</si>
  <si>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</si>
  <si>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</si>
  <si>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</si>
  <si>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</si>
  <si>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</si>
  <si>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</si>
  <si>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</si>
  <si>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</si>
  <si>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</si>
  <si>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</si>
  <si>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</si>
  <si>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</si>
  <si>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</si>
  <si>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</si>
  <si>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</si>
  <si>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</si>
  <si>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</si>
  <si>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</si>
  <si>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</si>
  <si>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</si>
  <si>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</si>
  <si>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</si>
  <si>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</si>
  <si>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</si>
  <si>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</si>
  <si>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</si>
  <si>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</si>
  <si>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</si>
  <si>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</si>
  <si>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</si>
  <si>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</si>
  <si>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</si>
  <si>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</si>
  <si>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</si>
  <si>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</si>
  <si>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</si>
  <si>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</si>
  <si>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</si>
  <si>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</si>
  <si>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</si>
  <si>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</si>
  <si>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</si>
  <si>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</si>
  <si>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</si>
  <si>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</si>
  <si>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</si>
  <si>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</si>
  <si>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</si>
  <si>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</si>
  <si>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</si>
  <si>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</si>
  <si>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</si>
  <si>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</si>
  <si>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</si>
  <si>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</si>
  <si>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</si>
  <si>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</si>
  <si>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</si>
  <si>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</si>
  <si>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</si>
  <si>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</si>
  <si>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</si>
  <si>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</si>
  <si>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</si>
  <si>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</si>
  <si>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</si>
  <si>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</si>
  <si>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</si>
  <si>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</si>
  <si>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</si>
  <si>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</si>
  <si>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</si>
  <si>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</si>
  <si>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</si>
  <si>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</si>
  <si>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</si>
  <si>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</si>
  <si>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</si>
  <si>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</si>
  <si>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</si>
  <si>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</si>
  <si>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</si>
  <si>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</si>
  <si>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</si>
  <si>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</si>
  <si>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</si>
  <si>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</si>
  <si>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</si>
  <si>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</si>
  <si>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</si>
  <si>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</si>
  <si>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</si>
  <si>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</si>
  <si>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</si>
  <si>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</si>
  <si>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</si>
  <si>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</si>
  <si>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</si>
  <si>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</si>
  <si>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</si>
  <si>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</si>
  <si>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</si>
  <si>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</si>
  <si>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</si>
  <si>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</si>
  <si>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</si>
  <si>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</si>
  <si>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</si>
  <si>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</si>
  <si>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</si>
  <si>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</si>
  <si>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</si>
  <si>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</si>
  <si>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</si>
  <si>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</si>
  <si>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</si>
  <si>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</si>
  <si>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</si>
  <si>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</si>
  <si>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</si>
  <si>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</si>
  <si>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</si>
  <si>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</si>
  <si>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</si>
  <si>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</si>
  <si>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</si>
  <si>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</si>
  <si>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</si>
  <si>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</si>
  <si>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</si>
  <si>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</si>
  <si>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</si>
  <si>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</si>
  <si>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</si>
  <si>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</si>
  <si>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</si>
  <si>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</si>
  <si>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</si>
  <si>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</si>
  <si>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</si>
  <si>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</si>
  <si>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</si>
  <si>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</si>
  <si>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</si>
  <si>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</si>
  <si>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</si>
  <si>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</si>
  <si>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</si>
  <si>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</si>
  <si>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</si>
  <si>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</si>
  <si>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</si>
  <si>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</si>
  <si>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</si>
  <si>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</si>
  <si>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</si>
  <si>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</si>
  <si>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</si>
  <si>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</si>
  <si>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</si>
  <si>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</si>
  <si>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</si>
  <si>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</si>
  <si>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</si>
  <si>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</si>
  <si>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</si>
  <si>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</si>
  <si>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</si>
  <si>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</si>
  <si>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</si>
  <si>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</si>
  <si>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</si>
  <si>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</si>
  <si>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</si>
  <si>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</si>
  <si>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</si>
  <si>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</si>
  <si>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</si>
  <si>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</si>
  <si>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</si>
  <si>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</si>
  <si>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</si>
  <si>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</si>
  <si>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</si>
  <si>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</si>
  <si>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</si>
  <si>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</si>
  <si>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</si>
  <si>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</si>
  <si>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</si>
  <si>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</si>
  <si>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</si>
  <si>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</si>
  <si>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</si>
  <si>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</si>
  <si>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</si>
  <si>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</si>
  <si>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</si>
  <si>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</si>
  <si>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</si>
  <si>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</si>
  <si>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</si>
  <si>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</si>
  <si>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</si>
  <si>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</si>
  <si>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</si>
  <si>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</si>
  <si>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</si>
  <si>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</si>
  <si>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</si>
  <si>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</si>
  <si>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</si>
  <si>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</si>
  <si>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</si>
  <si>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</si>
  <si>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</si>
  <si>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</si>
  <si>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</si>
  <si>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</si>
  <si>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</si>
  <si>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</si>
  <si>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</si>
  <si>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</si>
  <si>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</si>
  <si>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</si>
  <si>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</si>
  <si>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</si>
  <si>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</si>
  <si>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</si>
  <si>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</si>
  <si>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</si>
  <si>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</si>
  <si>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</si>
  <si>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</si>
  <si>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</si>
  <si>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</si>
  <si>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</si>
  <si>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</si>
  <si>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</si>
  <si>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</si>
  <si>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</si>
  <si>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</si>
  <si>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</si>
  <si>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</si>
  <si>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</si>
  <si>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</si>
  <si>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</si>
  <si>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</si>
  <si>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</si>
  <si>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</si>
  <si>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</si>
  <si>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</si>
  <si>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</si>
  <si>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</si>
  <si>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</si>
  <si>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</si>
  <si>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</si>
  <si>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</si>
  <si>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</si>
  <si>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</si>
  <si>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</si>
  <si>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</si>
  <si>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</si>
  <si>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</si>
  <si>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</si>
  <si>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</si>
  <si>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</si>
  <si>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</si>
  <si>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</si>
  <si>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</si>
  <si>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</si>
  <si>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</si>
  <si>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</si>
  <si>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</si>
  <si>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</si>
  <si>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</si>
  <si>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</si>
  <si>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</si>
  <si>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</si>
  <si>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</si>
  <si>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</si>
  <si>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</si>
  <si>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</si>
  <si>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</si>
  <si>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</si>
  <si>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</si>
  <si>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</si>
  <si>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</si>
  <si>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</si>
  <si>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</si>
  <si>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</si>
  <si>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</si>
  <si>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</si>
  <si>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</si>
  <si>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</si>
  <si>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</si>
  <si>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</si>
  <si>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</si>
  <si>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</si>
  <si>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</si>
  <si>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</si>
  <si>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</si>
  <si>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</si>
  <si>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</si>
  <si>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</si>
  <si>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</si>
  <si>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</si>
  <si>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</si>
  <si>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</si>
  <si>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</si>
  <si>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</si>
  <si>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</si>
  <si>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</si>
  <si>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</si>
  <si>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</si>
  <si>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</si>
  <si>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</si>
  <si>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</si>
  <si>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</si>
  <si>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</si>
  <si>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</si>
  <si>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</si>
  <si>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</si>
  <si>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</si>
  <si>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</si>
  <si>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</si>
  <si>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</si>
  <si>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</si>
  <si>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</si>
  <si>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</si>
  <si>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</si>
  <si>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</si>
  <si>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</si>
  <si>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</si>
  <si>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</si>
  <si>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</si>
  <si>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</si>
  <si>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</si>
  <si>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</si>
  <si>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</si>
  <si>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</si>
  <si>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</si>
  <si>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</si>
  <si>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</si>
  <si>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</si>
  <si>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</si>
  <si>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</si>
  <si>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</si>
  <si>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</si>
  <si>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</si>
  <si>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</si>
  <si>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</si>
  <si>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</si>
  <si>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</si>
  <si>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</si>
  <si>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</si>
  <si>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</si>
  <si>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</si>
  <si>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</si>
  <si>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</si>
  <si>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</si>
  <si>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</si>
  <si>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</si>
  <si>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</si>
  <si>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</si>
  <si>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</si>
  <si>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</si>
  <si>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</si>
  <si>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</si>
  <si>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</si>
  <si>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</si>
  <si>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</si>
  <si>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</si>
  <si>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</si>
  <si>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</si>
  <si>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</si>
  <si>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</si>
  <si>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</si>
  <si>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</si>
  <si>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</si>
  <si>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</si>
  <si>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</si>
  <si>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</si>
  <si>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</si>
  <si>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</si>
  <si>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</si>
  <si>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</si>
  <si>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</si>
  <si>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</si>
  <si>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</si>
  <si>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</si>
  <si>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</si>
  <si>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</si>
  <si>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</si>
  <si>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</si>
  <si>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</si>
  <si>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</si>
  <si>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</si>
  <si>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</si>
  <si>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</si>
  <si>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</si>
  <si>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</si>
  <si>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</si>
  <si>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</si>
  <si>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</si>
  <si>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</si>
  <si>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</si>
  <si>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</si>
  <si>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</si>
  <si>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</si>
  <si>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</si>
  <si>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</si>
  <si>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</si>
  <si>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</si>
  <si>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</si>
  <si>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</si>
  <si>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</si>
  <si>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</si>
  <si>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</si>
  <si>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</si>
  <si>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</si>
  <si>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</si>
  <si>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</si>
  <si>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</si>
  <si>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</si>
  <si>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</si>
  <si>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</si>
  <si>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</si>
  <si>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</si>
  <si>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</si>
  <si>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</si>
  <si>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</si>
  <si>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</si>
  <si>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</si>
  <si>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</si>
  <si>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</si>
  <si>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</si>
  <si>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</si>
  <si>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</si>
  <si>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</si>
  <si>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</si>
  <si>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</si>
  <si>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</si>
  <si>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</si>
  <si>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</si>
  <si>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</si>
  <si>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</si>
  <si>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</si>
  <si>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</si>
  <si>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</si>
  <si>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</si>
  <si>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</si>
  <si>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</si>
  <si>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</si>
  <si>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</si>
  <si>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</si>
  <si>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</si>
  <si>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</si>
  <si>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</si>
  <si>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</si>
  <si>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</si>
  <si>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</si>
  <si>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</si>
  <si>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</si>
  <si>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</si>
  <si>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</si>
  <si>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</si>
  <si>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</si>
  <si>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</si>
  <si>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</si>
  <si>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</si>
  <si>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</si>
  <si>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</si>
  <si>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</si>
  <si>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</si>
  <si>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</si>
  <si>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</si>
  <si>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</si>
  <si>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</si>
  <si>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</si>
  <si>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</si>
  <si>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</si>
  <si>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</si>
  <si>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</si>
  <si>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</si>
  <si>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</si>
  <si>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</si>
  <si>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</si>
  <si>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</si>
  <si>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</si>
  <si>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</si>
  <si>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</si>
  <si>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</si>
  <si>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</si>
  <si>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</si>
  <si>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</si>
  <si>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</si>
  <si>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</si>
  <si>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</si>
  <si>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</si>
  <si>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</si>
  <si>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</si>
  <si>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</si>
  <si>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</si>
  <si>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</si>
  <si>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</si>
  <si>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</si>
  <si>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</si>
  <si>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</si>
  <si>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</si>
  <si>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</si>
  <si>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</si>
  <si>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</si>
  <si>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</si>
  <si>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</si>
  <si>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</si>
  <si>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</si>
  <si>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</si>
  <si>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</si>
  <si>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</si>
  <si>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</si>
  <si>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</si>
  <si>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</si>
  <si>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</si>
  <si>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</si>
  <si>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</si>
  <si>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</si>
  <si>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</si>
  <si>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</si>
  <si>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</si>
  <si>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</si>
  <si>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</si>
  <si>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</si>
  <si>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</si>
  <si>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</si>
  <si>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</si>
  <si>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</si>
  <si>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</si>
  <si>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</si>
  <si>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</si>
  <si>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</si>
  <si>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</si>
  <si>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</si>
  <si>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</si>
  <si>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</si>
  <si>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</si>
  <si>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</si>
  <si>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</si>
  <si>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</si>
  <si>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</si>
  <si>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</si>
  <si>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</si>
  <si>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</si>
  <si>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</si>
  <si>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</si>
  <si>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</si>
  <si>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</si>
  <si>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</si>
  <si>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</si>
  <si>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</si>
  <si>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</si>
  <si>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</si>
  <si>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</si>
  <si>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</si>
  <si>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</si>
  <si>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</si>
  <si>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</si>
  <si>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</si>
  <si>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</si>
  <si>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</si>
  <si>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</si>
  <si>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</si>
  <si>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</si>
  <si>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</si>
  <si>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</si>
  <si>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</si>
  <si>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</si>
  <si>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</si>
  <si>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</si>
  <si>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</si>
  <si>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</si>
  <si>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</si>
  <si>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</si>
  <si>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</si>
  <si>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</si>
  <si>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</si>
  <si>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</si>
  <si>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</si>
  <si>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</si>
  <si>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</si>
  <si>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</si>
  <si>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</si>
  <si>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</si>
  <si>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</si>
  <si>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</si>
  <si>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</si>
  <si>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</si>
  <si>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</si>
  <si>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</si>
  <si>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</si>
  <si>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</si>
  <si>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</si>
  <si>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</si>
  <si>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</si>
  <si>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</si>
  <si>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</si>
  <si>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</si>
  <si>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</si>
  <si>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</si>
  <si>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</si>
  <si>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</si>
  <si>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</si>
  <si>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</si>
  <si>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</si>
  <si>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</si>
  <si>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</si>
  <si>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</si>
  <si>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</si>
  <si>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</si>
  <si>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</si>
  <si>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</si>
  <si>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</si>
  <si>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</si>
  <si>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</si>
  <si>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</si>
  <si>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</si>
  <si>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</si>
  <si>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</si>
  <si>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</si>
  <si>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</si>
  <si>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</si>
  <si>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</si>
  <si>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</si>
  <si>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</si>
  <si>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</si>
  <si>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</si>
  <si>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</si>
  <si>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</si>
  <si>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</si>
  <si>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</si>
  <si>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</si>
  <si>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</si>
  <si>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</si>
  <si>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</si>
  <si>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</si>
  <si>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</si>
  <si>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</si>
  <si>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</si>
  <si>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</si>
  <si>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</si>
  <si>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</si>
  <si>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</si>
  <si>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</si>
  <si>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</si>
  <si>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</si>
  <si>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</si>
  <si>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</si>
  <si>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</si>
  <si>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</si>
  <si>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</si>
  <si>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</si>
  <si>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</si>
  <si>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</si>
  <si>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</si>
  <si>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</si>
  <si>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</si>
  <si>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</si>
  <si>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</si>
  <si>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</si>
  <si>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</si>
  <si>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</si>
  <si>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</si>
  <si>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</si>
  <si>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</si>
  <si>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</si>
  <si>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</si>
  <si>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</si>
  <si>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</si>
  <si>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</si>
  <si>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</si>
  <si>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</si>
  <si>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</si>
  <si>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</si>
  <si>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</si>
  <si>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</si>
  <si>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</si>
  <si>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</si>
  <si>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</si>
  <si>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</si>
  <si>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</si>
  <si>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</si>
  <si>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</si>
  <si>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</si>
  <si>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</si>
  <si>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</si>
  <si>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</si>
  <si>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</si>
  <si>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</si>
  <si>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</si>
  <si>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</si>
  <si>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</si>
  <si>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</si>
  <si>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</si>
  <si>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</si>
  <si>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</si>
  <si>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</si>
  <si>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</si>
  <si>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</si>
  <si>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</si>
  <si>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</si>
  <si>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</si>
  <si>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</si>
  <si>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</si>
  <si>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</si>
  <si>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</si>
  <si>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</si>
  <si>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</si>
  <si>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</si>
  <si>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</si>
  <si>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</si>
  <si>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</si>
  <si>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</si>
  <si>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</si>
  <si>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</si>
  <si>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</si>
  <si>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</si>
  <si>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</si>
  <si>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</si>
  <si>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</si>
  <si>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</si>
  <si>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</si>
  <si>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</si>
  <si>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</si>
  <si>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</si>
  <si>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</si>
  <si>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</si>
  <si>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</si>
  <si>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</si>
  <si>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</si>
  <si>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</si>
  <si>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</si>
  <si>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</si>
  <si>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</si>
  <si>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</si>
  <si>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</si>
  <si>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</si>
  <si>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</si>
  <si>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</si>
  <si>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</si>
  <si>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</si>
  <si>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</si>
  <si>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</si>
  <si>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</si>
  <si>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</si>
  <si>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</si>
  <si>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</si>
  <si>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</si>
  <si>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</si>
  <si>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</si>
  <si>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</si>
  <si>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</si>
  <si>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</si>
  <si>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</si>
  <si>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</si>
  <si>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</si>
  <si>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</si>
  <si>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</si>
  <si>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</si>
  <si>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</si>
  <si>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</si>
  <si>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</si>
  <si>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</si>
  <si>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</si>
  <si>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</si>
  <si>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</si>
  <si>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</si>
  <si>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</si>
  <si>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</si>
  <si>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</si>
  <si>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</si>
  <si>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</si>
  <si>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</si>
  <si>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</si>
  <si>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</si>
  <si>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</si>
  <si>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</si>
  <si>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</si>
  <si>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</si>
  <si>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</si>
  <si>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</si>
  <si>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</si>
  <si>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</si>
  <si>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</si>
  <si>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</si>
  <si>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</si>
  <si>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</si>
  <si>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</si>
  <si>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</si>
  <si>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</si>
  <si>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</si>
  <si>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</si>
  <si>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</si>
  <si>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</si>
  <si>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</si>
  <si>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</si>
  <si>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</si>
  <si>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</si>
  <si>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</si>
  <si>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</si>
  <si>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</si>
  <si>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</si>
  <si>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</si>
  <si>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</si>
  <si>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</si>
  <si>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</si>
  <si>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</si>
  <si>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</si>
  <si>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</si>
  <si>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</si>
  <si>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</si>
  <si>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</si>
  <si>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</si>
  <si>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</si>
  <si>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</si>
  <si>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</si>
  <si>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</si>
  <si>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</si>
  <si>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</si>
  <si>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</si>
  <si>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</si>
  <si>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</si>
  <si>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</si>
  <si>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</si>
  <si>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</si>
  <si>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</si>
  <si>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</si>
  <si>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</si>
  <si>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</si>
  <si>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</si>
  <si>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</si>
  <si>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</si>
  <si>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</si>
  <si>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</si>
  <si>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</si>
  <si>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</si>
  <si>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</si>
  <si>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</si>
  <si>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</si>
  <si>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</si>
  <si>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</si>
  <si>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</si>
  <si>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</si>
  <si>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</si>
  <si>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</si>
  <si>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</si>
  <si>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</si>
  <si>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</si>
  <si>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</si>
  <si>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</si>
  <si>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</si>
  <si>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</si>
  <si>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</si>
  <si>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</si>
  <si>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</si>
  <si>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</si>
  <si>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</si>
  <si>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</si>
  <si>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</si>
  <si>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</si>
  <si>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</si>
  <si>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</si>
  <si>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</si>
  <si>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</si>
  <si>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</si>
  <si>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</si>
  <si>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</si>
  <si>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</si>
  <si>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</si>
  <si>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</si>
  <si>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</si>
  <si>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</si>
  <si>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</si>
  <si>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</si>
  <si>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</si>
  <si>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</si>
  <si>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</si>
  <si>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</si>
  <si>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</si>
  <si>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</si>
  <si>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</si>
  <si>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</si>
  <si>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</si>
  <si>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</si>
  <si>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</si>
  <si>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</si>
  <si>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</si>
  <si>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</si>
  <si>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</si>
  <si>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</si>
  <si>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</si>
  <si>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</si>
  <si>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</si>
  <si>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</si>
  <si>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</si>
  <si>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</si>
  <si>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</si>
  <si>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</si>
  <si>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</si>
  <si>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</si>
  <si>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</si>
  <si>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</si>
  <si>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</si>
  <si>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</si>
  <si>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</si>
  <si>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</si>
  <si>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</si>
  <si>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</si>
  <si>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</si>
  <si>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</si>
  <si>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</si>
  <si>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</si>
  <si>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</si>
  <si>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</si>
  <si>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</si>
  <si>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</si>
  <si>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</si>
  <si>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</si>
  <si>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</si>
  <si>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</si>
  <si>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</si>
  <si>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</si>
  <si>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</si>
  <si>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</si>
  <si>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</si>
  <si>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</si>
  <si>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</si>
  <si>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</si>
  <si>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</si>
  <si>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</si>
  <si>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</si>
  <si>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</si>
  <si>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</si>
  <si>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</si>
  <si>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</si>
  <si>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</si>
  <si>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</si>
  <si>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</si>
  <si>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</si>
  <si>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</si>
  <si>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</si>
  <si>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</si>
  <si>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</si>
  <si>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</si>
  <si>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</si>
  <si>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</si>
  <si>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</si>
  <si>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</si>
  <si>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</si>
  <si>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</si>
  <si>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</si>
  <si>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</si>
  <si>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</si>
  <si>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</si>
  <si>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</si>
  <si>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</si>
  <si>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</si>
  <si>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</si>
  <si>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</si>
  <si>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</si>
  <si>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</si>
  <si>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</si>
  <si>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</si>
  <si>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</si>
  <si>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</si>
  <si>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</si>
  <si>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</si>
  <si>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</si>
  <si>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</si>
  <si>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</si>
  <si>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</si>
  <si>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</si>
  <si>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</si>
  <si>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</si>
  <si>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</si>
  <si>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</si>
  <si>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</si>
  <si>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</si>
  <si>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</si>
  <si>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</si>
  <si>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</si>
  <si>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</si>
  <si>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</si>
  <si>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</si>
  <si>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</si>
  <si>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</si>
  <si>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</si>
  <si>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</si>
  <si>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</si>
  <si>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</si>
  <si>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</si>
  <si>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</si>
  <si>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</si>
  <si>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</si>
  <si>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</si>
  <si>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</si>
  <si>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</si>
  <si>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</si>
  <si>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</si>
  <si>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</si>
  <si>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</si>
  <si>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</si>
  <si>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</si>
  <si>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</si>
  <si>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</si>
  <si>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</si>
  <si>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</si>
  <si>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</si>
  <si>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</si>
  <si>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</si>
  <si>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</si>
  <si>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</si>
  <si>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</si>
  <si>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</si>
  <si>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</si>
  <si>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</si>
  <si>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</si>
  <si>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</si>
  <si>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</si>
  <si>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</si>
  <si>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</si>
  <si>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</si>
  <si>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</si>
  <si>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</si>
  <si>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</si>
  <si>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</si>
  <si>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</si>
  <si>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</si>
  <si>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</si>
  <si>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</si>
  <si>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</si>
  <si>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</si>
  <si>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</si>
  <si>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</si>
  <si>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</si>
  <si>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</si>
  <si>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</si>
  <si>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</si>
  <si>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</si>
  <si>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</si>
  <si>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</si>
  <si>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</si>
  <si>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</si>
  <si>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</si>
  <si>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</si>
  <si>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</si>
  <si>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</si>
  <si>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</si>
  <si>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</si>
  <si>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</si>
  <si>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</si>
  <si>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</si>
  <si>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</si>
  <si>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</si>
  <si>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</si>
  <si>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</si>
  <si>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</si>
  <si>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</si>
  <si>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</si>
  <si>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</si>
  <si>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</si>
  <si>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</si>
  <si>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</si>
  <si>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</si>
  <si>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</si>
  <si>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</si>
  <si>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</si>
  <si>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</si>
  <si>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</si>
  <si>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</si>
  <si>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</si>
  <si>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</si>
  <si>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</si>
  <si>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</si>
  <si>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</si>
  <si>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</si>
  <si>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</si>
  <si>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</si>
  <si>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</si>
  <si>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</si>
  <si>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</si>
  <si>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</si>
  <si>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</si>
  <si>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</si>
  <si>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</si>
  <si>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</si>
  <si>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</si>
  <si>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</si>
  <si>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</si>
  <si>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</si>
  <si>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</si>
  <si>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</si>
  <si>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</si>
  <si>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</si>
  <si>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</si>
  <si>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</si>
  <si>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</si>
  <si>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</si>
  <si>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</si>
  <si>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</si>
  <si>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</si>
  <si>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</si>
  <si>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</si>
  <si>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</si>
  <si>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</si>
  <si>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</si>
  <si>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</si>
  <si>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</si>
  <si>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</si>
  <si>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</si>
  <si>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</si>
  <si>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</si>
  <si>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</si>
  <si>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</si>
  <si>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</si>
  <si>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</si>
  <si>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</si>
  <si>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</si>
  <si>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</si>
  <si>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</si>
  <si>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</si>
  <si>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</si>
  <si>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</si>
  <si>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</si>
  <si>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</si>
  <si>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</si>
  <si>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</si>
  <si>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</si>
  <si>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</si>
  <si>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</si>
  <si>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</si>
  <si>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</si>
  <si>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</si>
  <si>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</si>
  <si>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</si>
  <si>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</si>
  <si>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</si>
  <si>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</si>
  <si>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</si>
  <si>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</si>
  <si>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</si>
  <si>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</si>
  <si>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</si>
  <si>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</si>
  <si>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</si>
  <si>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</si>
  <si>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</si>
  <si>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</si>
  <si>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</si>
  <si>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</si>
  <si>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</si>
  <si>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</si>
  <si>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</si>
  <si>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</si>
  <si>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</si>
  <si>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</si>
  <si>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</si>
  <si>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</si>
  <si>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</si>
  <si>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</si>
  <si>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</si>
  <si>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</si>
  <si>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</si>
  <si>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</si>
  <si>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</si>
  <si>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</si>
  <si>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</si>
  <si>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</si>
  <si>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</si>
  <si>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</si>
  <si>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</si>
  <si>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</si>
  <si>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</si>
  <si>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</si>
  <si>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</si>
  <si>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</si>
  <si>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</si>
  <si>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</si>
  <si>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</si>
  <si>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</si>
  <si>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</si>
  <si>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</si>
  <si>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</si>
  <si>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</si>
  <si>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</si>
  <si>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</si>
  <si>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</si>
  <si>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</si>
  <si>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</si>
  <si>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</si>
  <si>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</si>
  <si>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</si>
  <si>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</si>
  <si>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</si>
  <si>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</si>
  <si>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</si>
  <si>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</si>
  <si>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</si>
  <si>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</si>
  <si>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</si>
  <si>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</si>
  <si>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</si>
  <si>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</si>
  <si>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</si>
  <si>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</si>
  <si>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</si>
  <si>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</si>
  <si>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</si>
  <si>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</si>
  <si>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</si>
  <si>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</si>
  <si>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</si>
  <si>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</si>
  <si>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</si>
  <si>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</si>
  <si>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</si>
  <si>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</si>
  <si>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</si>
  <si>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</si>
  <si>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</si>
  <si>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</si>
  <si>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</si>
  <si>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</si>
  <si>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</si>
  <si>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</si>
  <si>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</si>
  <si>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</si>
  <si>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</si>
  <si>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</si>
  <si>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</si>
  <si>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</si>
  <si>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</si>
  <si>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</si>
  <si>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</si>
  <si>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</si>
  <si>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</si>
  <si>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</si>
  <si>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</si>
  <si>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</si>
  <si>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</si>
  <si>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</si>
  <si>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</si>
  <si>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</si>
  <si>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</si>
  <si>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</si>
  <si>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</si>
  <si>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</si>
  <si>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</si>
  <si>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</si>
  <si>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</si>
  <si>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</si>
  <si>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</si>
  <si>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</si>
  <si>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</si>
  <si>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</si>
  <si>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</si>
  <si>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</si>
  <si>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</si>
  <si>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</si>
  <si>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</si>
  <si>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</si>
  <si>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</si>
  <si>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</si>
  <si>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</si>
  <si>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</si>
  <si>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</si>
  <si>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</si>
  <si>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</si>
  <si>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</si>
  <si>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</si>
  <si>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</si>
  <si>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</si>
  <si>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</si>
  <si>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</si>
  <si>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</si>
  <si>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</si>
  <si>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</si>
  <si>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</si>
  <si>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</si>
  <si>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</si>
  <si>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</si>
  <si>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</si>
  <si>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</si>
  <si>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</si>
  <si>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</si>
  <si>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</si>
  <si>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</si>
  <si>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</si>
  <si>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</si>
  <si>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</si>
  <si>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</si>
  <si>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</si>
  <si>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</si>
  <si>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</si>
  <si>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</si>
  <si>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</si>
  <si>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</si>
  <si>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</si>
  <si>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</si>
  <si>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</si>
  <si>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</si>
  <si>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</si>
  <si>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</si>
  <si>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</si>
  <si>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</si>
  <si>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</si>
  <si>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</si>
  <si>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</si>
  <si>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</si>
  <si>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</si>
  <si>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</si>
  <si>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</si>
  <si>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</si>
  <si>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</si>
  <si>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</si>
  <si>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</si>
  <si>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</si>
  <si>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</si>
  <si>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</si>
  <si>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</si>
  <si>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</si>
  <si>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</si>
  <si>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</si>
  <si>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</si>
  <si>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</si>
  <si>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</si>
  <si>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</si>
  <si>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</si>
  <si>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</si>
  <si>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</si>
  <si>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</si>
  <si>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</si>
  <si>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</si>
  <si>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</si>
  <si>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</si>
  <si>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</si>
  <si>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</si>
  <si>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</si>
  <si>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</si>
  <si>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</si>
  <si>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</si>
  <si>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</si>
  <si>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</si>
  <si>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</si>
  <si>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</si>
  <si>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</si>
  <si>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</si>
  <si>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</si>
  <si>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</si>
  <si>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</si>
  <si>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</si>
  <si>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</si>
  <si>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</si>
  <si>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</si>
  <si>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</si>
  <si>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</si>
  <si>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</si>
  <si>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</si>
  <si>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</si>
  <si>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</si>
  <si>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</si>
  <si>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</si>
  <si>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</si>
  <si>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</si>
  <si>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</si>
  <si>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</si>
  <si>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</si>
  <si>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</si>
  <si>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</si>
  <si>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</si>
  <si>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</si>
  <si>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</si>
  <si>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</si>
  <si>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</si>
  <si>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</si>
  <si>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</si>
  <si>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</si>
  <si>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</si>
  <si>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</si>
  <si>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</si>
  <si>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</si>
  <si>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</si>
  <si>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</si>
  <si>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</si>
  <si>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</si>
  <si>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</si>
  <si>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</si>
  <si>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</si>
  <si>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</si>
  <si>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</si>
  <si>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</si>
  <si>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</si>
  <si>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</si>
  <si>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</si>
  <si>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</si>
  <si>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</si>
  <si>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</si>
  <si>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</si>
  <si>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</si>
  <si>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</si>
  <si>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</si>
  <si>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</si>
  <si>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</si>
  <si>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</si>
  <si>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</si>
  <si>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</si>
  <si>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</si>
  <si>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</si>
  <si>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</si>
  <si>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</si>
  <si>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</si>
  <si>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</si>
  <si>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</si>
  <si>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</si>
  <si>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</si>
  <si>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</si>
  <si>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</si>
  <si>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</si>
  <si>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</si>
  <si>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</si>
  <si>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</si>
  <si>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</si>
  <si>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</si>
  <si>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</si>
  <si>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</si>
  <si>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</si>
  <si>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</si>
  <si>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</si>
  <si>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</si>
  <si>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</si>
  <si>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</si>
  <si>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</si>
  <si>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</si>
  <si>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</si>
  <si>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</si>
  <si>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</si>
  <si>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</si>
  <si>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</si>
  <si>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</si>
  <si>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</si>
  <si>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</si>
  <si>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</si>
  <si>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</si>
  <si>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</si>
  <si>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</si>
  <si>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</si>
  <si>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</si>
  <si>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</si>
  <si>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</si>
  <si>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</si>
  <si>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</si>
  <si>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</si>
  <si>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</si>
  <si>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</si>
  <si>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</si>
  <si>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</si>
  <si>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</si>
  <si>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</si>
  <si>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</si>
  <si>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</si>
  <si>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</si>
  <si>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</si>
  <si>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</si>
  <si>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</si>
  <si>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</si>
  <si>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</si>
  <si>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</si>
  <si>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</si>
  <si>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</si>
  <si>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</si>
  <si>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</si>
  <si>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</si>
  <si>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</si>
  <si>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</si>
  <si>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</si>
  <si>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</si>
  <si>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</si>
  <si>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</si>
  <si>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</si>
  <si>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</si>
  <si>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</si>
  <si>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</si>
  <si>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</si>
  <si>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</si>
  <si>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</si>
  <si>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</si>
  <si>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</si>
  <si>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</si>
  <si>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</si>
  <si>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</si>
  <si>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</si>
  <si>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</si>
  <si>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</si>
  <si>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</si>
  <si>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</si>
  <si>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</si>
  <si>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</si>
  <si>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</si>
  <si>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</si>
  <si>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</si>
  <si>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</si>
  <si>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</si>
  <si>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</si>
  <si>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</si>
  <si>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</si>
  <si>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</si>
  <si>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</si>
  <si>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</si>
  <si>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</si>
  <si>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</si>
  <si>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</si>
  <si>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</si>
  <si>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</si>
  <si>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</si>
  <si>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</si>
  <si>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</si>
  <si>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</si>
  <si>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</si>
  <si>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</si>
  <si>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</si>
  <si>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</si>
  <si>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</si>
  <si>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</si>
  <si>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</si>
  <si>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</si>
  <si>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</si>
  <si>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</si>
  <si>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</si>
  <si>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</si>
  <si>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</si>
  <si>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</si>
  <si>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</si>
  <si>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</si>
  <si>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</si>
  <si>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</si>
  <si>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</si>
  <si>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</si>
  <si>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</si>
  <si>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</si>
  <si>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</si>
  <si>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</si>
  <si>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</si>
  <si>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</si>
  <si>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</si>
  <si>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</si>
  <si>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</si>
  <si>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</si>
  <si>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</si>
  <si>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</si>
  <si>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</si>
  <si>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</si>
  <si>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</si>
  <si>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</si>
  <si>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</si>
  <si>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</si>
  <si>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</si>
  <si>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</si>
  <si>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</si>
  <si>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</si>
  <si>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</si>
  <si>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</si>
  <si>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</si>
  <si>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</si>
  <si>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</si>
  <si>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</si>
  <si>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</si>
  <si>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</si>
  <si>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</si>
  <si>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</si>
  <si>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</si>
  <si>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</si>
  <si>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</si>
  <si>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</si>
  <si>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</si>
  <si>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</si>
  <si>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</si>
  <si>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</si>
  <si>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</si>
  <si>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</si>
  <si>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</si>
  <si>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</si>
  <si>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</si>
  <si>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</si>
  <si>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</si>
  <si>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</si>
  <si>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</si>
  <si>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</si>
  <si>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</si>
  <si>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</si>
  <si>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</si>
  <si>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</si>
  <si>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</si>
  <si>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</si>
  <si>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</si>
  <si>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</si>
  <si>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</si>
  <si>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</si>
  <si>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</si>
  <si>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</si>
  <si>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</si>
  <si>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</si>
  <si>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</si>
  <si>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</si>
  <si>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</si>
  <si>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</si>
  <si>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</si>
  <si>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</si>
  <si>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</si>
  <si>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</si>
  <si>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</si>
  <si>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</si>
  <si>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</si>
  <si>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</si>
  <si>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</si>
  <si>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indexed="12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indexed="1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</si>
  <si>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indexed="12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indexed="12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</si>
  <si>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</si>
  <si>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</si>
  <si>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</si>
  <si>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</si>
  <si>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</si>
  <si>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</si>
  <si>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</si>
  <si>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</si>
  <si>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</si>
  <si>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</si>
  <si>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</si>
  <si>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</si>
  <si>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</si>
  <si>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</si>
  <si>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</si>
  <si>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</si>
  <si>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</si>
  <si>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</si>
  <si>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</si>
  <si>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</si>
  <si>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</si>
  <si>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</si>
  <si>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</si>
  <si>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</si>
  <si>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</si>
  <si>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</si>
  <si>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</si>
  <si>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</si>
  <si>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</si>
  <si>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</si>
  <si>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</si>
  <si>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</si>
  <si>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</si>
  <si>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</si>
  <si>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</si>
  <si>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</si>
  <si>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</si>
  <si>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</si>
  <si>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</si>
  <si>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</si>
  <si>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</si>
  <si>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</si>
  <si>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</si>
  <si>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</si>
  <si>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</si>
  <si>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</si>
  <si>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</si>
  <si>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</si>
  <si>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</si>
  <si>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</si>
  <si>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</si>
  <si>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</si>
  <si>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</si>
  <si>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</si>
  <si>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</si>
  <si>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</si>
  <si>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</si>
  <si>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</si>
  <si>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</si>
  <si>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</si>
  <si>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</si>
  <si>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</si>
  <si>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</si>
  <si>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</si>
  <si>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</si>
  <si>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</si>
  <si>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</si>
  <si>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</si>
  <si>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</si>
  <si>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</si>
  <si>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</si>
  <si>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</si>
  <si>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</si>
  <si>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</si>
  <si>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</si>
  <si>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</si>
  <si>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</si>
  <si>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</si>
  <si>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</si>
  <si>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</si>
  <si>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</si>
  <si>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</si>
  <si>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</si>
  <si>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</si>
  <si>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</si>
  <si>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</si>
  <si>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</si>
  <si>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</si>
  <si>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</si>
  <si>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</si>
  <si>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</si>
  <si>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</si>
  <si>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</si>
  <si>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</si>
  <si>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</si>
  <si>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</si>
  <si>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</si>
  <si>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</si>
  <si>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</si>
  <si>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</si>
  <si>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</si>
  <si>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</si>
  <si>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</si>
  <si>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</si>
  <si>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</si>
  <si>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</si>
  <si>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</si>
  <si>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</si>
  <si>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</si>
  <si>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</si>
  <si>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</si>
  <si>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</si>
  <si>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</si>
  <si>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</si>
  <si>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</si>
  <si>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</si>
  <si>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</si>
  <si>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</si>
  <si>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</si>
  <si>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</si>
  <si>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</si>
  <si>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</si>
  <si>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</si>
  <si>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</si>
  <si>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</si>
  <si>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</si>
  <si>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</si>
  <si>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</si>
  <si>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</si>
  <si>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</si>
  <si>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</si>
  <si>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</si>
  <si>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</si>
  <si>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</si>
  <si>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</si>
  <si>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</si>
  <si>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</si>
  <si>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</si>
  <si>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</si>
  <si>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</si>
  <si>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</si>
  <si>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</si>
  <si>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</si>
  <si>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</si>
  <si>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</si>
  <si>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</si>
  <si>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</si>
  <si>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</si>
  <si>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</si>
  <si>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</si>
  <si>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</si>
  <si>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</si>
  <si>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</si>
  <si>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</si>
  <si>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</si>
  <si>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</si>
  <si>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</si>
  <si>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</si>
  <si>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</si>
  <si>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</si>
  <si>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</si>
  <si>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</si>
  <si>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</si>
  <si>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</si>
  <si>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</si>
  <si>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</si>
  <si>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</si>
  <si>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</si>
  <si>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</si>
  <si>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</si>
  <si>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</si>
  <si>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</si>
  <si>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</si>
  <si>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</si>
  <si>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</si>
  <si>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</si>
  <si>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</si>
  <si>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</si>
  <si>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</si>
  <si>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</si>
  <si>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</si>
  <si>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</si>
  <si>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</si>
  <si>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</si>
  <si>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</si>
  <si>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</si>
  <si>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</si>
  <si>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</si>
  <si>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</si>
  <si>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</si>
  <si>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</si>
  <si>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</si>
  <si>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</si>
  <si>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</si>
  <si>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</si>
  <si>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</si>
  <si>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</si>
  <si>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</si>
  <si>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</si>
  <si>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</si>
  <si>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</si>
  <si>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</si>
  <si>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</si>
  <si>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</si>
  <si>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</si>
  <si>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</si>
  <si>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</si>
  <si>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</si>
  <si>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</si>
  <si>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</si>
  <si>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</si>
  <si>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</si>
  <si>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</si>
  <si>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</si>
  <si>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</si>
  <si>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</si>
  <si>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</si>
  <si>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</si>
  <si>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</si>
  <si>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</si>
  <si>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</si>
  <si>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</si>
  <si>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</si>
  <si>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</si>
  <si>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</si>
  <si>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</si>
  <si>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</si>
  <si>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</si>
  <si>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</si>
  <si>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</si>
  <si>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</si>
  <si>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</si>
  <si>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</si>
  <si>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</si>
  <si>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</si>
  <si>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</si>
  <si>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</si>
  <si>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</si>
  <si>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</si>
  <si>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</si>
  <si>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</si>
  <si>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</si>
  <si>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</si>
  <si>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</si>
  <si>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</si>
  <si>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</si>
  <si>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</si>
  <si>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</si>
  <si>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</si>
  <si>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</si>
  <si>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</si>
  <si>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</si>
  <si>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</si>
  <si>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</si>
  <si>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</si>
  <si>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</si>
  <si>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</si>
  <si>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</si>
  <si>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</si>
  <si>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</si>
  <si>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</si>
  <si>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</si>
  <si>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</si>
  <si>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</si>
  <si>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</si>
  <si>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</si>
  <si>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</si>
  <si>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</si>
  <si>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</si>
  <si>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</si>
  <si>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</si>
  <si>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</si>
  <si>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</si>
  <si>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</si>
  <si>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</si>
  <si>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</si>
  <si>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</si>
  <si>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</si>
  <si>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</si>
  <si>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</si>
  <si>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</si>
  <si>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</si>
  <si>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</si>
  <si>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</si>
  <si>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</si>
  <si>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</si>
  <si>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</si>
  <si>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</si>
  <si>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</si>
  <si>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</si>
  <si>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</si>
  <si>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</si>
  <si>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</si>
  <si>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</si>
  <si>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</si>
  <si>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</si>
  <si>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</si>
  <si>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</si>
  <si>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</si>
  <si>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</si>
  <si>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</si>
  <si>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</si>
  <si>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</si>
  <si>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</si>
  <si>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</si>
  <si>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</si>
  <si>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</si>
  <si>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</si>
  <si>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</si>
  <si>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</si>
  <si>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</si>
  <si>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</si>
  <si>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</si>
  <si>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</si>
  <si>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</si>
  <si>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</si>
  <si>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</si>
  <si>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</si>
  <si>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</si>
  <si>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</si>
  <si>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</si>
  <si>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</si>
  <si>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</si>
  <si>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</si>
  <si>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</si>
  <si>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</si>
  <si>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</si>
  <si>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</si>
  <si>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</si>
  <si>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</si>
  <si>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</si>
  <si>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</si>
  <si>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</si>
  <si>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</si>
  <si>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</si>
  <si>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</si>
  <si>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</si>
  <si>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</si>
  <si>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</si>
  <si>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</si>
  <si>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</si>
  <si>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</si>
  <si>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</si>
  <si>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</si>
  <si>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</si>
  <si>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</si>
  <si>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</si>
  <si>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</si>
  <si>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</si>
  <si>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</si>
  <si>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</si>
  <si>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</si>
  <si>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</si>
  <si>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</si>
  <si>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</si>
  <si>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</si>
  <si>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</si>
  <si>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</si>
  <si>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</si>
  <si>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</si>
  <si>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</si>
  <si>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</si>
  <si>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</si>
  <si>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</si>
  <si>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</si>
  <si>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</si>
  <si>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</si>
  <si>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</si>
  <si>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</si>
  <si>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</si>
  <si>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</si>
  <si>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</si>
  <si>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</si>
  <si>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</si>
  <si>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</si>
  <si>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</si>
  <si>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</si>
  <si>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</si>
  <si>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</si>
  <si>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</si>
  <si>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</si>
  <si>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</si>
  <si>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</si>
  <si>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</si>
  <si>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</si>
  <si>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</si>
  <si>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</si>
  <si>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</si>
  <si>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</si>
  <si>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</si>
  <si>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</si>
  <si>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</si>
  <si>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</si>
  <si>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</si>
  <si>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</si>
  <si>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</si>
  <si>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</si>
  <si>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</si>
  <si>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</si>
  <si>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</si>
  <si>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</si>
  <si>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</si>
  <si>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</si>
  <si>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</si>
  <si>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</si>
  <si>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</si>
  <si>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</si>
  <si>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</si>
  <si>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</si>
  <si>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</si>
  <si>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</si>
  <si>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</si>
  <si>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</si>
  <si>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</si>
  <si>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</si>
  <si>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</si>
  <si>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</si>
  <si>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</si>
  <si>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</si>
  <si>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</si>
  <si>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</si>
  <si>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</si>
  <si>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</si>
  <si>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</si>
  <si>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</si>
  <si>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</si>
  <si>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</si>
  <si>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</si>
  <si>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</si>
  <si>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</si>
  <si>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</si>
  <si>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</si>
  <si>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</si>
  <si>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</si>
  <si>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</si>
  <si>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</si>
  <si>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</si>
  <si>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</si>
  <si>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</si>
  <si>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</si>
  <si>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</si>
  <si>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</si>
  <si>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</si>
  <si>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</si>
  <si>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</si>
  <si>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</si>
  <si>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</si>
  <si>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</si>
  <si>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</si>
  <si>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</si>
  <si>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</si>
  <si>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</si>
  <si>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</si>
  <si>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</si>
  <si>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</si>
  <si>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</si>
  <si>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</si>
  <si>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</si>
  <si>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</si>
  <si>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</si>
  <si>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</si>
  <si>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</si>
  <si>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</si>
  <si>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</si>
  <si>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</si>
  <si>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</si>
  <si>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</si>
  <si>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</si>
  <si>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</si>
  <si>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</si>
  <si>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</si>
  <si>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</si>
  <si>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</si>
  <si>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</si>
  <si>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</si>
  <si>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</si>
  <si>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</si>
  <si>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</si>
  <si>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</si>
  <si>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</si>
  <si>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</si>
  <si>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</si>
  <si>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</si>
  <si>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</si>
  <si>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</si>
  <si>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</si>
  <si>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</si>
  <si>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</si>
  <si>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</si>
  <si>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</si>
  <si>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</si>
  <si>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</si>
  <si>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</si>
  <si>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</si>
  <si>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</si>
  <si>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</si>
  <si>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</si>
  <si>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</si>
  <si>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</si>
  <si>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</si>
  <si>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</si>
  <si>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</si>
  <si>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</si>
  <si>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</si>
  <si>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</si>
  <si>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</si>
  <si>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</si>
  <si>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</si>
  <si>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</si>
  <si>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</si>
  <si>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</si>
  <si>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</si>
  <si>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</si>
  <si>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</si>
  <si>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</si>
  <si>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</si>
  <si>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</si>
  <si>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</si>
  <si>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</si>
  <si>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</si>
  <si>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</si>
  <si>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</si>
  <si>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</si>
  <si>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</si>
  <si>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</si>
  <si>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</si>
  <si>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</si>
  <si>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</si>
  <si>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</si>
  <si>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</si>
  <si>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</si>
  <si>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</si>
  <si>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</si>
  <si>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</si>
  <si>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</si>
  <si>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</si>
  <si>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</si>
  <si>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</si>
  <si>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</si>
  <si>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</si>
  <si>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</si>
  <si>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</si>
  <si>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</si>
  <si>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</si>
  <si>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</si>
  <si>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</si>
  <si>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</si>
  <si>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</si>
  <si>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</si>
  <si>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</si>
  <si>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</si>
  <si>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</si>
  <si>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</si>
  <si>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</si>
  <si>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</si>
  <si>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</si>
  <si>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</si>
  <si>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</si>
  <si>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</si>
  <si>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</si>
  <si>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</si>
  <si>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</si>
  <si>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</si>
  <si>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</si>
  <si>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</si>
  <si>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</si>
  <si>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</si>
  <si>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</si>
  <si>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</si>
  <si>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</si>
  <si>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</si>
  <si>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</si>
  <si>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</si>
  <si>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</si>
  <si>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</si>
  <si>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</si>
  <si>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</si>
  <si>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</si>
  <si>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</si>
  <si>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</si>
  <si>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</si>
  <si>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</si>
  <si>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</si>
  <si>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</si>
  <si>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</si>
  <si>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</si>
  <si>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</si>
  <si>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</si>
  <si>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</si>
  <si>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</si>
  <si>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</si>
  <si>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</si>
  <si>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</si>
  <si>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</si>
  <si>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</si>
  <si>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</si>
  <si>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</si>
  <si>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</si>
  <si>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</si>
  <si>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</si>
  <si>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</si>
  <si>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</si>
  <si>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</si>
  <si>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</si>
  <si>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</si>
  <si>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</si>
  <si>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</si>
  <si>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</si>
  <si>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</si>
  <si>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</si>
  <si>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</si>
  <si>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</si>
  <si>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</si>
  <si>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</si>
  <si>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</si>
  <si>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</si>
  <si>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</si>
  <si>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</si>
  <si>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</si>
  <si>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</si>
  <si>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</si>
  <si>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</si>
  <si>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</si>
  <si>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</si>
  <si>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</si>
  <si>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</si>
  <si>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</si>
  <si>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</si>
  <si>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</si>
  <si>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</si>
  <si>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</si>
  <si>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</si>
  <si>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</si>
  <si>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</si>
  <si>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</si>
  <si>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</si>
  <si>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</si>
  <si>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</si>
  <si>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</si>
  <si>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</si>
  <si>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</si>
  <si>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</si>
  <si>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</si>
  <si>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</si>
  <si>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</si>
  <si>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</si>
  <si>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</si>
  <si>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</si>
  <si>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</si>
  <si>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</si>
  <si>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</si>
  <si>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</si>
  <si>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</si>
  <si>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</si>
  <si>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</si>
  <si>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</si>
  <si>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</si>
  <si>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</si>
  <si>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</si>
  <si>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</si>
  <si>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</si>
  <si>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</si>
  <si>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</si>
  <si>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</si>
  <si>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</si>
  <si>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</si>
  <si>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</si>
  <si>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</si>
  <si>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</si>
  <si>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</si>
  <si>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</si>
  <si>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</si>
  <si>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</si>
  <si>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</si>
  <si>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</si>
  <si>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</si>
  <si>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</si>
  <si>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</si>
  <si>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</si>
  <si>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</si>
  <si>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</si>
  <si>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</si>
  <si>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</si>
  <si>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</si>
  <si>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</si>
  <si>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</si>
  <si>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</si>
  <si>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</si>
  <si>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</si>
  <si>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</si>
  <si>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</si>
  <si>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</si>
  <si>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</si>
  <si>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</si>
  <si>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</si>
  <si>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</si>
  <si>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</si>
  <si>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</si>
  <si>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</si>
  <si>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</si>
  <si>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</si>
  <si>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</si>
  <si>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</si>
  <si>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</si>
  <si>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</si>
  <si>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</si>
  <si>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</si>
  <si>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</si>
  <si>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</si>
  <si>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</si>
  <si>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</si>
  <si>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</si>
  <si>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</si>
  <si>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</si>
  <si>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</si>
  <si>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</si>
  <si>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</si>
  <si>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</si>
  <si>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</si>
  <si>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</si>
  <si>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</si>
  <si>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</si>
  <si>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</si>
  <si>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</si>
  <si>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</si>
  <si>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</si>
  <si>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</si>
  <si>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</si>
  <si>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</si>
  <si>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</si>
  <si>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</si>
  <si>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</si>
  <si>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</si>
  <si>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</si>
  <si>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</si>
  <si>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</si>
  <si>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</si>
  <si>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</si>
  <si>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</si>
  <si>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</si>
  <si>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</si>
  <si>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</si>
  <si>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</si>
  <si>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</si>
  <si>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</si>
  <si>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</si>
  <si>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</si>
  <si>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</si>
  <si>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</si>
  <si>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</si>
  <si>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</si>
  <si>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</si>
  <si>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</si>
  <si>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</si>
  <si>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</si>
  <si>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</si>
  <si>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</si>
  <si>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</si>
  <si>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</si>
  <si>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</si>
  <si>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</si>
  <si>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</si>
  <si>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</si>
  <si>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</si>
  <si>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</si>
  <si>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</si>
  <si>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</si>
  <si>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</si>
  <si>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</si>
  <si>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</si>
  <si>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</si>
  <si>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</si>
  <si>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</si>
  <si>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</si>
  <si>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</si>
  <si>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</si>
  <si>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</si>
  <si>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</si>
  <si>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</si>
  <si>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</si>
  <si>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</si>
  <si>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</si>
  <si>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</si>
  <si>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</si>
  <si>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</si>
  <si>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</si>
  <si>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</si>
  <si>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</si>
  <si>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</si>
  <si>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</si>
  <si>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</si>
  <si>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</si>
  <si>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</si>
  <si>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</si>
  <si>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</si>
  <si>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</si>
  <si>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</si>
  <si>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</si>
  <si>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</si>
  <si>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</si>
  <si>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</si>
  <si>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</si>
  <si>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</si>
  <si>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</si>
  <si>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</si>
  <si>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</si>
  <si>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</si>
  <si>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</si>
  <si>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</si>
  <si>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</si>
  <si>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</si>
  <si>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</si>
  <si>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</si>
  <si>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</si>
  <si>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</si>
  <si>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</si>
  <si>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</si>
  <si>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</si>
  <si>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</si>
  <si>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</si>
  <si>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</si>
  <si>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</si>
  <si>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</si>
  <si>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</si>
  <si>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</si>
  <si>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</si>
  <si>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</si>
  <si>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</si>
  <si>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</si>
  <si>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</si>
  <si>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</si>
  <si>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</si>
  <si>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</si>
  <si>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</si>
  <si>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</si>
  <si>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</si>
  <si>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</si>
  <si>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</si>
  <si>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</si>
  <si>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</si>
  <si>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</si>
  <si>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</si>
  <si>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</si>
  <si>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</si>
  <si>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</si>
  <si>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</si>
  <si>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</si>
  <si>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</si>
  <si>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</si>
  <si>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</si>
  <si>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</si>
  <si>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</si>
  <si>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</si>
  <si>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</si>
  <si>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</si>
  <si>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</si>
  <si>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</si>
  <si>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</si>
  <si>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</si>
  <si>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</si>
  <si>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</si>
  <si>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</si>
  <si>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</si>
  <si>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</si>
  <si>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</si>
  <si>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</si>
  <si>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</si>
  <si>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</si>
  <si>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</si>
  <si>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</si>
  <si>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</si>
  <si>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</si>
  <si>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</si>
  <si>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</si>
  <si>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</si>
  <si>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</si>
  <si>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</si>
  <si>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</si>
  <si>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</si>
  <si>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</si>
  <si>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</si>
  <si>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</si>
  <si>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</si>
  <si>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</si>
  <si>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</si>
  <si>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</si>
  <si>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</si>
  <si>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</si>
  <si>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</si>
  <si>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</si>
  <si>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</si>
  <si>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</si>
  <si>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</si>
  <si>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</si>
  <si>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</si>
  <si>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</si>
  <si>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</si>
  <si>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</si>
  <si>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</si>
  <si>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</si>
  <si>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</si>
  <si>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</si>
  <si>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</si>
  <si>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</si>
  <si>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</si>
  <si>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</si>
  <si>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</si>
  <si>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</si>
  <si>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</si>
  <si>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</si>
  <si>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</si>
  <si>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</si>
  <si>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Dátum zápisu do OR: 10.06.2005</t>
  </si>
  <si>
    <t>Zoznam výpisov: OR OS Banská Bystrica</t>
  </si>
  <si>
    <t>Oddiel : Sro</t>
  </si>
  <si>
    <t>Vložka číslo 10516/S</t>
  </si>
  <si>
    <t>c1)  ÚJ nevlastní žiadny nehmotný majetok a keby ho vlastnila oceňovala by ho cenou obstarania</t>
  </si>
  <si>
    <t>a)    ÚJ predpokladá nepretržité pokračovanie vo svojej činnosti</t>
  </si>
  <si>
    <t>b)    ÚJ nevykonala žiadne zmeny účtovných zásad alebo metód, ktoré by mali vplyv na hodnotu majetku, vlastného imania a výsledku hospodárenia</t>
  </si>
  <si>
    <t>c4)  UJ oceňovala hmotný majetok obstaraný kúpou cenou obstarania</t>
  </si>
  <si>
    <t>c8)  UJ vlastní iba nakupované zásoby, ktoré oceňovala cenou obstarania. Pri vyskladnení zásob bola používaná metóda FIFO</t>
  </si>
  <si>
    <t>c12, 13, 14, 15) UJ oceňovala pohľadávky záväzky (vrátane úverov a pôžičiek) , krátk. finančný majetok, NBO, PBO - nominálnou hodnotou</t>
  </si>
  <si>
    <t>d) UJ odpisový plán tvorlila nasledovne: Stavby - metóda - rovnomerná, doba 20 rokov, ročná sadzba 5%</t>
  </si>
  <si>
    <t xml:space="preserve">                                                         Samostatnné hnuteľné veci a súbory hnuteľných vecí - metóda rovnomerná, doba 4 roky, ročná sadzba 25%, doba 6 rokov</t>
  </si>
  <si>
    <t xml:space="preserve">                                                         ročná sadzba 16,67%</t>
  </si>
  <si>
    <t xml:space="preserve">D. Informácie o účtovných metódach a všeobecnýých účtovných zzásadách </t>
  </si>
  <si>
    <t>d) UJ nemá účasť v iných účtovných jednotkách</t>
  </si>
  <si>
    <t>e) UJ predkladá riadnu ÚZ s predpokladom nepretržitého pokračovania činnnosti</t>
  </si>
  <si>
    <t>f)  Účtovná závierka za predchádzajúce účtovnné obdobie bola schválená valným zhromaždením spoločníkov 31.3.2014</t>
  </si>
  <si>
    <t>Účtovná jednotka (ďalej UJ) nie je súčasťou konsolidovaného celku</t>
  </si>
  <si>
    <t>c2, c3 až c11), ktoré nie sú v informáciách popísané UJ nevlastní a teda nepoužila žiadne účtovné zásady a metódy</t>
  </si>
  <si>
    <t xml:space="preserve">Spolu </t>
  </si>
  <si>
    <t>UZPODv14_2</t>
  </si>
  <si>
    <t>Korekcia - časť 2</t>
  </si>
  <si>
    <t>Brutto - časť 1</t>
  </si>
  <si>
    <t>Číslo
riadku
c</t>
  </si>
  <si>
    <t>STRANA AKTÍV
b</t>
  </si>
  <si>
    <t>SPOLU MAJETOK
r. 02 + r. 33 + r. 74</t>
  </si>
  <si>
    <t>Neobežný majetok
r. 03 + r. 11 + r. 21</t>
  </si>
  <si>
    <t>Dlhodobý
nehmotný majetok
súčet (r. 04 až r. 10)</t>
  </si>
  <si>
    <t>Aktivované náklady
na vývoj
(012) - /072, 091A</t>
  </si>
  <si>
    <t>Samostatné
hnuteľné veci a
súbory hnuteľných
vecí
(022) - /082, 092A/</t>
  </si>
  <si>
    <t>Stavby
(021) - /081, 092A/</t>
  </si>
  <si>
    <t>Pozemky
(031) - /092A/</t>
  </si>
  <si>
    <t>Dlhodobý hmotný
majetok
súčet (r. 12 až
r. 20)</t>
  </si>
  <si>
    <t>Poskytnuté
preddavky
na dlhodobý
nehmotný majetok
(051) - /095A/</t>
  </si>
  <si>
    <t>Obstarávaný
dlhodobý nehmotný
majetok
(041) - /093/</t>
  </si>
  <si>
    <t>Ostatný dlhodobý
nehmotný majetok
(019, 01X) - /079,
07X, 091A/</t>
  </si>
  <si>
    <t>Goodwill
(015) - /075, 091A</t>
  </si>
  <si>
    <t>Oceniteľné práva
(014) - /074, 091A/</t>
  </si>
  <si>
    <t>Softvér
(013) - /073, 091A/</t>
  </si>
  <si>
    <t>A.II.1.</t>
  </si>
  <si>
    <t>Netto     2</t>
  </si>
  <si>
    <t>Netto     3</t>
  </si>
  <si>
    <t>Bezprostredne predchádzajúce
účtovné obdobie</t>
  </si>
  <si>
    <t>Ozna-</t>
  </si>
  <si>
    <t>Pestovateľské celky
trvalých porastov
(025) - /085, 092A/</t>
  </si>
  <si>
    <t>Základné stádo a
ťažné zvieratá
(026) - /086, 092A/</t>
  </si>
  <si>
    <t>Ostatný dlhodobý
hmotný majetok
(029, 02X, 032) -
/089, 08X, 092A/</t>
  </si>
  <si>
    <t>Obstarávaný
dlhodobý hmotný
majetok
(042) - /094/</t>
  </si>
  <si>
    <t>Poskytnuté
preddavky na
dlhodobý hmotný
majetok
(052) - /095A/</t>
  </si>
  <si>
    <t>Opravná položka
k nadobudnutému
majetku
(+/- 097) +/- 098</t>
  </si>
  <si>
    <t>Dlhodobý finančný
majetok
súčet (r. 22 až
r. 32)</t>
  </si>
  <si>
    <t>Podielové cenné
papiere a podiely
v prepojených
účtovných
jednotkách (061A,
062A, 063A) - /096A/</t>
  </si>
  <si>
    <t>Podielové cenné
papiere a podiely
s podielovou účasťou
okrem v prepojených
účtovných jednotkách
(062A) - /096A/</t>
  </si>
  <si>
    <t>Ostatné
realizovateľné cenné
papiere a podiely
(063A) - /096A/</t>
  </si>
  <si>
    <t>Pôžičky prepojeným
účtovným jednotkám
(066A) - /096A/</t>
  </si>
  <si>
    <t>Dlhové cenné
papiere a ostatný
dlhodobý finančný
majetok (065A,
069A,06XA) - /096A/</t>
  </si>
  <si>
    <t>Ostatné pôžičky
(067A) - /096A/</t>
  </si>
  <si>
    <t>Pôžičky v rámci
podielovej účasti
okrem prepojeným
účtovným jednotkám
(066A) - /096A/</t>
  </si>
  <si>
    <t>Pôžičky a ostatný
dlhodobý finančný
majetok so zostatkovou
dobou splatnosti
najviac jeden rok
(066A, 067A, 069A,
06XA) - /096A/</t>
  </si>
  <si>
    <t>Účty v bankách
s dobou viazanosti
dlhšou ako jeden rok
(22XA)</t>
  </si>
  <si>
    <t>Obstarávaný
dlhodobý finančný
majetok
(043) - /096A/</t>
  </si>
  <si>
    <t>Poskytnuté
preddavky
na dlhodobý
finančný majetok
(053) - /095A/</t>
  </si>
  <si>
    <t>Obežný majetok
r. 34 + r. 41 + r. 53 +
r. 66 + r. 71</t>
  </si>
  <si>
    <t>Zásoby
súčet (r. 35 až
r. 40)</t>
  </si>
  <si>
    <t>Materiál
(112, 119, 11X)
- /191, 19X/</t>
  </si>
  <si>
    <t>Nedokončená
výroba a polotovary
vlastnej výroby
(121, 122, 12X) -
/192, 193, 19X/</t>
  </si>
  <si>
    <t>Výrobky
(123) - /194/</t>
  </si>
  <si>
    <t>Zvieratá
(124) - /195/</t>
  </si>
  <si>
    <t>Tovar
(132, 133, 13X, 139)
- /196, 19X/</t>
  </si>
  <si>
    <t>Poskytnuté
preddavky
na zásoby
(314A) - /391A/</t>
  </si>
  <si>
    <t>Dlhodobé
pohľadávky
súčet (r. 42 + r. 46
až r. 52)</t>
  </si>
  <si>
    <t>Pohľadávky
z obchodného
styku
súčet (r. 43 až r. 45)</t>
  </si>
  <si>
    <t>Pohľadávky z obchodného
styku voči
prepojeným účtovným
jednotkám (311A,
312A, 313A, 314A,
315A, 31XA) - /391A/
(066A, 067A, 069A,
06XA) - /096A/</t>
  </si>
  <si>
    <t>Pohľadávky z obchodného
styku v rámci podielovej
účasti okrem pohľadávok
voči prepojeným
účtovným jednotkám
(311A, 312A, 313A, 314A,
315A, 31XA) - /391A/</t>
  </si>
  <si>
    <t>Ostatné pohľadávky
z obchodného styku
(311A, 312A, 313A,
314A, 315A, 31XA) -
/391A/</t>
  </si>
  <si>
    <t>Čistá hodnota
zákazky
(316A)</t>
  </si>
  <si>
    <t>Ostatné pohľadávky
voči prepojeným
účtovným jednotkám
(351A) - /391A/</t>
  </si>
  <si>
    <t>Ostatné pohľadávky
v rámci podielovej
účasti okrem pohľadávok
voči prepojeným
účtovným jednotkám
(351A) - /391A/</t>
  </si>
  <si>
    <t>Pohľadávky voči
spoločníkom,
členom a združeniu
(354A, 355A, 358A,
35XA) - /391A/</t>
  </si>
  <si>
    <t>Pohľadávky
z derivátových
operácií
(373A, 376A)</t>
  </si>
  <si>
    <t>Iné pohľadávky
(335A, 336A, 33XA,
371A, 374A, 375A,
378A) - /391A/</t>
  </si>
  <si>
    <t>Odložená daňová
pohľadávka
(481A)</t>
  </si>
  <si>
    <t>Krátkodobé
pohľadávky
súčet (r. 54 + r. 58
až r. 65)</t>
  </si>
  <si>
    <t>Pohľadávky
z obchodného
styku
súčet (r. 55 až r. 57)</t>
  </si>
  <si>
    <t>Pohľadávky z obchodného
styku voči
prepojeným účtovným
jednotkám (311A,
312A, 313A, 314A,
315A, 31XA) - /391A/</t>
  </si>
  <si>
    <t>Obstarávaný
krátkodobý finančný
majetok
(259, 314A) - /291A</t>
  </si>
  <si>
    <t>Vlastné akcie a
vlastné obchodné
podiely
(252)</t>
  </si>
  <si>
    <t>Krátkodobý finančný
majetok bez krátkodobého
finančného majetku
v prepojených účtovných
jednotkách (251A,
253A, 256A, 257A,
25XA) - /291A, 29XA/</t>
  </si>
  <si>
    <t>Krátkodobý finančný
majetok v prepojených
účtovných
jednotkách (251A,
253A, 256A, 257A,
25XA) - /291A, 29XA/</t>
  </si>
  <si>
    <t>Krátkodobý
finančný majetok
súčet (r. 67 až r. 70)</t>
  </si>
  <si>
    <t>Iné pohľadávky
(335A, 33XA, 371A,
374A, 375A, 378A)
- /391A/</t>
  </si>
  <si>
    <t>Daňové pohľadávky
a dotácie
(341, 342, 343, 345,
346, 347) - /391A/</t>
  </si>
  <si>
    <t>Sociálne poistenie
(336A) - /391A/</t>
  </si>
  <si>
    <t>Pohľadávky voči
spoločníkom, členom
a združeniu (354A,
355A, 358A, 35XA,
398A) - /391A/</t>
  </si>
  <si>
    <t>Ostatné pohľadávky
z obchodného styku
(311A, 312A, 313A,
314A, 315A, 31XA) -
/391A/
315A, 31XA) - /391A/
(066A, 067A, 069A,
06XA) - /096A/</t>
  </si>
  <si>
    <t>Finančné účty
r. 72 + r. 73</t>
  </si>
  <si>
    <t>Peniaze
(211, 213, 21X)</t>
  </si>
  <si>
    <t>Účty v bankách
(221A, 22X, +/- 261)</t>
  </si>
  <si>
    <t>Časové rozlíšenie
súčet (r. 75 až r. 78)</t>
  </si>
  <si>
    <t>Náklady budúcich
období dlhodobé
(381A, 382A)</t>
  </si>
  <si>
    <t>Náklady budúcich
období krátkodobé
(381A, 382A)</t>
  </si>
  <si>
    <t>Príjmy budúcich
období dlhodobé
(385A)</t>
  </si>
  <si>
    <t>Príjmy budúcich
období krátkodobé
(385A)</t>
  </si>
  <si>
    <t>Bežné účtovné obdobie      4</t>
  </si>
  <si>
    <t>čenie</t>
  </si>
  <si>
    <t>UZPODv14_3</t>
  </si>
  <si>
    <t>UZPODv14_4</t>
  </si>
  <si>
    <t>UZPODv14_5</t>
  </si>
  <si>
    <t>UZPODv14_6</t>
  </si>
  <si>
    <t>UZPODv14_7</t>
  </si>
  <si>
    <t>Ozna- čenie
a</t>
  </si>
  <si>
    <t>Číslo
riadk
c</t>
  </si>
  <si>
    <t>STRANA PASÍV
b</t>
  </si>
  <si>
    <t>Bezprostredne
predchádzajúce účtovné obdobie     5</t>
  </si>
  <si>
    <t>SPOLU VLASTNÉ IMANIE A ZÁVÄZKY
r. 80 + r. 101 + r. 141</t>
  </si>
  <si>
    <t>Vlastné imanie r. 81 + r. 85 + r. 86 + r. 87 +
r. 90 + r. 93 + r. 97 + r. 100</t>
  </si>
  <si>
    <t>Pohľadávky za upísané vlastné imanie
(/-/353)</t>
  </si>
  <si>
    <t>Zákonný rezervný fond a nedeliteľný fond
(417A, 418, 421A, 422)</t>
  </si>
  <si>
    <t>Rezervný fond na vlastné akcie a vlastné
podiely (417A, 421A)</t>
  </si>
  <si>
    <t>Oceňovacie rozdiely z precenenia
súčet (r. 94 až r. 96)</t>
  </si>
  <si>
    <t>Oceňovacie rozdiely z precenenia
majetku a záväzkov (+/- 414)</t>
  </si>
  <si>
    <t>Oceňovacie rozdiely z kapitálových
účastín (+/- 415)</t>
  </si>
  <si>
    <t>Oceňovacie rozdiely z precenenia
pri zlúčení, splynutí a rozdelení (+/- 416)</t>
  </si>
  <si>
    <t>Výsledok hospodárenia minulých rokov
r. 98 + r. 99</t>
  </si>
  <si>
    <t>Výsledok hospodárenia za účtovné obdobie
po zdanení /+-/ r. 01 - (r. 81 + r. 85 + r. 86
+ r. 87 + r. 90 + r. 93 + r. 97 + r. 101 + r. 141)</t>
  </si>
  <si>
    <t>Záväzky r. 102 + r. 118 + r. 121 + r. 122
+ r. 136 + r. 139 + r. 140</t>
  </si>
  <si>
    <t>Dlhodobé záväzky
súčet (r. 103 + r. 107 až r. 117)</t>
  </si>
  <si>
    <t>Dlhodobé záväzky z obchodného styku
súčet (r. 104 až r. 106)</t>
  </si>
  <si>
    <t>Záväzky z obchodného styku voči
prepojeným účtovným jednotkám
(321A, 475A, 476A)</t>
  </si>
  <si>
    <t>Záväzky z obchodného styku v rámci podiel-      ovej účasti okrem záväzkov voči prepojeným
účtovným jednotkám (321A, 475A, 476A)</t>
  </si>
  <si>
    <t>Ostatné záväzky z obchodného styku
(321A, 475A, 476A)</t>
  </si>
  <si>
    <t>Ostatné záväzky voči prepojeným
účtovným jednotkám (471A, 47XA)</t>
  </si>
  <si>
    <t>Ostatné záväzky v rámci podielovej účasti
okrem záväzkov voči prepojeným účtovným
jednotkám (471A, 47XA)</t>
  </si>
  <si>
    <t>Iné dlhodobé záväzky 115
(336A, 372A, 474A, 47XA)</t>
  </si>
  <si>
    <t>Dlhodobé záväzky z derivátových operácií
(373A, 377A)</t>
  </si>
  <si>
    <t>Zákonné rezervy (451A)</t>
  </si>
  <si>
    <t>Krátkodobé záväzky
súčet (r. 123 + r. 127 až r. 135)</t>
  </si>
  <si>
    <t>Záväzky z obchodného styku
súčet (r. 124 až r. 126)</t>
  </si>
  <si>
    <t>Záväzky z obchodného styku voči prepojeným
účtovným jednotkám (321A, 322A, 324A,
325A, 326A, 32XA, 475A, 476A, 478A, 47XA)</t>
  </si>
  <si>
    <t>Ostatné záväzky z obchodného styku
(321A, 322A, 324A, 325A, 326A, 32XA,
475A, 476A, 478A, 47XA)</t>
  </si>
  <si>
    <t>Ostatné záväzky voči prepojeným účtovným
jednotkám (361A, 36XA, 471A, 47XA)</t>
  </si>
  <si>
    <t>Ostatné záväzky v rámci podielovej účasti
okrem záväzkov voči prepojeným účtovným
jednotkám (361A, 36XA, 471A, 47XA)</t>
  </si>
  <si>
    <t>Záväzky voči spoločníkom a združeniu (364,
365, 366, 367, 368, 398A, 478A, 479A)</t>
  </si>
  <si>
    <t>Záväzky voči zamestnancom
(331, 333, 33X, 479A)</t>
  </si>
  <si>
    <t>Daňové záväzky a dotácie
(341, 342, 343, 345, 346, 347, 34X)</t>
  </si>
  <si>
    <t>Záväzky z derivátových operácií
(373A, 377A)</t>
  </si>
  <si>
    <t>Iné záväzky
(372A, 379A, 474A, 475A, 479A, 47XA)</t>
  </si>
  <si>
    <t>Bežné bankové úvery
(221A, 231, 232, 23X, 461A, 46XA)</t>
  </si>
  <si>
    <t>Krátkodobé finančné výpomoci
(241, 249, 24X, 473A, /-/255A)</t>
  </si>
  <si>
    <t>Časové rozlíšenie
súčet (r. 142 až r. 145)</t>
  </si>
  <si>
    <t>Výdavky budúcich období dlhodobé
(383A)</t>
  </si>
  <si>
    <t>Výdavky budúcich období krátkodobé
(383A)</t>
  </si>
  <si>
    <t>Výnosy budúcich období dlhodobé
(384A)</t>
  </si>
  <si>
    <t>Výnosy budúcich období krátkodobé 
(384A)</t>
  </si>
  <si>
    <t>UZPODv14_8</t>
  </si>
  <si>
    <t>UZPODv14_9</t>
  </si>
  <si>
    <t>UZPODv14_10</t>
  </si>
  <si>
    <t>Text
b</t>
  </si>
  <si>
    <t xml:space="preserve">Bežné účtovné obdobie  1 </t>
  </si>
  <si>
    <t>Bezprostredne
predchádzajúce účtovné obdobie     2</t>
  </si>
  <si>
    <t>Čistý obrat (časť účt. tr. 6 podľa
zákona)</t>
  </si>
  <si>
    <t>Výnosy z hospodárskej činnosti spolu
súčet (r. 03 až r. 09)</t>
  </si>
  <si>
    <t>Zmeny stavu vnútroorganizačných zásob
(+/-) (účtová skupina 61)</t>
  </si>
  <si>
    <t>Tržby z predaja dlhodobého nehmotného
majetku, dlhodobého hmotného majetku a
materiálu (641, 642)</t>
  </si>
  <si>
    <t>Ostatné výnosy z hospodárskej činnosti
(644, 645, 646, 648, 655, 657)</t>
  </si>
  <si>
    <t>Náklady na hospodársku činnosť spolu
r. 11 + r. 12 + r. 13 + r.14 + r. 15 + r. 20 +
r. 21 + r. 24 + r. 25 + r. 26</t>
  </si>
  <si>
    <t>Náklady vynaložené na obstaranie
predaného tovaru (504, 507)</t>
  </si>
  <si>
    <t>Spotreba materiálu, energie a ostatných
neskladovateľných dodávok (501, 502, 503)</t>
  </si>
  <si>
    <t>Osobné náklady (r. 16 až r. 19)</t>
  </si>
  <si>
    <t>Odmeny členom orgánov spoločnosti a
družstva (523)</t>
  </si>
  <si>
    <t>Náklady na sociálne poistenie
(524, 525, 526)</t>
  </si>
  <si>
    <t>Výsledok hospodárenia z hospodárskej
činnosti (+/-) (r. 02 - r. 10)</t>
  </si>
  <si>
    <t>Ostatné náklady na hospodársku činnosť
(543, 544, 545, 546, 548, 549, 555, 557)</t>
  </si>
  <si>
    <t>Opravné položky k pohľadávkam (+/-)
(547)</t>
  </si>
  <si>
    <t>Zostatková cena predaného dlhodobého
majetku a predaného materiálu (541, 542)</t>
  </si>
  <si>
    <t>Opravné položky k dlhodobému
nehmotnému majetku a dlhodobému
hmotnému majetku (+/-) (553)</t>
  </si>
  <si>
    <t>Odpisy dlhodobého nehmotného majetku
a dlhodobého hmotného majetku (551)</t>
  </si>
  <si>
    <t>Odpisy a opravné položky k dlhodobému
nehmotnému majetku a dlhodobému
hmotnému majetku (r. 22 + r. 23)</t>
  </si>
  <si>
    <t>II.</t>
  </si>
  <si>
    <t>UZPODv14_11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</si>
  <si>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</si>
  <si>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</si>
  <si>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</si>
  <si>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</si>
  <si>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</si>
  <si>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</si>
  <si>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</si>
  <si>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</si>
  <si>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</si>
  <si>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</si>
  <si>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</si>
  <si>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od prepojených
účtovných jednotiek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</si>
  <si>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</si>
  <si>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</si>
  <si>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</si>
  <si>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</si>
  <si>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pre prepojené účtovné
jednotky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</si>
  <si>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</si>
  <si>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</si>
  <si>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</si>
  <si>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</si>
  <si>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splatná (591, 595)</t>
  </si>
  <si>
    <t>Prevod podielov na výsledku hospodárenia
spoločníkom (+/- 596)</t>
  </si>
  <si>
    <t>Výsledok hospodárenia za účtovné
obdobie po zdanení (+/-)
(r. 56 - r. 57 - r. 60)</t>
  </si>
  <si>
    <t xml:space="preserve">Bežné účtovné obdobie  
1 </t>
  </si>
  <si>
    <t>Bezprostredne predchádzajúce účtovné 
obdobie     
2</t>
  </si>
  <si>
    <t>UZPODv14_12</t>
  </si>
  <si>
    <t xml:space="preserve">Bežné účtovné obdobie  
Netto 1 </t>
  </si>
  <si>
    <t>Bezprostredne
predchádzajúce účtovné obdobie     
Netto 2</t>
  </si>
  <si>
    <t>SPOLU MAJETOK
r. 02 + r. 13</t>
  </si>
  <si>
    <t>Neobežný majetok
r. 03 + r. 04 + r. 09</t>
  </si>
  <si>
    <t>Dlhodobý nehmotný majetok (012, 013,
014, 015, 019, 01X, 041, 051) - /072, 073,
074, 075, 079, 07X, 091, 093, 095A/</t>
  </si>
  <si>
    <t>Dlhodobý hmotný majetok
r. 05 až r. 08</t>
  </si>
  <si>
    <t>Pozemky a stavby 021, 031,042A, 052A) -
/081,092A, 094A, 095A/</t>
  </si>
  <si>
    <t>Samostatné hnuteľné veci a súbory
hnuteľných vecí (022, 02X, 042A, 052A) -
/082, 08XA, 092A, 094A, 095A/</t>
  </si>
  <si>
    <t>Ostatný dlhodobý hmotný majetok (025,
026, 029, 02X, 032, 042A, 052A) - /085,
086, 089, 08XA, 092A, 094A, 095A/</t>
  </si>
  <si>
    <t>Opravná položka k nadobudnutému
majetku (+/- 097 ) - /+/- 098/</t>
  </si>
  <si>
    <t>Dlhodobý finančný majetok
r. 10 až r. 12</t>
  </si>
  <si>
    <t>Podielové cenné papiere (061, 062, 063,
043A, 053A) - /095A, 096A/</t>
  </si>
  <si>
    <t>Ostatný dlhodobý finančný majetok
(065A, 066A, 067A, 069, 06XA, 043A,
053A)-/095A, 096A/</t>
  </si>
  <si>
    <t>Ostatný dlhodobý finančný majetok so
splatnosťou najviac jeden rok
(065A, 066A, 067A, 06XA) - /096A/</t>
  </si>
  <si>
    <t>Obežný majetok
r. 14 + r. 15+ r. 16 + r. 20</t>
  </si>
  <si>
    <t>Zásoby (112, 119, 11X, 121, 122, 123,
124, 12X, 132, 133, 13X, 139, 314A) -
/191, 192,193, 194,195, 196, 19X, 391A/</t>
  </si>
  <si>
    <t>Dlhodobé pohľadávky (311A, 312A,
313A, 314A, 315A, 316A, 31XA, 335A,
33XA, 354A, 358A, 35XA, 371A, 374A,
375A, 378A, 381A, 382A, 385A) - /391A/</t>
  </si>
  <si>
    <t>Krátkodobé pohľadávky 
r. 17 až r. 19</t>
  </si>
  <si>
    <t>Pohľadávky z obchodného styku
(311A, 312A, 313A, 314A, 315A, 316A,
31XA) - /391A/</t>
  </si>
  <si>
    <t>Sociálne poistenie, daňové pohľadávky a
dotácie (336A, 341A, 342A, 343A, 345A,
346A, 347A, 34XA) - /391A/</t>
  </si>
  <si>
    <t>Ostatné pohľadávky
(335A, 33XA, 351, 354A, 355, 358A,
35XA, 371A, 374A, 375A, 378A, 381A,
382A, 385A, 398A) - /391A/</t>
  </si>
  <si>
    <t>Finančné účty 20
r. 21 až r. 23</t>
  </si>
  <si>
    <t>Peniaze a účty v bankách 21
(211, 213, 21X, 221A, 22XA, +/- 261)</t>
  </si>
  <si>
    <t>Účty v bankách s dobou viazanosti dlhšou
ako jeden rok (22XA)</t>
  </si>
  <si>
    <t>Ostatné finančné účty (251, 253, 256, 23
257, 25X, 259, 314A) - /291,29X/</t>
  </si>
  <si>
    <t>UZMUJ_2</t>
  </si>
  <si>
    <t>Spolu vlastné imanie a záväzky
r. 25 + r. 35</t>
  </si>
  <si>
    <t>Vlastné imanie
r. 26 + r. 30 + r. 31 + r. 32 + r. 33 + r. 34</t>
  </si>
  <si>
    <t>Základné imanie
r. 27 až r. 29</t>
  </si>
  <si>
    <t>Základné imanie a zmeny základného
imania (411, +/-419) alebo (+/-491)</t>
  </si>
  <si>
    <t>Vlastné akcie a obchodné podiely
(/-/252)</t>
  </si>
  <si>
    <t>Kapitálové fondy
(412, 413, 417, 418)</t>
  </si>
  <si>
    <t>Oceňovacie rozdiely
(+/- 415, 416)</t>
  </si>
  <si>
    <t>Fondy zo zisku
(421, 422, 423, 427, 42X)</t>
  </si>
  <si>
    <t>Nerozdelený zisk alebo neuhradená
strata minulých rokov (428, /-/ 429)</t>
  </si>
  <si>
    <t>Výsledok hospodárenia za účtovné
obdobie po zdanení (+/-) r. 01 - (r. 26 +
r. 30 + r. 31 + r. 32 + r. 33 + r. 35)</t>
  </si>
  <si>
    <t>Záväzky
r. 36 + r. 39 + r. 40 + r. 45 + r. 46</t>
  </si>
  <si>
    <t>Rezervy
r. 37 + r. 38</t>
  </si>
  <si>
    <t>Dlhodobé rezervy
(451A, 459A, 45XA)</t>
  </si>
  <si>
    <t>Krátkodobé rezervy
(323, 32XA, 451A, 459A, 45XA)</t>
  </si>
  <si>
    <t>Dlhodobé záväzky
(316A, 321A, 32XA, 372A, 471A, 473A,
474A, 475A, 476A, 478A, 479A, 47XA,
/-/255A, 383A, 384A)</t>
  </si>
  <si>
    <t>Krátkodobé záväzky 
r. 41 až r. 44</t>
  </si>
  <si>
    <t>Krátkodobé záväzky z obchodného styku
(316A, 321A, 32XA, 322, 324, 325, 326,
32X, 475A, 476A, 478A, 479A, 47XA)</t>
  </si>
  <si>
    <t>Záväzky voči zamestnancom a
zo sociálneho poistenia
(331, 333, 336A, 33X, 479A)</t>
  </si>
  <si>
    <t>Daňové záväzky a dotácie (341A, 342A,
343A, 345A, 346A, 347A, 34XA)</t>
  </si>
  <si>
    <t>Ostatné krátkodobé záväzky (361A, 364,
365, 366, 367, 368A, 36X, 372A, 379,
383A, 384A, 398A, 471A, 474A, 478A,
479A, 47XA)</t>
  </si>
  <si>
    <t>Bankové úvery 
r. 47 + r. 48</t>
  </si>
  <si>
    <t>Bankové úvery dlhodobé
(461A, 46XA)</t>
  </si>
  <si>
    <t>B.III.1</t>
  </si>
  <si>
    <t>Výnosy z hospodárskej činnosti spolu
r. 02 až r. 07</t>
  </si>
  <si>
    <t>Tržby z predaja tovaru
(604, 607)</t>
  </si>
  <si>
    <t>Tržby z predaja vlastných výrobkov a
služieb (601, 602, 606)</t>
  </si>
  <si>
    <t>Zmena stavu vnútroorganizačných zásob
(+/-) (účtová skupina 61)</t>
  </si>
  <si>
    <t>Aktivácia
(účtová skupina 62)</t>
  </si>
  <si>
    <t>Ostatné výnosy z hospodárskej činnosti
(644, 645, 646, 648, 655, 657, (-) 697)</t>
  </si>
  <si>
    <t>Náklady na hospodársku činnosť spolu
r. 09 až r. 17</t>
  </si>
  <si>
    <t>Náklady vynaložené na obstaranie
predaného tovaru (504, 505A, 507)</t>
  </si>
  <si>
    <t>Spotreba matariálu, energie a ostatných
neskladovateľných dodávok
(501, 502, 503, 505A)</t>
  </si>
  <si>
    <t>Služby
(účtová skupina 51)</t>
  </si>
  <si>
    <t>Osobné náklady
(účtová skupina 52)</t>
  </si>
  <si>
    <t>Dane a poplatky
(účtová skupina 53)</t>
  </si>
  <si>
    <t>Odpisy a opravné položky k dlhodobému
nehmotnému majetku a dlhodobému
hmotnému majetku (551, 553)</t>
  </si>
  <si>
    <t>Tvorba a zúčtovanie opravných položiek
k pohľadávkam (+/-) ( 547)</t>
  </si>
  <si>
    <t>Ostatné náklady na hospodársku činnosť
(543, 544, 545, 546, 548, 549, 555, 557,
(-) 597)</t>
  </si>
  <si>
    <t>Výsledok hospodárenia z hospodárskej
činnosti (+/-) (r. 01 - r. 08)</t>
  </si>
  <si>
    <t>Pridaná hodnota (r. 02 - r. 09) + 
(r. 03 + r. 04 + r. 05) - ( r. 10 + r. 11)</t>
  </si>
  <si>
    <t>Výnosy z finančnej činnosti spolu
r. 21 až r. 26</t>
  </si>
  <si>
    <t>Výnosy z dlhodobého finančného majetku
(665)</t>
  </si>
  <si>
    <t>Výnosy z krátkodobého finančného
majetku (666)</t>
  </si>
  <si>
    <t>Výnosové úroky
(662)</t>
  </si>
  <si>
    <t>Kurzové zisky
(663)</t>
  </si>
  <si>
    <t>Ostatné výnosy z finančnej činnosti
(668, (-) 698)</t>
  </si>
  <si>
    <t>Náklady na finančnú činnosť spolu
r. 28 až r. 33</t>
  </si>
  <si>
    <t>Predané cenné papiere a podiely
(561)</t>
  </si>
  <si>
    <t>Tvorba a zúčtovanie opravných položiek
k finančnému majetku (+/-) (565)</t>
  </si>
  <si>
    <t>Nákladové úroky
(562)</t>
  </si>
  <si>
    <t>Kurzové straty
(563)</t>
  </si>
  <si>
    <t>Ostatné náklady na finančnú činnosť (568,
569, (-) 598)</t>
  </si>
  <si>
    <t>Výsledok hospodárenia z finančnej
činnosti (+/-) (r. 20 - r. 27)</t>
  </si>
  <si>
    <t>Výsledok hospodárenia pred zdanením
(+/-) (r. 18 + r. 34)</t>
  </si>
  <si>
    <t>Daň z príjmov
(591, 595)</t>
  </si>
  <si>
    <t>Výsledok hospodárenia po zdanení
(+/-) (r. 35 - r. 36)</t>
  </si>
  <si>
    <t>Prevod podielov na výsledku hospodárenia
spoločníkom (+/- ) (596)</t>
  </si>
  <si>
    <t>Výsledok hospodárenia za účtovné
obdobie po zdanení (+/-) (r. 37 - r. 38)</t>
  </si>
  <si>
    <t>UZMUJ_5</t>
  </si>
  <si>
    <t>UZMUJ_4</t>
  </si>
  <si>
    <t>UZMUJ_3</t>
  </si>
  <si>
    <t>Poznámky Úč POD 3 - 01</t>
  </si>
  <si>
    <t>31571875</t>
  </si>
  <si>
    <t>ELEKTROSYSTEM, a.s.</t>
  </si>
  <si>
    <t>21020448496</t>
  </si>
  <si>
    <t>62.09.0</t>
  </si>
  <si>
    <t>Št. Furdeka 10,</t>
  </si>
  <si>
    <t>01001</t>
  </si>
  <si>
    <t>Žilina</t>
  </si>
  <si>
    <t>0415078135</t>
  </si>
  <si>
    <t>jurisova@esys.sk</t>
  </si>
  <si>
    <t>ORSR, od. Sa</t>
  </si>
</sst>
</file>

<file path=xl/styles.xml><?xml version="1.0" encoding="utf-8"?>
<styleSheet xmlns="http://schemas.openxmlformats.org/spreadsheetml/2006/main">
  <numFmts count="3">
    <numFmt numFmtId="164" formatCode="yyyy"/>
    <numFmt numFmtId="165" formatCode="dd/"/>
    <numFmt numFmtId="166" formatCode="mm/"/>
  </numFmts>
  <fonts count="128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10"/>
      <color indexed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indexed="12"/>
      <name val="Arial CE"/>
      <charset val="238"/>
    </font>
    <font>
      <sz val="10"/>
      <color indexed="12"/>
      <name val="Arial CE"/>
      <charset val="238"/>
    </font>
    <font>
      <b/>
      <sz val="12"/>
      <color indexed="39"/>
      <name val="Tahoma"/>
      <family val="2"/>
      <charset val="238"/>
    </font>
    <font>
      <b/>
      <sz val="8"/>
      <color indexed="17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6600"/>
      <name val="Arial CE"/>
      <charset val="238"/>
    </font>
    <font>
      <b/>
      <sz val="10"/>
      <color rgb="FF0000CC"/>
      <name val="Arial CE"/>
      <charset val="238"/>
    </font>
    <font>
      <b/>
      <sz val="10"/>
      <color rgb="FFFF0000"/>
      <name val="Arial CE"/>
      <charset val="238"/>
    </font>
    <font>
      <b/>
      <sz val="12"/>
      <color rgb="FF0000CC"/>
      <name val="Arial CE"/>
      <charset val="238"/>
    </font>
    <font>
      <b/>
      <sz val="10"/>
      <color rgb="FFC00000"/>
      <name val="Arial CE"/>
      <charset val="238"/>
    </font>
    <font>
      <b/>
      <sz val="8"/>
      <color rgb="FF0000CC"/>
      <name val="Arial CE"/>
      <charset val="238"/>
    </font>
    <font>
      <b/>
      <sz val="8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rgb="FF0000CC"/>
      <name val="Arial CE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0"/>
      <color theme="0"/>
      <name val="Arial CE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b/>
      <sz val="12"/>
      <color rgb="FFFF0000"/>
      <name val="Arial CE"/>
      <charset val="238"/>
    </font>
    <font>
      <sz val="6"/>
      <name val="Arial CE"/>
      <charset val="238"/>
    </font>
    <font>
      <sz val="5.5"/>
      <name val="Arial CE"/>
      <charset val="238"/>
    </font>
    <font>
      <b/>
      <sz val="6"/>
      <name val="Arial CE"/>
      <charset val="238"/>
    </font>
    <font>
      <sz val="5"/>
      <name val="Arial CE"/>
      <charset val="238"/>
    </font>
    <font>
      <sz val="9"/>
      <color rgb="FF006100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5.5"/>
      <name val="Arial"/>
      <family val="2"/>
      <charset val="238"/>
    </font>
    <font>
      <b/>
      <sz val="6"/>
      <name val="Arial"/>
      <family val="2"/>
      <charset val="238"/>
    </font>
    <font>
      <b/>
      <sz val="7"/>
      <name val="Arial CE"/>
      <charset val="238"/>
    </font>
    <font>
      <b/>
      <sz val="9"/>
      <color rgb="FF0000CC"/>
      <name val="Arial Narrow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  <xf numFmtId="0" fontId="82" fillId="0" borderId="0"/>
    <xf numFmtId="0" fontId="3" fillId="0" borderId="0" applyNumberFormat="0" applyFill="0" applyBorder="0" applyAlignment="0" applyProtection="0"/>
    <xf numFmtId="0" fontId="2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9" fillId="0" borderId="0"/>
    <xf numFmtId="0" fontId="36" fillId="0" borderId="0"/>
    <xf numFmtId="0" fontId="16" fillId="0" borderId="0"/>
    <xf numFmtId="0" fontId="88" fillId="0" borderId="0"/>
    <xf numFmtId="0" fontId="3" fillId="0" borderId="0"/>
    <xf numFmtId="0" fontId="4" fillId="0" borderId="0"/>
    <xf numFmtId="0" fontId="1" fillId="11" borderId="49" applyNumberFormat="0" applyFont="0" applyAlignment="0" applyProtection="0"/>
    <xf numFmtId="0" fontId="90" fillId="0" borderId="0">
      <alignment horizontal="right" vertical="top"/>
    </xf>
    <xf numFmtId="0" fontId="122" fillId="21" borderId="0" applyNumberFormat="0" applyBorder="0" applyAlignment="0" applyProtection="0"/>
  </cellStyleXfs>
  <cellXfs count="1867">
    <xf numFmtId="0" fontId="0" fillId="0" borderId="0" xfId="0"/>
    <xf numFmtId="49" fontId="5" fillId="2" borderId="0" xfId="15" applyNumberFormat="1" applyFont="1" applyFill="1" applyProtection="1">
      <protection hidden="1"/>
    </xf>
    <xf numFmtId="1" fontId="5" fillId="2" borderId="0" xfId="15" applyNumberFormat="1" applyFont="1" applyFill="1" applyProtection="1">
      <protection hidden="1"/>
    </xf>
    <xf numFmtId="4" fontId="5" fillId="2" borderId="1" xfId="15" applyNumberFormat="1" applyFont="1" applyFill="1" applyBorder="1" applyAlignment="1" applyProtection="1">
      <alignment horizontal="center"/>
      <protection hidden="1"/>
    </xf>
    <xf numFmtId="4" fontId="5" fillId="2" borderId="1" xfId="15" applyNumberFormat="1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1" fillId="3" borderId="1" xfId="0" applyNumberFormat="1" applyFont="1" applyFill="1" applyBorder="1" applyProtection="1">
      <protection hidden="1"/>
    </xf>
    <xf numFmtId="1" fontId="7" fillId="2" borderId="1" xfId="15" applyNumberFormat="1" applyFont="1" applyFill="1" applyBorder="1" applyProtection="1">
      <protection hidden="1"/>
    </xf>
    <xf numFmtId="4" fontId="8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3" fillId="3" borderId="1" xfId="0" applyNumberFormat="1" applyFont="1" applyFill="1" applyBorder="1" applyProtection="1">
      <protection hidden="1"/>
    </xf>
    <xf numFmtId="4" fontId="14" fillId="3" borderId="1" xfId="0" applyNumberFormat="1" applyFont="1" applyFill="1" applyBorder="1" applyProtection="1">
      <protection hidden="1"/>
    </xf>
    <xf numFmtId="0" fontId="7" fillId="0" borderId="0" xfId="0" applyFont="1" applyProtection="1">
      <protection hidden="1"/>
    </xf>
    <xf numFmtId="49" fontId="7" fillId="0" borderId="0" xfId="0" applyNumberFormat="1" applyFont="1" applyProtection="1">
      <protection hidden="1"/>
    </xf>
    <xf numFmtId="4" fontId="7" fillId="0" borderId="0" xfId="0" applyNumberFormat="1" applyFont="1" applyProtection="1">
      <protection hidden="1"/>
    </xf>
    <xf numFmtId="4" fontId="4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6" fillId="0" borderId="0" xfId="0" applyFont="1" applyProtection="1">
      <protection hidden="1"/>
    </xf>
    <xf numFmtId="4" fontId="16" fillId="0" borderId="0" xfId="0" applyNumberFormat="1" applyFont="1" applyProtection="1">
      <protection hidden="1"/>
    </xf>
    <xf numFmtId="4" fontId="23" fillId="0" borderId="0" xfId="0" applyNumberFormat="1" applyFont="1" applyProtection="1">
      <protection hidden="1"/>
    </xf>
    <xf numFmtId="49" fontId="16" fillId="0" borderId="0" xfId="0" applyNumberFormat="1" applyFont="1" applyFill="1" applyProtection="1">
      <protection hidden="1"/>
    </xf>
    <xf numFmtId="49" fontId="16" fillId="0" borderId="0" xfId="0" applyNumberFormat="1" applyFont="1" applyProtection="1">
      <protection hidden="1"/>
    </xf>
    <xf numFmtId="49" fontId="25" fillId="0" borderId="0" xfId="6" quotePrefix="1" applyNumberFormat="1" applyFont="1" applyProtection="1">
      <protection hidden="1"/>
    </xf>
    <xf numFmtId="0" fontId="25" fillId="0" borderId="0" xfId="6" quotePrefix="1" applyFont="1" applyProtection="1">
      <protection hidden="1"/>
    </xf>
    <xf numFmtId="2" fontId="10" fillId="2" borderId="1" xfId="15" applyNumberFormat="1" applyFont="1" applyFill="1" applyBorder="1" applyAlignment="1" applyProtection="1">
      <alignment horizontal="center"/>
      <protection hidden="1"/>
    </xf>
    <xf numFmtId="0" fontId="25" fillId="0" borderId="0" xfId="6" applyFont="1" applyFill="1" applyBorder="1" applyProtection="1">
      <protection hidden="1"/>
    </xf>
    <xf numFmtId="49" fontId="26" fillId="4" borderId="2" xfId="6" applyNumberFormat="1" applyFont="1" applyFill="1" applyBorder="1" applyAlignment="1" applyProtection="1">
      <alignment horizontal="left"/>
      <protection hidden="1"/>
    </xf>
    <xf numFmtId="0" fontId="26" fillId="4" borderId="3" xfId="6" applyFont="1" applyFill="1" applyBorder="1" applyProtection="1">
      <protection hidden="1"/>
    </xf>
    <xf numFmtId="2" fontId="27" fillId="4" borderId="1" xfId="6" applyNumberFormat="1" applyFont="1" applyFill="1" applyBorder="1" applyProtection="1">
      <protection hidden="1"/>
    </xf>
    <xf numFmtId="49" fontId="28" fillId="2" borderId="1" xfId="6" quotePrefix="1" applyNumberFormat="1" applyFont="1" applyFill="1" applyBorder="1" applyProtection="1">
      <protection hidden="1"/>
    </xf>
    <xf numFmtId="0" fontId="25" fillId="2" borderId="1" xfId="6" applyFont="1" applyFill="1" applyBorder="1" applyProtection="1">
      <protection hidden="1"/>
    </xf>
    <xf numFmtId="0" fontId="28" fillId="2" borderId="1" xfId="6" quotePrefix="1" applyFont="1" applyFill="1" applyBorder="1" applyProtection="1">
      <protection hidden="1"/>
    </xf>
    <xf numFmtId="2" fontId="29" fillId="2" borderId="4" xfId="6" applyNumberFormat="1" applyFont="1" applyFill="1" applyBorder="1" applyProtection="1">
      <protection hidden="1"/>
    </xf>
    <xf numFmtId="49" fontId="25" fillId="0" borderId="5" xfId="6" quotePrefix="1" applyNumberFormat="1" applyFont="1" applyBorder="1" applyProtection="1">
      <protection hidden="1"/>
    </xf>
    <xf numFmtId="0" fontId="25" fillId="0" borderId="0" xfId="6" quotePrefix="1" applyFont="1" applyBorder="1" applyProtection="1">
      <protection hidden="1"/>
    </xf>
    <xf numFmtId="0" fontId="30" fillId="0" borderId="0" xfId="7" quotePrefix="1" applyFont="1" applyProtection="1">
      <protection hidden="1"/>
    </xf>
    <xf numFmtId="2" fontId="30" fillId="0" borderId="0" xfId="6" applyNumberFormat="1" applyFont="1" applyBorder="1" applyProtection="1">
      <protection hidden="1"/>
    </xf>
    <xf numFmtId="2" fontId="25" fillId="0" borderId="0" xfId="6" applyNumberFormat="1" applyFont="1" applyBorder="1" applyProtection="1">
      <protection hidden="1"/>
    </xf>
    <xf numFmtId="49" fontId="25" fillId="0" borderId="5" xfId="6" applyNumberFormat="1" applyFont="1" applyBorder="1" applyProtection="1">
      <protection hidden="1"/>
    </xf>
    <xf numFmtId="2" fontId="25" fillId="0" borderId="6" xfId="6" applyNumberFormat="1" applyFont="1" applyBorder="1" applyProtection="1">
      <protection hidden="1"/>
    </xf>
    <xf numFmtId="49" fontId="25" fillId="0" borderId="7" xfId="6" quotePrefix="1" applyNumberFormat="1" applyFont="1" applyBorder="1" applyProtection="1">
      <protection hidden="1"/>
    </xf>
    <xf numFmtId="0" fontId="25" fillId="0" borderId="6" xfId="6" quotePrefix="1" applyFont="1" applyBorder="1" applyProtection="1">
      <protection hidden="1"/>
    </xf>
    <xf numFmtId="49" fontId="28" fillId="0" borderId="0" xfId="6" applyNumberFormat="1" applyFont="1" applyFill="1" applyBorder="1" applyProtection="1">
      <protection hidden="1"/>
    </xf>
    <xf numFmtId="0" fontId="30" fillId="0" borderId="0" xfId="7" quotePrefix="1" applyFont="1" applyFill="1" applyProtection="1">
      <protection hidden="1"/>
    </xf>
    <xf numFmtId="49" fontId="28" fillId="2" borderId="0" xfId="6" applyNumberFormat="1" applyFont="1" applyFill="1" applyBorder="1" applyProtection="1">
      <protection hidden="1"/>
    </xf>
    <xf numFmtId="0" fontId="25" fillId="2" borderId="0" xfId="6" applyFont="1" applyFill="1" applyBorder="1" applyProtection="1">
      <protection hidden="1"/>
    </xf>
    <xf numFmtId="49" fontId="25" fillId="0" borderId="0" xfId="7" applyNumberFormat="1" applyFont="1" applyProtection="1">
      <protection hidden="1"/>
    </xf>
    <xf numFmtId="2" fontId="25" fillId="0" borderId="0" xfId="6" applyNumberFormat="1" applyFont="1" applyFill="1" applyBorder="1" applyProtection="1">
      <protection hidden="1"/>
    </xf>
    <xf numFmtId="2" fontId="27" fillId="4" borderId="3" xfId="6" applyNumberFormat="1" applyFont="1" applyFill="1" applyBorder="1" applyProtection="1">
      <protection hidden="1"/>
    </xf>
    <xf numFmtId="49" fontId="28" fillId="2" borderId="8" xfId="6" quotePrefix="1" applyNumberFormat="1" applyFont="1" applyFill="1" applyBorder="1" applyProtection="1">
      <protection hidden="1"/>
    </xf>
    <xf numFmtId="0" fontId="25" fillId="2" borderId="4" xfId="6" applyFont="1" applyFill="1" applyBorder="1" applyProtection="1">
      <protection hidden="1"/>
    </xf>
    <xf numFmtId="0" fontId="28" fillId="2" borderId="4" xfId="6" quotePrefix="1" applyFont="1" applyFill="1" applyBorder="1" applyProtection="1">
      <protection hidden="1"/>
    </xf>
    <xf numFmtId="0" fontId="31" fillId="0" borderId="0" xfId="6" applyFont="1" applyFill="1" applyBorder="1" applyProtection="1">
      <protection hidden="1"/>
    </xf>
    <xf numFmtId="2" fontId="25" fillId="0" borderId="0" xfId="6" applyNumberFormat="1" applyFont="1" applyProtection="1">
      <protection hidden="1"/>
    </xf>
    <xf numFmtId="49" fontId="25" fillId="0" borderId="5" xfId="6" quotePrefix="1" applyNumberFormat="1" applyFont="1" applyFill="1" applyBorder="1" applyProtection="1">
      <protection hidden="1"/>
    </xf>
    <xf numFmtId="0" fontId="24" fillId="0" borderId="6" xfId="6" applyBorder="1" applyProtection="1">
      <protection hidden="1"/>
    </xf>
    <xf numFmtId="0" fontId="24" fillId="0" borderId="0" xfId="6" applyFont="1" applyFill="1" applyBorder="1" applyProtection="1">
      <protection hidden="1"/>
    </xf>
    <xf numFmtId="49" fontId="28" fillId="2" borderId="8" xfId="6" applyNumberFormat="1" applyFont="1" applyFill="1" applyBorder="1" applyProtection="1">
      <protection hidden="1"/>
    </xf>
    <xf numFmtId="49" fontId="25" fillId="0" borderId="0" xfId="6" applyNumberFormat="1" applyFont="1" applyProtection="1">
      <protection hidden="1"/>
    </xf>
    <xf numFmtId="0" fontId="32" fillId="0" borderId="0" xfId="6" applyFont="1" applyFill="1" applyBorder="1" applyProtection="1">
      <protection hidden="1"/>
    </xf>
    <xf numFmtId="49" fontId="25" fillId="0" borderId="0" xfId="6" quotePrefix="1" applyNumberFormat="1" applyFont="1" applyFill="1" applyBorder="1" applyProtection="1">
      <protection hidden="1"/>
    </xf>
    <xf numFmtId="0" fontId="25" fillId="0" borderId="0" xfId="6" quotePrefix="1" applyFont="1" applyFill="1" applyBorder="1" applyProtection="1">
      <protection hidden="1"/>
    </xf>
    <xf numFmtId="49" fontId="25" fillId="0" borderId="0" xfId="6" quotePrefix="1" applyNumberFormat="1" applyFont="1" applyFill="1" applyProtection="1">
      <protection hidden="1"/>
    </xf>
    <xf numFmtId="49" fontId="25" fillId="0" borderId="0" xfId="7" applyNumberFormat="1" applyFont="1" applyFill="1" applyProtection="1">
      <protection hidden="1"/>
    </xf>
    <xf numFmtId="49" fontId="25" fillId="0" borderId="0" xfId="6" applyNumberFormat="1" applyFont="1" applyFill="1" applyBorder="1" applyProtection="1">
      <protection hidden="1"/>
    </xf>
    <xf numFmtId="0" fontId="25" fillId="0" borderId="0" xfId="6" applyFont="1" applyProtection="1">
      <protection hidden="1"/>
    </xf>
    <xf numFmtId="4" fontId="33" fillId="2" borderId="1" xfId="14" applyNumberFormat="1" applyFont="1" applyFill="1" applyBorder="1" applyProtection="1">
      <protection hidden="1"/>
    </xf>
    <xf numFmtId="4" fontId="34" fillId="2" borderId="1" xfId="15" applyNumberFormat="1" applyFont="1" applyFill="1" applyBorder="1" applyProtection="1">
      <protection hidden="1"/>
    </xf>
    <xf numFmtId="4" fontId="15" fillId="0" borderId="1" xfId="14" applyNumberFormat="1" applyFont="1" applyFill="1" applyBorder="1" applyProtection="1">
      <protection locked="0" hidden="1"/>
    </xf>
    <xf numFmtId="4" fontId="7" fillId="0" borderId="1" xfId="0" applyNumberFormat="1" applyFont="1" applyFill="1" applyBorder="1" applyProtection="1">
      <protection locked="0" hidden="1"/>
    </xf>
    <xf numFmtId="49" fontId="25" fillId="0" borderId="0" xfId="6" quotePrefix="1" applyNumberFormat="1" applyFont="1" applyAlignment="1" applyProtection="1">
      <alignment wrapText="1"/>
      <protection hidden="1"/>
    </xf>
    <xf numFmtId="4" fontId="6" fillId="0" borderId="0" xfId="0" applyNumberFormat="1" applyFont="1" applyFill="1" applyAlignment="1" applyProtection="1">
      <alignment horizontal="center"/>
      <protection hidden="1"/>
    </xf>
    <xf numFmtId="49" fontId="25" fillId="5" borderId="5" xfId="6" applyNumberFormat="1" applyFont="1" applyFill="1" applyBorder="1" applyProtection="1">
      <protection hidden="1"/>
    </xf>
    <xf numFmtId="0" fontId="25" fillId="5" borderId="0" xfId="6" quotePrefix="1" applyFont="1" applyFill="1" applyBorder="1" applyProtection="1">
      <protection hidden="1"/>
    </xf>
    <xf numFmtId="49" fontId="37" fillId="5" borderId="7" xfId="6" applyNumberFormat="1" applyFont="1" applyFill="1" applyBorder="1" applyProtection="1">
      <protection hidden="1"/>
    </xf>
    <xf numFmtId="49" fontId="45" fillId="0" borderId="0" xfId="6" applyNumberFormat="1" applyFont="1" applyProtection="1">
      <protection hidden="1"/>
    </xf>
    <xf numFmtId="49" fontId="37" fillId="0" borderId="0" xfId="6" applyNumberFormat="1" applyFont="1" applyProtection="1">
      <protection hidden="1"/>
    </xf>
    <xf numFmtId="49" fontId="45" fillId="0" borderId="0" xfId="6" quotePrefix="1" applyNumberFormat="1" applyFont="1" applyProtection="1">
      <protection hidden="1"/>
    </xf>
    <xf numFmtId="1" fontId="5" fillId="0" borderId="0" xfId="15" applyNumberFormat="1" applyFont="1" applyFill="1" applyProtection="1">
      <protection hidden="1"/>
    </xf>
    <xf numFmtId="1" fontId="8" fillId="0" borderId="0" xfId="15" applyNumberFormat="1" applyFont="1" applyFill="1" applyProtection="1">
      <protection hidden="1"/>
    </xf>
    <xf numFmtId="1" fontId="7" fillId="0" borderId="1" xfId="15" applyNumberFormat="1" applyFont="1" applyFill="1" applyBorder="1" applyAlignment="1" applyProtection="1">
      <alignment wrapText="1"/>
      <protection hidden="1"/>
    </xf>
    <xf numFmtId="0" fontId="16" fillId="0" borderId="0" xfId="0" applyFont="1" applyFill="1" applyProtection="1">
      <protection hidden="1"/>
    </xf>
    <xf numFmtId="1" fontId="7" fillId="0" borderId="1" xfId="15" applyNumberFormat="1" applyFont="1" applyFill="1" applyBorder="1" applyAlignme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locked="0" hidden="1"/>
    </xf>
    <xf numFmtId="0" fontId="4" fillId="0" borderId="0" xfId="0" applyFont="1" applyFill="1" applyProtection="1"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Alignment="1" applyProtection="1">
      <protection hidden="1"/>
    </xf>
    <xf numFmtId="49" fontId="4" fillId="0" borderId="0" xfId="0" applyNumberFormat="1" applyFont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8" fillId="0" borderId="0" xfId="0" applyFont="1"/>
    <xf numFmtId="2" fontId="10" fillId="6" borderId="9" xfId="15" applyNumberFormat="1" applyFont="1" applyFill="1" applyBorder="1" applyProtection="1">
      <protection hidden="1"/>
    </xf>
    <xf numFmtId="2" fontId="27" fillId="6" borderId="9" xfId="6" applyNumberFormat="1" applyFont="1" applyFill="1" applyBorder="1" applyProtection="1">
      <protection hidden="1"/>
    </xf>
    <xf numFmtId="2" fontId="29" fillId="6" borderId="4" xfId="6" applyNumberFormat="1" applyFont="1" applyFill="1" applyBorder="1" applyProtection="1">
      <protection hidden="1"/>
    </xf>
    <xf numFmtId="2" fontId="30" fillId="6" borderId="0" xfId="6" applyNumberFormat="1" applyFont="1" applyFill="1" applyBorder="1" applyProtection="1">
      <protection hidden="1"/>
    </xf>
    <xf numFmtId="2" fontId="25" fillId="6" borderId="0" xfId="6" applyNumberFormat="1" applyFont="1" applyFill="1" applyBorder="1" applyProtection="1">
      <protection hidden="1"/>
    </xf>
    <xf numFmtId="2" fontId="25" fillId="6" borderId="6" xfId="6" applyNumberFormat="1" applyFont="1" applyFill="1" applyBorder="1" applyProtection="1">
      <protection hidden="1"/>
    </xf>
    <xf numFmtId="2" fontId="29" fillId="6" borderId="10" xfId="6" applyNumberFormat="1" applyFont="1" applyFill="1" applyBorder="1" applyProtection="1">
      <protection hidden="1"/>
    </xf>
    <xf numFmtId="2" fontId="27" fillId="6" borderId="11" xfId="6" applyNumberFormat="1" applyFont="1" applyFill="1" applyBorder="1" applyProtection="1">
      <protection hidden="1"/>
    </xf>
    <xf numFmtId="2" fontId="25" fillId="6" borderId="0" xfId="6" applyNumberFormat="1" applyFont="1" applyFill="1" applyProtection="1">
      <protection hidden="1"/>
    </xf>
    <xf numFmtId="2" fontId="27" fillId="6" borderId="3" xfId="6" applyNumberFormat="1" applyFont="1" applyFill="1" applyBorder="1" applyProtection="1">
      <protection hidden="1"/>
    </xf>
    <xf numFmtId="2" fontId="10" fillId="7" borderId="9" xfId="15" applyNumberFormat="1" applyFont="1" applyFill="1" applyBorder="1" applyProtection="1">
      <protection hidden="1"/>
    </xf>
    <xf numFmtId="2" fontId="27" fillId="7" borderId="9" xfId="6" applyNumberFormat="1" applyFont="1" applyFill="1" applyBorder="1" applyProtection="1">
      <protection hidden="1"/>
    </xf>
    <xf numFmtId="2" fontId="29" fillId="7" borderId="4" xfId="6" applyNumberFormat="1" applyFont="1" applyFill="1" applyBorder="1" applyProtection="1">
      <protection hidden="1"/>
    </xf>
    <xf numFmtId="2" fontId="30" fillId="7" borderId="0" xfId="6" applyNumberFormat="1" applyFont="1" applyFill="1" applyBorder="1" applyProtection="1">
      <protection hidden="1"/>
    </xf>
    <xf numFmtId="2" fontId="25" fillId="7" borderId="0" xfId="6" applyNumberFormat="1" applyFont="1" applyFill="1" applyBorder="1" applyProtection="1">
      <protection hidden="1"/>
    </xf>
    <xf numFmtId="2" fontId="25" fillId="7" borderId="6" xfId="6" applyNumberFormat="1" applyFont="1" applyFill="1" applyBorder="1" applyProtection="1">
      <protection hidden="1"/>
    </xf>
    <xf numFmtId="2" fontId="29" fillId="7" borderId="10" xfId="6" applyNumberFormat="1" applyFont="1" applyFill="1" applyBorder="1" applyProtection="1">
      <protection hidden="1"/>
    </xf>
    <xf numFmtId="2" fontId="27" fillId="7" borderId="11" xfId="6" applyNumberFormat="1" applyFont="1" applyFill="1" applyBorder="1" applyProtection="1">
      <protection hidden="1"/>
    </xf>
    <xf numFmtId="2" fontId="25" fillId="7" borderId="0" xfId="6" applyNumberFormat="1" applyFont="1" applyFill="1" applyProtection="1">
      <protection hidden="1"/>
    </xf>
    <xf numFmtId="2" fontId="27" fillId="7" borderId="3" xfId="6" applyNumberFormat="1" applyFont="1" applyFill="1" applyBorder="1" applyProtection="1">
      <protection hidden="1"/>
    </xf>
    <xf numFmtId="0" fontId="25" fillId="7" borderId="0" xfId="6" applyFont="1" applyFill="1" applyBorder="1" applyProtection="1">
      <protection hidden="1"/>
    </xf>
    <xf numFmtId="49" fontId="25" fillId="0" borderId="12" xfId="6" quotePrefix="1" applyNumberFormat="1" applyFont="1" applyBorder="1" applyProtection="1">
      <protection hidden="1"/>
    </xf>
    <xf numFmtId="0" fontId="25" fillId="0" borderId="13" xfId="6" quotePrefix="1" applyFont="1" applyBorder="1" applyProtection="1">
      <protection hidden="1"/>
    </xf>
    <xf numFmtId="2" fontId="25" fillId="0" borderId="13" xfId="6" applyNumberFormat="1" applyFont="1" applyBorder="1" applyProtection="1">
      <protection hidden="1"/>
    </xf>
    <xf numFmtId="2" fontId="25" fillId="6" borderId="13" xfId="6" applyNumberFormat="1" applyFont="1" applyFill="1" applyBorder="1" applyProtection="1">
      <protection hidden="1"/>
    </xf>
    <xf numFmtId="2" fontId="25" fillId="7" borderId="13" xfId="6" applyNumberFormat="1" applyFont="1" applyFill="1" applyBorder="1" applyProtection="1">
      <protection hidden="1"/>
    </xf>
    <xf numFmtId="49" fontId="25" fillId="0" borderId="0" xfId="6" quotePrefix="1" applyNumberFormat="1" applyFont="1" applyBorder="1" applyProtection="1">
      <protection hidden="1"/>
    </xf>
    <xf numFmtId="49" fontId="36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6" fillId="0" borderId="0" xfId="11" quotePrefix="1" applyNumberFormat="1" applyFont="1" applyProtection="1">
      <protection hidden="1"/>
    </xf>
    <xf numFmtId="0" fontId="46" fillId="0" borderId="0" xfId="11" quotePrefix="1" applyFont="1" applyProtection="1">
      <protection hidden="1"/>
    </xf>
    <xf numFmtId="0" fontId="47" fillId="0" borderId="0" xfId="11" quotePrefix="1" applyFont="1" applyProtection="1">
      <protection hidden="1"/>
    </xf>
    <xf numFmtId="0" fontId="46" fillId="0" borderId="0" xfId="11" applyFont="1" applyProtection="1">
      <protection hidden="1"/>
    </xf>
    <xf numFmtId="49" fontId="46" fillId="0" borderId="0" xfId="11" applyNumberFormat="1" applyFont="1" applyProtection="1">
      <protection hidden="1"/>
    </xf>
    <xf numFmtId="0" fontId="47" fillId="0" borderId="0" xfId="11" applyFont="1" applyProtection="1">
      <protection hidden="1"/>
    </xf>
    <xf numFmtId="49" fontId="7" fillId="0" borderId="0" xfId="0" applyNumberFormat="1" applyFont="1" applyFill="1" applyProtection="1">
      <protection hidden="1"/>
    </xf>
    <xf numFmtId="4" fontId="9" fillId="2" borderId="0" xfId="15" applyNumberFormat="1" applyFont="1" applyFill="1" applyAlignment="1" applyProtection="1">
      <alignment horizontal="center"/>
      <protection hidden="1"/>
    </xf>
    <xf numFmtId="49" fontId="7" fillId="0" borderId="0" xfId="0" applyNumberFormat="1" applyFont="1" applyFill="1" applyAlignment="1" applyProtection="1">
      <alignment vertical="center" wrapText="1"/>
      <protection hidden="1"/>
    </xf>
    <xf numFmtId="1" fontId="44" fillId="2" borderId="0" xfId="15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9" fillId="2" borderId="1" xfId="15" applyNumberFormat="1" applyFont="1" applyFill="1" applyBorder="1" applyProtection="1">
      <protection hidden="1"/>
    </xf>
    <xf numFmtId="4" fontId="9" fillId="2" borderId="1" xfId="15" applyNumberFormat="1" applyFont="1" applyFill="1" applyBorder="1" applyAlignment="1" applyProtection="1">
      <alignment horizontal="center"/>
      <protection hidden="1"/>
    </xf>
    <xf numFmtId="1" fontId="7" fillId="8" borderId="1" xfId="15" applyNumberFormat="1" applyFont="1" applyFill="1" applyBorder="1" applyAlignment="1" applyProtection="1">
      <alignment wrapText="1"/>
      <protection hidden="1"/>
    </xf>
    <xf numFmtId="49" fontId="4" fillId="0" borderId="0" xfId="0" applyNumberFormat="1" applyFont="1" applyFill="1" applyProtection="1">
      <protection hidden="1"/>
    </xf>
    <xf numFmtId="4" fontId="13" fillId="0" borderId="3" xfId="0" applyNumberFormat="1" applyFont="1" applyFill="1" applyBorder="1" applyProtection="1">
      <protection hidden="1"/>
    </xf>
    <xf numFmtId="4" fontId="13" fillId="0" borderId="1" xfId="0" applyNumberFormat="1" applyFont="1" applyFill="1" applyBorder="1" applyProtection="1">
      <protection hidden="1"/>
    </xf>
    <xf numFmtId="4" fontId="9" fillId="2" borderId="0" xfId="15" applyNumberFormat="1" applyFont="1" applyFill="1" applyAlignment="1" applyProtection="1">
      <protection hidden="1"/>
    </xf>
    <xf numFmtId="4" fontId="9" fillId="2" borderId="14" xfId="15" applyNumberFormat="1" applyFont="1" applyFill="1" applyBorder="1" applyAlignment="1" applyProtection="1">
      <alignment horizontal="center"/>
      <protection hidden="1"/>
    </xf>
    <xf numFmtId="4" fontId="9" fillId="2" borderId="15" xfId="15" applyNumberFormat="1" applyFont="1" applyFill="1" applyBorder="1" applyAlignment="1" applyProtection="1">
      <alignment horizontal="center"/>
      <protection hidden="1"/>
    </xf>
    <xf numFmtId="4" fontId="9" fillId="2" borderId="16" xfId="15" applyNumberFormat="1" applyFont="1" applyFill="1" applyBorder="1" applyAlignment="1" applyProtection="1">
      <alignment horizontal="center"/>
      <protection hidden="1"/>
    </xf>
    <xf numFmtId="2" fontId="15" fillId="0" borderId="1" xfId="0" applyNumberFormat="1" applyFont="1" applyBorder="1" applyProtection="1">
      <protection locked="0" hidden="1"/>
    </xf>
    <xf numFmtId="4" fontId="4" fillId="0" borderId="1" xfId="0" applyNumberFormat="1" applyFont="1" applyFill="1" applyBorder="1" applyProtection="1">
      <protection locked="0" hidden="1"/>
    </xf>
    <xf numFmtId="49" fontId="4" fillId="0" borderId="0" xfId="0" applyNumberFormat="1" applyFont="1" applyAlignment="1" applyProtection="1">
      <protection hidden="1"/>
    </xf>
    <xf numFmtId="0" fontId="10" fillId="0" borderId="0" xfId="0" applyFont="1" applyFill="1" applyProtection="1">
      <protection hidden="1"/>
    </xf>
    <xf numFmtId="0" fontId="9" fillId="0" borderId="0" xfId="0" applyFont="1" applyFill="1" applyProtection="1">
      <protection hidden="1"/>
    </xf>
    <xf numFmtId="4" fontId="33" fillId="0" borderId="1" xfId="14" applyNumberFormat="1" applyFont="1" applyFill="1" applyBorder="1" applyProtection="1">
      <protection locked="0" hidden="1"/>
    </xf>
    <xf numFmtId="49" fontId="21" fillId="0" borderId="1" xfId="5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7" fillId="0" borderId="1" xfId="5" applyNumberFormat="1" applyFont="1" applyBorder="1" applyAlignment="1" applyProtection="1">
      <alignment horizontal="center"/>
      <protection locked="0" hidden="1"/>
    </xf>
    <xf numFmtId="49" fontId="18" fillId="0" borderId="1" xfId="5" applyNumberFormat="1" applyFont="1" applyFill="1" applyBorder="1" applyAlignment="1" applyProtection="1">
      <alignment horizontal="center"/>
      <protection locked="0" hidden="1"/>
    </xf>
    <xf numFmtId="49" fontId="17" fillId="0" borderId="0" xfId="5" applyNumberFormat="1" applyFont="1" applyAlignment="1" applyProtection="1">
      <alignment horizontal="center"/>
      <protection locked="0" hidden="1"/>
    </xf>
    <xf numFmtId="49" fontId="19" fillId="0" borderId="0" xfId="5" applyNumberFormat="1" applyFont="1" applyFill="1" applyAlignment="1" applyProtection="1">
      <protection locked="0" hidden="1"/>
    </xf>
    <xf numFmtId="49" fontId="21" fillId="0" borderId="0" xfId="5" applyNumberFormat="1" applyFont="1" applyAlignment="1" applyProtection="1">
      <alignment horizontal="center"/>
      <protection locked="0" hidden="1"/>
    </xf>
    <xf numFmtId="49" fontId="12" fillId="0" borderId="0" xfId="5" applyNumberFormat="1" applyFont="1" applyBorder="1" applyAlignment="1" applyProtection="1">
      <alignment horizontal="center"/>
      <protection locked="0" hidden="1"/>
    </xf>
    <xf numFmtId="49" fontId="42" fillId="0" borderId="0" xfId="5" applyNumberFormat="1" applyFont="1" applyAlignment="1" applyProtection="1">
      <protection locked="0" hidden="1"/>
    </xf>
    <xf numFmtId="49" fontId="21" fillId="0" borderId="0" xfId="5" applyNumberFormat="1" applyFont="1" applyAlignment="1" applyProtection="1">
      <protection locked="0" hidden="1"/>
    </xf>
    <xf numFmtId="49" fontId="42" fillId="0" borderId="0" xfId="5" applyNumberFormat="1" applyFont="1" applyBorder="1" applyAlignment="1" applyProtection="1">
      <protection locked="0" hidden="1"/>
    </xf>
    <xf numFmtId="49" fontId="42" fillId="0" borderId="0" xfId="5" applyNumberFormat="1" applyFont="1" applyFill="1" applyBorder="1" applyAlignment="1" applyProtection="1">
      <protection locked="0" hidden="1"/>
    </xf>
    <xf numFmtId="49" fontId="42" fillId="0" borderId="0" xfId="5" applyNumberFormat="1" applyFont="1" applyFill="1" applyBorder="1" applyAlignment="1" applyProtection="1">
      <alignment horizontal="center"/>
      <protection locked="0" hidden="1"/>
    </xf>
    <xf numFmtId="49" fontId="42" fillId="0" borderId="0" xfId="5" applyNumberFormat="1" applyFont="1" applyFill="1" applyAlignment="1" applyProtection="1">
      <protection locked="0" hidden="1"/>
    </xf>
    <xf numFmtId="49" fontId="12" fillId="0" borderId="0" xfId="5" applyNumberFormat="1" applyFont="1" applyAlignment="1" applyProtection="1">
      <protection locked="0" hidden="1"/>
    </xf>
    <xf numFmtId="49" fontId="17" fillId="0" borderId="0" xfId="5" applyNumberFormat="1" applyFont="1" applyAlignment="1" applyProtection="1">
      <protection locked="0" hidden="1"/>
    </xf>
    <xf numFmtId="49" fontId="17" fillId="0" borderId="0" xfId="5" applyNumberFormat="1" applyFont="1" applyFill="1" applyAlignment="1" applyProtection="1">
      <alignment horizontal="center"/>
      <protection locked="0" hidden="1"/>
    </xf>
    <xf numFmtId="49" fontId="19" fillId="0" borderId="0" xfId="5" applyNumberFormat="1" applyFont="1" applyFill="1" applyBorder="1" applyAlignment="1" applyProtection="1">
      <protection locked="0" hidden="1"/>
    </xf>
    <xf numFmtId="49" fontId="19" fillId="0" borderId="0" xfId="5" applyNumberFormat="1" applyFont="1" applyFill="1" applyBorder="1" applyAlignment="1" applyProtection="1">
      <alignment horizontal="left"/>
      <protection locked="0" hidden="1"/>
    </xf>
    <xf numFmtId="49" fontId="19" fillId="0" borderId="0" xfId="5" applyNumberFormat="1" applyFont="1" applyFill="1" applyAlignment="1" applyProtection="1">
      <alignment horizontal="center"/>
      <protection locked="0" hidden="1"/>
    </xf>
    <xf numFmtId="49" fontId="20" fillId="0" borderId="0" xfId="5" applyNumberFormat="1" applyFont="1" applyFill="1" applyBorder="1" applyAlignment="1" applyProtection="1">
      <protection locked="0" hidden="1"/>
    </xf>
    <xf numFmtId="49" fontId="18" fillId="0" borderId="15" xfId="5" applyNumberFormat="1" applyFont="1" applyFill="1" applyBorder="1" applyAlignment="1" applyProtection="1">
      <protection locked="0" hidden="1"/>
    </xf>
    <xf numFmtId="49" fontId="18" fillId="0" borderId="0" xfId="5" applyNumberFormat="1" applyFont="1" applyFill="1" applyAlignment="1" applyProtection="1">
      <alignment horizontal="center"/>
      <protection locked="0" hidden="1"/>
    </xf>
    <xf numFmtId="49" fontId="18" fillId="0" borderId="15" xfId="5" applyNumberFormat="1" applyFont="1" applyFill="1" applyBorder="1" applyAlignment="1" applyProtection="1">
      <alignment horizontal="left"/>
      <protection locked="0" hidden="1"/>
    </xf>
    <xf numFmtId="49" fontId="18" fillId="0" borderId="0" xfId="5" applyNumberFormat="1" applyFont="1" applyAlignment="1" applyProtection="1">
      <alignment horizontal="center"/>
      <protection locked="0" hidden="1"/>
    </xf>
    <xf numFmtId="49" fontId="17" fillId="0" borderId="0" xfId="5" applyNumberFormat="1" applyFont="1" applyFill="1" applyBorder="1" applyAlignment="1" applyProtection="1">
      <alignment horizontal="center"/>
      <protection locked="0" hidden="1"/>
    </xf>
    <xf numFmtId="49" fontId="18" fillId="0" borderId="0" xfId="5" applyNumberFormat="1" applyFont="1" applyFill="1" applyBorder="1" applyAlignment="1" applyProtection="1">
      <alignment horizontal="center"/>
      <protection locked="0" hidden="1"/>
    </xf>
    <xf numFmtId="49" fontId="21" fillId="0" borderId="0" xfId="5" applyNumberFormat="1" applyFont="1" applyFill="1" applyBorder="1" applyAlignment="1" applyProtection="1">
      <alignment horizontal="center" vertical="center"/>
      <protection locked="0" hidden="1"/>
    </xf>
    <xf numFmtId="49" fontId="17" fillId="0" borderId="0" xfId="5" applyNumberFormat="1" applyFont="1" applyBorder="1" applyAlignment="1" applyProtection="1">
      <alignment horizontal="center"/>
      <protection locked="0" hidden="1"/>
    </xf>
    <xf numFmtId="49" fontId="17" fillId="0" borderId="0" xfId="5" applyNumberFormat="1" applyFont="1" applyFill="1" applyAlignment="1" applyProtection="1">
      <alignment horizontal="left"/>
      <protection locked="0" hidden="1"/>
    </xf>
    <xf numFmtId="49" fontId="21" fillId="0" borderId="0" xfId="5" applyNumberFormat="1" applyFont="1" applyFill="1" applyBorder="1" applyAlignment="1" applyProtection="1">
      <alignment horizontal="center" vertical="top"/>
      <protection locked="0" hidden="1"/>
    </xf>
    <xf numFmtId="49" fontId="17" fillId="0" borderId="0" xfId="5" applyNumberFormat="1" applyFont="1" applyFill="1" applyBorder="1" applyAlignment="1" applyProtection="1">
      <alignment horizontal="left"/>
      <protection locked="0" hidden="1"/>
    </xf>
    <xf numFmtId="49" fontId="21" fillId="0" borderId="17" xfId="5" applyNumberFormat="1" applyFont="1" applyFill="1" applyBorder="1" applyAlignment="1" applyProtection="1">
      <alignment horizontal="center" vertical="center"/>
      <protection locked="0" hidden="1"/>
    </xf>
    <xf numFmtId="49" fontId="21" fillId="0" borderId="18" xfId="5" applyNumberFormat="1" applyFont="1" applyFill="1" applyBorder="1" applyAlignment="1" applyProtection="1">
      <alignment horizontal="center" vertical="center"/>
      <protection locked="0" hidden="1"/>
    </xf>
    <xf numFmtId="49" fontId="17" fillId="0" borderId="11" xfId="5" applyNumberFormat="1" applyFont="1" applyFill="1" applyBorder="1" applyAlignment="1" applyProtection="1">
      <alignment horizontal="left" vertical="top"/>
      <protection locked="0" hidden="1"/>
    </xf>
    <xf numFmtId="49" fontId="17" fillId="0" borderId="13" xfId="5" applyNumberFormat="1" applyFont="1" applyFill="1" applyBorder="1" applyAlignment="1" applyProtection="1">
      <alignment horizontal="left" vertical="top"/>
      <protection locked="0" hidden="1"/>
    </xf>
    <xf numFmtId="49" fontId="17" fillId="0" borderId="19" xfId="5" applyNumberFormat="1" applyFont="1" applyFill="1" applyBorder="1" applyAlignment="1" applyProtection="1">
      <alignment horizontal="left" vertical="top"/>
      <protection locked="0" hidden="1"/>
    </xf>
    <xf numFmtId="49" fontId="17" fillId="0" borderId="17" xfId="5" applyNumberFormat="1" applyFont="1" applyFill="1" applyBorder="1" applyAlignment="1" applyProtection="1">
      <alignment horizontal="left" vertical="top"/>
      <protection locked="0" hidden="1"/>
    </xf>
    <xf numFmtId="49" fontId="17" fillId="0" borderId="0" xfId="5" applyNumberFormat="1" applyFont="1" applyFill="1" applyBorder="1" applyAlignment="1" applyProtection="1">
      <alignment horizontal="left" vertical="top"/>
      <protection locked="0" hidden="1"/>
    </xf>
    <xf numFmtId="49" fontId="17" fillId="0" borderId="18" xfId="5" applyNumberFormat="1" applyFont="1" applyFill="1" applyBorder="1" applyAlignment="1" applyProtection="1">
      <alignment horizontal="left" vertical="top"/>
      <protection locked="0" hidden="1"/>
    </xf>
    <xf numFmtId="49" fontId="15" fillId="0" borderId="0" xfId="5" applyNumberFormat="1" applyFont="1" applyFill="1" applyBorder="1" applyAlignment="1" applyProtection="1">
      <alignment horizontal="left" vertical="top"/>
      <protection locked="0" hidden="1"/>
    </xf>
    <xf numFmtId="49" fontId="21" fillId="0" borderId="0" xfId="5" applyNumberFormat="1" applyFont="1" applyFill="1" applyAlignment="1" applyProtection="1">
      <alignment horizontal="center"/>
      <protection locked="0" hidden="1"/>
    </xf>
    <xf numFmtId="49" fontId="17" fillId="0" borderId="14" xfId="5" applyNumberFormat="1" applyFont="1" applyFill="1" applyBorder="1" applyAlignment="1" applyProtection="1">
      <alignment horizontal="left" vertical="top"/>
      <protection locked="0" hidden="1"/>
    </xf>
    <xf numFmtId="49" fontId="17" fillId="0" borderId="15" xfId="5" applyNumberFormat="1" applyFont="1" applyFill="1" applyBorder="1" applyAlignment="1" applyProtection="1">
      <alignment horizontal="left" vertical="top"/>
      <protection locked="0" hidden="1"/>
    </xf>
    <xf numFmtId="49" fontId="17" fillId="0" borderId="16" xfId="5" applyNumberFormat="1" applyFont="1" applyFill="1" applyBorder="1" applyAlignment="1" applyProtection="1">
      <alignment horizontal="left" vertical="top"/>
      <protection locked="0" hidden="1"/>
    </xf>
    <xf numFmtId="49" fontId="21" fillId="0" borderId="0" xfId="5" applyNumberFormat="1" applyFont="1" applyFill="1" applyBorder="1" applyAlignment="1" applyProtection="1">
      <alignment horizontal="center"/>
      <protection locked="0" hidden="1"/>
    </xf>
    <xf numFmtId="1" fontId="7" fillId="8" borderId="1" xfId="15" applyNumberFormat="1" applyFont="1" applyFill="1" applyBorder="1" applyAlignment="1" applyProtection="1">
      <protection hidden="1"/>
    </xf>
    <xf numFmtId="2" fontId="4" fillId="0" borderId="1" xfId="0" applyNumberFormat="1" applyFont="1" applyBorder="1" applyAlignment="1" applyProtection="1">
      <protection locked="0" hidden="1"/>
    </xf>
    <xf numFmtId="4" fontId="15" fillId="0" borderId="1" xfId="14" applyNumberFormat="1" applyFont="1" applyFill="1" applyBorder="1" applyAlignment="1" applyProtection="1">
      <protection locked="0" hidden="1"/>
    </xf>
    <xf numFmtId="4" fontId="34" fillId="2" borderId="1" xfId="15" applyNumberFormat="1" applyFont="1" applyFill="1" applyBorder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9" fillId="0" borderId="0" xfId="0" applyFont="1" applyFill="1" applyAlignment="1" applyProtection="1">
      <protection hidden="1"/>
    </xf>
    <xf numFmtId="0" fontId="4" fillId="0" borderId="1" xfId="0" applyFont="1" applyBorder="1" applyAlignment="1" applyProtection="1">
      <protection locked="0" hidden="1"/>
    </xf>
    <xf numFmtId="0" fontId="7" fillId="0" borderId="0" xfId="0" applyFont="1" applyAlignment="1" applyProtection="1">
      <protection hidden="1"/>
    </xf>
    <xf numFmtId="2" fontId="15" fillId="0" borderId="1" xfId="0" applyNumberFormat="1" applyFont="1" applyBorder="1" applyAlignment="1" applyProtection="1">
      <protection locked="0" hidden="1"/>
    </xf>
    <xf numFmtId="49" fontId="21" fillId="0" borderId="1" xfId="5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5" applyNumberFormat="1" applyFont="1" applyFill="1" applyBorder="1" applyAlignment="1" applyProtection="1">
      <protection locked="0" hidden="1"/>
    </xf>
    <xf numFmtId="49" fontId="17" fillId="0" borderId="0" xfId="5" applyNumberFormat="1" applyFont="1" applyFill="1" applyAlignment="1" applyProtection="1">
      <alignment horizontal="center"/>
      <protection hidden="1"/>
    </xf>
    <xf numFmtId="49" fontId="17" fillId="0" borderId="0" xfId="5" applyNumberFormat="1" applyFont="1" applyAlignment="1" applyProtection="1">
      <alignment horizontal="center"/>
      <protection hidden="1"/>
    </xf>
    <xf numFmtId="49" fontId="22" fillId="0" borderId="0" xfId="5" applyNumberFormat="1" applyFont="1" applyAlignment="1" applyProtection="1">
      <alignment horizontal="left"/>
      <protection hidden="1"/>
    </xf>
    <xf numFmtId="49" fontId="22" fillId="0" borderId="0" xfId="5" applyNumberFormat="1" applyFont="1" applyFill="1" applyAlignment="1" applyProtection="1">
      <alignment horizontal="left"/>
      <protection hidden="1"/>
    </xf>
    <xf numFmtId="49" fontId="18" fillId="0" borderId="1" xfId="5" applyNumberFormat="1" applyFont="1" applyFill="1" applyBorder="1" applyAlignment="1" applyProtection="1">
      <alignment horizontal="left"/>
      <protection hidden="1"/>
    </xf>
    <xf numFmtId="49" fontId="17" fillId="0" borderId="0" xfId="5" applyNumberFormat="1" applyFont="1" applyFill="1" applyBorder="1" applyAlignment="1" applyProtection="1">
      <alignment horizontal="center"/>
      <protection hidden="1"/>
    </xf>
    <xf numFmtId="49" fontId="18" fillId="0" borderId="1" xfId="5" applyNumberFormat="1" applyFont="1" applyFill="1" applyBorder="1" applyAlignment="1" applyProtection="1">
      <alignment horizontal="left"/>
      <protection locked="0" hidden="1"/>
    </xf>
    <xf numFmtId="49" fontId="15" fillId="0" borderId="1" xfId="5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5" fillId="0" borderId="0" xfId="5" applyNumberFormat="1" applyFont="1" applyAlignment="1" applyProtection="1">
      <alignment horizontal="center"/>
      <protection locked="0" hidden="1"/>
    </xf>
    <xf numFmtId="0" fontId="52" fillId="0" borderId="0" xfId="0" applyFont="1" applyFill="1" applyProtection="1">
      <protection hidden="1"/>
    </xf>
    <xf numFmtId="0" fontId="0" fillId="0" borderId="20" xfId="0" applyFill="1" applyBorder="1" applyProtection="1">
      <protection hidden="1"/>
    </xf>
    <xf numFmtId="0" fontId="52" fillId="0" borderId="21" xfId="0" applyFont="1" applyFill="1" applyBorder="1" applyProtection="1">
      <protection hidden="1"/>
    </xf>
    <xf numFmtId="0" fontId="0" fillId="0" borderId="21" xfId="0" applyFill="1" applyBorder="1" applyProtection="1">
      <protection hidden="1"/>
    </xf>
    <xf numFmtId="0" fontId="53" fillId="0" borderId="0" xfId="0" applyFont="1" applyFill="1" applyProtection="1">
      <protection hidden="1"/>
    </xf>
    <xf numFmtId="0" fontId="0" fillId="0" borderId="22" xfId="0" applyFill="1" applyBorder="1" applyProtection="1">
      <protection hidden="1"/>
    </xf>
    <xf numFmtId="0" fontId="0" fillId="0" borderId="23" xfId="0" applyFill="1" applyBorder="1" applyProtection="1">
      <protection hidden="1"/>
    </xf>
    <xf numFmtId="0" fontId="0" fillId="0" borderId="24" xfId="0" applyFill="1" applyBorder="1" applyProtection="1">
      <protection hidden="1"/>
    </xf>
    <xf numFmtId="0" fontId="0" fillId="12" borderId="25" xfId="0" applyFill="1" applyBorder="1" applyProtection="1">
      <protection hidden="1"/>
    </xf>
    <xf numFmtId="0" fontId="0" fillId="12" borderId="6" xfId="0" applyFill="1" applyBorder="1" applyProtection="1">
      <protection hidden="1"/>
    </xf>
    <xf numFmtId="0" fontId="52" fillId="12" borderId="6" xfId="0" applyFont="1" applyFill="1" applyBorder="1" applyProtection="1">
      <protection hidden="1"/>
    </xf>
    <xf numFmtId="0" fontId="0" fillId="12" borderId="7" xfId="0" applyFill="1" applyBorder="1" applyProtection="1">
      <protection hidden="1"/>
    </xf>
    <xf numFmtId="0" fontId="52" fillId="12" borderId="26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52" fillId="12" borderId="0" xfId="0" applyFont="1" applyFill="1" applyBorder="1" applyProtection="1">
      <protection hidden="1"/>
    </xf>
    <xf numFmtId="0" fontId="4" fillId="12" borderId="0" xfId="0" applyFont="1" applyFill="1" applyBorder="1" applyProtection="1">
      <protection hidden="1"/>
    </xf>
    <xf numFmtId="0" fontId="52" fillId="12" borderId="5" xfId="0" applyFont="1" applyFill="1" applyBorder="1" applyProtection="1">
      <protection hidden="1"/>
    </xf>
    <xf numFmtId="0" fontId="0" fillId="12" borderId="26" xfId="0" applyFill="1" applyBorder="1" applyProtection="1">
      <protection hidden="1"/>
    </xf>
    <xf numFmtId="0" fontId="0" fillId="12" borderId="5" xfId="0" applyFill="1" applyBorder="1" applyProtection="1">
      <protection hidden="1"/>
    </xf>
    <xf numFmtId="0" fontId="52" fillId="0" borderId="0" xfId="0" applyFont="1" applyFill="1" applyBorder="1" applyProtection="1">
      <protection hidden="1"/>
    </xf>
    <xf numFmtId="0" fontId="52" fillId="12" borderId="27" xfId="0" applyFont="1" applyFill="1" applyBorder="1" applyProtection="1">
      <protection hidden="1"/>
    </xf>
    <xf numFmtId="0" fontId="0" fillId="12" borderId="2" xfId="0" applyFill="1" applyBorder="1" applyProtection="1">
      <protection hidden="1"/>
    </xf>
    <xf numFmtId="0" fontId="52" fillId="12" borderId="2" xfId="0" applyFont="1" applyFill="1" applyBorder="1" applyProtection="1">
      <protection hidden="1"/>
    </xf>
    <xf numFmtId="0" fontId="4" fillId="12" borderId="2" xfId="0" applyFont="1" applyFill="1" applyBorder="1" applyProtection="1">
      <protection hidden="1"/>
    </xf>
    <xf numFmtId="0" fontId="52" fillId="12" borderId="28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2" fillId="0" borderId="0" xfId="0" applyFont="1" applyBorder="1" applyProtection="1">
      <protection hidden="1"/>
    </xf>
    <xf numFmtId="0" fontId="0" fillId="12" borderId="0" xfId="0" applyFill="1" applyBorder="1" applyAlignment="1" applyProtection="1">
      <alignment horizontal="center" vertical="center"/>
      <protection hidden="1"/>
    </xf>
    <xf numFmtId="0" fontId="35" fillId="12" borderId="0" xfId="0" applyFont="1" applyFill="1" applyBorder="1" applyAlignment="1" applyProtection="1">
      <alignment horizontal="center" vertical="center"/>
      <protection hidden="1"/>
    </xf>
    <xf numFmtId="0" fontId="0" fillId="12" borderId="29" xfId="0" applyFill="1" applyBorder="1" applyProtection="1">
      <protection hidden="1"/>
    </xf>
    <xf numFmtId="0" fontId="0" fillId="12" borderId="13" xfId="0" applyFill="1" applyBorder="1" applyProtection="1">
      <protection hidden="1"/>
    </xf>
    <xf numFmtId="0" fontId="4" fillId="12" borderId="13" xfId="0" applyFont="1" applyFill="1" applyBorder="1" applyProtection="1">
      <protection hidden="1"/>
    </xf>
    <xf numFmtId="0" fontId="52" fillId="12" borderId="13" xfId="0" applyFont="1" applyFill="1" applyBorder="1" applyProtection="1">
      <protection hidden="1"/>
    </xf>
    <xf numFmtId="0" fontId="0" fillId="12" borderId="30" xfId="0" applyFill="1" applyBorder="1" applyProtection="1">
      <protection hidden="1"/>
    </xf>
    <xf numFmtId="0" fontId="0" fillId="12" borderId="15" xfId="0" applyFill="1" applyBorder="1" applyProtection="1">
      <protection hidden="1"/>
    </xf>
    <xf numFmtId="0" fontId="52" fillId="0" borderId="0" xfId="0" applyFont="1" applyFill="1" applyBorder="1" applyAlignment="1" applyProtection="1">
      <alignment horizontal="center"/>
      <protection hidden="1"/>
    </xf>
    <xf numFmtId="0" fontId="52" fillId="12" borderId="0" xfId="0" applyFont="1" applyFill="1" applyBorder="1" applyAlignment="1" applyProtection="1">
      <alignment horizontal="center"/>
      <protection hidden="1"/>
    </xf>
    <xf numFmtId="0" fontId="52" fillId="0" borderId="0" xfId="0" applyFont="1" applyBorder="1" applyAlignment="1" applyProtection="1">
      <alignment horizontal="center"/>
      <protection hidden="1"/>
    </xf>
    <xf numFmtId="0" fontId="52" fillId="12" borderId="0" xfId="0" applyFont="1" applyFill="1" applyBorder="1" applyAlignment="1" applyProtection="1">
      <alignment horizontal="center" vertical="center"/>
      <protection hidden="1"/>
    </xf>
    <xf numFmtId="0" fontId="54" fillId="12" borderId="0" xfId="0" applyFont="1" applyFill="1" applyBorder="1" applyAlignment="1" applyProtection="1">
      <alignment horizontal="center" vertical="center"/>
      <protection hidden="1"/>
    </xf>
    <xf numFmtId="0" fontId="0" fillId="12" borderId="27" xfId="0" applyFill="1" applyBorder="1" applyProtection="1">
      <protection hidden="1"/>
    </xf>
    <xf numFmtId="0" fontId="52" fillId="0" borderId="6" xfId="0" applyFont="1" applyFill="1" applyBorder="1" applyProtection="1">
      <protection hidden="1"/>
    </xf>
    <xf numFmtId="0" fontId="52" fillId="12" borderId="25" xfId="0" applyFont="1" applyFill="1" applyBorder="1" applyProtection="1">
      <protection hidden="1"/>
    </xf>
    <xf numFmtId="0" fontId="53" fillId="12" borderId="6" xfId="0" applyFont="1" applyFill="1" applyBorder="1" applyProtection="1">
      <protection hidden="1"/>
    </xf>
    <xf numFmtId="0" fontId="4" fillId="12" borderId="6" xfId="0" applyFont="1" applyFill="1" applyBorder="1" applyProtection="1">
      <protection hidden="1"/>
    </xf>
    <xf numFmtId="0" fontId="4" fillId="12" borderId="7" xfId="0" applyFont="1" applyFill="1" applyBorder="1" applyProtection="1">
      <protection hidden="1"/>
    </xf>
    <xf numFmtId="0" fontId="0" fillId="12" borderId="0" xfId="0" applyFill="1" applyBorder="1" applyAlignment="1" applyProtection="1">
      <alignment horizontal="center"/>
      <protection hidden="1"/>
    </xf>
    <xf numFmtId="0" fontId="55" fillId="0" borderId="0" xfId="0" applyFont="1" applyBorder="1" applyProtection="1">
      <protection hidden="1"/>
    </xf>
    <xf numFmtId="0" fontId="56" fillId="12" borderId="0" xfId="0" applyFont="1" applyFill="1" applyBorder="1" applyAlignment="1" applyProtection="1">
      <alignment horizontal="center" vertical="center"/>
      <protection hidden="1"/>
    </xf>
    <xf numFmtId="0" fontId="55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3" fillId="12" borderId="0" xfId="0" applyFont="1" applyFill="1" applyBorder="1" applyProtection="1">
      <protection hidden="1"/>
    </xf>
    <xf numFmtId="0" fontId="4" fillId="12" borderId="5" xfId="0" applyFont="1" applyFill="1" applyBorder="1" applyProtection="1">
      <protection hidden="1"/>
    </xf>
    <xf numFmtId="0" fontId="52" fillId="0" borderId="26" xfId="0" applyFont="1" applyBorder="1" applyAlignment="1" applyProtection="1">
      <alignment horizontal="center"/>
      <protection hidden="1"/>
    </xf>
    <xf numFmtId="0" fontId="52" fillId="0" borderId="5" xfId="0" applyFont="1" applyBorder="1" applyAlignment="1" applyProtection="1">
      <alignment horizontal="center"/>
      <protection hidden="1"/>
    </xf>
    <xf numFmtId="0" fontId="52" fillId="0" borderId="5" xfId="0" applyFont="1" applyFill="1" applyBorder="1" applyAlignment="1" applyProtection="1">
      <alignment horizontal="center"/>
      <protection hidden="1"/>
    </xf>
    <xf numFmtId="0" fontId="53" fillId="12" borderId="2" xfId="0" applyFont="1" applyFill="1" applyBorder="1" applyProtection="1">
      <protection hidden="1"/>
    </xf>
    <xf numFmtId="0" fontId="4" fillId="12" borderId="28" xfId="0" applyFont="1" applyFill="1" applyBorder="1" applyProtection="1">
      <protection hidden="1"/>
    </xf>
    <xf numFmtId="0" fontId="52" fillId="0" borderId="26" xfId="0" applyFont="1" applyBorder="1" applyProtection="1">
      <protection locked="0" hidden="1"/>
    </xf>
    <xf numFmtId="0" fontId="52" fillId="0" borderId="0" xfId="0" applyFont="1" applyBorder="1" applyProtection="1">
      <protection locked="0" hidden="1"/>
    </xf>
    <xf numFmtId="0" fontId="4" fillId="12" borderId="0" xfId="0" applyFont="1" applyFill="1" applyBorder="1" applyAlignment="1" applyProtection="1">
      <alignment horizontal="center" vertical="center" wrapText="1"/>
      <protection hidden="1"/>
    </xf>
    <xf numFmtId="49" fontId="52" fillId="0" borderId="26" xfId="0" applyNumberFormat="1" applyFont="1" applyBorder="1" applyProtection="1">
      <protection hidden="1"/>
    </xf>
    <xf numFmtId="49" fontId="52" fillId="0" borderId="0" xfId="0" applyNumberFormat="1" applyFont="1" applyBorder="1" applyProtection="1">
      <protection hidden="1"/>
    </xf>
    <xf numFmtId="0" fontId="0" fillId="12" borderId="0" xfId="0" applyFill="1" applyBorder="1" applyProtection="1">
      <protection locked="0" hidden="1"/>
    </xf>
    <xf numFmtId="0" fontId="52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8" fillId="12" borderId="0" xfId="0" applyFont="1" applyFill="1" applyBorder="1" applyProtection="1">
      <protection hidden="1"/>
    </xf>
    <xf numFmtId="49" fontId="52" fillId="0" borderId="0" xfId="0" applyNumberFormat="1" applyFont="1" applyFill="1" applyBorder="1" applyProtection="1">
      <protection locked="0" hidden="1"/>
    </xf>
    <xf numFmtId="0" fontId="53" fillId="12" borderId="26" xfId="0" applyFont="1" applyFill="1" applyBorder="1" applyProtection="1">
      <protection hidden="1"/>
    </xf>
    <xf numFmtId="0" fontId="4" fillId="12" borderId="26" xfId="0" applyFont="1" applyFill="1" applyBorder="1" applyProtection="1">
      <protection hidden="1"/>
    </xf>
    <xf numFmtId="0" fontId="0" fillId="12" borderId="28" xfId="0" applyFill="1" applyBorder="1" applyProtection="1">
      <protection hidden="1"/>
    </xf>
    <xf numFmtId="0" fontId="57" fillId="0" borderId="0" xfId="0" applyFont="1" applyProtection="1">
      <protection hidden="1"/>
    </xf>
    <xf numFmtId="0" fontId="57" fillId="0" borderId="0" xfId="0" applyFont="1" applyFill="1" applyProtection="1">
      <protection hidden="1"/>
    </xf>
    <xf numFmtId="0" fontId="57" fillId="12" borderId="25" xfId="0" applyFont="1" applyFill="1" applyBorder="1" applyProtection="1">
      <protection hidden="1"/>
    </xf>
    <xf numFmtId="0" fontId="57" fillId="12" borderId="6" xfId="0" applyFont="1" applyFill="1" applyBorder="1" applyProtection="1">
      <protection hidden="1"/>
    </xf>
    <xf numFmtId="0" fontId="57" fillId="12" borderId="7" xfId="0" applyFont="1" applyFill="1" applyBorder="1" applyProtection="1">
      <protection hidden="1"/>
    </xf>
    <xf numFmtId="0" fontId="57" fillId="12" borderId="26" xfId="0" applyFont="1" applyFill="1" applyBorder="1" applyProtection="1">
      <protection hidden="1"/>
    </xf>
    <xf numFmtId="0" fontId="57" fillId="12" borderId="0" xfId="0" applyFont="1" applyFill="1" applyBorder="1" applyProtection="1">
      <protection hidden="1"/>
    </xf>
    <xf numFmtId="0" fontId="57" fillId="12" borderId="5" xfId="0" applyFont="1" applyFill="1" applyBorder="1" applyProtection="1">
      <protection hidden="1"/>
    </xf>
    <xf numFmtId="0" fontId="57" fillId="12" borderId="27" xfId="0" applyFont="1" applyFill="1" applyBorder="1" applyProtection="1">
      <protection hidden="1"/>
    </xf>
    <xf numFmtId="0" fontId="57" fillId="12" borderId="2" xfId="0" applyFont="1" applyFill="1" applyBorder="1" applyProtection="1">
      <protection hidden="1"/>
    </xf>
    <xf numFmtId="0" fontId="57" fillId="12" borderId="28" xfId="0" applyFont="1" applyFill="1" applyBorder="1" applyProtection="1">
      <protection hidden="1"/>
    </xf>
    <xf numFmtId="0" fontId="0" fillId="12" borderId="0" xfId="0" applyFill="1" applyProtection="1">
      <protection hidden="1"/>
    </xf>
    <xf numFmtId="0" fontId="52" fillId="0" borderId="0" xfId="0" applyNumberFormat="1" applyFont="1" applyProtection="1">
      <protection hidden="1"/>
    </xf>
    <xf numFmtId="0" fontId="0" fillId="12" borderId="0" xfId="0" applyNumberFormat="1" applyFill="1" applyProtection="1">
      <protection hidden="1"/>
    </xf>
    <xf numFmtId="0" fontId="0" fillId="12" borderId="0" xfId="0" applyNumberFormat="1" applyFill="1" applyAlignment="1" applyProtection="1">
      <alignment horizontal="center"/>
      <protection hidden="1"/>
    </xf>
    <xf numFmtId="0" fontId="35" fillId="12" borderId="0" xfId="0" applyNumberFormat="1" applyFont="1" applyFill="1" applyAlignment="1" applyProtection="1">
      <alignment horizontal="center" vertical="center"/>
      <protection hidden="1"/>
    </xf>
    <xf numFmtId="0" fontId="52" fillId="12" borderId="0" xfId="0" applyFont="1" applyFill="1" applyProtection="1">
      <protection hidden="1"/>
    </xf>
    <xf numFmtId="0" fontId="0" fillId="12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1" xfId="0" applyFill="1" applyBorder="1" applyProtection="1">
      <protection hidden="1"/>
    </xf>
    <xf numFmtId="0" fontId="0" fillId="0" borderId="32" xfId="0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Border="1" applyProtection="1">
      <protection hidden="1"/>
    </xf>
    <xf numFmtId="0" fontId="57" fillId="0" borderId="0" xfId="0" applyFont="1" applyBorder="1" applyProtection="1">
      <protection hidden="1"/>
    </xf>
    <xf numFmtId="0" fontId="57" fillId="0" borderId="5" xfId="0" applyFont="1" applyBorder="1" applyProtection="1">
      <protection hidden="1"/>
    </xf>
    <xf numFmtId="0" fontId="57" fillId="0" borderId="13" xfId="0" applyFont="1" applyBorder="1" applyProtection="1">
      <protection hidden="1"/>
    </xf>
    <xf numFmtId="0" fontId="57" fillId="0" borderId="12" xfId="0" applyFont="1" applyBorder="1" applyProtection="1">
      <protection hidden="1"/>
    </xf>
    <xf numFmtId="0" fontId="57" fillId="0" borderId="15" xfId="0" applyFont="1" applyBorder="1" applyProtection="1">
      <protection hidden="1"/>
    </xf>
    <xf numFmtId="0" fontId="57" fillId="0" borderId="37" xfId="0" applyFont="1" applyBorder="1" applyProtection="1">
      <protection hidden="1"/>
    </xf>
    <xf numFmtId="0" fontId="57" fillId="0" borderId="38" xfId="0" applyFont="1" applyBorder="1" applyProtection="1">
      <protection hidden="1"/>
    </xf>
    <xf numFmtId="0" fontId="57" fillId="0" borderId="39" xfId="0" applyFont="1" applyBorder="1" applyProtection="1">
      <protection hidden="1"/>
    </xf>
    <xf numFmtId="1" fontId="57" fillId="0" borderId="0" xfId="0" applyNumberFormat="1" applyFont="1" applyBorder="1" applyAlignment="1" applyProtection="1">
      <protection hidden="1"/>
    </xf>
    <xf numFmtId="49" fontId="57" fillId="0" borderId="1" xfId="0" applyNumberFormat="1" applyFont="1" applyBorder="1" applyProtection="1">
      <protection hidden="1"/>
    </xf>
    <xf numFmtId="0" fontId="57" fillId="0" borderId="40" xfId="0" applyFont="1" applyBorder="1" applyProtection="1">
      <protection hidden="1"/>
    </xf>
    <xf numFmtId="0" fontId="57" fillId="0" borderId="9" xfId="0" applyFont="1" applyBorder="1" applyProtection="1">
      <protection hidden="1"/>
    </xf>
    <xf numFmtId="0" fontId="60" fillId="0" borderId="0" xfId="0" applyFont="1" applyBorder="1" applyProtection="1">
      <protection hidden="1"/>
    </xf>
    <xf numFmtId="0" fontId="60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0" fillId="0" borderId="0" xfId="0" applyFont="1" applyBorder="1" applyAlignment="1" applyProtection="1">
      <protection hidden="1"/>
    </xf>
    <xf numFmtId="1" fontId="57" fillId="0" borderId="0" xfId="0" applyNumberFormat="1" applyFont="1" applyBorder="1" applyAlignment="1" applyProtection="1">
      <alignment horizontal="right"/>
      <protection hidden="1"/>
    </xf>
    <xf numFmtId="0" fontId="59" fillId="0" borderId="0" xfId="0" applyFont="1" applyProtection="1">
      <protection hidden="1"/>
    </xf>
    <xf numFmtId="0" fontId="57" fillId="0" borderId="0" xfId="0" applyFont="1" applyBorder="1" applyAlignment="1" applyProtection="1">
      <alignment horizontal="left"/>
      <protection hidden="1"/>
    </xf>
    <xf numFmtId="0" fontId="57" fillId="0" borderId="18" xfId="0" applyFont="1" applyBorder="1" applyProtection="1">
      <protection hidden="1"/>
    </xf>
    <xf numFmtId="0" fontId="57" fillId="0" borderId="19" xfId="0" applyFont="1" applyBorder="1" applyProtection="1">
      <protection hidden="1"/>
    </xf>
    <xf numFmtId="0" fontId="57" fillId="0" borderId="0" xfId="0" applyFont="1" applyAlignment="1" applyProtection="1">
      <protection hidden="1"/>
    </xf>
    <xf numFmtId="0" fontId="57" fillId="0" borderId="0" xfId="0" applyFont="1" applyBorder="1" applyAlignment="1" applyProtection="1">
      <alignment horizontal="left" vertical="top"/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57" fillId="0" borderId="0" xfId="0" applyFont="1" applyBorder="1" applyAlignment="1" applyProtection="1">
      <protection hidden="1"/>
    </xf>
    <xf numFmtId="0" fontId="57" fillId="0" borderId="0" xfId="0" applyFont="1" applyAlignment="1" applyProtection="1">
      <alignment horizontal="center"/>
      <protection hidden="1"/>
    </xf>
    <xf numFmtId="49" fontId="57" fillId="0" borderId="0" xfId="0" applyNumberFormat="1" applyFont="1" applyBorder="1" applyAlignment="1" applyProtection="1">
      <alignment horizontal="center"/>
      <protection hidden="1"/>
    </xf>
    <xf numFmtId="49" fontId="57" fillId="0" borderId="1" xfId="0" applyNumberFormat="1" applyFont="1" applyBorder="1" applyAlignment="1" applyProtection="1">
      <alignment horizontal="center"/>
      <protection hidden="1"/>
    </xf>
    <xf numFmtId="0" fontId="57" fillId="0" borderId="0" xfId="0" applyFont="1" applyBorder="1" applyAlignment="1" applyProtection="1">
      <alignment horizontal="center"/>
      <protection hidden="1"/>
    </xf>
    <xf numFmtId="0" fontId="60" fillId="0" borderId="0" xfId="0" applyFont="1" applyBorder="1" applyAlignment="1" applyProtection="1">
      <alignment vertical="center"/>
      <protection hidden="1"/>
    </xf>
    <xf numFmtId="1" fontId="57" fillId="0" borderId="0" xfId="0" applyNumberFormat="1" applyFont="1" applyBorder="1" applyAlignment="1" applyProtection="1">
      <alignment wrapText="1"/>
      <protection hidden="1"/>
    </xf>
    <xf numFmtId="0" fontId="61" fillId="0" borderId="0" xfId="0" applyFont="1" applyAlignment="1">
      <alignment horizontal="left" vertical="center"/>
    </xf>
    <xf numFmtId="1" fontId="57" fillId="0" borderId="0" xfId="0" applyNumberFormat="1" applyFont="1" applyBorder="1" applyAlignment="1" applyProtection="1">
      <alignment horizontal="center"/>
      <protection hidden="1"/>
    </xf>
    <xf numFmtId="0" fontId="57" fillId="0" borderId="0" xfId="0" applyFont="1" applyBorder="1" applyAlignment="1" applyProtection="1">
      <alignment wrapText="1"/>
      <protection hidden="1"/>
    </xf>
    <xf numFmtId="49" fontId="15" fillId="0" borderId="0" xfId="5" applyNumberFormat="1" applyFont="1" applyFill="1" applyAlignment="1" applyProtection="1">
      <alignment horizontal="center"/>
      <protection locked="0" hidden="1"/>
    </xf>
    <xf numFmtId="49" fontId="15" fillId="0" borderId="0" xfId="5" applyNumberFormat="1" applyFont="1" applyFill="1" applyBorder="1" applyAlignment="1" applyProtection="1">
      <alignment horizontal="center"/>
      <protection locked="0" hidden="1"/>
    </xf>
    <xf numFmtId="49" fontId="15" fillId="0" borderId="16" xfId="5" applyNumberFormat="1" applyFont="1" applyFill="1" applyBorder="1" applyAlignment="1" applyProtection="1">
      <alignment horizontal="left" vertical="top"/>
      <protection locked="0" hidden="1"/>
    </xf>
    <xf numFmtId="49" fontId="15" fillId="0" borderId="15" xfId="5" applyNumberFormat="1" applyFont="1" applyFill="1" applyBorder="1" applyAlignment="1" applyProtection="1">
      <alignment horizontal="left" vertical="top"/>
      <protection locked="0" hidden="1"/>
    </xf>
    <xf numFmtId="49" fontId="15" fillId="0" borderId="14" xfId="5" applyNumberFormat="1" applyFont="1" applyFill="1" applyBorder="1" applyAlignment="1" applyProtection="1">
      <alignment horizontal="left" vertical="top"/>
      <protection locked="0" hidden="1"/>
    </xf>
    <xf numFmtId="49" fontId="15" fillId="0" borderId="18" xfId="5" applyNumberFormat="1" applyFont="1" applyFill="1" applyBorder="1" applyAlignment="1" applyProtection="1">
      <alignment horizontal="left" vertical="top"/>
      <protection locked="0" hidden="1"/>
    </xf>
    <xf numFmtId="49" fontId="15" fillId="0" borderId="17" xfId="5" applyNumberFormat="1" applyFont="1" applyFill="1" applyBorder="1" applyAlignment="1" applyProtection="1">
      <alignment horizontal="left" vertical="top"/>
      <protection locked="0" hidden="1"/>
    </xf>
    <xf numFmtId="49" fontId="15" fillId="0" borderId="19" xfId="5" applyNumberFormat="1" applyFont="1" applyFill="1" applyBorder="1" applyAlignment="1" applyProtection="1">
      <alignment horizontal="left" vertical="top"/>
      <protection locked="0" hidden="1"/>
    </xf>
    <xf numFmtId="49" fontId="15" fillId="0" borderId="13" xfId="5" applyNumberFormat="1" applyFont="1" applyFill="1" applyBorder="1" applyAlignment="1" applyProtection="1">
      <alignment horizontal="left" vertical="top"/>
      <protection locked="0" hidden="1"/>
    </xf>
    <xf numFmtId="49" fontId="15" fillId="0" borderId="11" xfId="5" applyNumberFormat="1" applyFont="1" applyFill="1" applyBorder="1" applyAlignment="1" applyProtection="1">
      <alignment horizontal="left" vertical="top"/>
      <protection locked="0" hidden="1"/>
    </xf>
    <xf numFmtId="49" fontId="15" fillId="0" borderId="0" xfId="5" applyNumberFormat="1" applyFont="1" applyFill="1" applyBorder="1" applyAlignment="1" applyProtection="1">
      <alignment horizontal="left"/>
      <protection locked="0" hidden="1"/>
    </xf>
    <xf numFmtId="49" fontId="15" fillId="0" borderId="0" xfId="5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5" fillId="0" borderId="1" xfId="5" applyNumberFormat="1" applyFont="1" applyBorder="1" applyAlignment="1" applyProtection="1">
      <alignment horizontal="center"/>
      <protection locked="0" hidden="1"/>
    </xf>
    <xf numFmtId="49" fontId="15" fillId="0" borderId="0" xfId="5" applyNumberFormat="1" applyFont="1" applyAlignment="1" applyProtection="1">
      <protection locked="0" hidden="1"/>
    </xf>
    <xf numFmtId="0" fontId="59" fillId="0" borderId="0" xfId="0" applyFont="1" applyAlignment="1" applyProtection="1">
      <protection hidden="1"/>
    </xf>
    <xf numFmtId="0" fontId="60" fillId="0" borderId="13" xfId="0" applyFont="1" applyBorder="1" applyAlignment="1" applyProtection="1"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49" fontId="21" fillId="0" borderId="0" xfId="5" applyNumberFormat="1" applyFont="1" applyFill="1" applyBorder="1" applyAlignment="1" applyProtection="1">
      <alignment horizontal="center" vertical="center"/>
      <protection hidden="1"/>
    </xf>
    <xf numFmtId="49" fontId="15" fillId="0" borderId="0" xfId="5" applyNumberFormat="1" applyFont="1" applyAlignment="1" applyProtection="1">
      <alignment horizontal="center"/>
      <protection hidden="1"/>
    </xf>
    <xf numFmtId="49" fontId="15" fillId="0" borderId="0" xfId="5" applyNumberFormat="1" applyFont="1" applyFill="1" applyAlignment="1" applyProtection="1">
      <alignment horizontal="center"/>
      <protection hidden="1"/>
    </xf>
    <xf numFmtId="0" fontId="57" fillId="0" borderId="14" xfId="0" applyFont="1" applyBorder="1" applyProtection="1">
      <protection hidden="1"/>
    </xf>
    <xf numFmtId="0" fontId="57" fillId="0" borderId="11" xfId="0" applyFont="1" applyBorder="1" applyProtection="1">
      <protection hidden="1"/>
    </xf>
    <xf numFmtId="0" fontId="57" fillId="0" borderId="16" xfId="0" applyFont="1" applyBorder="1" applyProtection="1">
      <protection hidden="1"/>
    </xf>
    <xf numFmtId="0" fontId="60" fillId="0" borderId="11" xfId="0" applyFont="1" applyBorder="1" applyProtection="1">
      <protection hidden="1"/>
    </xf>
    <xf numFmtId="0" fontId="60" fillId="0" borderId="13" xfId="0" applyFont="1" applyBorder="1" applyProtection="1">
      <protection hidden="1"/>
    </xf>
    <xf numFmtId="0" fontId="60" fillId="0" borderId="17" xfId="0" applyFont="1" applyBorder="1" applyProtection="1">
      <protection hidden="1"/>
    </xf>
    <xf numFmtId="0" fontId="57" fillId="0" borderId="17" xfId="0" applyFont="1" applyBorder="1" applyProtection="1">
      <protection hidden="1"/>
    </xf>
    <xf numFmtId="0" fontId="60" fillId="0" borderId="14" xfId="0" applyFont="1" applyBorder="1" applyProtection="1">
      <protection hidden="1"/>
    </xf>
    <xf numFmtId="0" fontId="60" fillId="0" borderId="18" xfId="0" applyFont="1" applyBorder="1" applyProtection="1">
      <protection hidden="1"/>
    </xf>
    <xf numFmtId="0" fontId="60" fillId="0" borderId="19" xfId="0" applyFont="1" applyBorder="1" applyProtection="1">
      <protection hidden="1"/>
    </xf>
    <xf numFmtId="0" fontId="60" fillId="0" borderId="11" xfId="0" applyFont="1" applyBorder="1" applyAlignment="1" applyProtection="1">
      <protection hidden="1"/>
    </xf>
    <xf numFmtId="0" fontId="60" fillId="0" borderId="19" xfId="0" applyFont="1" applyBorder="1" applyAlignment="1" applyProtection="1">
      <protection hidden="1"/>
    </xf>
    <xf numFmtId="0" fontId="60" fillId="0" borderId="9" xfId="0" applyFont="1" applyBorder="1" applyProtection="1">
      <protection hidden="1"/>
    </xf>
    <xf numFmtId="0" fontId="60" fillId="0" borderId="38" xfId="0" applyFont="1" applyBorder="1" applyProtection="1">
      <protection hidden="1"/>
    </xf>
    <xf numFmtId="0" fontId="60" fillId="0" borderId="14" xfId="0" applyFont="1" applyBorder="1" applyAlignment="1" applyProtection="1">
      <protection hidden="1"/>
    </xf>
    <xf numFmtId="0" fontId="60" fillId="0" borderId="15" xfId="0" applyFont="1" applyBorder="1" applyAlignment="1" applyProtection="1">
      <protection hidden="1"/>
    </xf>
    <xf numFmtId="0" fontId="60" fillId="0" borderId="16" xfId="0" applyFont="1" applyBorder="1" applyAlignment="1" applyProtection="1">
      <protection hidden="1"/>
    </xf>
    <xf numFmtId="0" fontId="64" fillId="0" borderId="11" xfId="0" applyFont="1" applyBorder="1" applyProtection="1">
      <protection hidden="1"/>
    </xf>
    <xf numFmtId="0" fontId="64" fillId="0" borderId="9" xfId="0" applyFont="1" applyBorder="1" applyProtection="1">
      <protection hidden="1"/>
    </xf>
    <xf numFmtId="0" fontId="57" fillId="0" borderId="38" xfId="0" applyFont="1" applyBorder="1" applyAlignment="1" applyProtection="1">
      <alignment horizontal="right"/>
      <protection hidden="1"/>
    </xf>
    <xf numFmtId="0" fontId="60" fillId="0" borderId="40" xfId="0" applyFont="1" applyBorder="1" applyProtection="1">
      <protection hidden="1"/>
    </xf>
    <xf numFmtId="0" fontId="63" fillId="0" borderId="11" xfId="0" applyFont="1" applyBorder="1" applyAlignment="1" applyProtection="1">
      <alignment horizontal="center" vertical="center"/>
      <protection hidden="1"/>
    </xf>
    <xf numFmtId="0" fontId="63" fillId="0" borderId="13" xfId="0" applyFont="1" applyBorder="1" applyAlignment="1" applyProtection="1">
      <alignment horizontal="center" vertical="center"/>
      <protection hidden="1"/>
    </xf>
    <xf numFmtId="0" fontId="57" fillId="0" borderId="51" xfId="0" applyFont="1" applyBorder="1" applyProtection="1">
      <protection hidden="1"/>
    </xf>
    <xf numFmtId="0" fontId="57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7" fillId="0" borderId="13" xfId="0" applyNumberFormat="1" applyFont="1" applyBorder="1" applyAlignment="1" applyProtection="1">
      <alignment horizontal="right"/>
      <protection hidden="1"/>
    </xf>
    <xf numFmtId="0" fontId="60" fillId="0" borderId="38" xfId="0" applyFont="1" applyBorder="1" applyAlignment="1" applyProtection="1">
      <protection hidden="1"/>
    </xf>
    <xf numFmtId="0" fontId="63" fillId="0" borderId="17" xfId="0" applyFont="1" applyBorder="1" applyAlignment="1" applyProtection="1">
      <alignment horizontal="center" vertical="center"/>
      <protection hidden="1"/>
    </xf>
    <xf numFmtId="0" fontId="63" fillId="0" borderId="0" xfId="0" applyFont="1" applyBorder="1" applyAlignment="1" applyProtection="1">
      <alignment horizontal="center" vertical="center"/>
      <protection hidden="1"/>
    </xf>
    <xf numFmtId="0" fontId="59" fillId="0" borderId="38" xfId="0" applyFont="1" applyBorder="1" applyAlignment="1" applyProtection="1">
      <protection hidden="1"/>
    </xf>
    <xf numFmtId="0" fontId="59" fillId="0" borderId="40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4" fillId="0" borderId="38" xfId="0" applyFont="1" applyBorder="1" applyAlignment="1" applyProtection="1">
      <alignment vertical="top" wrapText="1"/>
      <protection hidden="1"/>
    </xf>
    <xf numFmtId="0" fontId="60" fillId="0" borderId="9" xfId="0" applyFont="1" applyBorder="1" applyAlignment="1" applyProtection="1">
      <protection hidden="1"/>
    </xf>
    <xf numFmtId="1" fontId="57" fillId="0" borderId="15" xfId="0" applyNumberFormat="1" applyFont="1" applyBorder="1" applyProtection="1">
      <protection locked="0" hidden="1"/>
    </xf>
    <xf numFmtId="1" fontId="57" fillId="0" borderId="0" xfId="0" applyNumberFormat="1" applyFont="1" applyBorder="1" applyProtection="1">
      <protection locked="0" hidden="1"/>
    </xf>
    <xf numFmtId="0" fontId="6" fillId="0" borderId="0" xfId="0" applyFont="1" applyFill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91" fillId="13" borderId="0" xfId="0" applyNumberFormat="1" applyFont="1" applyFill="1" applyProtection="1">
      <protection hidden="1"/>
    </xf>
    <xf numFmtId="0" fontId="91" fillId="13" borderId="0" xfId="0" applyFont="1" applyFill="1" applyAlignment="1" applyProtection="1">
      <alignment horizontal="right"/>
      <protection hidden="1"/>
    </xf>
    <xf numFmtId="2" fontId="92" fillId="13" borderId="0" xfId="0" applyNumberFormat="1" applyFont="1" applyFill="1" applyProtection="1">
      <protection hidden="1"/>
    </xf>
    <xf numFmtId="49" fontId="91" fillId="0" borderId="11" xfId="0" applyNumberFormat="1" applyFont="1" applyBorder="1" applyProtection="1">
      <protection hidden="1"/>
    </xf>
    <xf numFmtId="0" fontId="91" fillId="0" borderId="13" xfId="0" applyFont="1" applyBorder="1" applyAlignment="1" applyProtection="1">
      <alignment horizontal="right"/>
      <protection hidden="1"/>
    </xf>
    <xf numFmtId="49" fontId="91" fillId="14" borderId="11" xfId="0" applyNumberFormat="1" applyFont="1" applyFill="1" applyBorder="1" applyProtection="1">
      <protection hidden="1"/>
    </xf>
    <xf numFmtId="0" fontId="91" fillId="14" borderId="13" xfId="0" applyFont="1" applyFill="1" applyBorder="1" applyAlignment="1" applyProtection="1">
      <alignment horizontal="right"/>
      <protection hidden="1"/>
    </xf>
    <xf numFmtId="2" fontId="35" fillId="14" borderId="13" xfId="0" applyNumberFormat="1" applyFont="1" applyFill="1" applyBorder="1" applyProtection="1">
      <protection hidden="1"/>
    </xf>
    <xf numFmtId="2" fontId="35" fillId="14" borderId="19" xfId="0" applyNumberFormat="1" applyFont="1" applyFill="1" applyBorder="1" applyProtection="1">
      <protection hidden="1"/>
    </xf>
    <xf numFmtId="49" fontId="91" fillId="14" borderId="14" xfId="0" applyNumberFormat="1" applyFont="1" applyFill="1" applyBorder="1" applyProtection="1">
      <protection hidden="1"/>
    </xf>
    <xf numFmtId="0" fontId="91" fillId="14" borderId="15" xfId="0" applyFont="1" applyFill="1" applyBorder="1" applyAlignment="1" applyProtection="1">
      <alignment horizontal="right"/>
      <protection hidden="1"/>
    </xf>
    <xf numFmtId="2" fontId="35" fillId="14" borderId="15" xfId="0" applyNumberFormat="1" applyFont="1" applyFill="1" applyBorder="1" applyProtection="1">
      <protection hidden="1"/>
    </xf>
    <xf numFmtId="2" fontId="35" fillId="14" borderId="16" xfId="0" applyNumberFormat="1" applyFont="1" applyFill="1" applyBorder="1" applyProtection="1">
      <protection hidden="1"/>
    </xf>
    <xf numFmtId="49" fontId="91" fillId="0" borderId="14" xfId="0" applyNumberFormat="1" applyFont="1" applyBorder="1" applyProtection="1">
      <protection hidden="1"/>
    </xf>
    <xf numFmtId="0" fontId="91" fillId="0" borderId="15" xfId="0" applyFont="1" applyBorder="1" applyAlignment="1" applyProtection="1">
      <alignment horizontal="right"/>
      <protection hidden="1"/>
    </xf>
    <xf numFmtId="49" fontId="91" fillId="0" borderId="0" xfId="0" applyNumberFormat="1" applyFont="1" applyProtection="1">
      <protection hidden="1"/>
    </xf>
    <xf numFmtId="0" fontId="91" fillId="0" borderId="0" xfId="0" applyFont="1" applyAlignment="1" applyProtection="1">
      <alignment horizontal="right"/>
      <protection hidden="1"/>
    </xf>
    <xf numFmtId="49" fontId="91" fillId="0" borderId="17" xfId="0" applyNumberFormat="1" applyFont="1" applyBorder="1" applyProtection="1">
      <protection hidden="1"/>
    </xf>
    <xf numFmtId="0" fontId="91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91" fillId="14" borderId="17" xfId="0" applyNumberFormat="1" applyFont="1" applyFill="1" applyBorder="1" applyProtection="1">
      <protection hidden="1"/>
    </xf>
    <xf numFmtId="0" fontId="91" fillId="14" borderId="0" xfId="0" applyFont="1" applyFill="1" applyBorder="1" applyAlignment="1" applyProtection="1">
      <alignment horizontal="right"/>
      <protection hidden="1"/>
    </xf>
    <xf numFmtId="2" fontId="35" fillId="14" borderId="0" xfId="0" applyNumberFormat="1" applyFont="1" applyFill="1" applyBorder="1" applyProtection="1">
      <protection hidden="1"/>
    </xf>
    <xf numFmtId="2" fontId="35" fillId="14" borderId="18" xfId="0" applyNumberFormat="1" applyFont="1" applyFill="1" applyBorder="1" applyProtection="1">
      <protection hidden="1"/>
    </xf>
    <xf numFmtId="49" fontId="91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4" borderId="15" xfId="0" applyNumberFormat="1" applyFont="1" applyFill="1" applyBorder="1" applyProtection="1">
      <protection hidden="1"/>
    </xf>
    <xf numFmtId="2" fontId="0" fillId="14" borderId="16" xfId="0" applyNumberFormat="1" applyFont="1" applyFill="1" applyBorder="1" applyProtection="1">
      <protection hidden="1"/>
    </xf>
    <xf numFmtId="49" fontId="93" fillId="13" borderId="0" xfId="0" applyNumberFormat="1" applyFont="1" applyFill="1" applyProtection="1">
      <protection hidden="1"/>
    </xf>
    <xf numFmtId="49" fontId="93" fillId="0" borderId="11" xfId="0" applyNumberFormat="1" applyFont="1" applyBorder="1" applyProtection="1">
      <protection hidden="1"/>
    </xf>
    <xf numFmtId="0" fontId="0" fillId="0" borderId="13" xfId="0" applyBorder="1" applyAlignment="1" applyProtection="1">
      <alignment horizontal="right"/>
      <protection hidden="1"/>
    </xf>
    <xf numFmtId="2" fontId="92" fillId="0" borderId="13" xfId="0" applyNumberFormat="1" applyFont="1" applyBorder="1" applyProtection="1">
      <protection hidden="1"/>
    </xf>
    <xf numFmtId="2" fontId="92" fillId="0" borderId="19" xfId="0" applyNumberFormat="1" applyFont="1" applyBorder="1" applyProtection="1">
      <protection hidden="1"/>
    </xf>
    <xf numFmtId="0" fontId="93" fillId="0" borderId="13" xfId="0" applyFont="1" applyBorder="1" applyAlignment="1" applyProtection="1">
      <alignment horizontal="right"/>
      <protection hidden="1"/>
    </xf>
    <xf numFmtId="49" fontId="93" fillId="0" borderId="17" xfId="0" applyNumberFormat="1" applyFont="1" applyBorder="1" applyProtection="1">
      <protection hidden="1"/>
    </xf>
    <xf numFmtId="0" fontId="93" fillId="0" borderId="0" xfId="0" applyFont="1" applyBorder="1" applyAlignment="1" applyProtection="1">
      <alignment horizontal="right"/>
      <protection hidden="1"/>
    </xf>
    <xf numFmtId="49" fontId="93" fillId="0" borderId="14" xfId="0" applyNumberFormat="1" applyFont="1" applyBorder="1" applyProtection="1">
      <protection hidden="1"/>
    </xf>
    <xf numFmtId="0" fontId="93" fillId="0" borderId="15" xfId="0" applyFont="1" applyBorder="1" applyAlignment="1" applyProtection="1">
      <alignment horizontal="right"/>
      <protection hidden="1"/>
    </xf>
    <xf numFmtId="2" fontId="92" fillId="0" borderId="15" xfId="0" applyNumberFormat="1" applyFont="1" applyBorder="1" applyProtection="1">
      <protection hidden="1"/>
    </xf>
    <xf numFmtId="2" fontId="92" fillId="0" borderId="16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hidden="1"/>
    </xf>
    <xf numFmtId="2" fontId="0" fillId="14" borderId="18" xfId="0" applyNumberFormat="1" applyFill="1" applyBorder="1" applyProtection="1">
      <protection hidden="1"/>
    </xf>
    <xf numFmtId="49" fontId="93" fillId="0" borderId="0" xfId="0" applyNumberFormat="1" applyFont="1" applyProtection="1">
      <protection hidden="1"/>
    </xf>
    <xf numFmtId="0" fontId="93" fillId="0" borderId="0" xfId="0" applyFont="1" applyAlignment="1" applyProtection="1">
      <alignment horizontal="right"/>
      <protection hidden="1"/>
    </xf>
    <xf numFmtId="2" fontId="93" fillId="0" borderId="0" xfId="0" applyNumberFormat="1" applyFont="1" applyBorder="1" applyProtection="1">
      <protection hidden="1"/>
    </xf>
    <xf numFmtId="2" fontId="93" fillId="0" borderId="18" xfId="0" applyNumberFormat="1" applyFont="1" applyBorder="1" applyProtection="1">
      <protection hidden="1"/>
    </xf>
    <xf numFmtId="2" fontId="92" fillId="0" borderId="0" xfId="0" applyNumberFormat="1" applyFont="1" applyBorder="1" applyProtection="1">
      <protection hidden="1"/>
    </xf>
    <xf numFmtId="2" fontId="92" fillId="0" borderId="18" xfId="0" applyNumberFormat="1" applyFont="1" applyBorder="1" applyProtection="1">
      <protection hidden="1"/>
    </xf>
    <xf numFmtId="2" fontId="93" fillId="0" borderId="15" xfId="0" applyNumberFormat="1" applyFont="1" applyBorder="1" applyProtection="1">
      <protection hidden="1"/>
    </xf>
    <xf numFmtId="2" fontId="93" fillId="0" borderId="16" xfId="0" applyNumberFormat="1" applyFont="1" applyBorder="1" applyProtection="1">
      <protection hidden="1"/>
    </xf>
    <xf numFmtId="49" fontId="92" fillId="13" borderId="0" xfId="0" applyNumberFormat="1" applyFont="1" applyFill="1" applyProtection="1">
      <protection hidden="1"/>
    </xf>
    <xf numFmtId="49" fontId="92" fillId="0" borderId="11" xfId="0" applyNumberFormat="1" applyFont="1" applyBorder="1" applyProtection="1">
      <protection hidden="1"/>
    </xf>
    <xf numFmtId="0" fontId="92" fillId="0" borderId="13" xfId="0" applyFont="1" applyBorder="1" applyAlignment="1" applyProtection="1">
      <alignment horizontal="right"/>
      <protection hidden="1"/>
    </xf>
    <xf numFmtId="49" fontId="92" fillId="0" borderId="14" xfId="0" applyNumberFormat="1" applyFont="1" applyBorder="1" applyProtection="1">
      <protection hidden="1"/>
    </xf>
    <xf numFmtId="0" fontId="92" fillId="0" borderId="15" xfId="0" applyFont="1" applyBorder="1" applyAlignment="1" applyProtection="1">
      <alignment horizontal="right"/>
      <protection hidden="1"/>
    </xf>
    <xf numFmtId="49" fontId="92" fillId="0" borderId="0" xfId="0" applyNumberFormat="1" applyFont="1" applyProtection="1">
      <protection hidden="1"/>
    </xf>
    <xf numFmtId="0" fontId="92" fillId="0" borderId="0" xfId="0" applyFont="1" applyAlignment="1" applyProtection="1">
      <alignment horizontal="right"/>
      <protection hidden="1"/>
    </xf>
    <xf numFmtId="49" fontId="92" fillId="0" borderId="17" xfId="0" applyNumberFormat="1" applyFont="1" applyBorder="1" applyProtection="1">
      <protection hidden="1"/>
    </xf>
    <xf numFmtId="0" fontId="92" fillId="0" borderId="0" xfId="0" applyFont="1" applyBorder="1" applyAlignment="1" applyProtection="1">
      <alignment horizontal="right"/>
      <protection hidden="1"/>
    </xf>
    <xf numFmtId="2" fontId="93" fillId="13" borderId="0" xfId="0" applyNumberFormat="1" applyFont="1" applyFill="1" applyProtection="1">
      <protection hidden="1"/>
    </xf>
    <xf numFmtId="49" fontId="0" fillId="0" borderId="17" xfId="0" applyNumberFormat="1" applyBorder="1" applyProtection="1">
      <protection hidden="1"/>
    </xf>
    <xf numFmtId="49" fontId="92" fillId="0" borderId="0" xfId="0" applyNumberFormat="1" applyFont="1" applyBorder="1" applyProtection="1">
      <protection hidden="1"/>
    </xf>
    <xf numFmtId="2" fontId="0" fillId="15" borderId="0" xfId="0" applyNumberFormat="1" applyFill="1" applyBorder="1" applyProtection="1">
      <protection locked="0" hidden="1"/>
    </xf>
    <xf numFmtId="2" fontId="0" fillId="15" borderId="18" xfId="0" applyNumberFormat="1" applyFill="1" applyBorder="1" applyProtection="1">
      <protection locked="0" hidden="1"/>
    </xf>
    <xf numFmtId="2" fontId="0" fillId="15" borderId="15" xfId="0" applyNumberFormat="1" applyFill="1" applyBorder="1" applyProtection="1">
      <protection locked="0" hidden="1"/>
    </xf>
    <xf numFmtId="2" fontId="0" fillId="15" borderId="16" xfId="0" applyNumberFormat="1" applyFill="1" applyBorder="1" applyProtection="1">
      <protection locked="0" hidden="1"/>
    </xf>
    <xf numFmtId="2" fontId="0" fillId="15" borderId="13" xfId="0" applyNumberFormat="1" applyFill="1" applyBorder="1" applyProtection="1">
      <protection locked="0" hidden="1"/>
    </xf>
    <xf numFmtId="2" fontId="0" fillId="15" borderId="19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0" fontId="94" fillId="16" borderId="0" xfId="0" applyNumberFormat="1" applyFont="1" applyFill="1" applyProtection="1">
      <protection hidden="1"/>
    </xf>
    <xf numFmtId="0" fontId="93" fillId="13" borderId="0" xfId="0" applyFont="1" applyFill="1" applyAlignment="1" applyProtection="1">
      <alignment horizontal="right"/>
      <protection hidden="1"/>
    </xf>
    <xf numFmtId="0" fontId="92" fillId="13" borderId="0" xfId="0" applyFont="1" applyFill="1" applyAlignment="1" applyProtection="1">
      <alignment horizontal="right"/>
      <protection hidden="1"/>
    </xf>
    <xf numFmtId="1" fontId="59" fillId="0" borderId="40" xfId="0" applyNumberFormat="1" applyFont="1" applyBorder="1" applyProtection="1">
      <protection locked="0" hidden="1"/>
    </xf>
    <xf numFmtId="0" fontId="92" fillId="14" borderId="13" xfId="0" applyFont="1" applyFill="1" applyBorder="1" applyAlignment="1" applyProtection="1">
      <alignment horizontal="right"/>
      <protection hidden="1"/>
    </xf>
    <xf numFmtId="49" fontId="95" fillId="13" borderId="0" xfId="0" applyNumberFormat="1" applyFont="1" applyFill="1" applyProtection="1">
      <protection hidden="1"/>
    </xf>
    <xf numFmtId="49" fontId="95" fillId="0" borderId="17" xfId="0" applyNumberFormat="1" applyFont="1" applyBorder="1" applyProtection="1">
      <protection hidden="1"/>
    </xf>
    <xf numFmtId="0" fontId="95" fillId="0" borderId="0" xfId="0" applyFont="1" applyBorder="1" applyAlignment="1" applyProtection="1">
      <alignment horizontal="right"/>
      <protection hidden="1"/>
    </xf>
    <xf numFmtId="0" fontId="95" fillId="13" borderId="0" xfId="0" applyFont="1" applyFill="1" applyAlignment="1" applyProtection="1">
      <alignment horizontal="right"/>
      <protection hidden="1"/>
    </xf>
    <xf numFmtId="0" fontId="92" fillId="0" borderId="13" xfId="0" applyFont="1" applyFill="1" applyBorder="1" applyAlignment="1" applyProtection="1">
      <alignment horizontal="right"/>
      <protection hidden="1"/>
    </xf>
    <xf numFmtId="0" fontId="92" fillId="0" borderId="15" xfId="0" applyFont="1" applyFill="1" applyBorder="1" applyAlignment="1" applyProtection="1">
      <alignment horizontal="right"/>
      <protection hidden="1"/>
    </xf>
    <xf numFmtId="0" fontId="92" fillId="14" borderId="15" xfId="0" applyFont="1" applyFill="1" applyBorder="1" applyAlignment="1" applyProtection="1">
      <alignment horizontal="right"/>
      <protection hidden="1"/>
    </xf>
    <xf numFmtId="49" fontId="91" fillId="0" borderId="0" xfId="0" applyNumberFormat="1" applyFont="1" applyFill="1" applyBorder="1" applyProtection="1">
      <protection hidden="1"/>
    </xf>
    <xf numFmtId="0" fontId="92" fillId="0" borderId="0" xfId="0" applyFont="1" applyFill="1" applyBorder="1" applyAlignment="1" applyProtection="1">
      <alignment horizontal="right"/>
      <protection hidden="1"/>
    </xf>
    <xf numFmtId="0" fontId="95" fillId="0" borderId="13" xfId="0" applyFont="1" applyBorder="1" applyAlignment="1" applyProtection="1">
      <alignment horizontal="right"/>
      <protection hidden="1"/>
    </xf>
    <xf numFmtId="49" fontId="95" fillId="0" borderId="11" xfId="0" applyNumberFormat="1" applyFont="1" applyBorder="1" applyProtection="1">
      <protection hidden="1"/>
    </xf>
    <xf numFmtId="0" fontId="95" fillId="0" borderId="15" xfId="0" applyFont="1" applyBorder="1" applyAlignment="1" applyProtection="1">
      <alignment horizontal="right"/>
      <protection hidden="1"/>
    </xf>
    <xf numFmtId="49" fontId="92" fillId="0" borderId="0" xfId="0" applyNumberFormat="1" applyFont="1" applyFill="1" applyBorder="1" applyProtection="1">
      <protection hidden="1"/>
    </xf>
    <xf numFmtId="2" fontId="92" fillId="0" borderId="0" xfId="0" applyNumberFormat="1" applyFont="1" applyFill="1" applyBorder="1" applyProtection="1">
      <protection hidden="1"/>
    </xf>
    <xf numFmtId="2" fontId="35" fillId="0" borderId="0" xfId="0" applyNumberFormat="1" applyFont="1" applyFill="1" applyBorder="1" applyProtection="1">
      <protection hidden="1"/>
    </xf>
    <xf numFmtId="0" fontId="91" fillId="0" borderId="0" xfId="0" applyFont="1" applyFill="1" applyBorder="1" applyAlignment="1" applyProtection="1">
      <alignment horizontal="right"/>
      <protection hidden="1"/>
    </xf>
    <xf numFmtId="0" fontId="11" fillId="0" borderId="0" xfId="0" applyFont="1" applyAlignment="1" applyProtection="1">
      <alignment wrapText="1"/>
      <protection hidden="1"/>
    </xf>
    <xf numFmtId="49" fontId="11" fillId="0" borderId="0" xfId="0" applyNumberFormat="1" applyFont="1" applyAlignment="1" applyProtection="1">
      <alignment horizontal="right"/>
      <protection hidden="1"/>
    </xf>
    <xf numFmtId="2" fontId="4" fillId="0" borderId="0" xfId="0" applyNumberFormat="1" applyFont="1" applyProtection="1">
      <protection hidden="1"/>
    </xf>
    <xf numFmtId="2" fontId="11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11" fillId="0" borderId="0" xfId="0" applyFont="1" applyProtection="1">
      <protection hidden="1"/>
    </xf>
    <xf numFmtId="0" fontId="3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right"/>
      <protection hidden="1"/>
    </xf>
    <xf numFmtId="2" fontId="93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96" fillId="0" borderId="0" xfId="0" applyNumberFormat="1" applyFont="1" applyProtection="1">
      <protection hidden="1"/>
    </xf>
    <xf numFmtId="2" fontId="97" fillId="0" borderId="0" xfId="0" applyNumberFormat="1" applyFont="1" applyProtection="1">
      <protection hidden="1"/>
    </xf>
    <xf numFmtId="4" fontId="96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4" fontId="4" fillId="0" borderId="0" xfId="0" applyNumberFormat="1" applyFont="1" applyFill="1" applyProtection="1">
      <protection hidden="1"/>
    </xf>
    <xf numFmtId="0" fontId="14" fillId="0" borderId="0" xfId="0" applyFont="1" applyAlignment="1" applyProtection="1">
      <protection hidden="1"/>
    </xf>
    <xf numFmtId="49" fontId="91" fillId="0" borderId="11" xfId="0" applyNumberFormat="1" applyFont="1" applyFill="1" applyBorder="1" applyProtection="1">
      <protection hidden="1"/>
    </xf>
    <xf numFmtId="0" fontId="91" fillId="0" borderId="13" xfId="0" applyFont="1" applyFill="1" applyBorder="1" applyAlignment="1" applyProtection="1">
      <alignment horizontal="right"/>
      <protection hidden="1"/>
    </xf>
    <xf numFmtId="2" fontId="96" fillId="12" borderId="0" xfId="0" applyNumberFormat="1" applyFont="1" applyFill="1" applyProtection="1">
      <protection hidden="1"/>
    </xf>
    <xf numFmtId="2" fontId="4" fillId="12" borderId="0" xfId="0" applyNumberFormat="1" applyFont="1" applyFill="1" applyProtection="1">
      <protection hidden="1"/>
    </xf>
    <xf numFmtId="2" fontId="96" fillId="17" borderId="0" xfId="0" applyNumberFormat="1" applyFont="1" applyFill="1" applyProtection="1">
      <protection hidden="1"/>
    </xf>
    <xf numFmtId="2" fontId="4" fillId="17" borderId="0" xfId="0" applyNumberFormat="1" applyFont="1" applyFill="1" applyProtection="1">
      <protection hidden="1"/>
    </xf>
    <xf numFmtId="2" fontId="97" fillId="17" borderId="0" xfId="0" applyNumberFormat="1" applyFont="1" applyFill="1" applyProtection="1">
      <protection hidden="1"/>
    </xf>
    <xf numFmtId="2" fontId="98" fillId="12" borderId="0" xfId="0" applyNumberFormat="1" applyFont="1" applyFill="1" applyProtection="1">
      <protection hidden="1"/>
    </xf>
    <xf numFmtId="2" fontId="99" fillId="17" borderId="0" xfId="0" applyNumberFormat="1" applyFont="1" applyFill="1" applyProtection="1">
      <protection hidden="1"/>
    </xf>
    <xf numFmtId="2" fontId="97" fillId="14" borderId="0" xfId="0" applyNumberFormat="1" applyFont="1" applyFill="1" applyProtection="1">
      <protection hidden="1"/>
    </xf>
    <xf numFmtId="2" fontId="100" fillId="12" borderId="0" xfId="0" applyNumberFormat="1" applyFont="1" applyFill="1" applyProtection="1"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Protection="1">
      <protection hidden="1"/>
    </xf>
    <xf numFmtId="0" fontId="75" fillId="0" borderId="0" xfId="0" applyFont="1" applyBorder="1" applyAlignment="1" applyProtection="1">
      <protection hidden="1"/>
    </xf>
    <xf numFmtId="0" fontId="59" fillId="0" borderId="0" xfId="0" applyFont="1" applyFill="1" applyBorder="1" applyAlignment="1" applyProtection="1">
      <protection hidden="1"/>
    </xf>
    <xf numFmtId="0" fontId="59" fillId="0" borderId="0" xfId="0" applyFont="1" applyFill="1" applyBorder="1" applyProtection="1">
      <protection hidden="1"/>
    </xf>
    <xf numFmtId="0" fontId="59" fillId="0" borderId="0" xfId="0" applyNumberFormat="1" applyFont="1" applyFill="1" applyBorder="1" applyAlignment="1" applyProtection="1">
      <protection hidden="1"/>
    </xf>
    <xf numFmtId="0" fontId="76" fillId="0" borderId="0" xfId="0" applyFont="1" applyBorder="1" applyAlignment="1" applyProtection="1">
      <alignment wrapText="1"/>
      <protection hidden="1"/>
    </xf>
    <xf numFmtId="0" fontId="76" fillId="0" borderId="0" xfId="0" applyFont="1" applyBorder="1" applyAlignment="1" applyProtection="1">
      <alignment horizontal="right" wrapText="1"/>
      <protection hidden="1"/>
    </xf>
    <xf numFmtId="0" fontId="76" fillId="0" borderId="0" xfId="0" applyNumberFormat="1" applyFont="1" applyBorder="1" applyAlignment="1" applyProtection="1">
      <alignment horizontal="right" wrapText="1"/>
      <protection hidden="1"/>
    </xf>
    <xf numFmtId="0" fontId="59" fillId="0" borderId="0" xfId="0" applyNumberFormat="1" applyFont="1" applyBorder="1" applyProtection="1">
      <protection hidden="1"/>
    </xf>
    <xf numFmtId="2" fontId="76" fillId="14" borderId="0" xfId="0" applyNumberFormat="1" applyFont="1" applyFill="1" applyBorder="1" applyProtection="1">
      <protection hidden="1"/>
    </xf>
    <xf numFmtId="0" fontId="76" fillId="0" borderId="0" xfId="0" applyFont="1" applyFill="1" applyBorder="1" applyProtection="1">
      <protection hidden="1"/>
    </xf>
    <xf numFmtId="2" fontId="76" fillId="15" borderId="0" xfId="0" applyNumberFormat="1" applyFont="1" applyFill="1" applyBorder="1" applyProtection="1">
      <protection hidden="1"/>
    </xf>
    <xf numFmtId="2" fontId="76" fillId="0" borderId="0" xfId="0" applyNumberFormat="1" applyFont="1" applyFill="1" applyBorder="1" applyProtection="1">
      <protection hidden="1"/>
    </xf>
    <xf numFmtId="2" fontId="76" fillId="16" borderId="0" xfId="0" applyNumberFormat="1" applyFont="1" applyFill="1" applyBorder="1" applyProtection="1">
      <protection hidden="1"/>
    </xf>
    <xf numFmtId="2" fontId="101" fillId="14" borderId="0" xfId="0" applyNumberFormat="1" applyFont="1" applyFill="1" applyBorder="1" applyProtection="1">
      <protection hidden="1"/>
    </xf>
    <xf numFmtId="0" fontId="76" fillId="0" borderId="0" xfId="0" applyNumberFormat="1" applyFont="1" applyFill="1" applyBorder="1" applyAlignment="1" applyProtection="1">
      <alignment horizontal="right" wrapText="1"/>
      <protection hidden="1"/>
    </xf>
    <xf numFmtId="0" fontId="59" fillId="0" borderId="0" xfId="0" applyNumberFormat="1" applyFont="1" applyFill="1" applyBorder="1" applyProtection="1">
      <protection hidden="1"/>
    </xf>
    <xf numFmtId="2" fontId="76" fillId="12" borderId="0" xfId="0" applyNumberFormat="1" applyFont="1" applyFill="1" applyBorder="1" applyProtection="1">
      <protection hidden="1"/>
    </xf>
    <xf numFmtId="0" fontId="102" fillId="0" borderId="0" xfId="0" applyNumberFormat="1" applyFont="1" applyBorder="1" applyProtection="1">
      <protection hidden="1"/>
    </xf>
    <xf numFmtId="2" fontId="102" fillId="14" borderId="0" xfId="0" applyNumberFormat="1" applyFont="1" applyFill="1" applyBorder="1" applyProtection="1">
      <protection hidden="1"/>
    </xf>
    <xf numFmtId="2" fontId="102" fillId="0" borderId="0" xfId="0" applyNumberFormat="1" applyFont="1" applyFill="1" applyBorder="1" applyProtection="1">
      <protection hidden="1"/>
    </xf>
    <xf numFmtId="2" fontId="102" fillId="15" borderId="0" xfId="0" applyNumberFormat="1" applyFont="1" applyFill="1" applyBorder="1" applyProtection="1">
      <protection hidden="1"/>
    </xf>
    <xf numFmtId="4" fontId="76" fillId="0" borderId="0" xfId="0" applyNumberFormat="1" applyFont="1" applyFill="1" applyBorder="1" applyProtection="1">
      <protection hidden="1"/>
    </xf>
    <xf numFmtId="2" fontId="102" fillId="16" borderId="0" xfId="0" applyNumberFormat="1" applyFont="1" applyFill="1" applyBorder="1" applyProtection="1">
      <protection hidden="1"/>
    </xf>
    <xf numFmtId="2" fontId="102" fillId="12" borderId="0" xfId="0" applyNumberFormat="1" applyFont="1" applyFill="1" applyBorder="1" applyProtection="1">
      <protection hidden="1"/>
    </xf>
    <xf numFmtId="0" fontId="102" fillId="0" borderId="0" xfId="0" applyNumberFormat="1" applyFont="1" applyFill="1" applyBorder="1" applyProtection="1"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59" fillId="0" borderId="0" xfId="0" applyNumberFormat="1" applyFont="1" applyBorder="1" applyAlignment="1" applyProtection="1">
      <alignment horizontal="right"/>
      <protection hidden="1"/>
    </xf>
    <xf numFmtId="2" fontId="59" fillId="0" borderId="0" xfId="0" applyNumberFormat="1" applyFont="1" applyBorder="1" applyAlignment="1" applyProtection="1">
      <alignment horizontal="right"/>
      <protection hidden="1"/>
    </xf>
    <xf numFmtId="2" fontId="59" fillId="14" borderId="0" xfId="0" applyNumberFormat="1" applyFont="1" applyFill="1" applyBorder="1" applyProtection="1">
      <protection hidden="1"/>
    </xf>
    <xf numFmtId="2" fontId="59" fillId="0" borderId="0" xfId="0" applyNumberFormat="1" applyFont="1" applyFill="1" applyBorder="1" applyProtection="1">
      <protection hidden="1"/>
    </xf>
    <xf numFmtId="4" fontId="59" fillId="15" borderId="0" xfId="0" applyNumberFormat="1" applyFont="1" applyFill="1" applyBorder="1" applyProtection="1">
      <protection hidden="1"/>
    </xf>
    <xf numFmtId="4" fontId="59" fillId="0" borderId="0" xfId="0" applyNumberFormat="1" applyFont="1" applyFill="1" applyBorder="1" applyProtection="1">
      <protection hidden="1"/>
    </xf>
    <xf numFmtId="4" fontId="59" fillId="16" borderId="0" xfId="0" applyNumberFormat="1" applyFont="1" applyFill="1" applyBorder="1" applyProtection="1">
      <protection hidden="1"/>
    </xf>
    <xf numFmtId="2" fontId="59" fillId="12" borderId="0" xfId="0" applyNumberFormat="1" applyFont="1" applyFill="1" applyBorder="1" applyProtection="1">
      <protection hidden="1"/>
    </xf>
    <xf numFmtId="2" fontId="59" fillId="0" borderId="0" xfId="0" applyNumberFormat="1" applyFont="1" applyFill="1" applyBorder="1" applyAlignment="1" applyProtection="1">
      <alignment horizontal="right"/>
      <protection hidden="1"/>
    </xf>
    <xf numFmtId="0" fontId="76" fillId="0" borderId="0" xfId="0" applyNumberFormat="1" applyFont="1" applyBorder="1" applyProtection="1">
      <protection hidden="1"/>
    </xf>
    <xf numFmtId="0" fontId="76" fillId="0" borderId="0" xfId="0" applyNumberFormat="1" applyFont="1" applyFill="1" applyBorder="1" applyProtection="1">
      <protection hidden="1"/>
    </xf>
    <xf numFmtId="2" fontId="59" fillId="0" borderId="0" xfId="0" applyNumberFormat="1" applyFont="1" applyBorder="1" applyProtection="1">
      <protection hidden="1"/>
    </xf>
    <xf numFmtId="0" fontId="59" fillId="0" borderId="0" xfId="0" applyNumberFormat="1" applyFont="1" applyBorder="1" applyAlignment="1" applyProtection="1">
      <alignment horizontal="right"/>
      <protection hidden="1"/>
    </xf>
    <xf numFmtId="0" fontId="59" fillId="0" borderId="0" xfId="0" applyNumberFormat="1" applyFont="1" applyFill="1" applyBorder="1" applyAlignment="1" applyProtection="1">
      <alignment horizontal="right"/>
      <protection hidden="1"/>
    </xf>
    <xf numFmtId="2" fontId="59" fillId="15" borderId="0" xfId="0" applyNumberFormat="1" applyFont="1" applyFill="1" applyBorder="1" applyProtection="1">
      <protection hidden="1"/>
    </xf>
    <xf numFmtId="2" fontId="59" fillId="16" borderId="0" xfId="0" applyNumberFormat="1" applyFont="1" applyFill="1" applyBorder="1" applyProtection="1">
      <protection hidden="1"/>
    </xf>
    <xf numFmtId="2" fontId="103" fillId="14" borderId="0" xfId="0" applyNumberFormat="1" applyFont="1" applyFill="1" applyBorder="1" applyProtection="1">
      <protection hidden="1"/>
    </xf>
    <xf numFmtId="2" fontId="103" fillId="15" borderId="0" xfId="0" applyNumberFormat="1" applyFont="1" applyFill="1" applyBorder="1" applyProtection="1">
      <protection hidden="1"/>
    </xf>
    <xf numFmtId="2" fontId="103" fillId="16" borderId="0" xfId="0" applyNumberFormat="1" applyFont="1" applyFill="1" applyBorder="1" applyProtection="1">
      <protection hidden="1"/>
    </xf>
    <xf numFmtId="2" fontId="103" fillId="12" borderId="0" xfId="0" applyNumberFormat="1" applyFont="1" applyFill="1" applyBorder="1" applyProtection="1">
      <protection hidden="1"/>
    </xf>
    <xf numFmtId="0" fontId="101" fillId="0" borderId="0" xfId="0" applyFont="1" applyBorder="1" applyAlignment="1" applyProtection="1">
      <alignment horizontal="right" wrapText="1"/>
      <protection hidden="1"/>
    </xf>
    <xf numFmtId="0" fontId="77" fillId="0" borderId="0" xfId="0" applyNumberFormat="1" applyFont="1" applyBorder="1" applyProtection="1">
      <protection hidden="1"/>
    </xf>
    <xf numFmtId="0" fontId="77" fillId="0" borderId="0" xfId="0" applyFont="1" applyFill="1" applyBorder="1" applyProtection="1">
      <protection hidden="1"/>
    </xf>
    <xf numFmtId="0" fontId="77" fillId="0" borderId="0" xfId="0" applyNumberFormat="1" applyFont="1" applyFill="1" applyBorder="1" applyProtection="1">
      <protection hidden="1"/>
    </xf>
    <xf numFmtId="0" fontId="59" fillId="14" borderId="0" xfId="0" applyFont="1" applyFill="1" applyBorder="1" applyProtection="1">
      <protection hidden="1"/>
    </xf>
    <xf numFmtId="0" fontId="59" fillId="15" borderId="0" xfId="0" applyFont="1" applyFill="1" applyBorder="1" applyProtection="1">
      <protection hidden="1"/>
    </xf>
    <xf numFmtId="2" fontId="104" fillId="12" borderId="0" xfId="0" applyNumberFormat="1" applyFont="1" applyFill="1" applyBorder="1" applyProtection="1">
      <protection hidden="1"/>
    </xf>
    <xf numFmtId="2" fontId="76" fillId="0" borderId="0" xfId="0" applyNumberFormat="1" applyFont="1" applyBorder="1" applyAlignment="1" applyProtection="1">
      <alignment horizontal="right" wrapText="1"/>
      <protection hidden="1"/>
    </xf>
    <xf numFmtId="2" fontId="76" fillId="0" borderId="0" xfId="0" applyNumberFormat="1" applyFont="1" applyFill="1" applyBorder="1" applyAlignment="1" applyProtection="1">
      <alignment horizontal="right" wrapText="1"/>
      <protection hidden="1"/>
    </xf>
    <xf numFmtId="2" fontId="78" fillId="16" borderId="0" xfId="0" applyNumberFormat="1" applyFont="1" applyFill="1" applyBorder="1" applyProtection="1">
      <protection hidden="1"/>
    </xf>
    <xf numFmtId="2" fontId="105" fillId="14" borderId="0" xfId="0" applyNumberFormat="1" applyFont="1" applyFill="1" applyBorder="1" applyProtection="1">
      <protection hidden="1"/>
    </xf>
    <xf numFmtId="49" fontId="104" fillId="0" borderId="0" xfId="0" applyNumberFormat="1" applyFont="1" applyBorder="1" applyAlignment="1" applyProtection="1">
      <alignment horizontal="right"/>
      <protection hidden="1"/>
    </xf>
    <xf numFmtId="2" fontId="76" fillId="0" borderId="0" xfId="0" applyNumberFormat="1" applyFont="1" applyBorder="1" applyAlignment="1" applyProtection="1">
      <alignment horizontal="right"/>
      <protection hidden="1"/>
    </xf>
    <xf numFmtId="2" fontId="76" fillId="0" borderId="0" xfId="0" applyNumberFormat="1" applyFont="1" applyFill="1" applyBorder="1" applyAlignment="1" applyProtection="1">
      <alignment horizontal="right"/>
      <protection hidden="1"/>
    </xf>
    <xf numFmtId="49" fontId="76" fillId="0" borderId="0" xfId="0" applyNumberFormat="1" applyFont="1" applyBorder="1" applyAlignment="1" applyProtection="1">
      <alignment horizontal="right"/>
      <protection hidden="1"/>
    </xf>
    <xf numFmtId="0" fontId="76" fillId="0" borderId="0" xfId="0" applyNumberFormat="1" applyFont="1" applyBorder="1" applyAlignment="1" applyProtection="1">
      <alignment horizontal="right"/>
      <protection hidden="1"/>
    </xf>
    <xf numFmtId="0" fontId="76" fillId="0" borderId="0" xfId="0" applyNumberFormat="1" applyFont="1" applyFill="1" applyBorder="1" applyAlignment="1" applyProtection="1">
      <alignment horizontal="right"/>
      <protection hidden="1"/>
    </xf>
    <xf numFmtId="49" fontId="59" fillId="0" borderId="0" xfId="0" applyNumberFormat="1" applyFont="1" applyFill="1" applyBorder="1" applyAlignment="1" applyProtection="1">
      <alignment horizontal="right"/>
      <protection hidden="1"/>
    </xf>
    <xf numFmtId="0" fontId="59" fillId="18" borderId="0" xfId="0" applyFont="1" applyFill="1" applyBorder="1" applyProtection="1">
      <protection hidden="1"/>
    </xf>
    <xf numFmtId="2" fontId="104" fillId="0" borderId="0" xfId="0" applyNumberFormat="1" applyFont="1" applyFill="1" applyBorder="1" applyProtection="1">
      <protection hidden="1"/>
    </xf>
    <xf numFmtId="2" fontId="104" fillId="18" borderId="0" xfId="0" applyNumberFormat="1" applyFont="1" applyFill="1" applyBorder="1" applyProtection="1">
      <protection hidden="1"/>
    </xf>
    <xf numFmtId="2" fontId="59" fillId="18" borderId="0" xfId="0" applyNumberFormat="1" applyFont="1" applyFill="1" applyBorder="1" applyProtection="1">
      <protection hidden="1"/>
    </xf>
    <xf numFmtId="0" fontId="77" fillId="0" borderId="0" xfId="0" applyFont="1" applyBorder="1" applyAlignment="1" applyProtection="1">
      <alignment wrapText="1"/>
      <protection hidden="1"/>
    </xf>
    <xf numFmtId="2" fontId="101" fillId="18" borderId="0" xfId="0" applyNumberFormat="1" applyFont="1" applyFill="1" applyBorder="1" applyProtection="1">
      <protection hidden="1"/>
    </xf>
    <xf numFmtId="2" fontId="105" fillId="18" borderId="0" xfId="0" applyNumberFormat="1" applyFont="1" applyFill="1" applyBorder="1" applyProtection="1">
      <protection hidden="1"/>
    </xf>
    <xf numFmtId="2" fontId="106" fillId="18" borderId="0" xfId="0" applyNumberFormat="1" applyFont="1" applyFill="1" applyBorder="1" applyProtection="1">
      <protection hidden="1"/>
    </xf>
    <xf numFmtId="0" fontId="76" fillId="0" borderId="0" xfId="0" applyFont="1" applyBorder="1" applyAlignment="1" applyProtection="1">
      <protection hidden="1"/>
    </xf>
    <xf numFmtId="0" fontId="77" fillId="0" borderId="0" xfId="0" applyFont="1" applyBorder="1" applyAlignment="1" applyProtection="1">
      <protection hidden="1"/>
    </xf>
    <xf numFmtId="0" fontId="107" fillId="0" borderId="0" xfId="13" applyFont="1"/>
    <xf numFmtId="0" fontId="107" fillId="0" borderId="0" xfId="13" applyFont="1" applyBorder="1" applyAlignment="1">
      <alignment horizontal="right"/>
    </xf>
    <xf numFmtId="0" fontId="107" fillId="0" borderId="0" xfId="13" applyFont="1" applyBorder="1"/>
    <xf numFmtId="0" fontId="107" fillId="0" borderId="0" xfId="0" applyFont="1" applyBorder="1"/>
    <xf numFmtId="0" fontId="57" fillId="0" borderId="52" xfId="0" applyFont="1" applyBorder="1" applyProtection="1">
      <protection hidden="1"/>
    </xf>
    <xf numFmtId="0" fontId="79" fillId="0" borderId="0" xfId="0" applyFont="1" applyBorder="1" applyAlignment="1" applyProtection="1">
      <alignment horizontal="center"/>
      <protection hidden="1"/>
    </xf>
    <xf numFmtId="0" fontId="4" fillId="0" borderId="3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left" vertical="top" wrapText="1"/>
    </xf>
    <xf numFmtId="0" fontId="62" fillId="0" borderId="0" xfId="0" applyFont="1" applyBorder="1" applyAlignment="1" applyProtection="1">
      <alignment horizontal="left" vertical="top" wrapText="1"/>
      <protection hidden="1"/>
    </xf>
    <xf numFmtId="0" fontId="3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79" fillId="0" borderId="0" xfId="0" applyFont="1" applyBorder="1" applyAlignment="1" applyProtection="1">
      <alignment horizontal="center" vertical="top" wrapText="1"/>
      <protection hidden="1"/>
    </xf>
    <xf numFmtId="0" fontId="35" fillId="0" borderId="0" xfId="0" applyFont="1" applyBorder="1" applyAlignment="1">
      <alignment horizontal="center" vertical="top" wrapText="1"/>
    </xf>
    <xf numFmtId="0" fontId="59" fillId="0" borderId="0" xfId="0" applyFont="1" applyBorder="1" applyAlignment="1" applyProtection="1">
      <alignment vertical="top"/>
      <protection hidden="1"/>
    </xf>
    <xf numFmtId="0" fontId="84" fillId="0" borderId="0" xfId="0" applyNumberFormat="1" applyFont="1" applyProtection="1">
      <protection hidden="1"/>
    </xf>
    <xf numFmtId="0" fontId="84" fillId="0" borderId="0" xfId="3" applyNumberFormat="1" applyFont="1" applyProtection="1">
      <protection hidden="1"/>
    </xf>
    <xf numFmtId="0" fontId="84" fillId="0" borderId="0" xfId="3" applyNumberFormat="1" applyFont="1" applyAlignment="1" applyProtection="1">
      <alignment horizontal="right"/>
      <protection hidden="1"/>
    </xf>
    <xf numFmtId="0" fontId="84" fillId="0" borderId="0" xfId="3" applyNumberFormat="1" applyFont="1" applyBorder="1" applyProtection="1">
      <protection hidden="1"/>
    </xf>
    <xf numFmtId="0" fontId="84" fillId="0" borderId="0" xfId="3" applyNumberFormat="1" applyFont="1" applyBorder="1" applyAlignment="1" applyProtection="1">
      <alignment horizontal="center"/>
      <protection hidden="1"/>
    </xf>
    <xf numFmtId="0" fontId="84" fillId="0" borderId="0" xfId="3" applyNumberFormat="1" applyFont="1" applyAlignment="1" applyProtection="1">
      <protection hidden="1"/>
    </xf>
    <xf numFmtId="0" fontId="79" fillId="0" borderId="0" xfId="3" applyNumberFormat="1" applyFont="1" applyProtection="1">
      <protection hidden="1"/>
    </xf>
    <xf numFmtId="0" fontId="79" fillId="0" borderId="0" xfId="3" applyNumberFormat="1" applyFont="1" applyFill="1" applyAlignment="1" applyProtection="1">
      <alignment horizontal="center" wrapText="1"/>
      <protection hidden="1"/>
    </xf>
    <xf numFmtId="0" fontId="79" fillId="0" borderId="0" xfId="3" applyNumberFormat="1" applyFont="1" applyFill="1" applyAlignment="1" applyProtection="1">
      <alignment wrapText="1"/>
      <protection hidden="1"/>
    </xf>
    <xf numFmtId="0" fontId="79" fillId="0" borderId="0" xfId="3" applyNumberFormat="1" applyFont="1" applyFill="1" applyAlignment="1" applyProtection="1">
      <alignment vertical="center"/>
      <protection hidden="1"/>
    </xf>
    <xf numFmtId="0" fontId="79" fillId="0" borderId="0" xfId="3" applyNumberFormat="1" applyFont="1" applyAlignment="1" applyProtection="1">
      <alignment wrapText="1"/>
      <protection hidden="1"/>
    </xf>
    <xf numFmtId="0" fontId="84" fillId="0" borderId="1" xfId="3" applyNumberFormat="1" applyFont="1" applyBorder="1" applyAlignment="1" applyProtection="1">
      <alignment horizontal="center" vertical="center"/>
      <protection hidden="1"/>
    </xf>
    <xf numFmtId="0" fontId="79" fillId="0" borderId="0" xfId="3" applyNumberFormat="1" applyFont="1" applyAlignment="1" applyProtection="1">
      <protection hidden="1"/>
    </xf>
    <xf numFmtId="0" fontId="84" fillId="0" borderId="0" xfId="3" applyNumberFormat="1" applyFont="1" applyBorder="1" applyAlignment="1" applyProtection="1">
      <alignment horizontal="center" vertical="center"/>
      <protection hidden="1"/>
    </xf>
    <xf numFmtId="0" fontId="85" fillId="0" borderId="0" xfId="3" applyNumberFormat="1" applyFont="1" applyProtection="1">
      <protection hidden="1"/>
    </xf>
    <xf numFmtId="0" fontId="84" fillId="0" borderId="0" xfId="3" applyNumberFormat="1" applyFont="1" applyAlignment="1" applyProtection="1">
      <alignment horizontal="center" vertical="center"/>
      <protection hidden="1"/>
    </xf>
    <xf numFmtId="0" fontId="84" fillId="0" borderId="0" xfId="3" applyNumberFormat="1" applyFont="1" applyBorder="1" applyAlignment="1" applyProtection="1">
      <alignment horizontal="left" vertical="center"/>
      <protection hidden="1"/>
    </xf>
    <xf numFmtId="0" fontId="59" fillId="0" borderId="0" xfId="0" applyNumberFormat="1" applyFont="1" applyProtection="1">
      <protection hidden="1"/>
    </xf>
    <xf numFmtId="0" fontId="87" fillId="0" borderId="0" xfId="3" applyNumberFormat="1" applyFont="1" applyProtection="1">
      <protection hidden="1"/>
    </xf>
    <xf numFmtId="0" fontId="83" fillId="0" borderId="0" xfId="3" applyNumberFormat="1" applyFont="1" applyProtection="1">
      <protection hidden="1"/>
    </xf>
    <xf numFmtId="0" fontId="83" fillId="0" borderId="0" xfId="3" applyNumberFormat="1" applyFont="1" applyBorder="1" applyAlignment="1" applyProtection="1">
      <alignment horizontal="left" vertical="center"/>
      <protection hidden="1"/>
    </xf>
    <xf numFmtId="0" fontId="83" fillId="0" borderId="0" xfId="3" applyNumberFormat="1" applyFont="1" applyBorder="1" applyProtection="1">
      <protection hidden="1"/>
    </xf>
    <xf numFmtId="0" fontId="84" fillId="0" borderId="0" xfId="0" applyNumberFormat="1" applyFont="1" applyBorder="1" applyProtection="1">
      <protection hidden="1"/>
    </xf>
    <xf numFmtId="0" fontId="83" fillId="0" borderId="0" xfId="3" applyNumberFormat="1" applyFont="1" applyBorder="1" applyAlignment="1" applyProtection="1">
      <protection hidden="1"/>
    </xf>
    <xf numFmtId="0" fontId="84" fillId="0" borderId="1" xfId="3" applyNumberFormat="1" applyFont="1" applyBorder="1" applyAlignment="1" applyProtection="1">
      <alignment horizontal="center" vertical="center"/>
      <protection locked="0" hidden="1"/>
    </xf>
    <xf numFmtId="0" fontId="84" fillId="0" borderId="1" xfId="3" applyNumberFormat="1" applyFont="1" applyBorder="1" applyAlignment="1" applyProtection="1">
      <alignment horizontal="center"/>
      <protection locked="0" hidden="1"/>
    </xf>
    <xf numFmtId="0" fontId="108" fillId="19" borderId="0" xfId="0" applyFont="1" applyFill="1" applyBorder="1" applyAlignment="1" applyProtection="1">
      <alignment horizontal="center" wrapText="1"/>
      <protection hidden="1"/>
    </xf>
    <xf numFmtId="0" fontId="108" fillId="19" borderId="0" xfId="0" applyNumberFormat="1" applyFont="1" applyFill="1" applyBorder="1" applyAlignment="1" applyProtection="1">
      <protection hidden="1"/>
    </xf>
    <xf numFmtId="0" fontId="108" fillId="19" borderId="0" xfId="0" applyFont="1" applyFill="1" applyBorder="1" applyAlignment="1" applyProtection="1">
      <alignment horizontal="center"/>
      <protection hidden="1"/>
    </xf>
    <xf numFmtId="0" fontId="108" fillId="19" borderId="0" xfId="0" applyFont="1" applyFill="1" applyBorder="1" applyAlignment="1" applyProtection="1">
      <protection hidden="1"/>
    </xf>
    <xf numFmtId="0" fontId="108" fillId="19" borderId="0" xfId="0" applyFont="1" applyFill="1" applyBorder="1" applyProtection="1">
      <protection hidden="1"/>
    </xf>
    <xf numFmtId="0" fontId="109" fillId="19" borderId="0" xfId="0" applyFont="1" applyFill="1" applyBorder="1" applyAlignment="1" applyProtection="1">
      <alignment horizontal="center"/>
      <protection hidden="1"/>
    </xf>
    <xf numFmtId="0" fontId="110" fillId="19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1" fillId="20" borderId="53" xfId="0" applyFont="1" applyFill="1" applyBorder="1" applyAlignment="1" applyProtection="1">
      <alignment horizontal="left"/>
      <protection locked="0" hidden="1"/>
    </xf>
    <xf numFmtId="49" fontId="111" fillId="20" borderId="53" xfId="0" applyNumberFormat="1" applyFont="1" applyFill="1" applyBorder="1" applyAlignment="1" applyProtection="1">
      <alignment horizontal="left"/>
      <protection locked="0" hidden="1"/>
    </xf>
    <xf numFmtId="14" fontId="111" fillId="20" borderId="53" xfId="0" applyNumberFormat="1" applyFont="1" applyFill="1" applyBorder="1" applyAlignment="1" applyProtection="1">
      <alignment horizontal="left"/>
      <protection locked="0" hidden="1"/>
    </xf>
    <xf numFmtId="2" fontId="0" fillId="0" borderId="13" xfId="0" applyNumberFormat="1" applyFill="1" applyBorder="1" applyProtection="1">
      <protection hidden="1"/>
    </xf>
    <xf numFmtId="0" fontId="84" fillId="0" borderId="0" xfId="0" applyFont="1" applyProtection="1">
      <protection hidden="1"/>
    </xf>
    <xf numFmtId="49" fontId="87" fillId="0" borderId="0" xfId="3" applyNumberFormat="1" applyFont="1" applyProtection="1">
      <protection hidden="1"/>
    </xf>
    <xf numFmtId="49" fontId="83" fillId="0" borderId="0" xfId="3" applyNumberFormat="1" applyFont="1" applyProtection="1">
      <protection hidden="1"/>
    </xf>
    <xf numFmtId="49" fontId="83" fillId="0" borderId="0" xfId="3" applyNumberFormat="1" applyFont="1" applyBorder="1" applyAlignment="1" applyProtection="1">
      <alignment horizontal="left" vertical="center"/>
      <protection hidden="1"/>
    </xf>
    <xf numFmtId="49" fontId="83" fillId="0" borderId="0" xfId="3" applyNumberFormat="1" applyFont="1" applyBorder="1" applyProtection="1">
      <protection hidden="1"/>
    </xf>
    <xf numFmtId="0" fontId="84" fillId="0" borderId="0" xfId="0" applyFont="1" applyBorder="1" applyProtection="1">
      <protection hidden="1"/>
    </xf>
    <xf numFmtId="49" fontId="83" fillId="0" borderId="0" xfId="3" applyNumberFormat="1" applyFont="1" applyBorder="1" applyAlignment="1" applyProtection="1">
      <protection hidden="1"/>
    </xf>
    <xf numFmtId="49" fontId="93" fillId="0" borderId="0" xfId="0" applyNumberFormat="1" applyFont="1" applyAlignment="1" applyProtection="1">
      <alignment horizontal="center"/>
      <protection hidden="1"/>
    </xf>
    <xf numFmtId="49" fontId="4" fillId="0" borderId="1" xfId="0" applyNumberFormat="1" applyFont="1" applyFill="1" applyBorder="1" applyAlignment="1" applyProtection="1">
      <protection locked="0" hidden="1"/>
    </xf>
    <xf numFmtId="49" fontId="40" fillId="0" borderId="1" xfId="0" applyNumberFormat="1" applyFont="1" applyFill="1" applyBorder="1" applyAlignment="1" applyProtection="1">
      <protection locked="0" hidden="1"/>
    </xf>
    <xf numFmtId="49" fontId="40" fillId="0" borderId="1" xfId="0" applyNumberFormat="1" applyFont="1" applyFill="1" applyBorder="1" applyProtection="1">
      <protection locked="0" hidden="1"/>
    </xf>
    <xf numFmtId="49" fontId="4" fillId="0" borderId="1" xfId="0" applyNumberFormat="1" applyFont="1" applyFill="1" applyBorder="1" applyProtection="1">
      <protection locked="0" hidden="1"/>
    </xf>
    <xf numFmtId="49" fontId="40" fillId="0" borderId="1" xfId="0" applyNumberFormat="1" applyFont="1" applyBorder="1" applyProtection="1">
      <protection locked="0" hidden="1"/>
    </xf>
    <xf numFmtId="2" fontId="0" fillId="0" borderId="15" xfId="0" applyNumberFormat="1" applyBorder="1" applyProtection="1">
      <protection hidden="1"/>
    </xf>
    <xf numFmtId="2" fontId="0" fillId="0" borderId="16" xfId="0" applyNumberFormat="1" applyBorder="1" applyProtection="1">
      <protection hidden="1"/>
    </xf>
    <xf numFmtId="2" fontId="92" fillId="13" borderId="0" xfId="0" applyNumberFormat="1" applyFont="1" applyFill="1" applyProtection="1">
      <protection locked="0" hidden="1"/>
    </xf>
    <xf numFmtId="0" fontId="0" fillId="15" borderId="13" xfId="0" applyNumberFormat="1" applyFill="1" applyBorder="1" applyProtection="1">
      <protection locked="0" hidden="1"/>
    </xf>
    <xf numFmtId="0" fontId="0" fillId="15" borderId="19" xfId="0" applyNumberFormat="1" applyFill="1" applyBorder="1" applyProtection="1">
      <protection locked="0" hidden="1"/>
    </xf>
    <xf numFmtId="0" fontId="0" fillId="15" borderId="0" xfId="0" applyNumberFormat="1" applyFill="1" applyBorder="1" applyProtection="1">
      <protection locked="0" hidden="1"/>
    </xf>
    <xf numFmtId="0" fontId="0" fillId="15" borderId="18" xfId="0" applyNumberFormat="1" applyFill="1" applyBorder="1" applyProtection="1">
      <protection locked="0" hidden="1"/>
    </xf>
    <xf numFmtId="0" fontId="0" fillId="15" borderId="15" xfId="0" applyNumberFormat="1" applyFill="1" applyBorder="1" applyProtection="1">
      <protection locked="0" hidden="1"/>
    </xf>
    <xf numFmtId="0" fontId="0" fillId="15" borderId="16" xfId="0" applyNumberFormat="1" applyFill="1" applyBorder="1" applyProtection="1">
      <protection locked="0" hidden="1"/>
    </xf>
    <xf numFmtId="0" fontId="113" fillId="0" borderId="0" xfId="13" applyFont="1" applyAlignment="1" applyProtection="1">
      <alignment horizontal="right"/>
      <protection hidden="1"/>
    </xf>
    <xf numFmtId="0" fontId="113" fillId="0" borderId="0" xfId="13" applyFont="1" applyProtection="1">
      <protection hidden="1"/>
    </xf>
    <xf numFmtId="0" fontId="114" fillId="0" borderId="0" xfId="13" applyFont="1" applyProtection="1">
      <protection hidden="1"/>
    </xf>
    <xf numFmtId="0" fontId="88" fillId="0" borderId="0" xfId="13" applyProtection="1">
      <protection hidden="1"/>
    </xf>
    <xf numFmtId="0" fontId="108" fillId="19" borderId="0" xfId="0" applyFont="1" applyFill="1" applyBorder="1" applyProtection="1">
      <protection locked="0" hidden="1"/>
    </xf>
    <xf numFmtId="0" fontId="59" fillId="0" borderId="0" xfId="0" applyFont="1" applyBorder="1" applyProtection="1">
      <protection locked="0" hidden="1"/>
    </xf>
    <xf numFmtId="0" fontId="35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5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/>
    <xf numFmtId="0" fontId="0" fillId="0" borderId="36" xfId="0" applyBorder="1"/>
    <xf numFmtId="0" fontId="0" fillId="0" borderId="35" xfId="0" applyBorder="1"/>
    <xf numFmtId="0" fontId="0" fillId="0" borderId="13" xfId="0" applyBorder="1"/>
    <xf numFmtId="0" fontId="0" fillId="0" borderId="38" xfId="0" applyBorder="1"/>
    <xf numFmtId="0" fontId="0" fillId="0" borderId="40" xfId="0" applyBorder="1"/>
    <xf numFmtId="0" fontId="0" fillId="0" borderId="34" xfId="0" applyBorder="1"/>
    <xf numFmtId="0" fontId="0" fillId="0" borderId="24" xfId="0" applyBorder="1"/>
    <xf numFmtId="0" fontId="0" fillId="0" borderId="22" xfId="0" applyBorder="1"/>
    <xf numFmtId="0" fontId="0" fillId="0" borderId="21" xfId="0" applyBorder="1"/>
    <xf numFmtId="0" fontId="0" fillId="0" borderId="65" xfId="0" applyBorder="1"/>
    <xf numFmtId="0" fontId="0" fillId="0" borderId="20" xfId="0" applyBorder="1"/>
    <xf numFmtId="0" fontId="22" fillId="0" borderId="9" xfId="0" applyFont="1" applyBorder="1" applyAlignment="1"/>
    <xf numFmtId="0" fontId="22" fillId="0" borderId="38" xfId="0" applyFont="1" applyBorder="1" applyAlignment="1"/>
    <xf numFmtId="0" fontId="76" fillId="0" borderId="0" xfId="0" applyNumberFormat="1" applyFont="1" applyBorder="1" applyAlignment="1" applyProtection="1">
      <alignment wrapText="1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Fill="1" applyBorder="1" applyProtection="1">
      <protection hidden="1"/>
    </xf>
    <xf numFmtId="2" fontId="3" fillId="0" borderId="38" xfId="0" applyNumberFormat="1" applyFont="1" applyBorder="1" applyAlignment="1">
      <alignment vertical="center"/>
    </xf>
    <xf numFmtId="0" fontId="22" fillId="0" borderId="73" xfId="0" applyFont="1" applyBorder="1" applyAlignment="1"/>
    <xf numFmtId="0" fontId="22" fillId="0" borderId="74" xfId="0" applyFont="1" applyBorder="1" applyAlignment="1"/>
    <xf numFmtId="2" fontId="3" fillId="0" borderId="9" xfId="0" applyNumberFormat="1" applyFont="1" applyBorder="1" applyAlignment="1">
      <alignment vertical="center"/>
    </xf>
    <xf numFmtId="0" fontId="0" fillId="0" borderId="6" xfId="0" applyBorder="1"/>
    <xf numFmtId="0" fontId="4" fillId="0" borderId="42" xfId="0" applyFont="1" applyBorder="1" applyAlignment="1">
      <alignment vertical="top"/>
    </xf>
    <xf numFmtId="0" fontId="118" fillId="0" borderId="42" xfId="0" applyFont="1" applyBorder="1" applyAlignment="1">
      <alignment vertical="center" wrapText="1"/>
    </xf>
    <xf numFmtId="0" fontId="118" fillId="0" borderId="42" xfId="0" applyFont="1" applyBorder="1" applyAlignment="1">
      <alignment vertical="center"/>
    </xf>
    <xf numFmtId="49" fontId="53" fillId="0" borderId="42" xfId="0" applyNumberFormat="1" applyFont="1" applyBorder="1" applyAlignment="1">
      <alignment vertical="center"/>
    </xf>
    <xf numFmtId="0" fontId="22" fillId="0" borderId="17" xfId="0" applyFont="1" applyBorder="1" applyAlignment="1"/>
    <xf numFmtId="0" fontId="22" fillId="0" borderId="0" xfId="0" applyFont="1" applyBorder="1" applyAlignment="1"/>
    <xf numFmtId="2" fontId="3" fillId="0" borderId="73" xfId="0" applyNumberFormat="1" applyFont="1" applyBorder="1" applyAlignment="1">
      <alignment vertical="center"/>
    </xf>
    <xf numFmtId="2" fontId="3" fillId="0" borderId="74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122" fillId="21" borderId="0" xfId="18" applyNumberFormat="1" applyBorder="1" applyAlignment="1" applyProtection="1">
      <alignment wrapText="1"/>
      <protection hidden="1"/>
    </xf>
    <xf numFmtId="0" fontId="0" fillId="0" borderId="5" xfId="0" applyBorder="1"/>
    <xf numFmtId="0" fontId="0" fillId="0" borderId="7" xfId="0" applyBorder="1"/>
    <xf numFmtId="0" fontId="0" fillId="0" borderId="26" xfId="0" applyBorder="1"/>
    <xf numFmtId="0" fontId="0" fillId="0" borderId="25" xfId="0" applyBorder="1"/>
    <xf numFmtId="0" fontId="0" fillId="0" borderId="28" xfId="0" applyBorder="1"/>
    <xf numFmtId="0" fontId="0" fillId="0" borderId="2" xfId="0" applyBorder="1"/>
    <xf numFmtId="0" fontId="0" fillId="0" borderId="27" xfId="0" applyBorder="1"/>
    <xf numFmtId="0" fontId="0" fillId="0" borderId="74" xfId="0" applyBorder="1"/>
    <xf numFmtId="0" fontId="0" fillId="0" borderId="78" xfId="0" applyBorder="1"/>
    <xf numFmtId="0" fontId="4" fillId="22" borderId="0" xfId="0" applyFont="1" applyFill="1" applyProtection="1">
      <protection hidden="1"/>
    </xf>
    <xf numFmtId="1" fontId="101" fillId="0" borderId="0" xfId="0" applyNumberFormat="1" applyFont="1" applyBorder="1" applyProtection="1">
      <protection hidden="1"/>
    </xf>
    <xf numFmtId="1" fontId="59" fillId="22" borderId="0" xfId="0" applyNumberFormat="1" applyFont="1" applyFill="1" applyBorder="1" applyProtection="1">
      <protection hidden="1"/>
    </xf>
    <xf numFmtId="1" fontId="101" fillId="22" borderId="0" xfId="0" applyNumberFormat="1" applyFont="1" applyFill="1" applyBorder="1" applyProtection="1">
      <protection hidden="1"/>
    </xf>
    <xf numFmtId="2" fontId="76" fillId="0" borderId="0" xfId="0" applyNumberFormat="1" applyFont="1" applyBorder="1" applyAlignment="1" applyProtection="1">
      <alignment wrapText="1"/>
      <protection hidden="1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2" fontId="3" fillId="0" borderId="13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49" fontId="93" fillId="0" borderId="0" xfId="0" applyNumberFormat="1" applyFont="1" applyAlignment="1" applyProtection="1">
      <alignment horizontal="center"/>
      <protection hidden="1"/>
    </xf>
    <xf numFmtId="2" fontId="59" fillId="22" borderId="0" xfId="0" applyNumberFormat="1" applyFont="1" applyFill="1" applyBorder="1" applyProtection="1">
      <protection hidden="1"/>
    </xf>
    <xf numFmtId="4" fontId="59" fillId="22" borderId="0" xfId="0" applyNumberFormat="1" applyFont="1" applyFill="1" applyBorder="1" applyProtection="1">
      <protection hidden="1"/>
    </xf>
    <xf numFmtId="2" fontId="104" fillId="14" borderId="0" xfId="0" applyNumberFormat="1" applyFont="1" applyFill="1" applyBorder="1" applyProtection="1">
      <protection hidden="1"/>
    </xf>
    <xf numFmtId="0" fontId="59" fillId="0" borderId="0" xfId="0" applyFont="1" applyBorder="1" applyAlignment="1" applyProtection="1">
      <alignment horizontal="left" vertical="top" wrapText="1"/>
      <protection locked="0" hidden="1"/>
    </xf>
    <xf numFmtId="1" fontId="59" fillId="0" borderId="38" xfId="0" applyNumberFormat="1" applyFont="1" applyBorder="1" applyAlignment="1" applyProtection="1">
      <alignment horizontal="right"/>
      <protection locked="0" hidden="1"/>
    </xf>
    <xf numFmtId="1" fontId="57" fillId="0" borderId="0" xfId="0" applyNumberFormat="1" applyFont="1" applyBorder="1" applyAlignment="1" applyProtection="1">
      <alignment horizontal="right"/>
      <protection locked="0" hidden="1"/>
    </xf>
    <xf numFmtId="1" fontId="57" fillId="0" borderId="15" xfId="0" applyNumberFormat="1" applyFont="1" applyBorder="1" applyAlignment="1" applyProtection="1">
      <alignment horizontal="right"/>
      <protection locked="0" hidden="1"/>
    </xf>
    <xf numFmtId="1" fontId="59" fillId="0" borderId="38" xfId="0" applyNumberFormat="1" applyFont="1" applyBorder="1" applyAlignment="1" applyProtection="1">
      <protection locked="0" hidden="1"/>
    </xf>
    <xf numFmtId="1" fontId="59" fillId="0" borderId="40" xfId="0" applyNumberFormat="1" applyFont="1" applyBorder="1" applyAlignment="1" applyProtection="1">
      <protection locked="0" hidden="1"/>
    </xf>
    <xf numFmtId="0" fontId="57" fillId="0" borderId="0" xfId="0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7" fillId="0" borderId="17" xfId="0" applyNumberFormat="1" applyFont="1" applyBorder="1" applyAlignment="1" applyProtection="1">
      <protection locked="0" hidden="1"/>
    </xf>
    <xf numFmtId="1" fontId="57" fillId="0" borderId="0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59" fillId="0" borderId="0" xfId="0" applyFont="1" applyFill="1" applyBorder="1" applyAlignment="1" applyProtection="1">
      <alignment horizontal="left" vertical="top" wrapText="1"/>
      <protection locked="0" hidden="1"/>
    </xf>
    <xf numFmtId="0" fontId="4" fillId="0" borderId="38" xfId="0" applyFont="1" applyBorder="1" applyAlignment="1" applyProtection="1">
      <alignment vertical="top" wrapText="1"/>
      <protection locked="0" hidden="1"/>
    </xf>
    <xf numFmtId="49" fontId="112" fillId="20" borderId="53" xfId="1" applyNumberFormat="1" applyFont="1" applyFill="1" applyBorder="1" applyAlignment="1" applyProtection="1">
      <alignment horizontal="left"/>
      <protection locked="0" hidden="1"/>
    </xf>
    <xf numFmtId="0" fontId="57" fillId="0" borderId="0" xfId="0" applyFont="1" applyBorder="1" applyProtection="1">
      <protection locked="0" hidden="1"/>
    </xf>
    <xf numFmtId="0" fontId="57" fillId="0" borderId="0" xfId="0" applyFont="1" applyProtection="1">
      <protection locked="0" hidden="1"/>
    </xf>
    <xf numFmtId="0" fontId="57" fillId="0" borderId="51" xfId="0" applyFont="1" applyBorder="1" applyProtection="1">
      <protection locked="0" hidden="1"/>
    </xf>
    <xf numFmtId="0" fontId="57" fillId="0" borderId="0" xfId="0" applyFont="1" applyAlignment="1" applyProtection="1">
      <alignment horizontal="center"/>
      <protection locked="0" hidden="1"/>
    </xf>
    <xf numFmtId="0" fontId="60" fillId="0" borderId="0" xfId="0" applyFont="1" applyBorder="1" applyProtection="1">
      <protection locked="0" hidden="1"/>
    </xf>
    <xf numFmtId="49" fontId="57" fillId="0" borderId="0" xfId="0" applyNumberFormat="1" applyFont="1" applyBorder="1" applyAlignment="1" applyProtection="1">
      <alignment horizontal="center"/>
      <protection locked="0" hidden="1"/>
    </xf>
    <xf numFmtId="0" fontId="59" fillId="0" borderId="0" xfId="0" applyFont="1" applyAlignment="1" applyProtection="1">
      <protection locked="0" hidden="1"/>
    </xf>
    <xf numFmtId="0" fontId="57" fillId="0" borderId="0" xfId="0" applyFont="1" applyAlignment="1" applyProtection="1">
      <protection locked="0" hidden="1"/>
    </xf>
    <xf numFmtId="0" fontId="60" fillId="0" borderId="0" xfId="0" applyFont="1" applyProtection="1">
      <protection locked="0" hidden="1"/>
    </xf>
    <xf numFmtId="0" fontId="57" fillId="0" borderId="9" xfId="0" applyFont="1" applyBorder="1" applyProtection="1">
      <protection locked="0" hidden="1"/>
    </xf>
    <xf numFmtId="0" fontId="57" fillId="0" borderId="38" xfId="0" applyFont="1" applyBorder="1" applyProtection="1">
      <protection locked="0" hidden="1"/>
    </xf>
    <xf numFmtId="0" fontId="57" fillId="0" borderId="40" xfId="0" applyFont="1" applyBorder="1" applyProtection="1">
      <protection locked="0" hidden="1"/>
    </xf>
    <xf numFmtId="0" fontId="57" fillId="0" borderId="0" xfId="0" applyFont="1" applyBorder="1" applyAlignment="1" applyProtection="1">
      <protection locked="0" hidden="1"/>
    </xf>
    <xf numFmtId="0" fontId="57" fillId="0" borderId="11" xfId="0" applyFont="1" applyBorder="1" applyProtection="1">
      <protection locked="0" hidden="1"/>
    </xf>
    <xf numFmtId="0" fontId="57" fillId="0" borderId="13" xfId="0" applyFont="1" applyBorder="1" applyProtection="1">
      <protection locked="0" hidden="1"/>
    </xf>
    <xf numFmtId="0" fontId="57" fillId="0" borderId="19" xfId="0" applyFont="1" applyBorder="1" applyProtection="1">
      <protection locked="0" hidden="1"/>
    </xf>
    <xf numFmtId="0" fontId="57" fillId="0" borderId="14" xfId="0" applyFont="1" applyBorder="1" applyProtection="1">
      <protection locked="0" hidden="1"/>
    </xf>
    <xf numFmtId="0" fontId="57" fillId="0" borderId="15" xfId="0" applyFont="1" applyBorder="1" applyProtection="1">
      <protection locked="0" hidden="1"/>
    </xf>
    <xf numFmtId="0" fontId="57" fillId="0" borderId="16" xfId="0" applyFont="1" applyBorder="1" applyProtection="1">
      <protection locked="0" hidden="1"/>
    </xf>
    <xf numFmtId="0" fontId="60" fillId="0" borderId="0" xfId="0" applyFont="1" applyBorder="1" applyAlignment="1" applyProtection="1">
      <alignment horizontal="left" vertical="top"/>
      <protection locked="0" hidden="1"/>
    </xf>
    <xf numFmtId="0" fontId="57" fillId="0" borderId="0" xfId="0" applyFont="1" applyBorder="1" applyAlignment="1" applyProtection="1">
      <alignment horizontal="left" vertical="top"/>
      <protection locked="0" hidden="1"/>
    </xf>
    <xf numFmtId="0" fontId="60" fillId="0" borderId="11" xfId="0" applyFont="1" applyBorder="1" applyProtection="1">
      <protection locked="0" hidden="1"/>
    </xf>
    <xf numFmtId="0" fontId="60" fillId="0" borderId="13" xfId="0" applyFont="1" applyBorder="1" applyProtection="1">
      <protection locked="0" hidden="1"/>
    </xf>
    <xf numFmtId="0" fontId="60" fillId="0" borderId="0" xfId="0" applyFont="1" applyBorder="1" applyAlignment="1" applyProtection="1">
      <protection locked="0" hidden="1"/>
    </xf>
    <xf numFmtId="0" fontId="60" fillId="0" borderId="17" xfId="0" applyFont="1" applyBorder="1" applyProtection="1">
      <protection locked="0" hidden="1"/>
    </xf>
    <xf numFmtId="0" fontId="57" fillId="0" borderId="18" xfId="0" applyFont="1" applyBorder="1" applyProtection="1">
      <protection locked="0" hidden="1"/>
    </xf>
    <xf numFmtId="0" fontId="60" fillId="0" borderId="17" xfId="0" applyFont="1" applyBorder="1" applyAlignment="1" applyProtection="1">
      <protection locked="0" hidden="1"/>
    </xf>
    <xf numFmtId="0" fontId="60" fillId="0" borderId="14" xfId="0" applyFont="1" applyBorder="1" applyProtection="1">
      <protection locked="0" hidden="1"/>
    </xf>
    <xf numFmtId="0" fontId="57" fillId="0" borderId="39" xfId="0" applyFont="1" applyBorder="1" applyProtection="1">
      <protection locked="0" hidden="1"/>
    </xf>
    <xf numFmtId="0" fontId="57" fillId="0" borderId="5" xfId="0" applyFont="1" applyBorder="1" applyProtection="1">
      <protection locked="0" hidden="1"/>
    </xf>
    <xf numFmtId="0" fontId="57" fillId="0" borderId="37" xfId="0" applyFont="1" applyBorder="1" applyProtection="1">
      <protection locked="0" hidden="1"/>
    </xf>
    <xf numFmtId="0" fontId="60" fillId="0" borderId="19" xfId="0" applyFont="1" applyBorder="1" applyProtection="1">
      <protection locked="0" hidden="1"/>
    </xf>
    <xf numFmtId="0" fontId="60" fillId="0" borderId="18" xfId="0" applyFont="1" applyBorder="1" applyProtection="1">
      <protection locked="0" hidden="1"/>
    </xf>
    <xf numFmtId="0" fontId="57" fillId="0" borderId="12" xfId="0" applyFont="1" applyBorder="1" applyProtection="1">
      <protection locked="0" hidden="1"/>
    </xf>
    <xf numFmtId="1" fontId="59" fillId="0" borderId="13" xfId="0" applyNumberFormat="1" applyFont="1" applyBorder="1" applyProtection="1">
      <protection locked="0" hidden="1"/>
    </xf>
    <xf numFmtId="1" fontId="59" fillId="0" borderId="38" xfId="0" applyNumberFormat="1" applyFont="1" applyBorder="1" applyProtection="1">
      <protection locked="0" hidden="1"/>
    </xf>
    <xf numFmtId="0" fontId="63" fillId="0" borderId="11" xfId="0" applyFont="1" applyBorder="1" applyAlignment="1" applyProtection="1">
      <alignment horizontal="center" vertical="center"/>
      <protection locked="0" hidden="1"/>
    </xf>
    <xf numFmtId="0" fontId="63" fillId="0" borderId="13" xfId="0" applyFont="1" applyBorder="1" applyAlignment="1" applyProtection="1">
      <alignment horizontal="center" vertical="center"/>
      <protection locked="0" hidden="1"/>
    </xf>
    <xf numFmtId="0" fontId="63" fillId="0" borderId="0" xfId="0" applyFont="1" applyBorder="1" applyAlignment="1" applyProtection="1">
      <protection locked="0" hidden="1"/>
    </xf>
    <xf numFmtId="0" fontId="63" fillId="0" borderId="17" xfId="0" applyFont="1" applyBorder="1" applyAlignment="1" applyProtection="1">
      <alignment horizontal="center" vertical="center"/>
      <protection locked="0" hidden="1"/>
    </xf>
    <xf numFmtId="0" fontId="63" fillId="0" borderId="0" xfId="0" applyFont="1" applyBorder="1" applyAlignment="1" applyProtection="1">
      <alignment horizontal="center" vertical="center"/>
      <protection locked="0" hidden="1"/>
    </xf>
    <xf numFmtId="1" fontId="57" fillId="0" borderId="38" xfId="0" applyNumberFormat="1" applyFont="1" applyBorder="1" applyProtection="1">
      <protection locked="0" hidden="1"/>
    </xf>
    <xf numFmtId="0" fontId="63" fillId="0" borderId="11" xfId="0" applyFont="1" applyBorder="1" applyProtection="1">
      <protection locked="0" hidden="1"/>
    </xf>
    <xf numFmtId="0" fontId="63" fillId="0" borderId="13" xfId="0" applyFont="1" applyBorder="1" applyProtection="1">
      <protection locked="0" hidden="1"/>
    </xf>
    <xf numFmtId="0" fontId="63" fillId="0" borderId="17" xfId="0" applyFont="1" applyBorder="1" applyAlignment="1" applyProtection="1">
      <protection locked="0" hidden="1"/>
    </xf>
    <xf numFmtId="0" fontId="63" fillId="0" borderId="0" xfId="0" applyFont="1" applyBorder="1" applyProtection="1">
      <protection locked="0" hidden="1"/>
    </xf>
    <xf numFmtId="0" fontId="57" fillId="0" borderId="17" xfId="0" applyFont="1" applyBorder="1" applyProtection="1">
      <protection locked="0" hidden="1"/>
    </xf>
    <xf numFmtId="0" fontId="63" fillId="0" borderId="17" xfId="0" applyFont="1" applyBorder="1" applyProtection="1">
      <protection locked="0" hidden="1"/>
    </xf>
    <xf numFmtId="1" fontId="57" fillId="0" borderId="0" xfId="0" applyNumberFormat="1" applyFont="1" applyProtection="1">
      <protection locked="0" hidden="1"/>
    </xf>
    <xf numFmtId="0" fontId="66" fillId="0" borderId="0" xfId="0" applyFont="1" applyProtection="1">
      <protection locked="0" hidden="1"/>
    </xf>
    <xf numFmtId="0" fontId="67" fillId="0" borderId="0" xfId="0" applyFont="1" applyProtection="1">
      <protection locked="0" hidden="1"/>
    </xf>
    <xf numFmtId="0" fontId="60" fillId="0" borderId="11" xfId="0" applyFont="1" applyBorder="1" applyAlignment="1" applyProtection="1">
      <protection locked="0" hidden="1"/>
    </xf>
    <xf numFmtId="0" fontId="60" fillId="0" borderId="13" xfId="0" applyFont="1" applyBorder="1" applyAlignment="1" applyProtection="1">
      <protection locked="0" hidden="1"/>
    </xf>
    <xf numFmtId="0" fontId="60" fillId="0" borderId="19" xfId="0" applyFont="1" applyBorder="1" applyAlignment="1" applyProtection="1">
      <protection locked="0" hidden="1"/>
    </xf>
    <xf numFmtId="0" fontId="57" fillId="0" borderId="9" xfId="0" applyFont="1" applyBorder="1" applyAlignment="1" applyProtection="1">
      <alignment vertical="top"/>
      <protection locked="0" hidden="1"/>
    </xf>
    <xf numFmtId="0" fontId="57" fillId="0" borderId="38" xfId="0" applyFont="1" applyBorder="1" applyAlignment="1" applyProtection="1">
      <alignment vertical="top"/>
      <protection locked="0" hidden="1"/>
    </xf>
    <xf numFmtId="0" fontId="57" fillId="0" borderId="40" xfId="0" applyFont="1" applyBorder="1" applyAlignment="1" applyProtection="1">
      <alignment vertical="top"/>
      <protection locked="0" hidden="1"/>
    </xf>
    <xf numFmtId="0" fontId="60" fillId="0" borderId="38" xfId="0" applyFont="1" applyBorder="1" applyProtection="1">
      <protection locked="0" hidden="1"/>
    </xf>
    <xf numFmtId="0" fontId="59" fillId="0" borderId="15" xfId="0" applyFont="1" applyBorder="1" applyAlignment="1" applyProtection="1">
      <alignment horizontal="left" vertical="top" wrapText="1"/>
      <protection locked="0" hidden="1"/>
    </xf>
    <xf numFmtId="0" fontId="59" fillId="0" borderId="9" xfId="0" applyFont="1" applyBorder="1" applyProtection="1">
      <protection locked="0" hidden="1"/>
    </xf>
    <xf numFmtId="0" fontId="59" fillId="0" borderId="38" xfId="0" applyFont="1" applyBorder="1" applyProtection="1">
      <protection locked="0" hidden="1"/>
    </xf>
    <xf numFmtId="0" fontId="59" fillId="0" borderId="40" xfId="0" applyFont="1" applyBorder="1" applyProtection="1">
      <protection locked="0" hidden="1"/>
    </xf>
    <xf numFmtId="0" fontId="59" fillId="0" borderId="39" xfId="0" applyFont="1" applyBorder="1" applyProtection="1">
      <protection locked="0" hidden="1"/>
    </xf>
    <xf numFmtId="0" fontId="60" fillId="0" borderId="9" xfId="0" applyFont="1" applyBorder="1" applyProtection="1">
      <protection locked="0" hidden="1"/>
    </xf>
    <xf numFmtId="0" fontId="60" fillId="0" borderId="15" xfId="0" applyFont="1" applyBorder="1" applyProtection="1">
      <protection locked="0" hidden="1"/>
    </xf>
    <xf numFmtId="0" fontId="60" fillId="0" borderId="14" xfId="0" applyFont="1" applyBorder="1" applyAlignment="1" applyProtection="1">
      <protection locked="0" hidden="1"/>
    </xf>
    <xf numFmtId="0" fontId="60" fillId="0" borderId="15" xfId="0" applyFont="1" applyBorder="1" applyAlignment="1" applyProtection="1">
      <protection locked="0" hidden="1"/>
    </xf>
    <xf numFmtId="0" fontId="60" fillId="0" borderId="16" xfId="0" applyFont="1" applyBorder="1" applyAlignment="1" applyProtection="1">
      <protection locked="0" hidden="1"/>
    </xf>
    <xf numFmtId="0" fontId="64" fillId="0" borderId="11" xfId="0" applyFont="1" applyBorder="1" applyProtection="1">
      <protection locked="0" hidden="1"/>
    </xf>
    <xf numFmtId="0" fontId="64" fillId="0" borderId="9" xfId="0" applyFont="1" applyBorder="1" applyProtection="1">
      <protection locked="0" hidden="1"/>
    </xf>
    <xf numFmtId="0" fontId="60" fillId="0" borderId="18" xfId="0" applyFont="1" applyBorder="1" applyAlignment="1" applyProtection="1">
      <protection locked="0" hidden="1"/>
    </xf>
    <xf numFmtId="0" fontId="60" fillId="0" borderId="40" xfId="0" applyFont="1" applyBorder="1" applyProtection="1">
      <protection locked="0" hidden="1"/>
    </xf>
    <xf numFmtId="0" fontId="59" fillId="0" borderId="9" xfId="0" applyFont="1" applyBorder="1" applyAlignment="1" applyProtection="1">
      <alignment horizontal="left"/>
      <protection locked="0" hidden="1"/>
    </xf>
    <xf numFmtId="0" fontId="59" fillId="0" borderId="38" xfId="0" applyFont="1" applyBorder="1" applyAlignment="1" applyProtection="1">
      <alignment horizontal="left"/>
      <protection locked="0" hidden="1"/>
    </xf>
    <xf numFmtId="0" fontId="59" fillId="0" borderId="40" xfId="0" applyFont="1" applyBorder="1" applyAlignment="1" applyProtection="1">
      <alignment horizontal="left"/>
      <protection locked="0" hidden="1"/>
    </xf>
    <xf numFmtId="0" fontId="60" fillId="0" borderId="16" xfId="0" applyFont="1" applyBorder="1" applyProtection="1">
      <protection locked="0" hidden="1"/>
    </xf>
    <xf numFmtId="0" fontId="59" fillId="0" borderId="0" xfId="0" applyFont="1" applyProtection="1">
      <protection locked="0" hidden="1"/>
    </xf>
    <xf numFmtId="0" fontId="57" fillId="0" borderId="14" xfId="0" applyFont="1" applyBorder="1" applyAlignment="1" applyProtection="1">
      <protection locked="0" hidden="1"/>
    </xf>
    <xf numFmtId="0" fontId="57" fillId="0" borderId="15" xfId="0" applyFont="1" applyBorder="1" applyAlignment="1" applyProtection="1">
      <protection locked="0" hidden="1"/>
    </xf>
    <xf numFmtId="0" fontId="57" fillId="0" borderId="16" xfId="0" applyFont="1" applyBorder="1" applyAlignment="1" applyProtection="1">
      <protection locked="0" hidden="1"/>
    </xf>
    <xf numFmtId="0" fontId="62" fillId="0" borderId="0" xfId="0" applyFont="1" applyBorder="1" applyAlignment="1" applyProtection="1">
      <alignment horizontal="left" vertical="top"/>
      <protection locked="0" hidden="1"/>
    </xf>
    <xf numFmtId="0" fontId="59" fillId="0" borderId="0" xfId="0" applyFont="1" applyBorder="1" applyAlignment="1" applyProtection="1">
      <alignment horizontal="left" vertical="top"/>
      <protection locked="0" hidden="1"/>
    </xf>
    <xf numFmtId="0" fontId="60" fillId="0" borderId="9" xfId="0" applyFont="1" applyBorder="1" applyAlignment="1" applyProtection="1">
      <protection locked="0" hidden="1"/>
    </xf>
    <xf numFmtId="0" fontId="60" fillId="0" borderId="38" xfId="0" applyFont="1" applyBorder="1" applyAlignment="1" applyProtection="1">
      <protection locked="0" hidden="1"/>
    </xf>
    <xf numFmtId="0" fontId="60" fillId="0" borderId="40" xfId="0" applyFont="1" applyBorder="1" applyAlignment="1" applyProtection="1">
      <protection locked="0" hidden="1"/>
    </xf>
    <xf numFmtId="0" fontId="62" fillId="0" borderId="0" xfId="0" applyFont="1" applyProtection="1">
      <protection locked="0" hidden="1"/>
    </xf>
    <xf numFmtId="0" fontId="7" fillId="0" borderId="0" xfId="0" applyNumberFormat="1" applyFont="1" applyProtection="1">
      <protection locked="0" hidden="1"/>
    </xf>
    <xf numFmtId="0" fontId="57" fillId="0" borderId="50" xfId="0" applyFont="1" applyBorder="1" applyProtection="1">
      <protection locked="0" hidden="1"/>
    </xf>
    <xf numFmtId="49" fontId="111" fillId="20" borderId="53" xfId="0" applyNumberFormat="1" applyFont="1" applyFill="1" applyBorder="1" applyAlignment="1" applyProtection="1">
      <alignment horizontal="left" wrapText="1"/>
      <protection hidden="1"/>
    </xf>
    <xf numFmtId="49" fontId="51" fillId="0" borderId="0" xfId="5" applyNumberFormat="1" applyFont="1" applyAlignment="1" applyProtection="1">
      <alignment horizontal="left"/>
      <protection locked="0" hidden="1"/>
    </xf>
    <xf numFmtId="49" fontId="15" fillId="0" borderId="15" xfId="5" applyNumberFormat="1" applyFont="1" applyFill="1" applyBorder="1" applyAlignment="1" applyProtection="1">
      <alignment horizontal="center"/>
      <protection locked="0" hidden="1"/>
    </xf>
    <xf numFmtId="49" fontId="15" fillId="0" borderId="17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0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8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4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5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6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9" xfId="5" applyNumberFormat="1" applyFont="1" applyFill="1" applyBorder="1" applyAlignment="1" applyProtection="1">
      <alignment horizontal="left" vertical="top"/>
      <protection locked="0" hidden="1"/>
    </xf>
    <xf numFmtId="49" fontId="15" fillId="0" borderId="40" xfId="5" applyNumberFormat="1" applyFont="1" applyFill="1" applyBorder="1" applyAlignment="1" applyProtection="1">
      <alignment horizontal="left" vertical="top"/>
      <protection locked="0" hidden="1"/>
    </xf>
    <xf numFmtId="49" fontId="15" fillId="0" borderId="38" xfId="5" applyNumberFormat="1" applyFont="1" applyFill="1" applyBorder="1" applyAlignment="1" applyProtection="1">
      <alignment horizontal="left" vertical="top"/>
      <protection locked="0" hidden="1"/>
    </xf>
    <xf numFmtId="49" fontId="15" fillId="0" borderId="13" xfId="5" applyNumberFormat="1" applyFont="1" applyFill="1" applyBorder="1" applyAlignment="1" applyProtection="1">
      <alignment horizontal="left"/>
      <protection locked="0" hidden="1"/>
    </xf>
    <xf numFmtId="49" fontId="50" fillId="0" borderId="9" xfId="1" applyNumberFormat="1" applyFill="1" applyBorder="1" applyAlignment="1" applyProtection="1">
      <alignment horizontal="left"/>
      <protection locked="0" hidden="1"/>
    </xf>
    <xf numFmtId="49" fontId="15" fillId="0" borderId="38" xfId="5" applyNumberFormat="1" applyFont="1" applyFill="1" applyBorder="1" applyAlignment="1" applyProtection="1">
      <alignment horizontal="left"/>
      <protection locked="0" hidden="1"/>
    </xf>
    <xf numFmtId="49" fontId="15" fillId="0" borderId="40" xfId="5" applyNumberFormat="1" applyFont="1" applyFill="1" applyBorder="1" applyAlignment="1" applyProtection="1">
      <alignment horizontal="left"/>
      <protection locked="0" hidden="1"/>
    </xf>
    <xf numFmtId="49" fontId="15" fillId="0" borderId="11" xfId="5" applyNumberFormat="1" applyFont="1" applyFill="1" applyBorder="1" applyAlignment="1" applyProtection="1">
      <alignment vertical="top" wrapText="1"/>
      <protection locked="0" hidden="1"/>
    </xf>
    <xf numFmtId="49" fontId="15" fillId="0" borderId="13" xfId="5" applyNumberFormat="1" applyFont="1" applyFill="1" applyBorder="1" applyAlignment="1" applyProtection="1">
      <alignment vertical="top" wrapText="1"/>
      <protection locked="0" hidden="1"/>
    </xf>
    <xf numFmtId="49" fontId="15" fillId="0" borderId="19" xfId="5" applyNumberFormat="1" applyFont="1" applyFill="1" applyBorder="1" applyAlignment="1" applyProtection="1">
      <alignment vertical="top" wrapText="1"/>
      <protection locked="0" hidden="1"/>
    </xf>
    <xf numFmtId="49" fontId="15" fillId="0" borderId="17" xfId="5" applyNumberFormat="1" applyFont="1" applyFill="1" applyBorder="1" applyAlignment="1" applyProtection="1">
      <alignment vertical="top" wrapText="1"/>
      <protection locked="0" hidden="1"/>
    </xf>
    <xf numFmtId="49" fontId="15" fillId="0" borderId="0" xfId="5" applyNumberFormat="1" applyFont="1" applyFill="1" applyBorder="1" applyAlignment="1" applyProtection="1">
      <alignment vertical="top" wrapText="1"/>
      <protection locked="0" hidden="1"/>
    </xf>
    <xf numFmtId="49" fontId="15" fillId="0" borderId="18" xfId="5" applyNumberFormat="1" applyFont="1" applyFill="1" applyBorder="1" applyAlignment="1" applyProtection="1">
      <alignment vertical="top" wrapText="1"/>
      <protection locked="0" hidden="1"/>
    </xf>
    <xf numFmtId="49" fontId="15" fillId="0" borderId="15" xfId="5" applyNumberFormat="1" applyFont="1" applyFill="1" applyBorder="1" applyAlignment="1" applyProtection="1">
      <alignment horizontal="left"/>
      <protection locked="0" hidden="1"/>
    </xf>
    <xf numFmtId="49" fontId="15" fillId="0" borderId="0" xfId="5" applyNumberFormat="1" applyFont="1" applyFill="1" applyBorder="1" applyAlignment="1" applyProtection="1">
      <alignment horizontal="left"/>
      <protection locked="0" hidden="1"/>
    </xf>
    <xf numFmtId="49" fontId="21" fillId="0" borderId="9" xfId="5" applyNumberFormat="1" applyFont="1" applyFill="1" applyBorder="1" applyAlignment="1" applyProtection="1">
      <alignment horizontal="left" vertical="center"/>
      <protection locked="0" hidden="1"/>
    </xf>
    <xf numFmtId="49" fontId="21" fillId="0" borderId="38" xfId="5" applyNumberFormat="1" applyFont="1" applyFill="1" applyBorder="1" applyAlignment="1" applyProtection="1">
      <alignment horizontal="left" vertical="center"/>
      <protection locked="0" hidden="1"/>
    </xf>
    <xf numFmtId="49" fontId="21" fillId="0" borderId="40" xfId="5" applyNumberFormat="1" applyFont="1" applyFill="1" applyBorder="1" applyAlignment="1" applyProtection="1">
      <alignment horizontal="left" vertical="center"/>
      <protection locked="0" hidden="1"/>
    </xf>
    <xf numFmtId="49" fontId="21" fillId="0" borderId="17" xfId="5" applyNumberFormat="1" applyFont="1" applyFill="1" applyBorder="1" applyAlignment="1" applyProtection="1">
      <alignment horizontal="center" vertical="center"/>
      <protection locked="0" hidden="1"/>
    </xf>
    <xf numFmtId="49" fontId="21" fillId="0" borderId="0" xfId="5" applyNumberFormat="1" applyFont="1" applyFill="1" applyBorder="1" applyAlignment="1" applyProtection="1">
      <alignment horizontal="center" vertical="center"/>
      <protection locked="0" hidden="1"/>
    </xf>
    <xf numFmtId="49" fontId="21" fillId="0" borderId="18" xfId="5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5" applyNumberFormat="1" applyFont="1" applyFill="1" applyBorder="1" applyAlignment="1" applyProtection="1">
      <alignment horizontal="left"/>
      <protection locked="0" hidden="1"/>
    </xf>
    <xf numFmtId="49" fontId="15" fillId="0" borderId="11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3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9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4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5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6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9" xfId="5" applyNumberFormat="1" applyFont="1" applyFill="1" applyBorder="1" applyAlignment="1" applyProtection="1">
      <alignment horizontal="left"/>
      <protection locked="0" hidden="1"/>
    </xf>
    <xf numFmtId="49" fontId="15" fillId="0" borderId="17" xfId="5" applyNumberFormat="1" applyFont="1" applyFill="1" applyBorder="1" applyAlignment="1" applyProtection="1">
      <alignment horizontal="left"/>
      <protection locked="0" hidden="1"/>
    </xf>
    <xf numFmtId="49" fontId="15" fillId="0" borderId="0" xfId="5" applyNumberFormat="1" applyFont="1" applyFill="1" applyAlignment="1" applyProtection="1">
      <alignment horizontal="left"/>
      <protection locked="0" hidden="1"/>
    </xf>
    <xf numFmtId="49" fontId="21" fillId="0" borderId="11" xfId="5" applyNumberFormat="1" applyFont="1" applyBorder="1" applyAlignment="1" applyProtection="1">
      <alignment horizontal="center"/>
      <protection locked="0" hidden="1"/>
    </xf>
    <xf numFmtId="49" fontId="21" fillId="0" borderId="19" xfId="5" applyNumberFormat="1" applyFont="1" applyBorder="1" applyAlignment="1" applyProtection="1">
      <alignment horizontal="center"/>
      <protection locked="0" hidden="1"/>
    </xf>
    <xf numFmtId="49" fontId="21" fillId="0" borderId="14" xfId="5" applyNumberFormat="1" applyFont="1" applyBorder="1" applyAlignment="1" applyProtection="1">
      <alignment horizontal="center"/>
      <protection locked="0" hidden="1"/>
    </xf>
    <xf numFmtId="49" fontId="21" fillId="0" borderId="16" xfId="5" applyNumberFormat="1" applyFont="1" applyBorder="1" applyAlignment="1" applyProtection="1">
      <alignment horizontal="center"/>
      <protection locked="0" hidden="1"/>
    </xf>
    <xf numFmtId="49" fontId="15" fillId="0" borderId="0" xfId="5" applyNumberFormat="1" applyFont="1" applyAlignment="1" applyProtection="1">
      <alignment horizontal="center"/>
      <protection locked="0" hidden="1"/>
    </xf>
    <xf numFmtId="49" fontId="18" fillId="0" borderId="0" xfId="5" applyNumberFormat="1" applyFont="1" applyFill="1" applyBorder="1" applyAlignment="1" applyProtection="1">
      <alignment horizontal="center"/>
      <protection locked="0" hidden="1"/>
    </xf>
    <xf numFmtId="49" fontId="15" fillId="0" borderId="17" xfId="5" applyNumberFormat="1" applyFont="1" applyFill="1" applyBorder="1" applyAlignment="1" applyProtection="1">
      <alignment horizontal="center"/>
      <protection locked="0" hidden="1"/>
    </xf>
    <xf numFmtId="49" fontId="15" fillId="0" borderId="18" xfId="5" applyNumberFormat="1" applyFont="1" applyFill="1" applyBorder="1" applyAlignment="1" applyProtection="1">
      <alignment horizontal="center"/>
      <protection locked="0" hidden="1"/>
    </xf>
    <xf numFmtId="49" fontId="18" fillId="0" borderId="18" xfId="5" applyNumberFormat="1" applyFont="1" applyFill="1" applyBorder="1" applyAlignment="1" applyProtection="1">
      <alignment horizontal="center"/>
      <protection locked="0" hidden="1"/>
    </xf>
    <xf numFmtId="49" fontId="20" fillId="0" borderId="0" xfId="5" applyNumberFormat="1" applyFont="1" applyAlignment="1" applyProtection="1">
      <alignment horizontal="center"/>
      <protection locked="0" hidden="1"/>
    </xf>
    <xf numFmtId="49" fontId="12" fillId="0" borderId="0" xfId="5" applyNumberFormat="1" applyFont="1" applyBorder="1" applyAlignment="1" applyProtection="1">
      <alignment horizontal="center"/>
      <protection locked="0" hidden="1"/>
    </xf>
    <xf numFmtId="49" fontId="42" fillId="9" borderId="0" xfId="5" applyNumberFormat="1" applyFont="1" applyFill="1" applyBorder="1" applyAlignment="1" applyProtection="1">
      <alignment horizontal="right"/>
      <protection locked="0" hidden="1"/>
    </xf>
    <xf numFmtId="49" fontId="42" fillId="0" borderId="0" xfId="5" applyNumberFormat="1" applyFont="1" applyAlignment="1" applyProtection="1">
      <alignment horizontal="left"/>
      <protection hidden="1"/>
    </xf>
    <xf numFmtId="49" fontId="17" fillId="0" borderId="0" xfId="5" applyNumberFormat="1" applyFont="1" applyAlignment="1" applyProtection="1">
      <alignment horizontal="center"/>
      <protection locked="0" hidden="1"/>
    </xf>
    <xf numFmtId="49" fontId="17" fillId="0" borderId="15" xfId="5" applyNumberFormat="1" applyFont="1" applyFill="1" applyBorder="1" applyAlignment="1" applyProtection="1">
      <alignment horizontal="left"/>
      <protection locked="0" hidden="1"/>
    </xf>
    <xf numFmtId="49" fontId="17" fillId="0" borderId="17" xfId="5" applyNumberFormat="1" applyFont="1" applyFill="1" applyBorder="1" applyAlignment="1" applyProtection="1">
      <alignment horizontal="left"/>
      <protection locked="0" hidden="1"/>
    </xf>
    <xf numFmtId="49" fontId="17" fillId="0" borderId="0" xfId="5" applyNumberFormat="1" applyFont="1" applyFill="1" applyAlignment="1" applyProtection="1">
      <alignment horizontal="left"/>
      <protection locked="0" hidden="1"/>
    </xf>
    <xf numFmtId="49" fontId="17" fillId="0" borderId="0" xfId="5" applyNumberFormat="1" applyFont="1" applyFill="1" applyBorder="1" applyAlignment="1" applyProtection="1">
      <alignment horizontal="left"/>
      <protection locked="0" hidden="1"/>
    </xf>
    <xf numFmtId="49" fontId="17" fillId="0" borderId="17" xfId="5" applyNumberFormat="1" applyFont="1" applyFill="1" applyBorder="1" applyAlignment="1" applyProtection="1">
      <alignment horizontal="center"/>
      <protection locked="0" hidden="1"/>
    </xf>
    <xf numFmtId="49" fontId="17" fillId="0" borderId="18" xfId="5" applyNumberFormat="1" applyFont="1" applyFill="1" applyBorder="1" applyAlignment="1" applyProtection="1">
      <alignment horizontal="center"/>
      <protection locked="0" hidden="1"/>
    </xf>
    <xf numFmtId="49" fontId="18" fillId="0" borderId="0" xfId="5" applyNumberFormat="1" applyFont="1" applyFill="1" applyBorder="1" applyAlignment="1" applyProtection="1">
      <alignment horizontal="left"/>
      <protection hidden="1"/>
    </xf>
    <xf numFmtId="49" fontId="17" fillId="0" borderId="0" xfId="5" applyNumberFormat="1" applyFont="1" applyFill="1" applyBorder="1" applyAlignment="1" applyProtection="1">
      <alignment horizontal="left"/>
      <protection hidden="1"/>
    </xf>
    <xf numFmtId="49" fontId="18" fillId="0" borderId="9" xfId="5" applyNumberFormat="1" applyFont="1" applyFill="1" applyBorder="1" applyAlignment="1" applyProtection="1">
      <alignment horizontal="left"/>
      <protection locked="0" hidden="1"/>
    </xf>
    <xf numFmtId="49" fontId="18" fillId="0" borderId="38" xfId="5" applyNumberFormat="1" applyFont="1" applyFill="1" applyBorder="1" applyAlignment="1" applyProtection="1">
      <alignment horizontal="left"/>
      <protection locked="0" hidden="1"/>
    </xf>
    <xf numFmtId="49" fontId="18" fillId="0" borderId="40" xfId="5" applyNumberFormat="1" applyFont="1" applyFill="1" applyBorder="1" applyAlignment="1" applyProtection="1">
      <alignment horizontal="left"/>
      <protection locked="0" hidden="1"/>
    </xf>
    <xf numFmtId="49" fontId="17" fillId="0" borderId="13" xfId="5" applyNumberFormat="1" applyFont="1" applyFill="1" applyBorder="1" applyAlignment="1" applyProtection="1">
      <alignment horizontal="left"/>
      <protection locked="0" hidden="1"/>
    </xf>
    <xf numFmtId="49" fontId="17" fillId="0" borderId="17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0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8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4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5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6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1" xfId="5" applyNumberFormat="1" applyFont="1" applyFill="1" applyBorder="1" applyAlignment="1" applyProtection="1">
      <alignment vertical="top" wrapText="1"/>
      <protection locked="0" hidden="1"/>
    </xf>
    <xf numFmtId="49" fontId="17" fillId="0" borderId="13" xfId="5" applyNumberFormat="1" applyFont="1" applyFill="1" applyBorder="1" applyAlignment="1" applyProtection="1">
      <alignment vertical="top" wrapText="1"/>
      <protection locked="0" hidden="1"/>
    </xf>
    <xf numFmtId="49" fontId="17" fillId="0" borderId="19" xfId="5" applyNumberFormat="1" applyFont="1" applyFill="1" applyBorder="1" applyAlignment="1" applyProtection="1">
      <alignment vertical="top" wrapText="1"/>
      <protection locked="0" hidden="1"/>
    </xf>
    <xf numFmtId="49" fontId="17" fillId="0" borderId="17" xfId="5" applyNumberFormat="1" applyFont="1" applyFill="1" applyBorder="1" applyAlignment="1" applyProtection="1">
      <alignment vertical="top" wrapText="1"/>
      <protection locked="0" hidden="1"/>
    </xf>
    <xf numFmtId="49" fontId="17" fillId="0" borderId="0" xfId="5" applyNumberFormat="1" applyFont="1" applyFill="1" applyBorder="1" applyAlignment="1" applyProtection="1">
      <alignment vertical="top" wrapText="1"/>
      <protection locked="0" hidden="1"/>
    </xf>
    <xf numFmtId="49" fontId="17" fillId="0" borderId="18" xfId="5" applyNumberFormat="1" applyFont="1" applyFill="1" applyBorder="1" applyAlignment="1" applyProtection="1">
      <alignment vertical="top" wrapText="1"/>
      <protection locked="0" hidden="1"/>
    </xf>
    <xf numFmtId="49" fontId="17" fillId="0" borderId="40" xfId="5" applyNumberFormat="1" applyFont="1" applyFill="1" applyBorder="1" applyAlignment="1" applyProtection="1">
      <alignment horizontal="left" vertical="top"/>
      <protection locked="0" hidden="1"/>
    </xf>
    <xf numFmtId="49" fontId="17" fillId="0" borderId="38" xfId="5" applyNumberFormat="1" applyFont="1" applyFill="1" applyBorder="1" applyAlignment="1" applyProtection="1">
      <alignment horizontal="left" vertical="top"/>
      <protection locked="0" hidden="1"/>
    </xf>
    <xf numFmtId="49" fontId="17" fillId="0" borderId="9" xfId="5" applyNumberFormat="1" applyFont="1" applyFill="1" applyBorder="1" applyAlignment="1" applyProtection="1">
      <alignment horizontal="left" vertical="top"/>
      <protection locked="0" hidden="1"/>
    </xf>
    <xf numFmtId="49" fontId="49" fillId="0" borderId="0" xfId="5" applyNumberFormat="1" applyFont="1" applyAlignment="1" applyProtection="1">
      <alignment horizontal="left"/>
      <protection hidden="1"/>
    </xf>
    <xf numFmtId="49" fontId="51" fillId="0" borderId="0" xfId="5" applyNumberFormat="1" applyFont="1" applyAlignment="1" applyProtection="1">
      <alignment horizontal="left"/>
      <protection hidden="1"/>
    </xf>
    <xf numFmtId="0" fontId="58" fillId="0" borderId="0" xfId="0" applyFont="1" applyFill="1" applyAlignment="1" applyProtection="1">
      <alignment horizontal="center" vertical="center"/>
      <protection hidden="1"/>
    </xf>
    <xf numFmtId="0" fontId="4" fillId="12" borderId="28" xfId="0" applyFont="1" applyFill="1" applyBorder="1" applyAlignment="1" applyProtection="1">
      <alignment horizontal="center" vertical="center"/>
      <protection hidden="1"/>
    </xf>
    <xf numFmtId="0" fontId="4" fillId="12" borderId="2" xfId="0" applyFont="1" applyFill="1" applyBorder="1" applyAlignment="1" applyProtection="1">
      <alignment horizontal="center" vertical="center"/>
      <protection hidden="1"/>
    </xf>
    <xf numFmtId="0" fontId="4" fillId="12" borderId="5" xfId="0" applyFont="1" applyFill="1" applyBorder="1" applyAlignment="1" applyProtection="1">
      <alignment horizontal="center" vertical="center"/>
      <protection hidden="1"/>
    </xf>
    <xf numFmtId="0" fontId="4" fillId="12" borderId="0" xfId="0" applyFont="1" applyFill="1" applyBorder="1" applyAlignment="1" applyProtection="1">
      <alignment horizontal="center" vertical="center"/>
      <protection hidden="1"/>
    </xf>
    <xf numFmtId="0" fontId="4" fillId="12" borderId="28" xfId="0" applyFont="1" applyFill="1" applyBorder="1" applyAlignment="1" applyProtection="1">
      <alignment horizontal="center" vertical="center" wrapText="1"/>
      <protection hidden="1"/>
    </xf>
    <xf numFmtId="0" fontId="4" fillId="12" borderId="2" xfId="0" applyFont="1" applyFill="1" applyBorder="1" applyAlignment="1" applyProtection="1">
      <alignment horizontal="center" vertical="center" wrapText="1"/>
      <protection hidden="1"/>
    </xf>
    <xf numFmtId="0" fontId="4" fillId="12" borderId="5" xfId="0" applyFont="1" applyFill="1" applyBorder="1" applyAlignment="1" applyProtection="1">
      <alignment horizontal="center" vertical="center" wrapText="1"/>
      <protection hidden="1"/>
    </xf>
    <xf numFmtId="0" fontId="4" fillId="12" borderId="0" xfId="0" applyFont="1" applyFill="1" applyBorder="1" applyAlignment="1" applyProtection="1">
      <alignment horizontal="center" vertical="center" wrapText="1"/>
      <protection hidden="1"/>
    </xf>
    <xf numFmtId="0" fontId="4" fillId="12" borderId="7" xfId="0" applyFont="1" applyFill="1" applyBorder="1" applyAlignment="1" applyProtection="1">
      <alignment horizontal="center" vertical="center" wrapText="1"/>
      <protection hidden="1"/>
    </xf>
    <xf numFmtId="0" fontId="4" fillId="12" borderId="6" xfId="0" applyFont="1" applyFill="1" applyBorder="1" applyAlignment="1" applyProtection="1">
      <alignment horizontal="center" vertical="center" wrapText="1"/>
      <protection hidden="1"/>
    </xf>
    <xf numFmtId="49" fontId="0" fillId="0" borderId="2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NumberFormat="1" applyFont="1" applyFill="1" applyBorder="1" applyAlignment="1" applyProtection="1">
      <alignment horizontal="center" vertical="center"/>
      <protection locked="0" hidden="1"/>
    </xf>
    <xf numFmtId="49" fontId="38" fillId="0" borderId="28" xfId="0" applyNumberFormat="1" applyFont="1" applyFill="1" applyBorder="1" applyAlignment="1" applyProtection="1">
      <alignment horizontal="center" vertical="center"/>
      <protection locked="0" hidden="1"/>
    </xf>
    <xf numFmtId="0" fontId="38" fillId="0" borderId="2" xfId="0" applyFont="1" applyFill="1" applyBorder="1" applyAlignment="1" applyProtection="1">
      <alignment horizontal="center" vertical="center"/>
      <protection locked="0" hidden="1"/>
    </xf>
    <xf numFmtId="0" fontId="38" fillId="0" borderId="27" xfId="0" applyFont="1" applyFill="1" applyBorder="1" applyAlignment="1" applyProtection="1">
      <alignment horizontal="center" vertical="center"/>
      <protection locked="0" hidden="1"/>
    </xf>
    <xf numFmtId="0" fontId="38" fillId="0" borderId="5" xfId="0" applyFont="1" applyFill="1" applyBorder="1" applyAlignment="1" applyProtection="1">
      <alignment horizontal="center" vertical="center"/>
      <protection locked="0" hidden="1"/>
    </xf>
    <xf numFmtId="0" fontId="38" fillId="0" borderId="0" xfId="0" applyFont="1" applyFill="1" applyBorder="1" applyAlignment="1" applyProtection="1">
      <alignment horizontal="center" vertical="center"/>
      <protection locked="0" hidden="1"/>
    </xf>
    <xf numFmtId="0" fontId="38" fillId="0" borderId="26" xfId="0" applyFont="1" applyFill="1" applyBorder="1" applyAlignment="1" applyProtection="1">
      <alignment horizontal="center" vertical="center"/>
      <protection locked="0" hidden="1"/>
    </xf>
    <xf numFmtId="0" fontId="38" fillId="0" borderId="7" xfId="0" applyFont="1" applyFill="1" applyBorder="1" applyAlignment="1" applyProtection="1">
      <alignment horizontal="center" vertical="center"/>
      <protection locked="0" hidden="1"/>
    </xf>
    <xf numFmtId="0" fontId="38" fillId="0" borderId="6" xfId="0" applyFont="1" applyFill="1" applyBorder="1" applyAlignment="1" applyProtection="1">
      <alignment horizontal="center" vertical="center"/>
      <protection locked="0" hidden="1"/>
    </xf>
    <xf numFmtId="0" fontId="38" fillId="0" borderId="25" xfId="0" applyFont="1" applyFill="1" applyBorder="1" applyAlignment="1" applyProtection="1">
      <alignment horizontal="center" vertical="center"/>
      <protection locked="0" hidden="1"/>
    </xf>
    <xf numFmtId="49" fontId="0" fillId="0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7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25" xfId="0" applyFont="1" applyFill="1" applyBorder="1" applyAlignment="1" applyProtection="1">
      <alignment horizontal="center" vertical="center" wrapText="1"/>
      <protection locked="0" hidden="1"/>
    </xf>
    <xf numFmtId="0" fontId="4" fillId="12" borderId="28" xfId="0" applyFont="1" applyFill="1" applyBorder="1" applyAlignment="1" applyProtection="1">
      <alignment horizontal="left" vertical="top" wrapText="1"/>
      <protection hidden="1"/>
    </xf>
    <xf numFmtId="0" fontId="4" fillId="12" borderId="2" xfId="0" applyFont="1" applyFill="1" applyBorder="1" applyAlignment="1" applyProtection="1">
      <alignment horizontal="left" vertical="top" wrapText="1"/>
      <protection hidden="1"/>
    </xf>
    <xf numFmtId="0" fontId="4" fillId="12" borderId="27" xfId="0" applyFont="1" applyFill="1" applyBorder="1" applyAlignment="1" applyProtection="1">
      <alignment horizontal="left" vertical="top" wrapText="1"/>
      <protection hidden="1"/>
    </xf>
    <xf numFmtId="0" fontId="4" fillId="12" borderId="5" xfId="0" applyFont="1" applyFill="1" applyBorder="1" applyAlignment="1" applyProtection="1">
      <alignment horizontal="left" vertical="top" wrapText="1"/>
      <protection hidden="1"/>
    </xf>
    <xf numFmtId="0" fontId="4" fillId="12" borderId="0" xfId="0" applyFont="1" applyFill="1" applyBorder="1" applyAlignment="1" applyProtection="1">
      <alignment horizontal="left" vertical="top" wrapText="1"/>
      <protection hidden="1"/>
    </xf>
    <xf numFmtId="0" fontId="4" fillId="12" borderId="26" xfId="0" applyFont="1" applyFill="1" applyBorder="1" applyAlignment="1" applyProtection="1">
      <alignment horizontal="left" vertical="top" wrapText="1"/>
      <protection hidden="1"/>
    </xf>
    <xf numFmtId="0" fontId="4" fillId="12" borderId="7" xfId="0" applyFont="1" applyFill="1" applyBorder="1" applyAlignment="1" applyProtection="1">
      <alignment horizontal="left" vertical="top" wrapText="1"/>
      <protection hidden="1"/>
    </xf>
    <xf numFmtId="0" fontId="4" fillId="12" borderId="6" xfId="0" applyFont="1" applyFill="1" applyBorder="1" applyAlignment="1" applyProtection="1">
      <alignment horizontal="left" vertical="top" wrapText="1"/>
      <protection hidden="1"/>
    </xf>
    <xf numFmtId="0" fontId="4" fillId="12" borderId="25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15" fillId="0" borderId="0" xfId="3" applyNumberFormat="1" applyFont="1" applyBorder="1" applyAlignment="1" applyProtection="1">
      <alignment horizontal="center"/>
      <protection hidden="1"/>
    </xf>
    <xf numFmtId="0" fontId="84" fillId="0" borderId="9" xfId="3" applyNumberFormat="1" applyFont="1" applyBorder="1" applyAlignment="1" applyProtection="1">
      <alignment horizontal="center"/>
      <protection hidden="1"/>
    </xf>
    <xf numFmtId="0" fontId="84" fillId="0" borderId="38" xfId="3" applyNumberFormat="1" applyFont="1" applyBorder="1" applyAlignment="1" applyProtection="1">
      <alignment horizontal="center"/>
      <protection hidden="1"/>
    </xf>
    <xf numFmtId="0" fontId="84" fillId="0" borderId="40" xfId="3" applyNumberFormat="1" applyFont="1" applyBorder="1" applyAlignment="1" applyProtection="1">
      <alignment horizontal="center"/>
      <protection hidden="1"/>
    </xf>
    <xf numFmtId="0" fontId="79" fillId="0" borderId="0" xfId="3" applyNumberFormat="1" applyFont="1" applyAlignment="1" applyProtection="1">
      <alignment horizontal="center"/>
      <protection hidden="1"/>
    </xf>
    <xf numFmtId="165" fontId="79" fillId="0" borderId="0" xfId="3" applyNumberFormat="1" applyFont="1" applyFill="1" applyAlignment="1" applyProtection="1">
      <alignment horizontal="center" wrapText="1"/>
      <protection hidden="1"/>
    </xf>
    <xf numFmtId="166" fontId="79" fillId="0" borderId="0" xfId="3" applyNumberFormat="1" applyFont="1" applyAlignment="1" applyProtection="1">
      <alignment horizontal="center"/>
      <protection locked="0" hidden="1"/>
    </xf>
    <xf numFmtId="164" fontId="79" fillId="0" borderId="0" xfId="3" applyNumberFormat="1" applyFont="1" applyFill="1" applyAlignment="1" applyProtection="1">
      <alignment horizontal="center" vertical="center"/>
      <protection hidden="1"/>
    </xf>
    <xf numFmtId="0" fontId="79" fillId="0" borderId="0" xfId="3" applyNumberFormat="1" applyFont="1" applyAlignment="1" applyProtection="1">
      <alignment horizontal="center" vertical="center" wrapText="1"/>
      <protection hidden="1"/>
    </xf>
    <xf numFmtId="0" fontId="86" fillId="0" borderId="0" xfId="3" applyNumberFormat="1" applyFont="1" applyAlignment="1" applyProtection="1">
      <alignment horizontal="center"/>
      <protection hidden="1"/>
    </xf>
    <xf numFmtId="0" fontId="84" fillId="0" borderId="11" xfId="3" applyNumberFormat="1" applyFont="1" applyBorder="1" applyAlignment="1" applyProtection="1">
      <alignment horizontal="left"/>
      <protection hidden="1"/>
    </xf>
    <xf numFmtId="0" fontId="84" fillId="0" borderId="13" xfId="3" applyNumberFormat="1" applyFont="1" applyBorder="1" applyAlignment="1" applyProtection="1">
      <alignment horizontal="left"/>
      <protection hidden="1"/>
    </xf>
    <xf numFmtId="0" fontId="84" fillId="0" borderId="19" xfId="3" applyNumberFormat="1" applyFont="1" applyBorder="1" applyAlignment="1" applyProtection="1">
      <alignment horizontal="left"/>
      <protection hidden="1"/>
    </xf>
    <xf numFmtId="0" fontId="84" fillId="0" borderId="13" xfId="3" applyNumberFormat="1" applyFont="1" applyBorder="1" applyAlignment="1" applyProtection="1">
      <alignment horizontal="center"/>
      <protection hidden="1"/>
    </xf>
    <xf numFmtId="0" fontId="84" fillId="0" borderId="19" xfId="3" applyNumberFormat="1" applyFont="1" applyBorder="1" applyAlignment="1" applyProtection="1">
      <alignment horizontal="center"/>
      <protection hidden="1"/>
    </xf>
    <xf numFmtId="0" fontId="84" fillId="0" borderId="1" xfId="3" applyNumberFormat="1" applyFont="1" applyBorder="1" applyAlignment="1" applyProtection="1">
      <alignment horizontal="left" vertical="top" wrapText="1"/>
      <protection hidden="1"/>
    </xf>
    <xf numFmtId="14" fontId="84" fillId="0" borderId="41" xfId="3" applyNumberFormat="1" applyFont="1" applyBorder="1" applyAlignment="1" applyProtection="1">
      <alignment horizontal="center" vertical="center"/>
      <protection hidden="1"/>
    </xf>
    <xf numFmtId="0" fontId="84" fillId="0" borderId="41" xfId="3" applyNumberFormat="1" applyFont="1" applyBorder="1" applyAlignment="1" applyProtection="1">
      <alignment horizontal="center" vertical="center"/>
      <protection hidden="1"/>
    </xf>
    <xf numFmtId="0" fontId="84" fillId="0" borderId="1" xfId="3" applyNumberFormat="1" applyFont="1" applyBorder="1" applyAlignment="1" applyProtection="1">
      <alignment horizontal="center" vertical="center"/>
      <protection hidden="1"/>
    </xf>
    <xf numFmtId="0" fontId="26" fillId="3" borderId="1" xfId="6" applyFont="1" applyFill="1" applyBorder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center"/>
      <protection hidden="1"/>
    </xf>
    <xf numFmtId="4" fontId="5" fillId="2" borderId="9" xfId="15" applyNumberFormat="1" applyFont="1" applyFill="1" applyBorder="1" applyAlignment="1" applyProtection="1">
      <alignment horizontal="center"/>
      <protection hidden="1"/>
    </xf>
    <xf numFmtId="4" fontId="5" fillId="2" borderId="38" xfId="15" applyNumberFormat="1" applyFont="1" applyFill="1" applyBorder="1" applyAlignment="1" applyProtection="1">
      <alignment horizontal="center"/>
      <protection hidden="1"/>
    </xf>
    <xf numFmtId="4" fontId="5" fillId="2" borderId="40" xfId="15" applyNumberFormat="1" applyFont="1" applyFill="1" applyBorder="1" applyAlignment="1" applyProtection="1">
      <alignment horizontal="center"/>
      <protection hidden="1"/>
    </xf>
    <xf numFmtId="0" fontId="7" fillId="0" borderId="17" xfId="0" applyFont="1" applyFill="1" applyBorder="1" applyAlignment="1" applyProtection="1">
      <alignment horizontal="center"/>
      <protection hidden="1"/>
    </xf>
    <xf numFmtId="0" fontId="0" fillId="0" borderId="13" xfId="0" applyFill="1" applyBorder="1" applyProtection="1">
      <protection hidden="1"/>
    </xf>
    <xf numFmtId="4" fontId="9" fillId="2" borderId="11" xfId="15" applyNumberFormat="1" applyFont="1" applyFill="1" applyBorder="1" applyAlignment="1" applyProtection="1">
      <alignment horizontal="center"/>
      <protection hidden="1"/>
    </xf>
    <xf numFmtId="4" fontId="9" fillId="2" borderId="13" xfId="15" applyNumberFormat="1" applyFont="1" applyFill="1" applyBorder="1" applyAlignment="1" applyProtection="1">
      <alignment horizontal="center"/>
      <protection hidden="1"/>
    </xf>
    <xf numFmtId="4" fontId="44" fillId="2" borderId="0" xfId="15" applyNumberFormat="1" applyFont="1" applyFill="1" applyAlignment="1" applyProtection="1">
      <alignment horizontal="left" vertical="top" wrapText="1"/>
      <protection hidden="1"/>
    </xf>
    <xf numFmtId="4" fontId="9" fillId="2" borderId="18" xfId="15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horizontal="left" vertical="center" wrapText="1"/>
      <protection hidden="1"/>
    </xf>
    <xf numFmtId="0" fontId="7" fillId="0" borderId="0" xfId="0" applyNumberFormat="1" applyFont="1" applyFill="1" applyAlignment="1" applyProtection="1">
      <alignment horizontal="left" vertical="center" wrapText="1"/>
      <protection hidden="1"/>
    </xf>
    <xf numFmtId="4" fontId="9" fillId="2" borderId="19" xfId="15" applyNumberFormat="1" applyFont="1" applyFill="1" applyBorder="1" applyAlignment="1" applyProtection="1">
      <alignment horizontal="center"/>
      <protection hidden="1"/>
    </xf>
    <xf numFmtId="1" fontId="8" fillId="2" borderId="15" xfId="15" applyNumberFormat="1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alignment horizontal="left" vertical="top" wrapText="1"/>
      <protection hidden="1"/>
    </xf>
    <xf numFmtId="0" fontId="7" fillId="0" borderId="0" xfId="0" applyNumberFormat="1" applyFont="1" applyFill="1" applyAlignment="1" applyProtection="1">
      <alignment horizontal="left" vertical="top" wrapText="1"/>
      <protection hidden="1"/>
    </xf>
    <xf numFmtId="0" fontId="7" fillId="3" borderId="17" xfId="0" applyFont="1" applyFill="1" applyBorder="1" applyAlignment="1" applyProtection="1">
      <alignment horizontal="center"/>
      <protection hidden="1"/>
    </xf>
    <xf numFmtId="0" fontId="7" fillId="3" borderId="0" xfId="0" applyFont="1" applyFill="1" applyBorder="1" applyAlignment="1" applyProtection="1">
      <alignment horizontal="center"/>
      <protection hidden="1"/>
    </xf>
    <xf numFmtId="49" fontId="93" fillId="0" borderId="0" xfId="0" applyNumberFormat="1" applyFont="1" applyAlignment="1" applyProtection="1">
      <alignment horizontal="center"/>
      <protection hidden="1"/>
    </xf>
    <xf numFmtId="0" fontId="116" fillId="0" borderId="0" xfId="0" applyFont="1" applyFill="1" applyBorder="1" applyAlignment="1" applyProtection="1">
      <alignment horizontal="center"/>
      <protection hidden="1"/>
    </xf>
    <xf numFmtId="0" fontId="75" fillId="0" borderId="0" xfId="0" applyFont="1" applyBorder="1" applyAlignment="1" applyProtection="1">
      <alignment horizontal="center"/>
      <protection hidden="1"/>
    </xf>
    <xf numFmtId="0" fontId="63" fillId="0" borderId="9" xfId="0" applyFont="1" applyBorder="1" applyAlignment="1" applyProtection="1">
      <alignment horizontal="center"/>
      <protection locked="0" hidden="1"/>
    </xf>
    <xf numFmtId="0" fontId="63" fillId="0" borderId="38" xfId="0" applyFont="1" applyBorder="1" applyAlignment="1" applyProtection="1">
      <alignment horizontal="center"/>
      <protection locked="0" hidden="1"/>
    </xf>
    <xf numFmtId="0" fontId="63" fillId="0" borderId="40" xfId="0" applyFont="1" applyBorder="1" applyAlignment="1" applyProtection="1">
      <alignment horizontal="center"/>
      <protection locked="0" hidden="1"/>
    </xf>
    <xf numFmtId="49" fontId="57" fillId="0" borderId="62" xfId="0" applyNumberFormat="1" applyFont="1" applyBorder="1" applyAlignment="1" applyProtection="1">
      <alignment horizontal="left"/>
      <protection hidden="1"/>
    </xf>
    <xf numFmtId="49" fontId="57" fillId="0" borderId="51" xfId="0" applyNumberFormat="1" applyFont="1" applyBorder="1" applyAlignment="1" applyProtection="1">
      <alignment horizontal="left"/>
      <protection hidden="1"/>
    </xf>
    <xf numFmtId="49" fontId="57" fillId="0" borderId="52" xfId="0" applyNumberFormat="1" applyFont="1" applyBorder="1" applyAlignment="1" applyProtection="1">
      <alignment horizontal="left"/>
      <protection hidden="1"/>
    </xf>
    <xf numFmtId="0" fontId="57" fillId="0" borderId="62" xfId="0" applyFont="1" applyBorder="1" applyAlignment="1" applyProtection="1">
      <alignment horizontal="left"/>
      <protection locked="0" hidden="1"/>
    </xf>
    <xf numFmtId="0" fontId="57" fillId="0" borderId="51" xfId="0" applyFont="1" applyBorder="1" applyAlignment="1" applyProtection="1">
      <alignment horizontal="left"/>
      <protection locked="0" hidden="1"/>
    </xf>
    <xf numFmtId="0" fontId="57" fillId="0" borderId="52" xfId="0" applyFont="1" applyBorder="1" applyAlignment="1" applyProtection="1">
      <alignment horizontal="left"/>
      <protection locked="0" hidden="1"/>
    </xf>
    <xf numFmtId="49" fontId="57" fillId="0" borderId="62" xfId="0" applyNumberFormat="1" applyFont="1" applyBorder="1" applyAlignment="1" applyProtection="1">
      <alignment horizontal="left"/>
      <protection locked="0" hidden="1"/>
    </xf>
    <xf numFmtId="49" fontId="57" fillId="0" borderId="51" xfId="0" applyNumberFormat="1" applyFont="1" applyBorder="1" applyAlignment="1" applyProtection="1">
      <alignment horizontal="left"/>
      <protection locked="0" hidden="1"/>
    </xf>
    <xf numFmtId="49" fontId="57" fillId="0" borderId="52" xfId="0" applyNumberFormat="1" applyFont="1" applyBorder="1" applyAlignment="1" applyProtection="1">
      <alignment horizontal="left"/>
      <protection locked="0" hidden="1"/>
    </xf>
    <xf numFmtId="0" fontId="57" fillId="0" borderId="62" xfId="0" applyFont="1" applyBorder="1" applyAlignment="1" applyProtection="1">
      <alignment horizontal="left"/>
      <protection hidden="1"/>
    </xf>
    <xf numFmtId="0" fontId="57" fillId="0" borderId="51" xfId="0" applyFont="1" applyBorder="1" applyAlignment="1" applyProtection="1">
      <alignment horizontal="left"/>
      <protection hidden="1"/>
    </xf>
    <xf numFmtId="0" fontId="57" fillId="0" borderId="52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38" xfId="0" applyNumberFormat="1" applyFont="1" applyBorder="1" applyAlignment="1" applyProtection="1">
      <alignment horizontal="right"/>
      <protection locked="0" hidden="1"/>
    </xf>
    <xf numFmtId="1" fontId="59" fillId="0" borderId="40" xfId="0" applyNumberFormat="1" applyFont="1" applyBorder="1" applyAlignment="1" applyProtection="1">
      <alignment horizontal="right"/>
      <protection locked="0" hidden="1"/>
    </xf>
    <xf numFmtId="1" fontId="57" fillId="0" borderId="1" xfId="0" applyNumberFormat="1" applyFont="1" applyBorder="1" applyAlignment="1" applyProtection="1">
      <alignment horizontal="right"/>
      <protection locked="0" hidden="1"/>
    </xf>
    <xf numFmtId="1" fontId="60" fillId="0" borderId="9" xfId="0" applyNumberFormat="1" applyFont="1" applyBorder="1" applyAlignment="1" applyProtection="1">
      <protection locked="0" hidden="1"/>
    </xf>
    <xf numFmtId="1" fontId="60" fillId="0" borderId="38" xfId="0" applyNumberFormat="1" applyFont="1" applyBorder="1" applyAlignment="1" applyProtection="1">
      <protection locked="0" hidden="1"/>
    </xf>
    <xf numFmtId="1" fontId="60" fillId="0" borderId="40" xfId="0" applyNumberFormat="1" applyFont="1" applyBorder="1" applyAlignment="1" applyProtection="1">
      <protection locked="0" hidden="1"/>
    </xf>
    <xf numFmtId="1" fontId="60" fillId="0" borderId="9" xfId="0" applyNumberFormat="1" applyFont="1" applyBorder="1" applyAlignment="1" applyProtection="1">
      <alignment horizontal="right"/>
      <protection locked="0" hidden="1"/>
    </xf>
    <xf numFmtId="1" fontId="60" fillId="0" borderId="38" xfId="0" applyNumberFormat="1" applyFont="1" applyBorder="1" applyAlignment="1" applyProtection="1">
      <alignment horizontal="right"/>
      <protection locked="0" hidden="1"/>
    </xf>
    <xf numFmtId="1" fontId="60" fillId="0" borderId="40" xfId="0" applyNumberFormat="1" applyFont="1" applyBorder="1" applyAlignment="1" applyProtection="1">
      <alignment horizontal="right"/>
      <protection locked="0" hidden="1"/>
    </xf>
    <xf numFmtId="0" fontId="60" fillId="0" borderId="17" xfId="0" applyFont="1" applyBorder="1" applyAlignment="1" applyProtection="1">
      <alignment horizontal="center"/>
      <protection locked="0" hidden="1"/>
    </xf>
    <xf numFmtId="0" fontId="60" fillId="0" borderId="0" xfId="0" applyFont="1" applyBorder="1" applyAlignment="1" applyProtection="1">
      <alignment horizontal="center"/>
      <protection locked="0" hidden="1"/>
    </xf>
    <xf numFmtId="0" fontId="60" fillId="0" borderId="18" xfId="0" applyFont="1" applyBorder="1" applyAlignment="1" applyProtection="1">
      <alignment horizontal="center"/>
      <protection locked="0" hidden="1"/>
    </xf>
    <xf numFmtId="0" fontId="60" fillId="0" borderId="14" xfId="0" applyFont="1" applyBorder="1" applyAlignment="1" applyProtection="1">
      <alignment horizontal="center"/>
      <protection locked="0" hidden="1"/>
    </xf>
    <xf numFmtId="0" fontId="60" fillId="0" borderId="15" xfId="0" applyFont="1" applyBorder="1" applyAlignment="1" applyProtection="1">
      <alignment horizontal="center"/>
      <protection locked="0" hidden="1"/>
    </xf>
    <xf numFmtId="0" fontId="60" fillId="0" borderId="16" xfId="0" applyFont="1" applyBorder="1" applyAlignment="1" applyProtection="1">
      <alignment horizontal="center"/>
      <protection locked="0" hidden="1"/>
    </xf>
    <xf numFmtId="0" fontId="60" fillId="0" borderId="9" xfId="0" applyFont="1" applyBorder="1" applyAlignment="1" applyProtection="1">
      <alignment horizontal="center"/>
      <protection locked="0" hidden="1"/>
    </xf>
    <xf numFmtId="0" fontId="60" fillId="0" borderId="38" xfId="0" applyFont="1" applyBorder="1" applyAlignment="1" applyProtection="1">
      <alignment horizontal="center"/>
      <protection locked="0" hidden="1"/>
    </xf>
    <xf numFmtId="0" fontId="60" fillId="0" borderId="40" xfId="0" applyFont="1" applyBorder="1" applyAlignment="1" applyProtection="1">
      <alignment horizontal="center"/>
      <protection locked="0" hidden="1"/>
    </xf>
    <xf numFmtId="14" fontId="57" fillId="0" borderId="41" xfId="0" applyNumberFormat="1" applyFont="1" applyBorder="1" applyAlignment="1" applyProtection="1">
      <alignment horizontal="right"/>
      <protection locked="0" hidden="1"/>
    </xf>
    <xf numFmtId="0" fontId="59" fillId="0" borderId="54" xfId="0" applyFont="1" applyBorder="1" applyAlignment="1" applyProtection="1">
      <alignment horizontal="left" vertical="top" wrapText="1"/>
      <protection locked="0" hidden="1"/>
    </xf>
    <xf numFmtId="0" fontId="59" fillId="0" borderId="55" xfId="0" applyFont="1" applyBorder="1" applyAlignment="1" applyProtection="1">
      <alignment horizontal="left" vertical="top" wrapText="1"/>
      <protection locked="0" hidden="1"/>
    </xf>
    <xf numFmtId="0" fontId="59" fillId="0" borderId="56" xfId="0" applyFont="1" applyBorder="1" applyAlignment="1" applyProtection="1">
      <alignment horizontal="left" vertical="top" wrapText="1"/>
      <protection locked="0" hidden="1"/>
    </xf>
    <xf numFmtId="0" fontId="59" fillId="0" borderId="57" xfId="0" applyFont="1" applyBorder="1" applyAlignment="1" applyProtection="1">
      <alignment horizontal="left" vertical="top" wrapText="1"/>
      <protection locked="0" hidden="1"/>
    </xf>
    <xf numFmtId="0" fontId="59" fillId="0" borderId="0" xfId="0" applyFont="1" applyBorder="1" applyAlignment="1" applyProtection="1">
      <alignment horizontal="left" vertical="top" wrapText="1"/>
      <protection locked="0" hidden="1"/>
    </xf>
    <xf numFmtId="0" fontId="59" fillId="0" borderId="58" xfId="0" applyFont="1" applyBorder="1" applyAlignment="1" applyProtection="1">
      <alignment horizontal="left" vertical="top" wrapText="1"/>
      <protection locked="0" hidden="1"/>
    </xf>
    <xf numFmtId="0" fontId="59" fillId="0" borderId="59" xfId="0" applyFont="1" applyBorder="1" applyAlignment="1" applyProtection="1">
      <alignment horizontal="left" vertical="top" wrapText="1"/>
      <protection locked="0" hidden="1"/>
    </xf>
    <xf numFmtId="0" fontId="59" fillId="0" borderId="60" xfId="0" applyFont="1" applyBorder="1" applyAlignment="1" applyProtection="1">
      <alignment horizontal="left" vertical="top" wrapText="1"/>
      <protection locked="0" hidden="1"/>
    </xf>
    <xf numFmtId="0" fontId="59" fillId="0" borderId="61" xfId="0" applyFont="1" applyBorder="1" applyAlignment="1" applyProtection="1">
      <alignment horizontal="left" vertical="top" wrapText="1"/>
      <protection locked="0" hidden="1"/>
    </xf>
    <xf numFmtId="0" fontId="59" fillId="0" borderId="54" xfId="0" applyFont="1" applyBorder="1" applyAlignment="1" applyProtection="1">
      <alignment horizontal="center" vertical="top" wrapText="1"/>
      <protection locked="0" hidden="1"/>
    </xf>
    <xf numFmtId="0" fontId="59" fillId="0" borderId="55" xfId="0" applyFont="1" applyBorder="1" applyAlignment="1" applyProtection="1">
      <alignment horizontal="center" vertical="top" wrapText="1"/>
      <protection locked="0" hidden="1"/>
    </xf>
    <xf numFmtId="0" fontId="59" fillId="0" borderId="56" xfId="0" applyFont="1" applyBorder="1" applyAlignment="1" applyProtection="1">
      <alignment horizontal="center" vertical="top" wrapText="1"/>
      <protection locked="0" hidden="1"/>
    </xf>
    <xf numFmtId="0" fontId="59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Border="1" applyAlignment="1" applyProtection="1">
      <alignment horizontal="center" vertical="top" wrapText="1"/>
      <protection locked="0" hidden="1"/>
    </xf>
    <xf numFmtId="0" fontId="59" fillId="0" borderId="58" xfId="0" applyFont="1" applyBorder="1" applyAlignment="1" applyProtection="1">
      <alignment horizontal="center" vertical="top" wrapText="1"/>
      <protection locked="0" hidden="1"/>
    </xf>
    <xf numFmtId="0" fontId="59" fillId="0" borderId="59" xfId="0" applyFont="1" applyBorder="1" applyAlignment="1" applyProtection="1">
      <alignment horizontal="center" vertical="top" wrapText="1"/>
      <protection locked="0" hidden="1"/>
    </xf>
    <xf numFmtId="0" fontId="59" fillId="0" borderId="60" xfId="0" applyFont="1" applyBorder="1" applyAlignment="1" applyProtection="1">
      <alignment horizontal="center" vertical="top" wrapText="1"/>
      <protection locked="0" hidden="1"/>
    </xf>
    <xf numFmtId="0" fontId="59" fillId="0" borderId="61" xfId="0" applyFont="1" applyBorder="1" applyAlignment="1" applyProtection="1">
      <alignment horizontal="center" vertical="top" wrapText="1"/>
      <protection locked="0" hidden="1"/>
    </xf>
    <xf numFmtId="0" fontId="57" fillId="0" borderId="0" xfId="0" applyFont="1" applyAlignment="1" applyProtection="1">
      <alignment horizontal="left" wrapText="1"/>
      <protection locked="0" hidden="1"/>
    </xf>
    <xf numFmtId="0" fontId="62" fillId="0" borderId="0" xfId="0" applyFont="1" applyAlignment="1" applyProtection="1">
      <alignment horizontal="left" vertical="top" wrapText="1"/>
      <protection locked="0" hidden="1"/>
    </xf>
    <xf numFmtId="0" fontId="57" fillId="0" borderId="63" xfId="0" applyFont="1" applyBorder="1" applyAlignment="1" applyProtection="1">
      <alignment horizontal="left" vertical="top"/>
      <protection locked="0" hidden="1"/>
    </xf>
    <xf numFmtId="0" fontId="57" fillId="0" borderId="50" xfId="0" applyFont="1" applyBorder="1" applyAlignment="1" applyProtection="1">
      <alignment horizontal="left" vertical="top"/>
      <protection locked="0" hidden="1"/>
    </xf>
    <xf numFmtId="0" fontId="57" fillId="0" borderId="64" xfId="0" applyFont="1" applyBorder="1" applyAlignment="1" applyProtection="1">
      <alignment horizontal="left" vertical="top"/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57" fillId="0" borderId="41" xfId="0" applyNumberFormat="1" applyFont="1" applyBorder="1" applyAlignment="1" applyProtection="1">
      <alignment horizontal="right"/>
      <protection locked="0" hidden="1"/>
    </xf>
    <xf numFmtId="0" fontId="60" fillId="0" borderId="38" xfId="0" applyFont="1" applyBorder="1" applyAlignment="1" applyProtection="1">
      <alignment horizontal="right"/>
      <protection locked="0" hidden="1"/>
    </xf>
    <xf numFmtId="0" fontId="60" fillId="0" borderId="40" xfId="0" applyFont="1" applyBorder="1" applyAlignment="1" applyProtection="1">
      <alignment horizontal="right"/>
      <protection locked="0" hidden="1"/>
    </xf>
    <xf numFmtId="1" fontId="57" fillId="0" borderId="9" xfId="0" applyNumberFormat="1" applyFont="1" applyBorder="1" applyAlignment="1" applyProtection="1">
      <alignment horizontal="left" vertical="top"/>
      <protection locked="0" hidden="1"/>
    </xf>
    <xf numFmtId="1" fontId="57" fillId="0" borderId="38" xfId="0" applyNumberFormat="1" applyFont="1" applyBorder="1" applyAlignment="1" applyProtection="1">
      <alignment horizontal="left" vertical="top"/>
      <protection locked="0" hidden="1"/>
    </xf>
    <xf numFmtId="1" fontId="57" fillId="0" borderId="40" xfId="0" applyNumberFormat="1" applyFont="1" applyBorder="1" applyAlignment="1" applyProtection="1">
      <alignment horizontal="left" vertical="top"/>
      <protection locked="0" hidden="1"/>
    </xf>
    <xf numFmtId="1" fontId="60" fillId="0" borderId="1" xfId="0" applyNumberFormat="1" applyFont="1" applyBorder="1" applyAlignment="1" applyProtection="1">
      <protection locked="0" hidden="1"/>
    </xf>
    <xf numFmtId="1" fontId="60" fillId="0" borderId="1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38" xfId="0" applyNumberFormat="1" applyFont="1" applyBorder="1" applyAlignment="1" applyProtection="1">
      <protection locked="0" hidden="1"/>
    </xf>
    <xf numFmtId="1" fontId="59" fillId="0" borderId="40" xfId="0" applyNumberFormat="1" applyFont="1" applyBorder="1" applyAlignment="1" applyProtection="1">
      <protection locked="0" hidden="1"/>
    </xf>
    <xf numFmtId="1" fontId="57" fillId="0" borderId="16" xfId="0" applyNumberFormat="1" applyFont="1" applyBorder="1" applyAlignment="1" applyProtection="1">
      <alignment horizontal="right"/>
      <protection locked="0" hidden="1"/>
    </xf>
    <xf numFmtId="0" fontId="60" fillId="0" borderId="1" xfId="0" applyFont="1" applyBorder="1" applyAlignment="1" applyProtection="1">
      <alignment horizontal="center" vertical="center"/>
      <protection locked="0" hidden="1"/>
    </xf>
    <xf numFmtId="1" fontId="57" fillId="0" borderId="11" xfId="0" applyNumberFormat="1" applyFont="1" applyBorder="1" applyAlignment="1" applyProtection="1">
      <alignment horizontal="right"/>
      <protection locked="0" hidden="1"/>
    </xf>
    <xf numFmtId="1" fontId="57" fillId="0" borderId="13" xfId="0" applyNumberFormat="1" applyFont="1" applyBorder="1" applyAlignment="1" applyProtection="1">
      <alignment horizontal="right"/>
      <protection locked="0" hidden="1"/>
    </xf>
    <xf numFmtId="1" fontId="57" fillId="0" borderId="19" xfId="0" applyNumberFormat="1" applyFont="1" applyBorder="1" applyAlignment="1" applyProtection="1">
      <alignment horizontal="right"/>
      <protection locked="0" hidden="1"/>
    </xf>
    <xf numFmtId="1" fontId="57" fillId="0" borderId="17" xfId="0" applyNumberFormat="1" applyFont="1" applyBorder="1" applyAlignment="1" applyProtection="1">
      <alignment horizontal="right"/>
      <protection locked="0" hidden="1"/>
    </xf>
    <xf numFmtId="1" fontId="57" fillId="0" borderId="0" xfId="0" applyNumberFormat="1" applyFont="1" applyBorder="1" applyAlignment="1" applyProtection="1">
      <alignment horizontal="right"/>
      <protection locked="0" hidden="1"/>
    </xf>
    <xf numFmtId="1" fontId="57" fillId="0" borderId="18" xfId="0" applyNumberFormat="1" applyFont="1" applyBorder="1" applyAlignment="1" applyProtection="1">
      <alignment horizontal="right"/>
      <protection locked="0" hidden="1"/>
    </xf>
    <xf numFmtId="1" fontId="57" fillId="0" borderId="14" xfId="0" applyNumberFormat="1" applyFont="1" applyBorder="1" applyAlignment="1" applyProtection="1">
      <alignment horizontal="right"/>
      <protection locked="0" hidden="1"/>
    </xf>
    <xf numFmtId="1" fontId="57" fillId="0" borderId="15" xfId="0" applyNumberFormat="1" applyFont="1" applyBorder="1" applyAlignment="1" applyProtection="1">
      <alignment horizontal="right"/>
      <protection locked="0" hidden="1"/>
    </xf>
    <xf numFmtId="0" fontId="60" fillId="0" borderId="0" xfId="0" applyFont="1" applyAlignment="1" applyProtection="1">
      <alignment horizontal="left" vertical="top" wrapText="1"/>
      <protection locked="0" hidden="1"/>
    </xf>
    <xf numFmtId="1" fontId="57" fillId="0" borderId="9" xfId="0" applyNumberFormat="1" applyFont="1" applyBorder="1" applyAlignment="1" applyProtection="1">
      <alignment horizontal="right"/>
      <protection locked="0" hidden="1"/>
    </xf>
    <xf numFmtId="1" fontId="57" fillId="0" borderId="38" xfId="0" applyNumberFormat="1" applyFont="1" applyBorder="1" applyAlignment="1" applyProtection="1">
      <alignment horizontal="right"/>
      <protection locked="0" hidden="1"/>
    </xf>
    <xf numFmtId="1" fontId="57" fillId="0" borderId="40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0" fontId="57" fillId="0" borderId="54" xfId="0" applyFont="1" applyBorder="1" applyAlignment="1" applyProtection="1">
      <alignment horizontal="center"/>
      <protection locked="0" hidden="1"/>
    </xf>
    <xf numFmtId="0" fontId="57" fillId="0" borderId="55" xfId="0" applyFont="1" applyBorder="1" applyAlignment="1" applyProtection="1">
      <alignment horizontal="center"/>
      <protection locked="0" hidden="1"/>
    </xf>
    <xf numFmtId="0" fontId="57" fillId="0" borderId="56" xfId="0" applyFont="1" applyBorder="1" applyAlignment="1" applyProtection="1">
      <alignment horizontal="center"/>
      <protection locked="0" hidden="1"/>
    </xf>
    <xf numFmtId="0" fontId="57" fillId="0" borderId="57" xfId="0" applyFont="1" applyBorder="1" applyAlignment="1" applyProtection="1">
      <alignment horizontal="center"/>
      <protection locked="0" hidden="1"/>
    </xf>
    <xf numFmtId="0" fontId="57" fillId="0" borderId="0" xfId="0" applyFont="1" applyBorder="1" applyAlignment="1" applyProtection="1">
      <alignment horizontal="center"/>
      <protection locked="0" hidden="1"/>
    </xf>
    <xf numFmtId="0" fontId="57" fillId="0" borderId="58" xfId="0" applyFont="1" applyBorder="1" applyAlignment="1" applyProtection="1">
      <alignment horizontal="center"/>
      <protection locked="0" hidden="1"/>
    </xf>
    <xf numFmtId="0" fontId="57" fillId="0" borderId="59" xfId="0" applyFont="1" applyBorder="1" applyAlignment="1" applyProtection="1">
      <alignment horizontal="center"/>
      <protection locked="0" hidden="1"/>
    </xf>
    <xf numFmtId="0" fontId="57" fillId="0" borderId="60" xfId="0" applyFont="1" applyBorder="1" applyAlignment="1" applyProtection="1">
      <alignment horizontal="center"/>
      <protection locked="0" hidden="1"/>
    </xf>
    <xf numFmtId="0" fontId="57" fillId="0" borderId="61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left" vertical="top" wrapText="1"/>
      <protection locked="0" hidden="1"/>
    </xf>
    <xf numFmtId="0" fontId="0" fillId="0" borderId="13" xfId="0" applyBorder="1" applyAlignment="1" applyProtection="1">
      <alignment horizontal="left" vertical="top" wrapText="1"/>
      <protection locked="0" hidden="1"/>
    </xf>
    <xf numFmtId="1" fontId="57" fillId="0" borderId="11" xfId="0" applyNumberFormat="1" applyFont="1" applyBorder="1" applyAlignment="1" applyProtection="1">
      <alignment horizontal="center"/>
      <protection locked="0" hidden="1"/>
    </xf>
    <xf numFmtId="1" fontId="57" fillId="0" borderId="13" xfId="0" applyNumberFormat="1" applyFont="1" applyBorder="1" applyAlignment="1" applyProtection="1">
      <alignment horizontal="center"/>
      <protection locked="0" hidden="1"/>
    </xf>
    <xf numFmtId="1" fontId="57" fillId="0" borderId="19" xfId="0" applyNumberFormat="1" applyFont="1" applyBorder="1" applyAlignment="1" applyProtection="1">
      <alignment horizontal="center"/>
      <protection locked="0" hidden="1"/>
    </xf>
    <xf numFmtId="1" fontId="57" fillId="0" borderId="17" xfId="0" applyNumberFormat="1" applyFont="1" applyBorder="1" applyAlignment="1" applyProtection="1">
      <alignment horizontal="center"/>
      <protection locked="0" hidden="1"/>
    </xf>
    <xf numFmtId="1" fontId="57" fillId="0" borderId="0" xfId="0" applyNumberFormat="1" applyFont="1" applyBorder="1" applyAlignment="1" applyProtection="1">
      <alignment horizontal="center"/>
      <protection locked="0" hidden="1"/>
    </xf>
    <xf numFmtId="1" fontId="57" fillId="0" borderId="18" xfId="0" applyNumberFormat="1" applyFont="1" applyBorder="1" applyAlignment="1" applyProtection="1">
      <alignment horizontal="center"/>
      <protection locked="0" hidden="1"/>
    </xf>
    <xf numFmtId="1" fontId="57" fillId="0" borderId="14" xfId="0" applyNumberFormat="1" applyFont="1" applyBorder="1" applyAlignment="1" applyProtection="1">
      <alignment horizontal="center"/>
      <protection locked="0" hidden="1"/>
    </xf>
    <xf numFmtId="1" fontId="57" fillId="0" borderId="15" xfId="0" applyNumberFormat="1" applyFont="1" applyBorder="1" applyAlignment="1" applyProtection="1">
      <alignment horizontal="center"/>
      <protection locked="0" hidden="1"/>
    </xf>
    <xf numFmtId="1" fontId="57" fillId="0" borderId="16" xfId="0" applyNumberFormat="1" applyFont="1" applyBorder="1" applyAlignment="1" applyProtection="1">
      <alignment horizontal="center"/>
      <protection locked="0" hidden="1"/>
    </xf>
    <xf numFmtId="0" fontId="57" fillId="0" borderId="11" xfId="0" applyFont="1" applyBorder="1" applyAlignment="1" applyProtection="1">
      <alignment horizontal="left" vertical="top" wrapText="1"/>
      <protection locked="0" hidden="1"/>
    </xf>
    <xf numFmtId="0" fontId="57" fillId="0" borderId="13" xfId="0" applyFont="1" applyBorder="1" applyAlignment="1" applyProtection="1">
      <alignment horizontal="left" vertical="top" wrapText="1"/>
      <protection locked="0" hidden="1"/>
    </xf>
    <xf numFmtId="0" fontId="57" fillId="0" borderId="19" xfId="0" applyFont="1" applyBorder="1" applyAlignment="1" applyProtection="1">
      <alignment horizontal="left" vertical="top" wrapText="1"/>
      <protection locked="0" hidden="1"/>
    </xf>
    <xf numFmtId="0" fontId="57" fillId="0" borderId="14" xfId="0" applyFont="1" applyBorder="1" applyAlignment="1" applyProtection="1">
      <alignment horizontal="left" vertical="top" wrapText="1"/>
      <protection locked="0" hidden="1"/>
    </xf>
    <xf numFmtId="0" fontId="57" fillId="0" borderId="15" xfId="0" applyFont="1" applyBorder="1" applyAlignment="1" applyProtection="1">
      <alignment horizontal="left" vertical="top" wrapText="1"/>
      <protection locked="0" hidden="1"/>
    </xf>
    <xf numFmtId="0" fontId="57" fillId="0" borderId="16" xfId="0" applyFont="1" applyBorder="1" applyAlignment="1" applyProtection="1">
      <alignment horizontal="left" vertical="top" wrapText="1"/>
      <protection locked="0" hidden="1"/>
    </xf>
    <xf numFmtId="1" fontId="57" fillId="0" borderId="9" xfId="0" applyNumberFormat="1" applyFont="1" applyBorder="1" applyAlignment="1" applyProtection="1">
      <alignment horizontal="center"/>
      <protection locked="0" hidden="1"/>
    </xf>
    <xf numFmtId="1" fontId="57" fillId="0" borderId="38" xfId="0" applyNumberFormat="1" applyFont="1" applyBorder="1" applyAlignment="1" applyProtection="1">
      <alignment horizontal="center"/>
      <protection locked="0" hidden="1"/>
    </xf>
    <xf numFmtId="1" fontId="57" fillId="0" borderId="40" xfId="0" applyNumberFormat="1" applyFont="1" applyBorder="1" applyAlignment="1" applyProtection="1">
      <alignment horizontal="center"/>
      <protection locked="0" hidden="1"/>
    </xf>
    <xf numFmtId="0" fontId="57" fillId="0" borderId="9" xfId="0" applyFont="1" applyBorder="1" applyAlignment="1" applyProtection="1">
      <alignment horizontal="left" vertical="top" wrapText="1"/>
      <protection locked="0" hidden="1"/>
    </xf>
    <xf numFmtId="0" fontId="57" fillId="0" borderId="38" xfId="0" applyFont="1" applyBorder="1" applyAlignment="1" applyProtection="1">
      <alignment horizontal="left" vertical="top" wrapText="1"/>
      <protection locked="0" hidden="1"/>
    </xf>
    <xf numFmtId="0" fontId="57" fillId="0" borderId="40" xfId="0" applyFont="1" applyBorder="1" applyAlignment="1" applyProtection="1">
      <alignment horizontal="left" vertical="top" wrapText="1"/>
      <protection locked="0" hidden="1"/>
    </xf>
    <xf numFmtId="0" fontId="60" fillId="0" borderId="42" xfId="0" applyFont="1" applyBorder="1" applyAlignment="1" applyProtection="1">
      <alignment horizontal="center"/>
      <protection locked="0" hidden="1"/>
    </xf>
    <xf numFmtId="1" fontId="57" fillId="0" borderId="9" xfId="0" applyNumberFormat="1" applyFont="1" applyBorder="1" applyAlignment="1" applyProtection="1">
      <protection locked="0" hidden="1"/>
    </xf>
    <xf numFmtId="1" fontId="57" fillId="0" borderId="38" xfId="0" applyNumberFormat="1" applyFont="1" applyBorder="1" applyAlignment="1" applyProtection="1">
      <protection locked="0" hidden="1"/>
    </xf>
    <xf numFmtId="1" fontId="57" fillId="0" borderId="40" xfId="0" applyNumberFormat="1" applyFont="1" applyBorder="1" applyAlignment="1" applyProtection="1">
      <protection locked="0" hidden="1"/>
    </xf>
    <xf numFmtId="0" fontId="63" fillId="0" borderId="3" xfId="0" applyFont="1" applyBorder="1" applyAlignment="1" applyProtection="1">
      <alignment horizontal="center" vertical="center" wrapText="1"/>
      <protection locked="0" hidden="1"/>
    </xf>
    <xf numFmtId="0" fontId="63" fillId="0" borderId="42" xfId="0" applyFont="1" applyBorder="1" applyAlignment="1" applyProtection="1">
      <alignment horizontal="center" vertical="center" wrapText="1"/>
      <protection locked="0" hidden="1"/>
    </xf>
    <xf numFmtId="0" fontId="60" fillId="0" borderId="41" xfId="0" applyFont="1" applyBorder="1" applyAlignment="1" applyProtection="1">
      <alignment horizontal="center"/>
      <protection locked="0" hidden="1"/>
    </xf>
    <xf numFmtId="0" fontId="57" fillId="0" borderId="1" xfId="0" applyFont="1" applyBorder="1" applyAlignment="1" applyProtection="1">
      <alignment horizontal="left"/>
      <protection locked="0" hidden="1"/>
    </xf>
    <xf numFmtId="0" fontId="60" fillId="0" borderId="11" xfId="0" applyFont="1" applyBorder="1" applyAlignment="1" applyProtection="1">
      <alignment horizontal="center"/>
      <protection locked="0" hidden="1"/>
    </xf>
    <xf numFmtId="0" fontId="60" fillId="0" borderId="13" xfId="0" applyFont="1" applyBorder="1" applyAlignment="1" applyProtection="1">
      <alignment horizontal="center"/>
      <protection locked="0" hidden="1"/>
    </xf>
    <xf numFmtId="0" fontId="60" fillId="0" borderId="19" xfId="0" applyFont="1" applyBorder="1" applyAlignment="1" applyProtection="1">
      <alignment horizontal="center"/>
      <protection locked="0" hidden="1"/>
    </xf>
    <xf numFmtId="0" fontId="59" fillId="0" borderId="9" xfId="0" applyFont="1" applyBorder="1" applyAlignment="1" applyProtection="1">
      <alignment horizontal="left" vertical="top" wrapText="1"/>
      <protection locked="0" hidden="1"/>
    </xf>
    <xf numFmtId="0" fontId="59" fillId="0" borderId="38" xfId="0" applyFont="1" applyBorder="1" applyAlignment="1" applyProtection="1">
      <alignment horizontal="left" vertical="top" wrapText="1"/>
      <protection locked="0" hidden="1"/>
    </xf>
    <xf numFmtId="0" fontId="59" fillId="0" borderId="40" xfId="0" applyFont="1" applyBorder="1" applyAlignment="1" applyProtection="1">
      <alignment horizontal="left" vertical="top" wrapText="1"/>
      <protection locked="0" hidden="1"/>
    </xf>
    <xf numFmtId="0" fontId="57" fillId="0" borderId="9" xfId="0" applyFont="1" applyBorder="1" applyAlignment="1" applyProtection="1">
      <alignment horizontal="left"/>
      <protection locked="0" hidden="1"/>
    </xf>
    <xf numFmtId="0" fontId="57" fillId="0" borderId="38" xfId="0" applyFont="1" applyBorder="1" applyAlignment="1" applyProtection="1">
      <alignment horizontal="left"/>
      <protection locked="0" hidden="1"/>
    </xf>
    <xf numFmtId="0" fontId="57" fillId="0" borderId="40" xfId="0" applyFont="1" applyBorder="1" applyAlignment="1" applyProtection="1">
      <alignment horizontal="left"/>
      <protection locked="0" hidden="1"/>
    </xf>
    <xf numFmtId="0" fontId="60" fillId="0" borderId="43" xfId="0" applyFont="1" applyBorder="1" applyAlignment="1" applyProtection="1">
      <alignment horizontal="center"/>
      <protection locked="0" hidden="1"/>
    </xf>
    <xf numFmtId="0" fontId="60" fillId="0" borderId="44" xfId="0" applyFont="1" applyBorder="1" applyAlignment="1" applyProtection="1">
      <alignment horizontal="center"/>
      <protection locked="0" hidden="1"/>
    </xf>
    <xf numFmtId="0" fontId="60" fillId="0" borderId="37" xfId="0" applyFont="1" applyBorder="1" applyAlignment="1" applyProtection="1">
      <alignment horizontal="center"/>
      <protection locked="0" hidden="1"/>
    </xf>
    <xf numFmtId="0" fontId="60" fillId="0" borderId="3" xfId="0" applyFont="1" applyBorder="1" applyAlignment="1" applyProtection="1">
      <alignment horizontal="center"/>
      <protection locked="0" hidden="1"/>
    </xf>
    <xf numFmtId="0" fontId="60" fillId="0" borderId="11" xfId="0" applyFont="1" applyBorder="1" applyAlignment="1" applyProtection="1">
      <alignment horizontal="center" vertical="center"/>
      <protection locked="0" hidden="1"/>
    </xf>
    <xf numFmtId="0" fontId="60" fillId="0" borderId="13" xfId="0" applyFont="1" applyBorder="1" applyAlignment="1" applyProtection="1">
      <alignment horizontal="center" vertical="center"/>
      <protection locked="0" hidden="1"/>
    </xf>
    <xf numFmtId="0" fontId="60" fillId="0" borderId="19" xfId="0" applyFont="1" applyBorder="1" applyAlignment="1" applyProtection="1">
      <alignment horizontal="center" vertical="center"/>
      <protection locked="0" hidden="1"/>
    </xf>
    <xf numFmtId="0" fontId="60" fillId="0" borderId="17" xfId="0" applyFont="1" applyBorder="1" applyAlignment="1" applyProtection="1">
      <alignment horizontal="center" vertical="center"/>
      <protection locked="0" hidden="1"/>
    </xf>
    <xf numFmtId="0" fontId="60" fillId="0" borderId="0" xfId="0" applyFont="1" applyBorder="1" applyAlignment="1" applyProtection="1">
      <alignment horizontal="center" vertical="center"/>
      <protection locked="0" hidden="1"/>
    </xf>
    <xf numFmtId="0" fontId="60" fillId="0" borderId="18" xfId="0" applyFont="1" applyBorder="1" applyAlignment="1" applyProtection="1">
      <alignment horizontal="center" vertical="center"/>
      <protection locked="0" hidden="1"/>
    </xf>
    <xf numFmtId="0" fontId="60" fillId="0" borderId="1" xfId="0" applyFont="1" applyBorder="1" applyAlignment="1" applyProtection="1">
      <alignment horizontal="center"/>
      <protection locked="0" hidden="1"/>
    </xf>
    <xf numFmtId="49" fontId="59" fillId="0" borderId="15" xfId="0" applyNumberFormat="1" applyFont="1" applyBorder="1" applyAlignment="1" applyProtection="1">
      <alignment horizontal="left"/>
      <protection locked="0" hidden="1"/>
    </xf>
    <xf numFmtId="0" fontId="59" fillId="0" borderId="15" xfId="0" applyFont="1" applyBorder="1" applyAlignment="1" applyProtection="1">
      <alignment horizontal="left"/>
      <protection locked="0" hidden="1"/>
    </xf>
    <xf numFmtId="0" fontId="60" fillId="0" borderId="14" xfId="0" applyFont="1" applyBorder="1" applyAlignment="1" applyProtection="1">
      <alignment horizontal="center" vertical="center"/>
      <protection locked="0" hidden="1"/>
    </xf>
    <xf numFmtId="0" fontId="60" fillId="0" borderId="15" xfId="0" applyFont="1" applyBorder="1" applyAlignment="1" applyProtection="1">
      <alignment horizontal="center" vertical="center"/>
      <protection locked="0" hidden="1"/>
    </xf>
    <xf numFmtId="0" fontId="60" fillId="0" borderId="16" xfId="0" applyFont="1" applyBorder="1" applyAlignment="1" applyProtection="1">
      <alignment horizontal="center" vertical="center"/>
      <protection locked="0"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38" xfId="0" applyNumberFormat="1" applyFont="1" applyBorder="1" applyAlignment="1" applyProtection="1">
      <alignment horizontal="center"/>
      <protection locked="0" hidden="1"/>
    </xf>
    <xf numFmtId="1" fontId="59" fillId="0" borderId="40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1" fontId="59" fillId="0" borderId="15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1" fontId="59" fillId="0" borderId="38" xfId="0" applyNumberFormat="1" applyFont="1" applyBorder="1" applyAlignment="1" applyProtection="1">
      <alignment horizontal="right" wrapText="1"/>
      <protection locked="0" hidden="1"/>
    </xf>
    <xf numFmtId="1" fontId="59" fillId="0" borderId="40" xfId="0" applyNumberFormat="1" applyFont="1" applyBorder="1" applyAlignment="1" applyProtection="1">
      <alignment horizontal="right" wrapText="1"/>
      <protection locked="0" hidden="1"/>
    </xf>
    <xf numFmtId="0" fontId="59" fillId="0" borderId="38" xfId="0" applyFont="1" applyBorder="1" applyAlignment="1" applyProtection="1">
      <alignment horizontal="left" wrapText="1"/>
      <protection locked="0" hidden="1"/>
    </xf>
    <xf numFmtId="14" fontId="4" fillId="0" borderId="38" xfId="0" applyNumberFormat="1" applyFont="1" applyBorder="1" applyAlignment="1" applyProtection="1">
      <alignment horizontal="left" vertical="top" wrapText="1"/>
      <protection locked="0" hidden="1"/>
    </xf>
    <xf numFmtId="0" fontId="4" fillId="0" borderId="38" xfId="0" applyFont="1" applyBorder="1" applyAlignment="1" applyProtection="1">
      <alignment horizontal="left" vertical="top" wrapText="1"/>
      <protection locked="0" hidden="1"/>
    </xf>
    <xf numFmtId="0" fontId="4" fillId="0" borderId="38" xfId="0" applyFont="1" applyBorder="1" applyAlignment="1" applyProtection="1">
      <alignment horizontal="center" vertical="top" wrapText="1"/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4" xfId="0" applyNumberFormat="1" applyFont="1" applyBorder="1" applyAlignment="1" applyProtection="1">
      <alignment horizontal="center"/>
      <protection locked="0" hidden="1"/>
    </xf>
    <xf numFmtId="1" fontId="59" fillId="0" borderId="15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0" fontId="0" fillId="0" borderId="38" xfId="0" applyBorder="1" applyAlignment="1" applyProtection="1">
      <alignment horizontal="left" vertical="top" wrapText="1"/>
      <protection locked="0" hidden="1"/>
    </xf>
    <xf numFmtId="1" fontId="59" fillId="0" borderId="9" xfId="0" applyNumberFormat="1" applyFont="1" applyBorder="1" applyAlignment="1" applyProtection="1">
      <alignment horizontal="right" wrapText="1"/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4" xfId="0" applyNumberFormat="1" applyFont="1" applyBorder="1" applyAlignment="1" applyProtection="1">
      <protection locked="0" hidden="1"/>
    </xf>
    <xf numFmtId="1" fontId="59" fillId="0" borderId="15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7" fillId="0" borderId="11" xfId="0" applyNumberFormat="1" applyFont="1" applyBorder="1" applyAlignment="1" applyProtection="1">
      <protection locked="0" hidden="1"/>
    </xf>
    <xf numFmtId="1" fontId="57" fillId="0" borderId="13" xfId="0" applyNumberFormat="1" applyFont="1" applyBorder="1" applyAlignment="1" applyProtection="1">
      <protection locked="0" hidden="1"/>
    </xf>
    <xf numFmtId="1" fontId="57" fillId="0" borderId="19" xfId="0" applyNumberFormat="1" applyFont="1" applyBorder="1" applyAlignment="1" applyProtection="1">
      <protection locked="0" hidden="1"/>
    </xf>
    <xf numFmtId="1" fontId="57" fillId="0" borderId="17" xfId="0" applyNumberFormat="1" applyFont="1" applyBorder="1" applyAlignment="1" applyProtection="1">
      <protection locked="0" hidden="1"/>
    </xf>
    <xf numFmtId="1" fontId="57" fillId="0" borderId="0" xfId="0" applyNumberFormat="1" applyFont="1" applyBorder="1" applyAlignment="1" applyProtection="1">
      <protection locked="0" hidden="1"/>
    </xf>
    <xf numFmtId="1" fontId="57" fillId="0" borderId="18" xfId="0" applyNumberFormat="1" applyFont="1" applyBorder="1" applyAlignment="1" applyProtection="1">
      <protection locked="0" hidden="1"/>
    </xf>
    <xf numFmtId="1" fontId="57" fillId="0" borderId="14" xfId="0" applyNumberFormat="1" applyFont="1" applyBorder="1" applyAlignment="1" applyProtection="1">
      <protection locked="0" hidden="1"/>
    </xf>
    <xf numFmtId="1" fontId="57" fillId="0" borderId="15" xfId="0" applyNumberFormat="1" applyFont="1" applyBorder="1" applyAlignment="1" applyProtection="1">
      <protection locked="0" hidden="1"/>
    </xf>
    <xf numFmtId="1" fontId="57" fillId="0" borderId="16" xfId="0" applyNumberFormat="1" applyFont="1" applyBorder="1" applyAlignment="1" applyProtection="1">
      <protection locked="0" hidden="1"/>
    </xf>
    <xf numFmtId="0" fontId="60" fillId="0" borderId="9" xfId="0" applyFont="1" applyBorder="1" applyAlignment="1" applyProtection="1">
      <alignment horizontal="left"/>
      <protection locked="0" hidden="1"/>
    </xf>
    <xf numFmtId="0" fontId="60" fillId="0" borderId="38" xfId="0" applyFont="1" applyBorder="1" applyAlignment="1" applyProtection="1">
      <alignment horizontal="left"/>
      <protection locked="0" hidden="1"/>
    </xf>
    <xf numFmtId="0" fontId="60" fillId="0" borderId="40" xfId="0" applyFont="1" applyBorder="1" applyAlignment="1" applyProtection="1">
      <alignment horizontal="left"/>
      <protection locked="0" hidden="1"/>
    </xf>
    <xf numFmtId="0" fontId="60" fillId="0" borderId="11" xfId="0" applyFont="1" applyBorder="1" applyAlignment="1" applyProtection="1">
      <alignment horizontal="center" wrapText="1"/>
      <protection locked="0" hidden="1"/>
    </xf>
    <xf numFmtId="0" fontId="60" fillId="0" borderId="13" xfId="0" applyFont="1" applyBorder="1" applyAlignment="1" applyProtection="1">
      <alignment horizontal="center" wrapText="1"/>
      <protection locked="0" hidden="1"/>
    </xf>
    <xf numFmtId="0" fontId="60" fillId="0" borderId="19" xfId="0" applyFont="1" applyBorder="1" applyAlignment="1" applyProtection="1">
      <alignment horizontal="center" wrapText="1"/>
      <protection locked="0" hidden="1"/>
    </xf>
    <xf numFmtId="0" fontId="60" fillId="0" borderId="17" xfId="0" applyFont="1" applyBorder="1" applyAlignment="1" applyProtection="1">
      <alignment horizontal="center" wrapText="1"/>
      <protection locked="0" hidden="1"/>
    </xf>
    <xf numFmtId="0" fontId="60" fillId="0" borderId="0" xfId="0" applyFont="1" applyBorder="1" applyAlignment="1" applyProtection="1">
      <alignment horizontal="center" wrapText="1"/>
      <protection locked="0" hidden="1"/>
    </xf>
    <xf numFmtId="0" fontId="60" fillId="0" borderId="18" xfId="0" applyFont="1" applyBorder="1" applyAlignment="1" applyProtection="1">
      <alignment horizontal="center" wrapText="1"/>
      <protection locked="0" hidden="1"/>
    </xf>
    <xf numFmtId="0" fontId="64" fillId="0" borderId="45" xfId="0" applyFont="1" applyBorder="1" applyAlignment="1" applyProtection="1">
      <alignment horizontal="left" vertical="top" wrapText="1"/>
      <protection locked="0" hidden="1"/>
    </xf>
    <xf numFmtId="0" fontId="64" fillId="0" borderId="46" xfId="0" applyFont="1" applyBorder="1" applyAlignment="1" applyProtection="1">
      <alignment horizontal="left" vertical="top" wrapText="1"/>
      <protection locked="0" hidden="1"/>
    </xf>
    <xf numFmtId="0" fontId="64" fillId="0" borderId="47" xfId="0" applyFont="1" applyBorder="1" applyAlignment="1" applyProtection="1">
      <alignment horizontal="left" vertical="top" wrapText="1"/>
      <protection locked="0" hidden="1"/>
    </xf>
    <xf numFmtId="1" fontId="57" fillId="0" borderId="17" xfId="0" applyNumberFormat="1" applyFont="1" applyBorder="1" applyAlignment="1" applyProtection="1">
      <alignment horizontal="left" vertical="top"/>
      <protection locked="0" hidden="1"/>
    </xf>
    <xf numFmtId="1" fontId="57" fillId="0" borderId="0" xfId="0" applyNumberFormat="1" applyFont="1" applyBorder="1" applyAlignment="1" applyProtection="1">
      <alignment horizontal="left" vertical="top"/>
      <protection locked="0" hidden="1"/>
    </xf>
    <xf numFmtId="1" fontId="57" fillId="0" borderId="18" xfId="0" applyNumberFormat="1" applyFont="1" applyBorder="1" applyAlignment="1" applyProtection="1">
      <alignment horizontal="left" vertical="top"/>
      <protection locked="0" hidden="1"/>
    </xf>
    <xf numFmtId="1" fontId="57" fillId="0" borderId="14" xfId="0" applyNumberFormat="1" applyFont="1" applyBorder="1" applyAlignment="1" applyProtection="1">
      <alignment horizontal="left" vertical="top"/>
      <protection locked="0" hidden="1"/>
    </xf>
    <xf numFmtId="1" fontId="57" fillId="0" borderId="15" xfId="0" applyNumberFormat="1" applyFont="1" applyBorder="1" applyAlignment="1" applyProtection="1">
      <alignment horizontal="left" vertical="top"/>
      <protection locked="0" hidden="1"/>
    </xf>
    <xf numFmtId="1" fontId="57" fillId="0" borderId="16" xfId="0" applyNumberFormat="1" applyFont="1" applyBorder="1" applyAlignment="1" applyProtection="1">
      <alignment horizontal="left" vertical="top"/>
      <protection locked="0" hidden="1"/>
    </xf>
    <xf numFmtId="0" fontId="57" fillId="0" borderId="13" xfId="0" applyFont="1" applyBorder="1" applyAlignment="1" applyProtection="1">
      <alignment horizontal="center"/>
      <protection locked="0" hidden="1"/>
    </xf>
    <xf numFmtId="0" fontId="57" fillId="0" borderId="19" xfId="0" applyFont="1" applyBorder="1" applyAlignment="1" applyProtection="1">
      <alignment horizontal="center"/>
      <protection locked="0" hidden="1"/>
    </xf>
    <xf numFmtId="0" fontId="57" fillId="0" borderId="17" xfId="0" applyFont="1" applyBorder="1" applyAlignment="1" applyProtection="1">
      <alignment horizontal="center"/>
      <protection locked="0" hidden="1"/>
    </xf>
    <xf numFmtId="0" fontId="57" fillId="0" borderId="18" xfId="0" applyFont="1" applyBorder="1" applyAlignment="1" applyProtection="1">
      <alignment horizontal="center"/>
      <protection locked="0" hidden="1"/>
    </xf>
    <xf numFmtId="0" fontId="57" fillId="0" borderId="14" xfId="0" applyFont="1" applyBorder="1" applyAlignment="1" applyProtection="1">
      <alignment horizontal="center"/>
      <protection locked="0" hidden="1"/>
    </xf>
    <xf numFmtId="0" fontId="57" fillId="0" borderId="15" xfId="0" applyFont="1" applyBorder="1" applyAlignment="1" applyProtection="1">
      <alignment horizontal="center"/>
      <protection locked="0" hidden="1"/>
    </xf>
    <xf numFmtId="0" fontId="57" fillId="0" borderId="16" xfId="0" applyFont="1" applyBorder="1" applyAlignment="1" applyProtection="1">
      <alignment horizontal="center"/>
      <protection locked="0" hidden="1"/>
    </xf>
    <xf numFmtId="0" fontId="60" fillId="0" borderId="42" xfId="0" applyFont="1" applyBorder="1" applyAlignment="1" applyProtection="1">
      <alignment horizontal="center" vertical="center"/>
      <protection locked="0" hidden="1"/>
    </xf>
    <xf numFmtId="0" fontId="59" fillId="0" borderId="15" xfId="0" applyFont="1" applyBorder="1" applyAlignment="1" applyProtection="1">
      <alignment horizontal="left" vertical="top" wrapText="1"/>
      <protection locked="0" hidden="1"/>
    </xf>
    <xf numFmtId="0" fontId="62" fillId="0" borderId="13" xfId="0" applyFont="1" applyBorder="1" applyAlignment="1" applyProtection="1">
      <alignment horizontal="left" vertical="top" wrapText="1"/>
      <protection locked="0" hidden="1"/>
    </xf>
    <xf numFmtId="0" fontId="35" fillId="0" borderId="13" xfId="0" applyFont="1" applyBorder="1" applyAlignment="1" applyProtection="1">
      <alignment horizontal="left" vertical="top" wrapText="1"/>
      <protection locked="0" hidden="1"/>
    </xf>
    <xf numFmtId="0" fontId="63" fillId="0" borderId="3" xfId="0" applyFont="1" applyBorder="1" applyAlignment="1" applyProtection="1">
      <alignment horizontal="center" vertical="top" wrapText="1"/>
      <protection locked="0" hidden="1"/>
    </xf>
    <xf numFmtId="0" fontId="63" fillId="0" borderId="42" xfId="0" applyFont="1" applyBorder="1" applyAlignment="1" applyProtection="1">
      <alignment horizontal="center" vertical="top" wrapText="1"/>
      <protection locked="0" hidden="1"/>
    </xf>
    <xf numFmtId="0" fontId="59" fillId="0" borderId="54" xfId="0" applyFont="1" applyFill="1" applyBorder="1" applyAlignment="1" applyProtection="1">
      <alignment horizontal="left" vertical="top" wrapText="1"/>
      <protection locked="0" hidden="1"/>
    </xf>
    <xf numFmtId="0" fontId="59" fillId="0" borderId="55" xfId="0" applyFont="1" applyFill="1" applyBorder="1" applyAlignment="1" applyProtection="1">
      <alignment horizontal="left" vertical="top" wrapText="1"/>
      <protection locked="0" hidden="1"/>
    </xf>
    <xf numFmtId="0" fontId="59" fillId="0" borderId="56" xfId="0" applyFont="1" applyFill="1" applyBorder="1" applyAlignment="1" applyProtection="1">
      <alignment horizontal="left" vertical="top" wrapText="1"/>
      <protection locked="0" hidden="1"/>
    </xf>
    <xf numFmtId="0" fontId="59" fillId="0" borderId="59" xfId="0" applyFont="1" applyFill="1" applyBorder="1" applyAlignment="1" applyProtection="1">
      <alignment horizontal="left" vertical="top" wrapText="1"/>
      <protection locked="0" hidden="1"/>
    </xf>
    <xf numFmtId="0" fontId="59" fillId="0" borderId="60" xfId="0" applyFont="1" applyFill="1" applyBorder="1" applyAlignment="1" applyProtection="1">
      <alignment horizontal="left" vertical="top" wrapText="1"/>
      <protection locked="0" hidden="1"/>
    </xf>
    <xf numFmtId="0" fontId="59" fillId="0" borderId="61" xfId="0" applyFont="1" applyFill="1" applyBorder="1" applyAlignment="1" applyProtection="1">
      <alignment horizontal="left" vertical="top" wrapText="1"/>
      <protection locked="0" hidden="1"/>
    </xf>
    <xf numFmtId="0" fontId="63" fillId="0" borderId="17" xfId="0" applyFont="1" applyBorder="1" applyAlignment="1" applyProtection="1">
      <alignment horizontal="center" vertical="center"/>
      <protection locked="0" hidden="1"/>
    </xf>
    <xf numFmtId="0" fontId="63" fillId="0" borderId="0" xfId="0" applyFont="1" applyBorder="1" applyAlignment="1" applyProtection="1">
      <alignment horizontal="center" vertical="center"/>
      <protection locked="0" hidden="1"/>
    </xf>
    <xf numFmtId="0" fontId="63" fillId="0" borderId="18" xfId="0" applyFont="1" applyBorder="1" applyAlignment="1" applyProtection="1">
      <alignment horizontal="center" vertical="center"/>
      <protection locked="0" hidden="1"/>
    </xf>
    <xf numFmtId="1" fontId="57" fillId="14" borderId="9" xfId="0" applyNumberFormat="1" applyFont="1" applyFill="1" applyBorder="1" applyAlignment="1" applyProtection="1">
      <protection locked="0" hidden="1"/>
    </xf>
    <xf numFmtId="1" fontId="57" fillId="14" borderId="38" xfId="0" applyNumberFormat="1" applyFont="1" applyFill="1" applyBorder="1" applyAlignment="1" applyProtection="1">
      <protection locked="0" hidden="1"/>
    </xf>
    <xf numFmtId="1" fontId="57" fillId="14" borderId="40" xfId="0" applyNumberFormat="1" applyFont="1" applyFill="1" applyBorder="1" applyAlignment="1" applyProtection="1">
      <protection locked="0" hidden="1"/>
    </xf>
    <xf numFmtId="0" fontId="63" fillId="0" borderId="17" xfId="0" applyFont="1" applyBorder="1" applyAlignment="1" applyProtection="1">
      <alignment horizontal="center" vertical="center" wrapText="1"/>
      <protection locked="0" hidden="1"/>
    </xf>
    <xf numFmtId="0" fontId="63" fillId="0" borderId="0" xfId="0" applyFont="1" applyBorder="1" applyAlignment="1" applyProtection="1">
      <alignment horizontal="center" vertical="center" wrapText="1"/>
      <protection locked="0" hidden="1"/>
    </xf>
    <xf numFmtId="1" fontId="57" fillId="14" borderId="9" xfId="0" applyNumberFormat="1" applyFont="1" applyFill="1" applyBorder="1" applyAlignment="1" applyProtection="1">
      <alignment horizontal="right"/>
      <protection locked="0" hidden="1"/>
    </xf>
    <xf numFmtId="1" fontId="57" fillId="14" borderId="38" xfId="0" applyNumberFormat="1" applyFont="1" applyFill="1" applyBorder="1" applyAlignment="1" applyProtection="1">
      <alignment horizontal="right"/>
      <protection locked="0" hidden="1"/>
    </xf>
    <xf numFmtId="1" fontId="57" fillId="14" borderId="40" xfId="0" applyNumberFormat="1" applyFont="1" applyFill="1" applyBorder="1" applyAlignment="1" applyProtection="1">
      <alignment horizontal="right"/>
      <protection locked="0" hidden="1"/>
    </xf>
    <xf numFmtId="0" fontId="59" fillId="0" borderId="54" xfId="0" applyFont="1" applyFill="1" applyBorder="1" applyAlignment="1" applyProtection="1">
      <alignment horizontal="center" vertical="top" wrapText="1"/>
      <protection locked="0" hidden="1"/>
    </xf>
    <xf numFmtId="0" fontId="59" fillId="0" borderId="55" xfId="0" applyFont="1" applyFill="1" applyBorder="1" applyAlignment="1" applyProtection="1">
      <alignment horizontal="center" vertical="top" wrapText="1"/>
      <protection locked="0" hidden="1"/>
    </xf>
    <xf numFmtId="0" fontId="59" fillId="0" borderId="56" xfId="0" applyFont="1" applyFill="1" applyBorder="1" applyAlignment="1" applyProtection="1">
      <alignment horizontal="center" vertical="top" wrapText="1"/>
      <protection locked="0" hidden="1"/>
    </xf>
    <xf numFmtId="0" fontId="59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0" xfId="0" applyFont="1" applyFill="1" applyBorder="1" applyAlignment="1" applyProtection="1">
      <alignment horizontal="center" vertical="top" wrapText="1"/>
      <protection locked="0" hidden="1"/>
    </xf>
    <xf numFmtId="0" fontId="59" fillId="0" borderId="58" xfId="0" applyFont="1" applyFill="1" applyBorder="1" applyAlignment="1" applyProtection="1">
      <alignment horizontal="center" vertical="top" wrapText="1"/>
      <protection locked="0" hidden="1"/>
    </xf>
    <xf numFmtId="0" fontId="59" fillId="0" borderId="59" xfId="0" applyFont="1" applyFill="1" applyBorder="1" applyAlignment="1" applyProtection="1">
      <alignment horizontal="center" vertical="top" wrapText="1"/>
      <protection locked="0" hidden="1"/>
    </xf>
    <xf numFmtId="0" fontId="59" fillId="0" borderId="60" xfId="0" applyFont="1" applyFill="1" applyBorder="1" applyAlignment="1" applyProtection="1">
      <alignment horizontal="center" vertical="top" wrapText="1"/>
      <protection locked="0" hidden="1"/>
    </xf>
    <xf numFmtId="0" fontId="59" fillId="0" borderId="61" xfId="0" applyFont="1" applyFill="1" applyBorder="1" applyAlignment="1" applyProtection="1">
      <alignment horizontal="center" vertical="top" wrapText="1"/>
      <protection locked="0" hidden="1"/>
    </xf>
    <xf numFmtId="0" fontId="57" fillId="0" borderId="14" xfId="0" applyFont="1" applyBorder="1" applyAlignment="1" applyProtection="1">
      <alignment horizontal="left"/>
      <protection locked="0" hidden="1"/>
    </xf>
    <xf numFmtId="0" fontId="57" fillId="0" borderId="15" xfId="0" applyFont="1" applyBorder="1" applyAlignment="1" applyProtection="1">
      <alignment horizontal="left"/>
      <protection locked="0" hidden="1"/>
    </xf>
    <xf numFmtId="0" fontId="57" fillId="0" borderId="16" xfId="0" applyFont="1" applyBorder="1" applyAlignment="1" applyProtection="1">
      <alignment horizontal="left"/>
      <protection locked="0" hidden="1"/>
    </xf>
    <xf numFmtId="0" fontId="57" fillId="0" borderId="11" xfId="0" applyFont="1" applyBorder="1" applyAlignment="1" applyProtection="1">
      <alignment horizontal="left"/>
      <protection locked="0" hidden="1"/>
    </xf>
    <xf numFmtId="0" fontId="57" fillId="0" borderId="13" xfId="0" applyFont="1" applyBorder="1" applyAlignment="1" applyProtection="1">
      <alignment horizontal="left"/>
      <protection locked="0" hidden="1"/>
    </xf>
    <xf numFmtId="0" fontId="57" fillId="0" borderId="19" xfId="0" applyFont="1" applyBorder="1" applyAlignment="1" applyProtection="1">
      <alignment horizontal="left"/>
      <protection locked="0" hidden="1"/>
    </xf>
    <xf numFmtId="0" fontId="57" fillId="0" borderId="17" xfId="0" applyFont="1" applyBorder="1" applyAlignment="1" applyProtection="1">
      <alignment horizontal="left"/>
      <protection locked="0" hidden="1"/>
    </xf>
    <xf numFmtId="0" fontId="57" fillId="0" borderId="0" xfId="0" applyFont="1" applyBorder="1" applyAlignment="1" applyProtection="1">
      <alignment horizontal="left"/>
      <protection locked="0" hidden="1"/>
    </xf>
    <xf numFmtId="0" fontId="57" fillId="0" borderId="18" xfId="0" applyFont="1" applyBorder="1" applyAlignment="1" applyProtection="1">
      <alignment horizontal="left"/>
      <protection locked="0" hidden="1"/>
    </xf>
    <xf numFmtId="0" fontId="60" fillId="0" borderId="11" xfId="0" applyFont="1" applyBorder="1" applyAlignment="1" applyProtection="1">
      <alignment horizontal="left"/>
      <protection locked="0" hidden="1"/>
    </xf>
    <xf numFmtId="0" fontId="60" fillId="0" borderId="13" xfId="0" applyFont="1" applyBorder="1" applyAlignment="1" applyProtection="1">
      <alignment horizontal="left"/>
      <protection locked="0" hidden="1"/>
    </xf>
    <xf numFmtId="0" fontId="60" fillId="0" borderId="19" xfId="0" applyFont="1" applyBorder="1" applyAlignment="1" applyProtection="1">
      <alignment horizontal="left"/>
      <protection locked="0" hidden="1"/>
    </xf>
    <xf numFmtId="0" fontId="60" fillId="0" borderId="14" xfId="0" applyFont="1" applyBorder="1" applyAlignment="1" applyProtection="1">
      <alignment horizontal="left"/>
      <protection locked="0" hidden="1"/>
    </xf>
    <xf numFmtId="0" fontId="60" fillId="0" borderId="15" xfId="0" applyFont="1" applyBorder="1" applyAlignment="1" applyProtection="1">
      <alignment horizontal="left"/>
      <protection locked="0" hidden="1"/>
    </xf>
    <xf numFmtId="0" fontId="60" fillId="0" borderId="16" xfId="0" applyFont="1" applyBorder="1" applyAlignment="1" applyProtection="1">
      <alignment horizontal="left"/>
      <protection locked="0" hidden="1"/>
    </xf>
    <xf numFmtId="49" fontId="59" fillId="0" borderId="54" xfId="0" applyNumberFormat="1" applyFont="1" applyBorder="1" applyAlignment="1" applyProtection="1">
      <alignment horizontal="left" vertical="top" wrapText="1"/>
      <protection locked="0" hidden="1"/>
    </xf>
    <xf numFmtId="0" fontId="57" fillId="0" borderId="9" xfId="0" applyFont="1" applyBorder="1" applyAlignment="1" applyProtection="1">
      <alignment horizontal="left" wrapText="1"/>
      <protection locked="0" hidden="1"/>
    </xf>
    <xf numFmtId="0" fontId="57" fillId="0" borderId="38" xfId="0" applyFont="1" applyBorder="1" applyAlignment="1" applyProtection="1">
      <alignment horizontal="left" wrapText="1"/>
      <protection locked="0" hidden="1"/>
    </xf>
    <xf numFmtId="0" fontId="57" fillId="0" borderId="40" xfId="0" applyFont="1" applyBorder="1" applyAlignment="1" applyProtection="1">
      <alignment horizontal="left" wrapText="1"/>
      <protection locked="0" hidden="1"/>
    </xf>
    <xf numFmtId="0" fontId="57" fillId="0" borderId="11" xfId="0" applyFont="1" applyBorder="1" applyAlignment="1" applyProtection="1">
      <alignment horizontal="left" vertical="top"/>
      <protection locked="0" hidden="1"/>
    </xf>
    <xf numFmtId="0" fontId="57" fillId="0" borderId="13" xfId="0" applyFont="1" applyBorder="1" applyAlignment="1" applyProtection="1">
      <alignment horizontal="left" vertical="top"/>
      <protection locked="0" hidden="1"/>
    </xf>
    <xf numFmtId="0" fontId="57" fillId="0" borderId="19" xfId="0" applyFont="1" applyBorder="1" applyAlignment="1" applyProtection="1">
      <alignment horizontal="left" vertical="top"/>
      <protection locked="0" hidden="1"/>
    </xf>
    <xf numFmtId="0" fontId="57" fillId="0" borderId="1" xfId="0" applyFont="1" applyBorder="1" applyAlignment="1" applyProtection="1">
      <alignment horizontal="left" vertical="center"/>
      <protection locked="0" hidden="1"/>
    </xf>
    <xf numFmtId="1" fontId="57" fillId="0" borderId="41" xfId="0" applyNumberFormat="1" applyFont="1" applyBorder="1" applyAlignment="1" applyProtection="1">
      <protection locked="0" hidden="1"/>
    </xf>
    <xf numFmtId="0" fontId="60" fillId="0" borderId="9" xfId="0" applyFont="1" applyBorder="1" applyAlignment="1" applyProtection="1">
      <alignment horizontal="center" vertical="center"/>
      <protection locked="0" hidden="1"/>
    </xf>
    <xf numFmtId="0" fontId="60" fillId="0" borderId="38" xfId="0" applyFont="1" applyBorder="1" applyAlignment="1" applyProtection="1">
      <alignment horizontal="center" vertical="center"/>
      <protection locked="0" hidden="1"/>
    </xf>
    <xf numFmtId="0" fontId="60" fillId="0" borderId="40" xfId="0" applyFont="1" applyBorder="1" applyAlignment="1" applyProtection="1">
      <alignment horizontal="center" vertical="center"/>
      <protection locked="0" hidden="1"/>
    </xf>
    <xf numFmtId="0" fontId="57" fillId="0" borderId="41" xfId="0" applyFont="1" applyBorder="1" applyAlignment="1" applyProtection="1">
      <alignment horizontal="left" vertical="center"/>
      <protection locked="0" hidden="1"/>
    </xf>
    <xf numFmtId="0" fontId="57" fillId="0" borderId="41" xfId="0" applyFont="1" applyBorder="1" applyAlignment="1" applyProtection="1">
      <alignment horizontal="left"/>
      <protection locked="0" hidden="1"/>
    </xf>
    <xf numFmtId="0" fontId="57" fillId="0" borderId="9" xfId="0" applyFont="1" applyBorder="1" applyAlignment="1" applyProtection="1">
      <alignment horizontal="left" vertical="top"/>
      <protection locked="0" hidden="1"/>
    </xf>
    <xf numFmtId="0" fontId="57" fillId="0" borderId="38" xfId="0" applyFont="1" applyBorder="1" applyAlignment="1" applyProtection="1">
      <alignment horizontal="left" vertical="top"/>
      <protection locked="0" hidden="1"/>
    </xf>
    <xf numFmtId="0" fontId="57" fillId="0" borderId="40" xfId="0" applyFont="1" applyBorder="1" applyAlignment="1" applyProtection="1">
      <alignment horizontal="left" vertical="top"/>
      <protection locked="0" hidden="1"/>
    </xf>
    <xf numFmtId="1" fontId="57" fillId="0" borderId="3" xfId="0" applyNumberFormat="1" applyFont="1" applyBorder="1" applyAlignment="1" applyProtection="1">
      <alignment horizontal="right"/>
      <protection locked="0" hidden="1"/>
    </xf>
    <xf numFmtId="0" fontId="60" fillId="0" borderId="9" xfId="0" applyFont="1" applyBorder="1" applyAlignment="1" applyProtection="1">
      <alignment horizontal="left" vertical="top"/>
      <protection locked="0" hidden="1"/>
    </xf>
    <xf numFmtId="0" fontId="60" fillId="0" borderId="38" xfId="0" applyFont="1" applyBorder="1" applyAlignment="1" applyProtection="1">
      <alignment horizontal="left" vertical="top"/>
      <protection locked="0" hidden="1"/>
    </xf>
    <xf numFmtId="0" fontId="60" fillId="0" borderId="40" xfId="0" applyFont="1" applyBorder="1" applyAlignment="1" applyProtection="1">
      <alignment horizontal="left" vertical="top"/>
      <protection locked="0" hidden="1"/>
    </xf>
    <xf numFmtId="0" fontId="59" fillId="0" borderId="9" xfId="0" applyFont="1" applyBorder="1" applyAlignment="1" applyProtection="1">
      <alignment horizontal="left" wrapText="1"/>
      <protection locked="0" hidden="1"/>
    </xf>
    <xf numFmtId="0" fontId="59" fillId="0" borderId="40" xfId="0" applyFont="1" applyBorder="1" applyAlignment="1" applyProtection="1">
      <alignment horizontal="left" wrapText="1"/>
      <protection locked="0" hidden="1"/>
    </xf>
    <xf numFmtId="1" fontId="60" fillId="0" borderId="45" xfId="0" applyNumberFormat="1" applyFont="1" applyBorder="1" applyAlignment="1" applyProtection="1">
      <alignment horizontal="right"/>
      <protection locked="0" hidden="1"/>
    </xf>
    <xf numFmtId="1" fontId="60" fillId="0" borderId="46" xfId="0" applyNumberFormat="1" applyFont="1" applyBorder="1" applyAlignment="1" applyProtection="1">
      <alignment horizontal="right"/>
      <protection locked="0" hidden="1"/>
    </xf>
    <xf numFmtId="1" fontId="60" fillId="0" borderId="47" xfId="0" applyNumberFormat="1" applyFont="1" applyBorder="1" applyAlignment="1" applyProtection="1">
      <alignment horizontal="right"/>
      <protection locked="0" hidden="1"/>
    </xf>
    <xf numFmtId="0" fontId="57" fillId="0" borderId="14" xfId="0" applyFont="1" applyBorder="1" applyAlignment="1" applyProtection="1">
      <alignment horizontal="left" vertical="top"/>
      <protection locked="0" hidden="1"/>
    </xf>
    <xf numFmtId="0" fontId="57" fillId="0" borderId="15" xfId="0" applyFont="1" applyBorder="1" applyAlignment="1" applyProtection="1">
      <alignment horizontal="left" vertical="top"/>
      <protection locked="0" hidden="1"/>
    </xf>
    <xf numFmtId="0" fontId="57" fillId="0" borderId="16" xfId="0" applyFont="1" applyBorder="1" applyAlignment="1" applyProtection="1">
      <alignment horizontal="left" vertical="top"/>
      <protection locked="0" hidden="1"/>
    </xf>
    <xf numFmtId="0" fontId="57" fillId="0" borderId="17" xfId="0" applyFont="1" applyBorder="1" applyAlignment="1" applyProtection="1">
      <alignment horizontal="left" vertical="top" wrapText="1"/>
      <protection locked="0" hidden="1"/>
    </xf>
    <xf numFmtId="0" fontId="57" fillId="0" borderId="0" xfId="0" applyFont="1" applyBorder="1" applyAlignment="1" applyProtection="1">
      <alignment horizontal="left" vertical="top" wrapText="1"/>
      <protection locked="0" hidden="1"/>
    </xf>
    <xf numFmtId="0" fontId="57" fillId="0" borderId="18" xfId="0" applyFont="1" applyBorder="1" applyAlignment="1" applyProtection="1">
      <alignment horizontal="left" vertical="top" wrapText="1"/>
      <protection locked="0" hidden="1"/>
    </xf>
    <xf numFmtId="1" fontId="59" fillId="0" borderId="1" xfId="0" applyNumberFormat="1" applyFont="1" applyBorder="1" applyAlignment="1" applyProtection="1">
      <alignment horizontal="center"/>
      <protection locked="0"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60" fillId="0" borderId="3" xfId="0" applyFont="1" applyBorder="1" applyAlignment="1" applyProtection="1">
      <alignment horizontal="center" vertical="center"/>
      <protection locked="0" hidden="1"/>
    </xf>
    <xf numFmtId="0" fontId="60" fillId="0" borderId="41" xfId="0" applyFont="1" applyBorder="1" applyAlignment="1" applyProtection="1">
      <alignment horizontal="center" vertical="center"/>
      <protection locked="0" hidden="1"/>
    </xf>
    <xf numFmtId="0" fontId="59" fillId="0" borderId="9" xfId="0" applyFont="1" applyBorder="1" applyAlignment="1" applyProtection="1">
      <alignment horizontal="left"/>
      <protection locked="0" hidden="1"/>
    </xf>
    <xf numFmtId="0" fontId="59" fillId="0" borderId="38" xfId="0" applyFont="1" applyBorder="1" applyAlignment="1" applyProtection="1">
      <alignment horizontal="left"/>
      <protection locked="0" hidden="1"/>
    </xf>
    <xf numFmtId="0" fontId="59" fillId="0" borderId="40" xfId="0" applyFont="1" applyBorder="1" applyAlignment="1" applyProtection="1">
      <alignment horizontal="left"/>
      <protection locked="0" hidden="1"/>
    </xf>
    <xf numFmtId="14" fontId="57" fillId="0" borderId="1" xfId="0" applyNumberFormat="1" applyFont="1" applyBorder="1" applyAlignment="1" applyProtection="1">
      <alignment horizontal="right"/>
      <protection locked="0" hidden="1"/>
    </xf>
    <xf numFmtId="0" fontId="60" fillId="0" borderId="3" xfId="0" applyFont="1" applyBorder="1" applyAlignment="1" applyProtection="1">
      <alignment horizontal="center" vertical="center" wrapText="1"/>
      <protection locked="0" hidden="1"/>
    </xf>
    <xf numFmtId="0" fontId="60" fillId="0" borderId="41" xfId="0" applyFont="1" applyBorder="1" applyAlignment="1" applyProtection="1">
      <alignment horizontal="center" vertical="center" wrapText="1"/>
      <protection locked="0" hidden="1"/>
    </xf>
    <xf numFmtId="1" fontId="60" fillId="0" borderId="38" xfId="0" applyNumberFormat="1" applyFont="1" applyBorder="1" applyAlignment="1" applyProtection="1">
      <alignment horizontal="center"/>
      <protection locked="0" hidden="1"/>
    </xf>
    <xf numFmtId="0" fontId="60" fillId="0" borderId="38" xfId="0" applyFont="1" applyBorder="1" applyAlignment="1" applyProtection="1">
      <protection locked="0" hidden="1"/>
    </xf>
    <xf numFmtId="14" fontId="60" fillId="0" borderId="38" xfId="0" applyNumberFormat="1" applyFont="1" applyBorder="1" applyAlignment="1" applyProtection="1">
      <alignment horizontal="right"/>
      <protection locked="0" hidden="1"/>
    </xf>
    <xf numFmtId="0" fontId="64" fillId="0" borderId="43" xfId="0" applyFont="1" applyBorder="1" applyAlignment="1" applyProtection="1">
      <alignment horizontal="left" vertical="top" wrapText="1"/>
      <protection locked="0" hidden="1"/>
    </xf>
    <xf numFmtId="0" fontId="64" fillId="0" borderId="44" xfId="0" applyFont="1" applyBorder="1" applyAlignment="1" applyProtection="1">
      <alignment horizontal="left" vertical="top" wrapText="1"/>
      <protection locked="0" hidden="1"/>
    </xf>
    <xf numFmtId="0" fontId="64" fillId="0" borderId="48" xfId="0" applyFont="1" applyBorder="1" applyAlignment="1" applyProtection="1">
      <alignment horizontal="left" vertical="top" wrapText="1"/>
      <protection locked="0" hidden="1"/>
    </xf>
    <xf numFmtId="0" fontId="59" fillId="0" borderId="1" xfId="0" applyFont="1" applyBorder="1" applyAlignment="1" applyProtection="1">
      <alignment horizontal="left"/>
      <protection locked="0" hidden="1"/>
    </xf>
    <xf numFmtId="0" fontId="60" fillId="0" borderId="1" xfId="0" applyFont="1" applyBorder="1" applyAlignment="1" applyProtection="1">
      <alignment horizontal="left"/>
      <protection locked="0" hidden="1"/>
    </xf>
    <xf numFmtId="0" fontId="60" fillId="0" borderId="14" xfId="0" applyFont="1" applyBorder="1" applyAlignment="1" applyProtection="1">
      <alignment horizontal="left" vertical="top" wrapText="1"/>
      <protection locked="0" hidden="1"/>
    </xf>
    <xf numFmtId="0" fontId="60" fillId="0" borderId="15" xfId="0" applyFont="1" applyBorder="1" applyAlignment="1" applyProtection="1">
      <alignment horizontal="left" vertical="top" wrapText="1"/>
      <protection locked="0" hidden="1"/>
    </xf>
    <xf numFmtId="0" fontId="60" fillId="0" borderId="16" xfId="0" applyFont="1" applyBorder="1" applyAlignment="1" applyProtection="1">
      <alignment horizontal="left" vertical="top" wrapText="1"/>
      <protection locked="0" hidden="1"/>
    </xf>
    <xf numFmtId="0" fontId="65" fillId="0" borderId="45" xfId="0" applyFont="1" applyBorder="1" applyAlignment="1" applyProtection="1">
      <alignment horizontal="left" vertical="top" wrapText="1"/>
      <protection locked="0" hidden="1"/>
    </xf>
    <xf numFmtId="0" fontId="65" fillId="0" borderId="46" xfId="0" applyFont="1" applyBorder="1" applyAlignment="1" applyProtection="1">
      <alignment horizontal="left" vertical="top" wrapText="1"/>
      <protection locked="0" hidden="1"/>
    </xf>
    <xf numFmtId="0" fontId="65" fillId="0" borderId="47" xfId="0" applyFont="1" applyBorder="1" applyAlignment="1" applyProtection="1">
      <alignment horizontal="left" vertical="top" wrapText="1"/>
      <protection locked="0" hidden="1"/>
    </xf>
    <xf numFmtId="1" fontId="59" fillId="0" borderId="41" xfId="0" applyNumberFormat="1" applyFont="1" applyBorder="1" applyAlignment="1" applyProtection="1">
      <alignment horizontal="center"/>
      <protection locked="0" hidden="1"/>
    </xf>
    <xf numFmtId="0" fontId="60" fillId="0" borderId="9" xfId="0" applyFont="1" applyBorder="1" applyAlignment="1" applyProtection="1">
      <alignment horizontal="right"/>
      <protection locked="0" hidden="1"/>
    </xf>
    <xf numFmtId="1" fontId="60" fillId="0" borderId="16" xfId="0" applyNumberFormat="1" applyFont="1" applyBorder="1" applyAlignment="1" applyProtection="1">
      <alignment horizontal="right"/>
      <protection locked="0" hidden="1"/>
    </xf>
    <xf numFmtId="1" fontId="60" fillId="0" borderId="41" xfId="0" applyNumberFormat="1" applyFont="1" applyBorder="1" applyAlignment="1" applyProtection="1">
      <alignment horizontal="right"/>
      <protection locked="0" hidden="1"/>
    </xf>
    <xf numFmtId="0" fontId="59" fillId="0" borderId="11" xfId="0" applyFont="1" applyBorder="1" applyAlignment="1" applyProtection="1">
      <alignment horizontal="left"/>
      <protection locked="0" hidden="1"/>
    </xf>
    <xf numFmtId="0" fontId="59" fillId="0" borderId="13" xfId="0" applyFont="1" applyBorder="1" applyAlignment="1" applyProtection="1">
      <alignment horizontal="left"/>
      <protection locked="0" hidden="1"/>
    </xf>
    <xf numFmtId="0" fontId="59" fillId="0" borderId="19" xfId="0" applyFont="1" applyBorder="1" applyAlignment="1" applyProtection="1">
      <alignment horizontal="left"/>
      <protection locked="0" hidden="1"/>
    </xf>
    <xf numFmtId="1" fontId="59" fillId="0" borderId="3" xfId="0" applyNumberFormat="1" applyFont="1" applyBorder="1" applyAlignment="1" applyProtection="1">
      <alignment horizontal="center"/>
      <protection locked="0" hidden="1"/>
    </xf>
    <xf numFmtId="0" fontId="57" fillId="0" borderId="14" xfId="0" applyFont="1" applyBorder="1" applyAlignment="1" applyProtection="1">
      <alignment horizontal="left" wrapText="1"/>
      <protection locked="0" hidden="1"/>
    </xf>
    <xf numFmtId="0" fontId="57" fillId="0" borderId="15" xfId="0" applyFont="1" applyBorder="1" applyAlignment="1" applyProtection="1">
      <alignment horizontal="left" wrapText="1"/>
      <protection locked="0"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0" fontId="59" fillId="0" borderId="57" xfId="0" applyFont="1" applyFill="1" applyBorder="1" applyAlignment="1" applyProtection="1">
      <alignment horizontal="left" vertical="top" wrapText="1"/>
      <protection locked="0" hidden="1"/>
    </xf>
    <xf numFmtId="0" fontId="59" fillId="0" borderId="0" xfId="0" applyFont="1" applyFill="1" applyBorder="1" applyAlignment="1" applyProtection="1">
      <alignment horizontal="left" vertical="top" wrapText="1"/>
      <protection locked="0" hidden="1"/>
    </xf>
    <xf numFmtId="0" fontId="59" fillId="0" borderId="58" xfId="0" applyFont="1" applyFill="1" applyBorder="1" applyAlignment="1" applyProtection="1">
      <alignment horizontal="left" vertical="top" wrapText="1"/>
      <protection locked="0"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79" fillId="0" borderId="0" xfId="0" applyFont="1" applyBorder="1" applyAlignment="1" applyProtection="1">
      <alignment horizontal="center"/>
      <protection hidden="1"/>
    </xf>
    <xf numFmtId="0" fontId="59" fillId="0" borderId="38" xfId="0" applyFont="1" applyBorder="1" applyAlignment="1" applyProtection="1">
      <alignment horizontal="left" vertical="top" wrapText="1"/>
      <protection hidden="1"/>
    </xf>
    <xf numFmtId="14" fontId="4" fillId="0" borderId="38" xfId="0" applyNumberFormat="1" applyFont="1" applyBorder="1" applyAlignment="1" applyProtection="1">
      <alignment vertical="top" wrapText="1"/>
      <protection locked="0" hidden="1"/>
    </xf>
    <xf numFmtId="0" fontId="4" fillId="0" borderId="38" xfId="0" applyFont="1" applyBorder="1" applyAlignment="1" applyProtection="1">
      <alignment vertical="top" wrapText="1"/>
      <protection locked="0" hidden="1"/>
    </xf>
    <xf numFmtId="0" fontId="4" fillId="0" borderId="38" xfId="0" applyFont="1" applyBorder="1" applyAlignment="1" applyProtection="1">
      <alignment horizontal="left" vertical="top" wrapText="1"/>
      <protection hidden="1"/>
    </xf>
    <xf numFmtId="0" fontId="4" fillId="0" borderId="38" xfId="0" applyFont="1" applyBorder="1" applyAlignment="1" applyProtection="1">
      <alignment horizontal="center" vertical="top" wrapText="1"/>
      <protection hidden="1"/>
    </xf>
    <xf numFmtId="0" fontId="57" fillId="0" borderId="62" xfId="0" applyFont="1" applyBorder="1" applyAlignment="1" applyProtection="1">
      <alignment horizontal="center"/>
      <protection hidden="1"/>
    </xf>
    <xf numFmtId="0" fontId="57" fillId="0" borderId="51" xfId="0" applyFont="1" applyBorder="1" applyAlignment="1" applyProtection="1">
      <alignment horizontal="center"/>
      <protection hidden="1"/>
    </xf>
    <xf numFmtId="0" fontId="57" fillId="0" borderId="52" xfId="0" applyFont="1" applyBorder="1" applyAlignment="1" applyProtection="1">
      <alignment horizontal="center"/>
      <protection hidden="1"/>
    </xf>
    <xf numFmtId="0" fontId="60" fillId="0" borderId="11" xfId="0" applyFont="1" applyBorder="1" applyAlignment="1" applyProtection="1">
      <alignment horizontal="center" vertical="center"/>
      <protection hidden="1"/>
    </xf>
    <xf numFmtId="0" fontId="60" fillId="0" borderId="13" xfId="0" applyFont="1" applyBorder="1" applyAlignment="1" applyProtection="1">
      <alignment horizontal="center" vertical="center"/>
      <protection hidden="1"/>
    </xf>
    <xf numFmtId="0" fontId="60" fillId="0" borderId="19" xfId="0" applyFont="1" applyBorder="1" applyAlignment="1" applyProtection="1">
      <alignment horizontal="center" vertical="center"/>
      <protection hidden="1"/>
    </xf>
    <xf numFmtId="0" fontId="60" fillId="0" borderId="14" xfId="0" applyFont="1" applyBorder="1" applyAlignment="1" applyProtection="1">
      <alignment horizontal="center" vertical="center"/>
      <protection hidden="1"/>
    </xf>
    <xf numFmtId="0" fontId="60" fillId="0" borderId="15" xfId="0" applyFont="1" applyBorder="1" applyAlignment="1" applyProtection="1">
      <alignment horizontal="center" vertical="center"/>
      <protection hidden="1"/>
    </xf>
    <xf numFmtId="0" fontId="60" fillId="0" borderId="16" xfId="0" applyFont="1" applyBorder="1" applyAlignment="1" applyProtection="1">
      <alignment horizontal="center" vertical="center"/>
      <protection hidden="1"/>
    </xf>
    <xf numFmtId="0" fontId="60" fillId="0" borderId="11" xfId="0" applyFont="1" applyBorder="1" applyAlignment="1" applyProtection="1">
      <alignment horizontal="center"/>
      <protection hidden="1"/>
    </xf>
    <xf numFmtId="0" fontId="60" fillId="0" borderId="13" xfId="0" applyFont="1" applyBorder="1" applyAlignment="1" applyProtection="1">
      <alignment horizontal="center"/>
      <protection hidden="1"/>
    </xf>
    <xf numFmtId="0" fontId="60" fillId="0" borderId="19" xfId="0" applyFont="1" applyBorder="1" applyAlignment="1" applyProtection="1">
      <alignment horizontal="center"/>
      <protection hidden="1"/>
    </xf>
    <xf numFmtId="0" fontId="60" fillId="0" borderId="14" xfId="0" applyFont="1" applyBorder="1" applyAlignment="1" applyProtection="1">
      <alignment horizontal="center"/>
      <protection hidden="1"/>
    </xf>
    <xf numFmtId="0" fontId="60" fillId="0" borderId="15" xfId="0" applyFont="1" applyBorder="1" applyAlignment="1" applyProtection="1">
      <alignment horizontal="center"/>
      <protection hidden="1"/>
    </xf>
    <xf numFmtId="0" fontId="60" fillId="0" borderId="16" xfId="0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49" fontId="59" fillId="0" borderId="0" xfId="0" applyNumberFormat="1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79" fillId="0" borderId="0" xfId="0" applyFont="1" applyBorder="1" applyAlignment="1" applyProtection="1">
      <alignment horizontal="center" vertical="top" wrapText="1"/>
      <protection hidden="1"/>
    </xf>
    <xf numFmtId="0" fontId="35" fillId="0" borderId="0" xfId="0" applyFont="1" applyBorder="1" applyAlignment="1" applyProtection="1">
      <alignment horizontal="center" vertical="top" wrapText="1"/>
      <protection hidden="1"/>
    </xf>
    <xf numFmtId="0" fontId="80" fillId="10" borderId="11" xfId="0" applyFont="1" applyFill="1" applyBorder="1" applyAlignment="1" applyProtection="1">
      <alignment horizontal="left"/>
      <protection hidden="1"/>
    </xf>
    <xf numFmtId="0" fontId="80" fillId="10" borderId="13" xfId="0" applyFont="1" applyFill="1" applyBorder="1" applyAlignment="1" applyProtection="1">
      <alignment horizontal="left"/>
      <protection hidden="1"/>
    </xf>
    <xf numFmtId="0" fontId="4" fillId="0" borderId="13" xfId="0" applyFont="1" applyFill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63" xfId="0" applyFont="1" applyBorder="1" applyAlignment="1" applyProtection="1">
      <alignment horizontal="left" vertical="top" wrapText="1"/>
      <protection locked="0" hidden="1"/>
    </xf>
    <xf numFmtId="0" fontId="59" fillId="0" borderId="50" xfId="0" applyFont="1" applyBorder="1" applyAlignment="1" applyProtection="1">
      <alignment horizontal="left" vertical="top" wrapText="1"/>
      <protection locked="0" hidden="1"/>
    </xf>
    <xf numFmtId="0" fontId="59" fillId="0" borderId="64" xfId="0" applyFont="1" applyBorder="1" applyAlignment="1" applyProtection="1">
      <alignment horizontal="left" vertical="top" wrapText="1"/>
      <protection locked="0" hidden="1"/>
    </xf>
    <xf numFmtId="0" fontId="59" fillId="0" borderId="1" xfId="0" applyFont="1" applyBorder="1" applyAlignment="1" applyProtection="1">
      <alignment horizontal="left" vertical="top" wrapText="1"/>
      <protection locked="0" hidden="1"/>
    </xf>
    <xf numFmtId="0" fontId="4" fillId="0" borderId="1" xfId="0" applyFont="1" applyFill="1" applyBorder="1" applyAlignment="1" applyProtection="1">
      <alignment horizontal="left"/>
      <protection locked="0" hidden="1"/>
    </xf>
    <xf numFmtId="0" fontId="4" fillId="0" borderId="1" xfId="0" applyFont="1" applyFill="1" applyBorder="1" applyAlignment="1" applyProtection="1">
      <alignment horizontal="right"/>
      <protection locked="0"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14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4" fillId="0" borderId="19" xfId="0" applyFont="1" applyFill="1" applyBorder="1" applyAlignment="1" applyProtection="1">
      <alignment horizontal="center"/>
      <protection hidden="1"/>
    </xf>
    <xf numFmtId="0" fontId="57" fillId="0" borderId="11" xfId="0" applyFont="1" applyBorder="1" applyAlignment="1" applyProtection="1">
      <alignment horizontal="center"/>
      <protection hidden="1"/>
    </xf>
    <xf numFmtId="0" fontId="57" fillId="0" borderId="13" xfId="0" applyFont="1" applyBorder="1" applyAlignment="1" applyProtection="1">
      <alignment horizontal="center"/>
      <protection hidden="1"/>
    </xf>
    <xf numFmtId="0" fontId="57" fillId="0" borderId="19" xfId="0" applyFont="1" applyBorder="1" applyAlignment="1" applyProtection="1">
      <alignment horizontal="center"/>
      <protection hidden="1"/>
    </xf>
    <xf numFmtId="0" fontId="4" fillId="0" borderId="18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/>
      <protection hidden="1"/>
    </xf>
    <xf numFmtId="0" fontId="60" fillId="0" borderId="17" xfId="0" applyFont="1" applyBorder="1" applyAlignment="1" applyProtection="1">
      <alignment horizontal="center"/>
      <protection hidden="1"/>
    </xf>
    <xf numFmtId="0" fontId="60" fillId="0" borderId="0" xfId="0" applyFont="1" applyBorder="1" applyAlignment="1" applyProtection="1">
      <alignment horizontal="center"/>
      <protection hidden="1"/>
    </xf>
    <xf numFmtId="0" fontId="60" fillId="0" borderId="18" xfId="0" applyFont="1" applyBorder="1" applyAlignment="1" applyProtection="1">
      <alignment horizontal="center"/>
      <protection hidden="1"/>
    </xf>
    <xf numFmtId="0" fontId="60" fillId="0" borderId="38" xfId="0" applyFont="1" applyBorder="1" applyAlignment="1" applyProtection="1">
      <alignment horizontal="left"/>
      <protection hidden="1"/>
    </xf>
    <xf numFmtId="0" fontId="60" fillId="0" borderId="40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center" vertical="top" wrapText="1"/>
      <protection hidden="1"/>
    </xf>
    <xf numFmtId="1" fontId="57" fillId="0" borderId="0" xfId="0" applyNumberFormat="1" applyFont="1" applyBorder="1" applyAlignment="1" applyProtection="1">
      <alignment horizontal="right"/>
      <protection hidden="1"/>
    </xf>
    <xf numFmtId="0" fontId="57" fillId="0" borderId="9" xfId="0" applyFont="1" applyBorder="1" applyAlignment="1" applyProtection="1">
      <protection locked="0" hidden="1"/>
    </xf>
    <xf numFmtId="0" fontId="57" fillId="0" borderId="38" xfId="0" applyFont="1" applyBorder="1" applyAlignment="1" applyProtection="1">
      <protection locked="0" hidden="1"/>
    </xf>
    <xf numFmtId="0" fontId="57" fillId="0" borderId="40" xfId="0" applyFont="1" applyBorder="1" applyAlignment="1" applyProtection="1">
      <protection locked="0" hidden="1"/>
    </xf>
    <xf numFmtId="1" fontId="57" fillId="0" borderId="1" xfId="0" applyNumberFormat="1" applyFont="1" applyBorder="1" applyAlignment="1" applyProtection="1">
      <protection locked="0" hidden="1"/>
    </xf>
    <xf numFmtId="0" fontId="60" fillId="0" borderId="9" xfId="0" applyFont="1" applyBorder="1" applyAlignment="1" applyProtection="1">
      <alignment horizontal="left"/>
      <protection hidden="1"/>
    </xf>
    <xf numFmtId="1" fontId="60" fillId="0" borderId="38" xfId="0" applyNumberFormat="1" applyFont="1" applyBorder="1" applyAlignment="1" applyProtection="1">
      <alignment horizontal="center"/>
      <protection hidden="1"/>
    </xf>
    <xf numFmtId="1" fontId="60" fillId="0" borderId="40" xfId="0" applyNumberFormat="1" applyFont="1" applyBorder="1" applyAlignment="1" applyProtection="1">
      <alignment horizontal="center"/>
      <protection hidden="1"/>
    </xf>
    <xf numFmtId="1" fontId="60" fillId="0" borderId="0" xfId="0" applyNumberFormat="1" applyFont="1" applyBorder="1" applyAlignment="1" applyProtection="1">
      <alignment horizontal="center"/>
      <protection hidden="1"/>
    </xf>
    <xf numFmtId="1" fontId="60" fillId="0" borderId="38" xfId="0" applyNumberFormat="1" applyFont="1" applyBorder="1" applyAlignment="1" applyProtection="1">
      <alignment horizontal="right"/>
      <protection hidden="1"/>
    </xf>
    <xf numFmtId="1" fontId="60" fillId="0" borderId="40" xfId="0" applyNumberFormat="1" applyFont="1" applyBorder="1" applyAlignment="1" applyProtection="1">
      <alignment horizontal="right"/>
      <protection hidden="1"/>
    </xf>
    <xf numFmtId="0" fontId="59" fillId="0" borderId="1" xfId="0" applyFont="1" applyBorder="1" applyAlignment="1" applyProtection="1">
      <alignment horizontal="center" vertical="top"/>
      <protection hidden="1"/>
    </xf>
    <xf numFmtId="0" fontId="59" fillId="0" borderId="1" xfId="0" applyFont="1" applyBorder="1" applyAlignment="1" applyProtection="1">
      <alignment horizontal="left" vertical="top"/>
      <protection locked="0" hidden="1"/>
    </xf>
    <xf numFmtId="0" fontId="59" fillId="0" borderId="1" xfId="0" applyFont="1" applyBorder="1" applyAlignment="1" applyProtection="1">
      <alignment horizontal="right" vertical="top"/>
      <protection locked="0" hidden="1"/>
    </xf>
    <xf numFmtId="0" fontId="62" fillId="0" borderId="0" xfId="0" applyFont="1" applyBorder="1" applyAlignment="1" applyProtection="1">
      <alignment horizontal="left" vertical="top" wrapText="1"/>
      <protection hidden="1"/>
    </xf>
    <xf numFmtId="1" fontId="57" fillId="0" borderId="0" xfId="0" applyNumberFormat="1" applyFont="1" applyAlignment="1" applyProtection="1">
      <alignment horizontal="center"/>
      <protection hidden="1"/>
    </xf>
    <xf numFmtId="0" fontId="57" fillId="0" borderId="0" xfId="0" applyFont="1" applyAlignment="1" applyProtection="1">
      <alignment horizontal="center"/>
      <protection hidden="1"/>
    </xf>
    <xf numFmtId="1" fontId="57" fillId="23" borderId="0" xfId="0" applyNumberFormat="1" applyFont="1" applyFill="1" applyBorder="1" applyAlignment="1" applyProtection="1">
      <alignment horizontal="center"/>
      <protection hidden="1"/>
    </xf>
    <xf numFmtId="0" fontId="57" fillId="23" borderId="0" xfId="0" applyFont="1" applyFill="1" applyBorder="1" applyAlignment="1" applyProtection="1">
      <alignment horizontal="center"/>
      <protection hidden="1"/>
    </xf>
    <xf numFmtId="1" fontId="57" fillId="24" borderId="0" xfId="0" applyNumberFormat="1" applyFont="1" applyFill="1" applyBorder="1" applyAlignment="1" applyProtection="1">
      <alignment horizontal="center"/>
      <protection hidden="1"/>
    </xf>
    <xf numFmtId="0" fontId="57" fillId="24" borderId="0" xfId="0" applyFont="1" applyFill="1" applyBorder="1" applyAlignment="1" applyProtection="1">
      <alignment horizontal="center"/>
      <protection hidden="1"/>
    </xf>
    <xf numFmtId="0" fontId="60" fillId="0" borderId="1" xfId="0" applyFont="1" applyBorder="1" applyAlignment="1" applyProtection="1">
      <alignment horizontal="center" vertical="center" wrapText="1"/>
      <protection hidden="1"/>
    </xf>
    <xf numFmtId="1" fontId="57" fillId="0" borderId="13" xfId="0" applyNumberFormat="1" applyFont="1" applyBorder="1" applyAlignment="1" applyProtection="1">
      <alignment horizontal="center"/>
      <protection hidden="1"/>
    </xf>
    <xf numFmtId="0" fontId="57" fillId="0" borderId="1" xfId="0" applyFont="1" applyBorder="1" applyAlignment="1" applyProtection="1">
      <alignment horizontal="left"/>
      <protection hidden="1"/>
    </xf>
    <xf numFmtId="0" fontId="57" fillId="0" borderId="1" xfId="0" applyFont="1" applyBorder="1" applyAlignment="1" applyProtection="1">
      <protection hidden="1"/>
    </xf>
    <xf numFmtId="1" fontId="57" fillId="0" borderId="1" xfId="0" applyNumberFormat="1" applyFont="1" applyBorder="1" applyAlignment="1" applyProtection="1">
      <protection hidden="1"/>
    </xf>
    <xf numFmtId="0" fontId="57" fillId="0" borderId="1" xfId="0" applyFont="1" applyBorder="1" applyAlignment="1" applyProtection="1">
      <alignment wrapText="1"/>
      <protection hidden="1"/>
    </xf>
    <xf numFmtId="1" fontId="60" fillId="0" borderId="1" xfId="0" applyNumberFormat="1" applyFont="1" applyBorder="1" applyAlignment="1" applyProtection="1">
      <protection hidden="1"/>
    </xf>
    <xf numFmtId="1" fontId="57" fillId="14" borderId="1" xfId="0" applyNumberFormat="1" applyFont="1" applyFill="1" applyBorder="1" applyAlignment="1" applyProtection="1">
      <protection hidden="1"/>
    </xf>
    <xf numFmtId="1" fontId="57" fillId="23" borderId="1" xfId="0" applyNumberFormat="1" applyFont="1" applyFill="1" applyBorder="1" applyAlignment="1" applyProtection="1">
      <protection hidden="1"/>
    </xf>
    <xf numFmtId="1" fontId="57" fillId="24" borderId="1" xfId="0" applyNumberFormat="1" applyFont="1" applyFill="1" applyBorder="1" applyAlignment="1" applyProtection="1">
      <protection hidden="1"/>
    </xf>
    <xf numFmtId="0" fontId="60" fillId="0" borderId="1" xfId="0" applyFont="1" applyBorder="1" applyAlignment="1" applyProtection="1">
      <alignment wrapText="1"/>
      <protection hidden="1"/>
    </xf>
    <xf numFmtId="0" fontId="60" fillId="0" borderId="1" xfId="0" applyFont="1" applyBorder="1" applyAlignment="1" applyProtection="1">
      <alignment horizontal="left"/>
      <protection hidden="1"/>
    </xf>
    <xf numFmtId="1" fontId="127" fillId="0" borderId="1" xfId="0" applyNumberFormat="1" applyFont="1" applyBorder="1" applyAlignment="1" applyProtection="1">
      <protection hidden="1"/>
    </xf>
    <xf numFmtId="1" fontId="57" fillId="0" borderId="1" xfId="0" applyNumberFormat="1" applyFont="1" applyBorder="1" applyAlignment="1" applyProtection="1">
      <alignment horizontal="right"/>
      <protection hidden="1"/>
    </xf>
    <xf numFmtId="1" fontId="127" fillId="0" borderId="1" xfId="0" applyNumberFormat="1" applyFont="1" applyBorder="1" applyAlignment="1" applyProtection="1">
      <alignment horizontal="right"/>
      <protection hidden="1"/>
    </xf>
    <xf numFmtId="1" fontId="57" fillId="14" borderId="1" xfId="0" applyNumberFormat="1" applyFont="1" applyFill="1" applyBorder="1" applyAlignment="1" applyProtection="1">
      <alignment horizontal="right"/>
      <protection hidden="1"/>
    </xf>
    <xf numFmtId="2" fontId="26" fillId="2" borderId="2" xfId="6" applyNumberFormat="1" applyFont="1" applyFill="1" applyBorder="1" applyAlignment="1" applyProtection="1">
      <alignment horizontal="center"/>
      <protection hidden="1"/>
    </xf>
    <xf numFmtId="0" fontId="48" fillId="0" borderId="0" xfId="6" applyFont="1" applyAlignment="1" applyProtection="1">
      <alignment horizontal="center" wrapText="1"/>
      <protection hidden="1"/>
    </xf>
    <xf numFmtId="0" fontId="25" fillId="0" borderId="0" xfId="6" applyFont="1" applyAlignment="1" applyProtection="1">
      <alignment horizontal="center" wrapText="1"/>
      <protection hidden="1"/>
    </xf>
    <xf numFmtId="0" fontId="0" fillId="0" borderId="38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9" fillId="0" borderId="11" xfId="0" applyFont="1" applyBorder="1" applyAlignment="1">
      <alignment horizontal="center" wrapText="1"/>
    </xf>
    <xf numFmtId="0" fontId="119" fillId="0" borderId="13" xfId="0" applyFont="1" applyBorder="1" applyAlignment="1">
      <alignment horizontal="center"/>
    </xf>
    <xf numFmtId="0" fontId="119" fillId="0" borderId="19" xfId="0" applyFont="1" applyBorder="1" applyAlignment="1">
      <alignment horizontal="center"/>
    </xf>
    <xf numFmtId="0" fontId="119" fillId="0" borderId="17" xfId="0" applyFont="1" applyBorder="1" applyAlignment="1">
      <alignment horizontal="center"/>
    </xf>
    <xf numFmtId="0" fontId="119" fillId="0" borderId="0" xfId="0" applyFont="1" applyBorder="1" applyAlignment="1">
      <alignment horizontal="center"/>
    </xf>
    <xf numFmtId="0" fontId="119" fillId="0" borderId="18" xfId="0" applyFont="1" applyBorder="1" applyAlignment="1">
      <alignment horizontal="center"/>
    </xf>
    <xf numFmtId="0" fontId="119" fillId="0" borderId="14" xfId="0" applyFont="1" applyBorder="1" applyAlignment="1">
      <alignment horizontal="center"/>
    </xf>
    <xf numFmtId="0" fontId="119" fillId="0" borderId="15" xfId="0" applyFont="1" applyBorder="1" applyAlignment="1">
      <alignment horizontal="center"/>
    </xf>
    <xf numFmtId="0" fontId="119" fillId="0" borderId="16" xfId="0" applyFont="1" applyBorder="1" applyAlignment="1">
      <alignment horizontal="center"/>
    </xf>
    <xf numFmtId="0" fontId="53" fillId="0" borderId="17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0" borderId="18" xfId="0" applyFont="1" applyBorder="1" applyAlignment="1">
      <alignment horizontal="center"/>
    </xf>
    <xf numFmtId="0" fontId="118" fillId="0" borderId="14" xfId="0" applyFont="1" applyBorder="1" applyAlignment="1">
      <alignment horizontal="center"/>
    </xf>
    <xf numFmtId="0" fontId="118" fillId="0" borderId="15" xfId="0" applyFont="1" applyBorder="1" applyAlignment="1">
      <alignment horizontal="center"/>
    </xf>
    <xf numFmtId="0" fontId="118" fillId="0" borderId="16" xfId="0" applyFont="1" applyBorder="1" applyAlignment="1">
      <alignment horizontal="center"/>
    </xf>
    <xf numFmtId="0" fontId="121" fillId="0" borderId="0" xfId="0" applyFont="1" applyAlignment="1">
      <alignment horizontal="left" vertical="top"/>
    </xf>
    <xf numFmtId="0" fontId="121" fillId="0" borderId="18" xfId="0" applyFont="1" applyBorder="1" applyAlignment="1">
      <alignment horizontal="left" vertical="top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53" fillId="0" borderId="16" xfId="0" applyFont="1" applyBorder="1" applyAlignment="1">
      <alignment horizontal="center"/>
    </xf>
    <xf numFmtId="0" fontId="53" fillId="0" borderId="11" xfId="0" applyFont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9" xfId="0" applyFont="1" applyBorder="1" applyAlignment="1">
      <alignment horizontal="center"/>
    </xf>
    <xf numFmtId="0" fontId="53" fillId="0" borderId="38" xfId="0" applyFont="1" applyBorder="1" applyAlignment="1">
      <alignment horizontal="center"/>
    </xf>
    <xf numFmtId="0" fontId="53" fillId="0" borderId="40" xfId="0" applyFont="1" applyBorder="1" applyAlignment="1">
      <alignment horizontal="center"/>
    </xf>
    <xf numFmtId="0" fontId="118" fillId="0" borderId="9" xfId="0" applyFont="1" applyBorder="1" applyAlignment="1">
      <alignment horizontal="center"/>
    </xf>
    <xf numFmtId="0" fontId="118" fillId="0" borderId="38" xfId="0" applyFont="1" applyBorder="1" applyAlignment="1">
      <alignment horizontal="center"/>
    </xf>
    <xf numFmtId="0" fontId="118" fillId="0" borderId="40" xfId="0" applyFont="1" applyBorder="1" applyAlignment="1">
      <alignment horizontal="center"/>
    </xf>
    <xf numFmtId="0" fontId="120" fillId="0" borderId="11" xfId="0" applyFont="1" applyBorder="1" applyAlignment="1">
      <alignment horizontal="center" wrapText="1"/>
    </xf>
    <xf numFmtId="0" fontId="120" fillId="0" borderId="13" xfId="0" applyFont="1" applyBorder="1" applyAlignment="1">
      <alignment horizontal="center"/>
    </xf>
    <xf numFmtId="0" fontId="120" fillId="0" borderId="19" xfId="0" applyFont="1" applyBorder="1" applyAlignment="1">
      <alignment horizontal="center"/>
    </xf>
    <xf numFmtId="0" fontId="120" fillId="0" borderId="14" xfId="0" applyFont="1" applyBorder="1" applyAlignment="1">
      <alignment horizontal="center"/>
    </xf>
    <xf numFmtId="0" fontId="120" fillId="0" borderId="15" xfId="0" applyFont="1" applyBorder="1" applyAlignment="1">
      <alignment horizontal="center"/>
    </xf>
    <xf numFmtId="0" fontId="120" fillId="0" borderId="16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20" fillId="0" borderId="1" xfId="0" applyFont="1" applyBorder="1" applyAlignment="1">
      <alignment horizontal="left" vertical="center" wrapText="1"/>
    </xf>
    <xf numFmtId="0" fontId="120" fillId="0" borderId="1" xfId="0" applyFont="1" applyBorder="1" applyAlignment="1">
      <alignment horizontal="left" vertical="center"/>
    </xf>
    <xf numFmtId="49" fontId="1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3" fillId="0" borderId="38" xfId="0" applyNumberFormat="1" applyFont="1" applyBorder="1" applyAlignment="1">
      <alignment horizontal="center" vertical="center"/>
    </xf>
    <xf numFmtId="0" fontId="118" fillId="0" borderId="11" xfId="0" applyFont="1" applyBorder="1" applyAlignment="1">
      <alignment horizontal="center"/>
    </xf>
    <xf numFmtId="0" fontId="118" fillId="0" borderId="13" xfId="0" applyFont="1" applyBorder="1" applyAlignment="1">
      <alignment horizontal="center"/>
    </xf>
    <xf numFmtId="0" fontId="118" fillId="0" borderId="19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0" xfId="0" applyFont="1" applyBorder="1" applyAlignment="1">
      <alignment horizontal="center"/>
    </xf>
    <xf numFmtId="0" fontId="118" fillId="0" borderId="18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18" fillId="0" borderId="1" xfId="0" applyFont="1" applyBorder="1" applyAlignment="1">
      <alignment horizontal="left" vertical="center" wrapText="1"/>
    </xf>
    <xf numFmtId="0" fontId="118" fillId="0" borderId="1" xfId="0" applyFont="1" applyBorder="1" applyAlignment="1">
      <alignment horizontal="left" vertical="center"/>
    </xf>
    <xf numFmtId="49" fontId="5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top"/>
    </xf>
    <xf numFmtId="0" fontId="3" fillId="0" borderId="40" xfId="0" applyFont="1" applyBorder="1" applyAlignment="1">
      <alignment horizontal="center" vertical="center"/>
    </xf>
    <xf numFmtId="0" fontId="118" fillId="0" borderId="1" xfId="0" applyFont="1" applyBorder="1" applyAlignment="1">
      <alignment vertical="center" wrapText="1"/>
    </xf>
    <xf numFmtId="0" fontId="118" fillId="0" borderId="1" xfId="0" applyFont="1" applyBorder="1" applyAlignment="1">
      <alignment vertical="center"/>
    </xf>
    <xf numFmtId="2" fontId="3" fillId="0" borderId="40" xfId="0" applyNumberFormat="1" applyFont="1" applyBorder="1" applyAlignment="1">
      <alignment horizontal="center" vertical="center"/>
    </xf>
    <xf numFmtId="0" fontId="60" fillId="0" borderId="9" xfId="0" applyFont="1" applyBorder="1" applyAlignment="1" applyProtection="1">
      <alignment horizontal="center"/>
      <protection hidden="1"/>
    </xf>
    <xf numFmtId="0" fontId="60" fillId="0" borderId="38" xfId="0" applyFont="1" applyBorder="1" applyAlignment="1" applyProtection="1">
      <alignment horizontal="center"/>
      <protection hidden="1"/>
    </xf>
    <xf numFmtId="0" fontId="60" fillId="0" borderId="40" xfId="0" applyFont="1" applyBorder="1" applyAlignment="1" applyProtection="1">
      <alignment horizontal="center"/>
      <protection hidden="1"/>
    </xf>
    <xf numFmtId="1" fontId="57" fillId="0" borderId="40" xfId="0" applyNumberFormat="1" applyFont="1" applyBorder="1" applyAlignment="1" applyProtection="1">
      <alignment horizontal="right"/>
      <protection hidden="1"/>
    </xf>
    <xf numFmtId="0" fontId="57" fillId="0" borderId="9" xfId="0" applyFont="1" applyBorder="1" applyAlignment="1" applyProtection="1">
      <alignment horizontal="left" vertical="top"/>
      <protection hidden="1"/>
    </xf>
    <xf numFmtId="0" fontId="57" fillId="0" borderId="38" xfId="0" applyFont="1" applyBorder="1" applyAlignment="1" applyProtection="1">
      <alignment horizontal="left" vertical="top"/>
      <protection hidden="1"/>
    </xf>
    <xf numFmtId="0" fontId="57" fillId="0" borderId="40" xfId="0" applyFont="1" applyBorder="1" applyAlignment="1" applyProtection="1">
      <alignment horizontal="left" vertical="top"/>
      <protection hidden="1"/>
    </xf>
    <xf numFmtId="0" fontId="60" fillId="0" borderId="38" xfId="0" applyFont="1" applyBorder="1" applyAlignment="1" applyProtection="1">
      <alignment horizontal="left" vertical="top"/>
      <protection hidden="1"/>
    </xf>
    <xf numFmtId="1" fontId="57" fillId="0" borderId="19" xfId="0" applyNumberFormat="1" applyFont="1" applyBorder="1" applyAlignment="1" applyProtection="1">
      <alignment horizontal="right"/>
      <protection hidden="1"/>
    </xf>
    <xf numFmtId="1" fontId="57" fillId="0" borderId="3" xfId="0" applyNumberFormat="1" applyFont="1" applyBorder="1" applyAlignment="1" applyProtection="1">
      <alignment horizontal="right"/>
      <protection hidden="1"/>
    </xf>
    <xf numFmtId="0" fontId="57" fillId="0" borderId="9" xfId="0" applyFont="1" applyBorder="1" applyAlignment="1" applyProtection="1">
      <alignment horizontal="left" vertical="top" wrapText="1"/>
      <protection hidden="1"/>
    </xf>
    <xf numFmtId="0" fontId="57" fillId="0" borderId="38" xfId="0" applyFont="1" applyBorder="1" applyAlignment="1" applyProtection="1">
      <alignment horizontal="left" vertical="top" wrapText="1"/>
      <protection hidden="1"/>
    </xf>
    <xf numFmtId="0" fontId="57" fillId="0" borderId="40" xfId="0" applyFont="1" applyBorder="1" applyAlignment="1" applyProtection="1">
      <alignment horizontal="left" vertical="top" wrapText="1"/>
      <protection hidden="1"/>
    </xf>
    <xf numFmtId="1" fontId="57" fillId="0" borderId="9" xfId="0" applyNumberFormat="1" applyFont="1" applyBorder="1" applyAlignment="1" applyProtection="1">
      <alignment horizontal="right"/>
      <protection hidden="1"/>
    </xf>
    <xf numFmtId="1" fontId="57" fillId="0" borderId="16" xfId="0" applyNumberFormat="1" applyFont="1" applyBorder="1" applyAlignment="1" applyProtection="1">
      <alignment horizontal="right"/>
      <protection hidden="1"/>
    </xf>
    <xf numFmtId="1" fontId="57" fillId="0" borderId="41" xfId="0" applyNumberFormat="1" applyFont="1" applyBorder="1" applyAlignment="1" applyProtection="1">
      <alignment horizontal="right"/>
      <protection hidden="1"/>
    </xf>
    <xf numFmtId="0" fontId="57" fillId="0" borderId="17" xfId="0" applyFont="1" applyBorder="1" applyAlignment="1" applyProtection="1">
      <alignment horizontal="left" vertical="top" wrapText="1"/>
      <protection hidden="1"/>
    </xf>
    <xf numFmtId="0" fontId="57" fillId="0" borderId="0" xfId="0" applyFont="1" applyBorder="1" applyAlignment="1" applyProtection="1">
      <alignment horizontal="left" vertical="top" wrapText="1"/>
      <protection hidden="1"/>
    </xf>
    <xf numFmtId="0" fontId="57" fillId="0" borderId="18" xfId="0" applyFont="1" applyBorder="1" applyAlignment="1" applyProtection="1">
      <alignment horizontal="left" vertical="top" wrapText="1"/>
      <protection hidden="1"/>
    </xf>
    <xf numFmtId="0" fontId="4" fillId="0" borderId="1" xfId="0" applyFont="1" applyBorder="1" applyAlignment="1">
      <alignment horizontal="left" vertical="top"/>
    </xf>
    <xf numFmtId="0" fontId="12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4" fillId="0" borderId="19" xfId="0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4" fillId="0" borderId="15" xfId="0" applyFont="1" applyBorder="1" applyAlignment="1">
      <alignment horizontal="right" vertical="top"/>
    </xf>
    <xf numFmtId="0" fontId="4" fillId="0" borderId="16" xfId="0" applyFont="1" applyBorder="1" applyAlignment="1">
      <alignment horizontal="right" vertical="top"/>
    </xf>
    <xf numFmtId="0" fontId="120" fillId="0" borderId="1" xfId="0" applyFont="1" applyBorder="1" applyAlignment="1">
      <alignment vertical="center" wrapText="1"/>
    </xf>
    <xf numFmtId="0" fontId="120" fillId="0" borderId="1" xfId="0" applyFont="1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right" vertical="top"/>
    </xf>
    <xf numFmtId="0" fontId="4" fillId="0" borderId="38" xfId="0" applyFont="1" applyBorder="1" applyAlignment="1">
      <alignment horizontal="right" vertical="top"/>
    </xf>
    <xf numFmtId="0" fontId="4" fillId="0" borderId="40" xfId="0" applyFont="1" applyBorder="1" applyAlignment="1">
      <alignment horizontal="right" vertical="top"/>
    </xf>
    <xf numFmtId="0" fontId="118" fillId="0" borderId="73" xfId="0" applyFont="1" applyBorder="1" applyAlignment="1">
      <alignment horizontal="left" vertical="center" wrapText="1"/>
    </xf>
    <xf numFmtId="0" fontId="118" fillId="0" borderId="74" xfId="0" applyFont="1" applyBorder="1" applyAlignment="1">
      <alignment horizontal="left" vertical="center" wrapText="1"/>
    </xf>
    <xf numFmtId="49" fontId="51" fillId="0" borderId="73" xfId="0" applyNumberFormat="1" applyFont="1" applyBorder="1" applyAlignment="1">
      <alignment horizontal="center" vertical="center"/>
    </xf>
    <xf numFmtId="49" fontId="51" fillId="0" borderId="74" xfId="0" applyNumberFormat="1" applyFont="1" applyBorder="1" applyAlignment="1">
      <alignment horizontal="center" vertical="center"/>
    </xf>
    <xf numFmtId="49" fontId="51" fillId="0" borderId="75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118" fillId="0" borderId="9" xfId="0" applyFont="1" applyBorder="1" applyAlignment="1">
      <alignment horizontal="left" vertical="center" wrapText="1"/>
    </xf>
    <xf numFmtId="0" fontId="118" fillId="0" borderId="38" xfId="0" applyFont="1" applyBorder="1" applyAlignment="1">
      <alignment horizontal="left" vertical="center" wrapText="1"/>
    </xf>
    <xf numFmtId="49" fontId="51" fillId="0" borderId="9" xfId="0" applyNumberFormat="1" applyFont="1" applyBorder="1" applyAlignment="1">
      <alignment horizontal="center" vertical="center"/>
    </xf>
    <xf numFmtId="49" fontId="51" fillId="0" borderId="38" xfId="0" applyNumberFormat="1" applyFont="1" applyBorder="1" applyAlignment="1">
      <alignment horizontal="center" vertical="center"/>
    </xf>
    <xf numFmtId="49" fontId="51" fillId="0" borderId="40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left" vertical="top"/>
    </xf>
    <xf numFmtId="0" fontId="13" fillId="0" borderId="38" xfId="0" applyFont="1" applyBorder="1" applyAlignment="1">
      <alignment horizontal="left" vertical="top"/>
    </xf>
    <xf numFmtId="0" fontId="13" fillId="0" borderId="40" xfId="0" applyFont="1" applyBorder="1" applyAlignment="1">
      <alignment horizontal="left" vertical="top"/>
    </xf>
    <xf numFmtId="0" fontId="120" fillId="0" borderId="9" xfId="0" applyFont="1" applyBorder="1" applyAlignment="1">
      <alignment horizontal="left" vertical="center" wrapText="1"/>
    </xf>
    <xf numFmtId="0" fontId="120" fillId="0" borderId="38" xfId="0" applyFont="1" applyBorder="1" applyAlignment="1">
      <alignment horizontal="left" vertical="center" wrapText="1"/>
    </xf>
    <xf numFmtId="49" fontId="123" fillId="0" borderId="9" xfId="0" applyNumberFormat="1" applyFont="1" applyBorder="1" applyAlignment="1">
      <alignment horizontal="center" vertical="center"/>
    </xf>
    <xf numFmtId="49" fontId="123" fillId="0" borderId="38" xfId="0" applyNumberFormat="1" applyFont="1" applyBorder="1" applyAlignment="1">
      <alignment horizontal="center" vertical="center"/>
    </xf>
    <xf numFmtId="49" fontId="123" fillId="0" borderId="40" xfId="0" applyNumberFormat="1" applyFont="1" applyBorder="1" applyAlignment="1">
      <alignment horizontal="center" vertical="center"/>
    </xf>
    <xf numFmtId="0" fontId="121" fillId="0" borderId="77" xfId="0" applyFont="1" applyBorder="1" applyAlignment="1">
      <alignment horizontal="center" vertical="top" wrapText="1"/>
    </xf>
    <xf numFmtId="0" fontId="121" fillId="0" borderId="68" xfId="0" applyFont="1" applyBorder="1" applyAlignment="1">
      <alignment horizontal="center" vertical="top"/>
    </xf>
    <xf numFmtId="0" fontId="121" fillId="0" borderId="69" xfId="0" applyFont="1" applyBorder="1" applyAlignment="1">
      <alignment horizontal="center" vertical="top"/>
    </xf>
    <xf numFmtId="0" fontId="118" fillId="0" borderId="10" xfId="0" applyFont="1" applyBorder="1" applyAlignment="1">
      <alignment horizontal="center" vertical="center" wrapText="1"/>
    </xf>
    <xf numFmtId="0" fontId="118" fillId="0" borderId="68" xfId="0" applyFont="1" applyBorder="1" applyAlignment="1">
      <alignment horizontal="center" vertical="center"/>
    </xf>
    <xf numFmtId="0" fontId="118" fillId="0" borderId="69" xfId="0" applyFont="1" applyBorder="1" applyAlignment="1">
      <alignment horizontal="center" vertical="center"/>
    </xf>
    <xf numFmtId="49" fontId="121" fillId="0" borderId="10" xfId="0" applyNumberFormat="1" applyFont="1" applyBorder="1" applyAlignment="1">
      <alignment horizontal="center" vertical="center" wrapText="1"/>
    </xf>
    <xf numFmtId="49" fontId="121" fillId="0" borderId="68" xfId="0" applyNumberFormat="1" applyFont="1" applyBorder="1" applyAlignment="1">
      <alignment horizontal="center" vertical="center"/>
    </xf>
    <xf numFmtId="49" fontId="121" fillId="0" borderId="69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2" fontId="22" fillId="0" borderId="68" xfId="0" applyNumberFormat="1" applyFont="1" applyBorder="1" applyAlignment="1">
      <alignment horizontal="center" vertical="center"/>
    </xf>
    <xf numFmtId="2" fontId="22" fillId="0" borderId="69" xfId="0" applyNumberFormat="1" applyFont="1" applyBorder="1" applyAlignment="1">
      <alignment horizontal="center" vertical="center"/>
    </xf>
    <xf numFmtId="0" fontId="22" fillId="0" borderId="67" xfId="0" applyFont="1" applyBorder="1" applyAlignment="1">
      <alignment horizontal="center" wrapText="1"/>
    </xf>
    <xf numFmtId="0" fontId="22" fillId="0" borderId="2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4" fillId="0" borderId="39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0" fillId="0" borderId="76" xfId="0" applyBorder="1" applyAlignment="1">
      <alignment horizontal="center"/>
    </xf>
    <xf numFmtId="0" fontId="4" fillId="0" borderId="47" xfId="0" applyFont="1" applyBorder="1" applyAlignment="1">
      <alignment horizontal="right" vertical="top"/>
    </xf>
    <xf numFmtId="0" fontId="4" fillId="0" borderId="71" xfId="0" applyFont="1" applyBorder="1" applyAlignment="1">
      <alignment horizontal="right" vertical="top"/>
    </xf>
    <xf numFmtId="0" fontId="4" fillId="0" borderId="72" xfId="0" applyFont="1" applyBorder="1" applyAlignment="1">
      <alignment horizontal="right" vertical="top"/>
    </xf>
    <xf numFmtId="0" fontId="118" fillId="0" borderId="72" xfId="0" applyFont="1" applyBorder="1" applyAlignment="1">
      <alignment horizontal="left" vertical="center"/>
    </xf>
    <xf numFmtId="49" fontId="53" fillId="0" borderId="72" xfId="0" applyNumberFormat="1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37" xfId="0" applyFont="1" applyBorder="1" applyAlignment="1">
      <alignment horizontal="right"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0" fontId="13" fillId="0" borderId="37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13" fillId="0" borderId="47" xfId="0" applyFont="1" applyBorder="1" applyAlignment="1">
      <alignment horizontal="left" vertical="top"/>
    </xf>
    <xf numFmtId="0" fontId="120" fillId="0" borderId="67" xfId="0" applyFont="1" applyBorder="1" applyAlignment="1">
      <alignment horizontal="center" wrapText="1"/>
    </xf>
    <xf numFmtId="0" fontId="120" fillId="0" borderId="2" xfId="0" applyFont="1" applyBorder="1" applyAlignment="1">
      <alignment horizontal="center"/>
    </xf>
    <xf numFmtId="0" fontId="120" fillId="0" borderId="27" xfId="0" applyFont="1" applyBorder="1" applyAlignment="1">
      <alignment horizontal="center"/>
    </xf>
    <xf numFmtId="0" fontId="120" fillId="0" borderId="30" xfId="0" applyFont="1" applyBorder="1" applyAlignment="1">
      <alignment horizontal="center"/>
    </xf>
    <xf numFmtId="0" fontId="53" fillId="0" borderId="17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118" fillId="0" borderId="70" xfId="0" applyFont="1" applyBorder="1" applyAlignment="1">
      <alignment horizontal="center"/>
    </xf>
    <xf numFmtId="0" fontId="4" fillId="0" borderId="6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9" fillId="0" borderId="67" xfId="0" applyFont="1" applyBorder="1" applyAlignment="1">
      <alignment horizontal="center" wrapText="1"/>
    </xf>
    <xf numFmtId="0" fontId="119" fillId="0" borderId="2" xfId="0" applyFont="1" applyBorder="1" applyAlignment="1">
      <alignment horizontal="center"/>
    </xf>
    <xf numFmtId="0" fontId="119" fillId="0" borderId="66" xfId="0" applyFont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3" fillId="0" borderId="68" xfId="0" applyFont="1" applyBorder="1" applyAlignment="1">
      <alignment horizontal="center"/>
    </xf>
    <xf numFmtId="0" fontId="53" fillId="0" borderId="69" xfId="0" applyFont="1" applyBorder="1" applyAlignment="1">
      <alignment horizontal="center"/>
    </xf>
    <xf numFmtId="0" fontId="118" fillId="0" borderId="39" xfId="0" applyFont="1" applyBorder="1" applyAlignment="1">
      <alignment horizontal="left" vertical="top"/>
    </xf>
    <xf numFmtId="0" fontId="118" fillId="0" borderId="38" xfId="0" applyFont="1" applyBorder="1" applyAlignment="1">
      <alignment horizontal="left" vertical="top"/>
    </xf>
    <xf numFmtId="0" fontId="118" fillId="0" borderId="40" xfId="0" applyFont="1" applyBorder="1" applyAlignment="1">
      <alignment horizontal="left" vertical="top"/>
    </xf>
    <xf numFmtId="0" fontId="53" fillId="0" borderId="39" xfId="0" applyFont="1" applyBorder="1" applyAlignment="1">
      <alignment horizontal="left" vertical="top"/>
    </xf>
    <xf numFmtId="0" fontId="53" fillId="0" borderId="38" xfId="0" applyFont="1" applyBorder="1" applyAlignment="1">
      <alignment horizontal="left" vertical="top"/>
    </xf>
    <xf numFmtId="0" fontId="53" fillId="0" borderId="40" xfId="0" applyFont="1" applyBorder="1" applyAlignment="1">
      <alignment horizontal="left" vertical="top"/>
    </xf>
    <xf numFmtId="0" fontId="13" fillId="0" borderId="39" xfId="0" applyFont="1" applyBorder="1" applyAlignment="1">
      <alignment horizontal="center" vertical="top"/>
    </xf>
    <xf numFmtId="0" fontId="13" fillId="0" borderId="38" xfId="0" applyFont="1" applyBorder="1" applyAlignment="1">
      <alignment horizontal="center" vertical="top"/>
    </xf>
    <xf numFmtId="0" fontId="13" fillId="0" borderId="40" xfId="0" applyFont="1" applyBorder="1" applyAlignment="1">
      <alignment horizontal="center" vertical="top"/>
    </xf>
    <xf numFmtId="0" fontId="22" fillId="0" borderId="9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125" fillId="0" borderId="9" xfId="0" applyFont="1" applyBorder="1" applyAlignment="1">
      <alignment horizontal="left" vertical="center" wrapText="1"/>
    </xf>
    <xf numFmtId="0" fontId="125" fillId="0" borderId="38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right" vertical="top"/>
    </xf>
    <xf numFmtId="0" fontId="13" fillId="0" borderId="38" xfId="0" applyFont="1" applyBorder="1" applyAlignment="1">
      <alignment horizontal="right" vertical="top"/>
    </xf>
    <xf numFmtId="0" fontId="13" fillId="0" borderId="40" xfId="0" applyFont="1" applyBorder="1" applyAlignment="1">
      <alignment horizontal="right" vertical="top"/>
    </xf>
    <xf numFmtId="0" fontId="124" fillId="0" borderId="9" xfId="0" applyFont="1" applyBorder="1" applyAlignment="1">
      <alignment horizontal="left" vertical="center" wrapText="1"/>
    </xf>
    <xf numFmtId="0" fontId="124" fillId="0" borderId="38" xfId="0" applyFont="1" applyBorder="1" applyAlignment="1">
      <alignment horizontal="left" vertical="center" wrapText="1"/>
    </xf>
    <xf numFmtId="0" fontId="126" fillId="0" borderId="39" xfId="0" applyFont="1" applyBorder="1" applyAlignment="1">
      <alignment horizontal="left" vertical="top"/>
    </xf>
    <xf numFmtId="0" fontId="126" fillId="0" borderId="38" xfId="0" applyFont="1" applyBorder="1" applyAlignment="1">
      <alignment horizontal="left" vertical="top"/>
    </xf>
    <xf numFmtId="0" fontId="126" fillId="0" borderId="40" xfId="0" applyFont="1" applyBorder="1" applyAlignment="1">
      <alignment horizontal="left" vertical="top"/>
    </xf>
    <xf numFmtId="2" fontId="22" fillId="0" borderId="15" xfId="0" applyNumberFormat="1" applyFont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49" fontId="126" fillId="0" borderId="39" xfId="0" applyNumberFormat="1" applyFont="1" applyBorder="1" applyAlignment="1">
      <alignment horizontal="center" vertical="center"/>
    </xf>
    <xf numFmtId="49" fontId="126" fillId="0" borderId="38" xfId="0" applyNumberFormat="1" applyFont="1" applyBorder="1" applyAlignment="1">
      <alignment horizontal="center" vertical="center"/>
    </xf>
    <xf numFmtId="49" fontId="126" fillId="0" borderId="40" xfId="0" applyNumberFormat="1" applyFont="1" applyBorder="1" applyAlignment="1">
      <alignment horizontal="center" vertical="center"/>
    </xf>
    <xf numFmtId="0" fontId="121" fillId="0" borderId="1" xfId="0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center" wrapText="1"/>
    </xf>
    <xf numFmtId="49" fontId="121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/>
    </xf>
    <xf numFmtId="0" fontId="53" fillId="0" borderId="39" xfId="0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0" fontId="53" fillId="0" borderId="39" xfId="0" applyFont="1" applyBorder="1" applyAlignment="1">
      <alignment horizontal="right" vertical="center"/>
    </xf>
    <xf numFmtId="0" fontId="53" fillId="0" borderId="38" xfId="0" applyFont="1" applyBorder="1" applyAlignment="1">
      <alignment horizontal="right" vertical="center"/>
    </xf>
    <xf numFmtId="0" fontId="53" fillId="0" borderId="40" xfId="0" applyFont="1" applyBorder="1" applyAlignment="1">
      <alignment horizontal="right" vertical="center"/>
    </xf>
    <xf numFmtId="0" fontId="126" fillId="0" borderId="39" xfId="0" applyFont="1" applyBorder="1" applyAlignment="1">
      <alignment horizontal="center" vertical="center"/>
    </xf>
    <xf numFmtId="0" fontId="126" fillId="0" borderId="38" xfId="0" applyFont="1" applyBorder="1" applyAlignment="1">
      <alignment horizontal="center" vertical="center"/>
    </xf>
    <xf numFmtId="0" fontId="126" fillId="0" borderId="40" xfId="0" applyFont="1" applyBorder="1" applyAlignment="1">
      <alignment horizontal="center" vertical="center"/>
    </xf>
    <xf numFmtId="49" fontId="53" fillId="0" borderId="39" xfId="0" applyNumberFormat="1" applyFont="1" applyBorder="1" applyAlignment="1">
      <alignment horizontal="right" vertical="center"/>
    </xf>
    <xf numFmtId="49" fontId="53" fillId="0" borderId="38" xfId="0" applyNumberFormat="1" applyFont="1" applyBorder="1" applyAlignment="1">
      <alignment horizontal="right" vertical="center"/>
    </xf>
    <xf numFmtId="49" fontId="53" fillId="0" borderId="40" xfId="0" applyNumberFormat="1" applyFont="1" applyBorder="1" applyAlignment="1">
      <alignment horizontal="right" vertical="center"/>
    </xf>
    <xf numFmtId="2" fontId="22" fillId="0" borderId="15" xfId="0" applyNumberFormat="1" applyFont="1" applyBorder="1" applyAlignment="1">
      <alignment horizontal="center" vertical="center" wrapText="1"/>
    </xf>
    <xf numFmtId="49" fontId="126" fillId="0" borderId="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126" fillId="0" borderId="9" xfId="0" applyFont="1" applyBorder="1" applyAlignment="1">
      <alignment horizontal="center" vertical="center"/>
    </xf>
    <xf numFmtId="49" fontId="117" fillId="0" borderId="0" xfId="0" applyNumberFormat="1" applyFont="1" applyAlignment="1" applyProtection="1">
      <alignment horizontal="center"/>
      <protection hidden="1"/>
    </xf>
    <xf numFmtId="0" fontId="121" fillId="0" borderId="0" xfId="0" applyFont="1" applyBorder="1" applyAlignment="1">
      <alignment horizontal="left" vertical="top"/>
    </xf>
    <xf numFmtId="0" fontId="0" fillId="0" borderId="40" xfId="0" applyBorder="1" applyAlignment="1">
      <alignment horizontal="center"/>
    </xf>
    <xf numFmtId="2" fontId="22" fillId="0" borderId="9" xfId="0" applyNumberFormat="1" applyFont="1" applyBorder="1" applyAlignment="1">
      <alignment horizontal="center" vertical="center"/>
    </xf>
    <xf numFmtId="2" fontId="22" fillId="0" borderId="38" xfId="0" applyNumberFormat="1" applyFont="1" applyBorder="1" applyAlignment="1">
      <alignment horizontal="center" vertical="center"/>
    </xf>
    <xf numFmtId="2" fontId="22" fillId="0" borderId="40" xfId="0" applyNumberFormat="1" applyFont="1" applyBorder="1" applyAlignment="1">
      <alignment horizontal="center" vertical="center"/>
    </xf>
    <xf numFmtId="49" fontId="126" fillId="0" borderId="39" xfId="0" applyNumberFormat="1" applyFont="1" applyBorder="1" applyAlignment="1">
      <alignment horizontal="left" vertical="center"/>
    </xf>
    <xf numFmtId="49" fontId="126" fillId="0" borderId="38" xfId="0" applyNumberFormat="1" applyFont="1" applyBorder="1" applyAlignment="1">
      <alignment horizontal="left" vertical="center"/>
    </xf>
    <xf numFmtId="49" fontId="126" fillId="0" borderId="40" xfId="0" applyNumberFormat="1" applyFont="1" applyBorder="1" applyAlignment="1">
      <alignment horizontal="left" vertical="center"/>
    </xf>
    <xf numFmtId="2" fontId="3" fillId="0" borderId="9" xfId="0" applyNumberFormat="1" applyFont="1" applyBorder="1" applyAlignment="1">
      <alignment horizontal="center" vertical="center"/>
    </xf>
    <xf numFmtId="0" fontId="126" fillId="0" borderId="39" xfId="0" applyFont="1" applyBorder="1" applyAlignment="1">
      <alignment horizontal="left" vertical="center"/>
    </xf>
    <xf numFmtId="0" fontId="126" fillId="0" borderId="38" xfId="0" applyFont="1" applyBorder="1" applyAlignment="1">
      <alignment horizontal="left" vertical="center"/>
    </xf>
    <xf numFmtId="0" fontId="126" fillId="0" borderId="40" xfId="0" applyFont="1" applyBorder="1" applyAlignment="1">
      <alignment horizontal="left" vertical="center"/>
    </xf>
    <xf numFmtId="49" fontId="53" fillId="0" borderId="39" xfId="0" applyNumberFormat="1" applyFont="1" applyBorder="1" applyAlignment="1">
      <alignment horizontal="left" vertical="center"/>
    </xf>
    <xf numFmtId="49" fontId="53" fillId="0" borderId="38" xfId="0" applyNumberFormat="1" applyFont="1" applyBorder="1" applyAlignment="1">
      <alignment horizontal="left" vertical="center"/>
    </xf>
    <xf numFmtId="49" fontId="53" fillId="0" borderId="40" xfId="0" applyNumberFormat="1" applyFont="1" applyBorder="1" applyAlignment="1">
      <alignment horizontal="left" vertical="center"/>
    </xf>
    <xf numFmtId="0" fontId="53" fillId="0" borderId="39" xfId="0" applyFont="1" applyBorder="1" applyAlignment="1">
      <alignment horizontal="left" vertical="center"/>
    </xf>
    <xf numFmtId="0" fontId="53" fillId="0" borderId="38" xfId="0" applyFont="1" applyBorder="1" applyAlignment="1">
      <alignment horizontal="left" vertical="center"/>
    </xf>
    <xf numFmtId="0" fontId="53" fillId="0" borderId="40" xfId="0" applyFont="1" applyBorder="1" applyAlignment="1">
      <alignment horizontal="left" vertical="center"/>
    </xf>
    <xf numFmtId="49" fontId="53" fillId="0" borderId="39" xfId="0" applyNumberFormat="1" applyFont="1" applyBorder="1" applyAlignment="1">
      <alignment horizontal="center" vertical="center"/>
    </xf>
    <xf numFmtId="49" fontId="53" fillId="0" borderId="38" xfId="0" applyNumberFormat="1" applyFont="1" applyBorder="1" applyAlignment="1">
      <alignment horizontal="center" vertical="center"/>
    </xf>
    <xf numFmtId="49" fontId="53" fillId="0" borderId="4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49" fontId="53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49" fontId="51" fillId="0" borderId="13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53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51" fillId="0" borderId="0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26" fillId="0" borderId="0" xfId="0" applyNumberFormat="1" applyFont="1" applyBorder="1" applyAlignment="1">
      <alignment horizontal="center" vertical="center"/>
    </xf>
    <xf numFmtId="0" fontId="125" fillId="0" borderId="0" xfId="0" applyFont="1" applyBorder="1" applyAlignment="1">
      <alignment horizontal="left" vertical="center" wrapText="1"/>
    </xf>
    <xf numFmtId="49" fontId="123" fillId="0" borderId="0" xfId="0" applyNumberFormat="1" applyFont="1" applyBorder="1" applyAlignment="1">
      <alignment horizontal="center" vertical="center"/>
    </xf>
    <xf numFmtId="1" fontId="57" fillId="0" borderId="1" xfId="0" applyNumberFormat="1" applyFont="1" applyBorder="1" applyAlignment="1" applyProtection="1">
      <alignment horizontal="center"/>
      <protection hidden="1"/>
    </xf>
    <xf numFmtId="0" fontId="57" fillId="0" borderId="1" xfId="0" applyFont="1" applyBorder="1" applyAlignment="1" applyProtection="1">
      <alignment horizontal="center"/>
      <protection hidden="1"/>
    </xf>
    <xf numFmtId="0" fontId="57" fillId="0" borderId="1" xfId="0" applyFont="1" applyBorder="1" applyAlignment="1" applyProtection="1">
      <alignment horizontal="left" vertical="center"/>
      <protection hidden="1"/>
    </xf>
    <xf numFmtId="0" fontId="57" fillId="0" borderId="9" xfId="0" applyFont="1" applyBorder="1" applyAlignment="1" applyProtection="1">
      <alignment horizontal="left"/>
      <protection hidden="1"/>
    </xf>
    <xf numFmtId="0" fontId="57" fillId="0" borderId="38" xfId="0" applyFont="1" applyBorder="1" applyAlignment="1" applyProtection="1">
      <alignment horizontal="left"/>
      <protection hidden="1"/>
    </xf>
    <xf numFmtId="0" fontId="57" fillId="0" borderId="40" xfId="0" applyFont="1" applyBorder="1" applyAlignment="1" applyProtection="1">
      <alignment horizontal="left"/>
      <protection hidden="1"/>
    </xf>
    <xf numFmtId="0" fontId="60" fillId="0" borderId="9" xfId="0" applyFont="1" applyBorder="1" applyAlignment="1" applyProtection="1">
      <alignment wrapText="1"/>
      <protection hidden="1"/>
    </xf>
    <xf numFmtId="0" fontId="60" fillId="0" borderId="38" xfId="0" applyFont="1" applyBorder="1" applyAlignment="1" applyProtection="1">
      <alignment wrapText="1"/>
      <protection hidden="1"/>
    </xf>
    <xf numFmtId="0" fontId="60" fillId="0" borderId="40" xfId="0" applyFont="1" applyBorder="1" applyAlignment="1" applyProtection="1">
      <alignment wrapText="1"/>
      <protection hidden="1"/>
    </xf>
    <xf numFmtId="1" fontId="57" fillId="0" borderId="9" xfId="0" applyNumberFormat="1" applyFont="1" applyBorder="1" applyAlignment="1" applyProtection="1">
      <alignment horizontal="center"/>
      <protection hidden="1"/>
    </xf>
    <xf numFmtId="1" fontId="57" fillId="0" borderId="38" xfId="0" applyNumberFormat="1" applyFont="1" applyBorder="1" applyAlignment="1" applyProtection="1">
      <alignment horizontal="center"/>
      <protection hidden="1"/>
    </xf>
    <xf numFmtId="1" fontId="57" fillId="0" borderId="40" xfId="0" applyNumberFormat="1" applyFont="1" applyBorder="1" applyAlignment="1" applyProtection="1">
      <alignment horizontal="center"/>
      <protection hidden="1"/>
    </xf>
    <xf numFmtId="0" fontId="0" fillId="0" borderId="13" xfId="0" applyBorder="1" applyAlignment="1">
      <alignment horizontal="left" vertical="top" wrapText="1"/>
    </xf>
    <xf numFmtId="49" fontId="57" fillId="0" borderId="62" xfId="0" applyNumberFormat="1" applyFont="1" applyBorder="1" applyAlignment="1" applyProtection="1">
      <alignment horizontal="center"/>
      <protection hidden="1"/>
    </xf>
    <xf numFmtId="49" fontId="57" fillId="0" borderId="51" xfId="0" applyNumberFormat="1" applyFont="1" applyBorder="1" applyAlignment="1" applyProtection="1">
      <alignment horizontal="center"/>
      <protection hidden="1"/>
    </xf>
    <xf numFmtId="49" fontId="57" fillId="0" borderId="52" xfId="0" applyNumberFormat="1" applyFont="1" applyBorder="1" applyAlignment="1" applyProtection="1">
      <alignment horizontal="center"/>
      <protection hidden="1"/>
    </xf>
    <xf numFmtId="14" fontId="4" fillId="0" borderId="38" xfId="0" applyNumberFormat="1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59" fillId="0" borderId="38" xfId="0" applyFont="1" applyBorder="1" applyAlignment="1" applyProtection="1">
      <alignment horizontal="center" vertical="top" wrapText="1"/>
      <protection hidden="1"/>
    </xf>
    <xf numFmtId="0" fontId="0" fillId="0" borderId="38" xfId="0" applyBorder="1" applyAlignment="1">
      <alignment horizontal="center" vertical="top" wrapText="1"/>
    </xf>
    <xf numFmtId="0" fontId="0" fillId="0" borderId="38" xfId="0" applyBorder="1" applyAlignment="1">
      <alignment horizontal="left" vertical="top" wrapText="1"/>
    </xf>
    <xf numFmtId="0" fontId="59" fillId="0" borderId="54" xfId="0" applyFont="1" applyBorder="1" applyAlignment="1" applyProtection="1">
      <alignment horizontal="center" vertical="top" wrapText="1"/>
      <protection hidden="1"/>
    </xf>
    <xf numFmtId="0" fontId="59" fillId="0" borderId="55" xfId="0" applyFont="1" applyBorder="1" applyAlignment="1" applyProtection="1">
      <alignment horizontal="center" vertical="top" wrapText="1"/>
      <protection hidden="1"/>
    </xf>
    <xf numFmtId="0" fontId="59" fillId="0" borderId="56" xfId="0" applyFont="1" applyBorder="1" applyAlignment="1" applyProtection="1">
      <alignment horizontal="center" vertical="top" wrapText="1"/>
      <protection hidden="1"/>
    </xf>
    <xf numFmtId="0" fontId="59" fillId="0" borderId="57" xfId="0" applyFont="1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center" vertical="top" wrapText="1"/>
      <protection hidden="1"/>
    </xf>
    <xf numFmtId="0" fontId="59" fillId="0" borderId="58" xfId="0" applyFont="1" applyBorder="1" applyAlignment="1" applyProtection="1">
      <alignment horizontal="center" vertical="top" wrapText="1"/>
      <protection hidden="1"/>
    </xf>
    <xf numFmtId="0" fontId="59" fillId="0" borderId="59" xfId="0" applyFont="1" applyBorder="1" applyAlignment="1" applyProtection="1">
      <alignment horizontal="center" vertical="top" wrapText="1"/>
      <protection hidden="1"/>
    </xf>
    <xf numFmtId="0" fontId="59" fillId="0" borderId="60" xfId="0" applyFont="1" applyBorder="1" applyAlignment="1" applyProtection="1">
      <alignment horizontal="center" vertical="top" wrapText="1"/>
      <protection hidden="1"/>
    </xf>
    <xf numFmtId="0" fontId="59" fillId="0" borderId="61" xfId="0" applyFont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>
      <alignment horizontal="left" vertical="top" wrapText="1"/>
    </xf>
    <xf numFmtId="1" fontId="57" fillId="0" borderId="38" xfId="0" applyNumberFormat="1" applyFont="1" applyBorder="1" applyAlignment="1" applyProtection="1">
      <alignment horizontal="right"/>
      <protection hidden="1"/>
    </xf>
    <xf numFmtId="1" fontId="57" fillId="0" borderId="11" xfId="0" applyNumberFormat="1" applyFont="1" applyBorder="1" applyAlignment="1" applyProtection="1">
      <alignment horizontal="right"/>
      <protection hidden="1"/>
    </xf>
    <xf numFmtId="1" fontId="57" fillId="0" borderId="13" xfId="0" applyNumberFormat="1" applyFont="1" applyBorder="1" applyAlignment="1" applyProtection="1">
      <alignment horizontal="right"/>
      <protection hidden="1"/>
    </xf>
    <xf numFmtId="1" fontId="57" fillId="0" borderId="14" xfId="0" applyNumberFormat="1" applyFont="1" applyBorder="1" applyAlignment="1" applyProtection="1">
      <alignment horizontal="right"/>
      <protection hidden="1"/>
    </xf>
    <xf numFmtId="1" fontId="57" fillId="0" borderId="15" xfId="0" applyNumberFormat="1" applyFont="1" applyBorder="1" applyAlignment="1" applyProtection="1">
      <alignment horizontal="right"/>
      <protection hidden="1"/>
    </xf>
    <xf numFmtId="0" fontId="59" fillId="0" borderId="63" xfId="0" applyFont="1" applyBorder="1" applyAlignment="1" applyProtection="1">
      <alignment horizontal="center" vertical="top" wrapText="1"/>
      <protection hidden="1"/>
    </xf>
    <xf numFmtId="0" fontId="59" fillId="0" borderId="50" xfId="0" applyFont="1" applyBorder="1" applyAlignment="1" applyProtection="1">
      <alignment horizontal="center" vertical="top" wrapText="1"/>
      <protection hidden="1"/>
    </xf>
    <xf numFmtId="0" fontId="59" fillId="0" borderId="64" xfId="0" applyFont="1" applyBorder="1" applyAlignment="1" applyProtection="1">
      <alignment horizontal="center" vertical="top" wrapText="1"/>
      <protection hidden="1"/>
    </xf>
    <xf numFmtId="0" fontId="35" fillId="0" borderId="0" xfId="0" applyFont="1" applyBorder="1" applyAlignment="1">
      <alignment horizontal="center" vertical="top" wrapText="1"/>
    </xf>
    <xf numFmtId="0" fontId="4" fillId="0" borderId="13" xfId="0" applyFont="1" applyFill="1" applyBorder="1" applyAlignment="1" applyProtection="1">
      <alignment horizontal="center"/>
      <protection locked="0" hidden="1"/>
    </xf>
    <xf numFmtId="0" fontId="0" fillId="0" borderId="13" xfId="0" applyBorder="1" applyAlignment="1">
      <alignment horizontal="center" vertical="top" wrapText="1"/>
    </xf>
    <xf numFmtId="0" fontId="59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/>
      <protection hidden="1"/>
    </xf>
    <xf numFmtId="14" fontId="57" fillId="0" borderId="1" xfId="0" applyNumberFormat="1" applyFont="1" applyBorder="1" applyAlignment="1" applyProtection="1">
      <alignment horizontal="right"/>
      <protection hidden="1"/>
    </xf>
    <xf numFmtId="0" fontId="60" fillId="0" borderId="42" xfId="0" applyFont="1" applyBorder="1" applyAlignment="1" applyProtection="1">
      <alignment horizontal="center"/>
      <protection hidden="1"/>
    </xf>
    <xf numFmtId="0" fontId="60" fillId="0" borderId="41" xfId="0" applyFont="1" applyBorder="1" applyAlignment="1" applyProtection="1">
      <alignment horizontal="center"/>
      <protection hidden="1"/>
    </xf>
    <xf numFmtId="0" fontId="60" fillId="0" borderId="3" xfId="0" applyFont="1" applyBorder="1" applyAlignment="1" applyProtection="1">
      <alignment horizontal="center"/>
      <protection hidden="1"/>
    </xf>
    <xf numFmtId="0" fontId="60" fillId="0" borderId="42" xfId="0" applyFont="1" applyBorder="1" applyAlignment="1" applyProtection="1">
      <alignment horizontal="center" vertical="center"/>
      <protection hidden="1"/>
    </xf>
    <xf numFmtId="0" fontId="60" fillId="0" borderId="17" xfId="0" applyFont="1" applyBorder="1" applyAlignment="1" applyProtection="1">
      <alignment horizontal="center" vertical="center"/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4" xfId="0" applyNumberFormat="1" applyFont="1" applyBorder="1" applyAlignment="1" applyProtection="1">
      <protection hidden="1"/>
    </xf>
    <xf numFmtId="1" fontId="59" fillId="0" borderId="1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9" xfId="0" applyNumberFormat="1" applyFont="1" applyBorder="1" applyAlignment="1" applyProtection="1">
      <alignment wrapText="1"/>
      <protection hidden="1"/>
    </xf>
    <xf numFmtId="1" fontId="59" fillId="0" borderId="38" xfId="0" applyNumberFormat="1" applyFont="1" applyBorder="1" applyAlignment="1" applyProtection="1">
      <alignment wrapText="1"/>
      <protection hidden="1"/>
    </xf>
    <xf numFmtId="1" fontId="59" fillId="0" borderId="40" xfId="0" applyNumberFormat="1" applyFont="1" applyBorder="1" applyAlignment="1" applyProtection="1">
      <alignment wrapText="1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38" xfId="0" applyNumberFormat="1" applyFont="1" applyBorder="1" applyAlignment="1" applyProtection="1">
      <protection hidden="1"/>
    </xf>
    <xf numFmtId="1" fontId="59" fillId="0" borderId="40" xfId="0" applyNumberFormat="1" applyFont="1" applyBorder="1" applyAlignment="1" applyProtection="1">
      <protection hidden="1"/>
    </xf>
    <xf numFmtId="1" fontId="59" fillId="14" borderId="9" xfId="0" applyNumberFormat="1" applyFont="1" applyFill="1" applyBorder="1" applyAlignment="1" applyProtection="1">
      <protection hidden="1"/>
    </xf>
    <xf numFmtId="1" fontId="59" fillId="14" borderId="38" xfId="0" applyNumberFormat="1" applyFont="1" applyFill="1" applyBorder="1" applyAlignment="1" applyProtection="1">
      <protection hidden="1"/>
    </xf>
    <xf numFmtId="1" fontId="59" fillId="14" borderId="40" xfId="0" applyNumberFormat="1" applyFont="1" applyFill="1" applyBorder="1" applyAlignment="1" applyProtection="1">
      <protection hidden="1"/>
    </xf>
    <xf numFmtId="1" fontId="59" fillId="14" borderId="9" xfId="0" applyNumberFormat="1" applyFont="1" applyFill="1" applyBorder="1" applyAlignment="1" applyProtection="1">
      <alignment wrapText="1"/>
      <protection hidden="1"/>
    </xf>
    <xf numFmtId="1" fontId="59" fillId="14" borderId="38" xfId="0" applyNumberFormat="1" applyFont="1" applyFill="1" applyBorder="1" applyAlignment="1" applyProtection="1">
      <alignment wrapText="1"/>
      <protection hidden="1"/>
    </xf>
    <xf numFmtId="1" fontId="59" fillId="14" borderId="40" xfId="0" applyNumberFormat="1" applyFont="1" applyFill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7" fillId="0" borderId="9" xfId="0" applyNumberFormat="1" applyFont="1" applyBorder="1" applyAlignment="1" applyProtection="1">
      <alignment horizontal="right" wrapText="1"/>
      <protection hidden="1"/>
    </xf>
    <xf numFmtId="1" fontId="57" fillId="0" borderId="38" xfId="0" applyNumberFormat="1" applyFont="1" applyBorder="1" applyAlignment="1" applyProtection="1">
      <alignment horizontal="right" wrapText="1"/>
      <protection hidden="1"/>
    </xf>
    <xf numFmtId="1" fontId="57" fillId="0" borderId="40" xfId="0" applyNumberFormat="1" applyFont="1" applyBorder="1" applyAlignment="1" applyProtection="1">
      <alignment horizontal="right" wrapText="1"/>
      <protection hidden="1"/>
    </xf>
    <xf numFmtId="1" fontId="57" fillId="14" borderId="9" xfId="0" applyNumberFormat="1" applyFont="1" applyFill="1" applyBorder="1" applyAlignment="1" applyProtection="1">
      <alignment horizontal="right"/>
      <protection hidden="1"/>
    </xf>
    <xf numFmtId="1" fontId="57" fillId="14" borderId="38" xfId="0" applyNumberFormat="1" applyFont="1" applyFill="1" applyBorder="1" applyAlignment="1" applyProtection="1">
      <alignment horizontal="right"/>
      <protection hidden="1"/>
    </xf>
    <xf numFmtId="1" fontId="57" fillId="14" borderId="40" xfId="0" applyNumberFormat="1" applyFont="1" applyFill="1" applyBorder="1" applyAlignment="1" applyProtection="1">
      <alignment horizontal="right"/>
      <protection hidden="1"/>
    </xf>
    <xf numFmtId="1" fontId="57" fillId="14" borderId="9" xfId="0" applyNumberFormat="1" applyFont="1" applyFill="1" applyBorder="1" applyAlignment="1" applyProtection="1">
      <alignment horizontal="right" wrapText="1"/>
      <protection hidden="1"/>
    </xf>
    <xf numFmtId="1" fontId="57" fillId="14" borderId="38" xfId="0" applyNumberFormat="1" applyFont="1" applyFill="1" applyBorder="1" applyAlignment="1" applyProtection="1">
      <alignment horizontal="right" wrapText="1"/>
      <protection hidden="1"/>
    </xf>
    <xf numFmtId="1" fontId="57" fillId="14" borderId="40" xfId="0" applyNumberFormat="1" applyFont="1" applyFill="1" applyBorder="1" applyAlignment="1" applyProtection="1">
      <alignment horizontal="right" wrapText="1"/>
      <protection hidden="1"/>
    </xf>
    <xf numFmtId="1" fontId="57" fillId="0" borderId="17" xfId="0" applyNumberFormat="1" applyFont="1" applyBorder="1" applyAlignment="1" applyProtection="1">
      <alignment horizontal="right"/>
      <protection hidden="1"/>
    </xf>
    <xf numFmtId="1" fontId="57" fillId="0" borderId="18" xfId="0" applyNumberFormat="1" applyFont="1" applyBorder="1" applyAlignment="1" applyProtection="1">
      <alignment horizontal="right"/>
      <protection hidden="1"/>
    </xf>
    <xf numFmtId="1" fontId="57" fillId="0" borderId="11" xfId="0" applyNumberFormat="1" applyFont="1" applyBorder="1" applyAlignment="1" applyProtection="1">
      <protection hidden="1"/>
    </xf>
    <xf numFmtId="1" fontId="57" fillId="0" borderId="13" xfId="0" applyNumberFormat="1" applyFont="1" applyBorder="1" applyAlignment="1" applyProtection="1">
      <protection hidden="1"/>
    </xf>
    <xf numFmtId="1" fontId="57" fillId="0" borderId="19" xfId="0" applyNumberFormat="1" applyFont="1" applyBorder="1" applyAlignment="1" applyProtection="1">
      <protection hidden="1"/>
    </xf>
    <xf numFmtId="1" fontId="57" fillId="0" borderId="17" xfId="0" applyNumberFormat="1" applyFont="1" applyBorder="1" applyAlignment="1" applyProtection="1">
      <protection hidden="1"/>
    </xf>
    <xf numFmtId="1" fontId="57" fillId="0" borderId="0" xfId="0" applyNumberFormat="1" applyFont="1" applyBorder="1" applyAlignment="1" applyProtection="1">
      <protection hidden="1"/>
    </xf>
    <xf numFmtId="1" fontId="57" fillId="0" borderId="18" xfId="0" applyNumberFormat="1" applyFont="1" applyBorder="1" applyAlignment="1" applyProtection="1">
      <protection hidden="1"/>
    </xf>
    <xf numFmtId="1" fontId="57" fillId="0" borderId="14" xfId="0" applyNumberFormat="1" applyFont="1" applyBorder="1" applyAlignment="1" applyProtection="1">
      <protection hidden="1"/>
    </xf>
    <xf numFmtId="1" fontId="57" fillId="0" borderId="15" xfId="0" applyNumberFormat="1" applyFont="1" applyBorder="1" applyAlignment="1" applyProtection="1">
      <protection hidden="1"/>
    </xf>
    <xf numFmtId="1" fontId="57" fillId="0" borderId="16" xfId="0" applyNumberFormat="1" applyFont="1" applyBorder="1" applyAlignment="1" applyProtection="1">
      <protection hidden="1"/>
    </xf>
    <xf numFmtId="0" fontId="63" fillId="0" borderId="9" xfId="0" applyFont="1" applyBorder="1" applyAlignment="1" applyProtection="1">
      <alignment horizontal="center"/>
      <protection hidden="1"/>
    </xf>
    <xf numFmtId="0" fontId="63" fillId="0" borderId="38" xfId="0" applyFont="1" applyBorder="1" applyAlignment="1" applyProtection="1">
      <alignment horizontal="center"/>
      <protection hidden="1"/>
    </xf>
    <xf numFmtId="0" fontId="63" fillId="0" borderId="3" xfId="0" applyFont="1" applyBorder="1" applyAlignment="1" applyProtection="1">
      <alignment horizontal="center" vertical="top" wrapText="1"/>
      <protection hidden="1"/>
    </xf>
    <xf numFmtId="0" fontId="63" fillId="0" borderId="42" xfId="0" applyFont="1" applyBorder="1" applyAlignment="1" applyProtection="1">
      <alignment horizontal="center" vertical="top" wrapText="1"/>
      <protection hidden="1"/>
    </xf>
    <xf numFmtId="0" fontId="63" fillId="0" borderId="17" xfId="0" applyFont="1" applyBorder="1" applyAlignment="1" applyProtection="1">
      <alignment horizontal="center" vertical="center"/>
      <protection hidden="1"/>
    </xf>
    <xf numFmtId="0" fontId="63" fillId="0" borderId="0" xfId="0" applyFont="1" applyBorder="1" applyAlignment="1" applyProtection="1">
      <alignment horizontal="center" vertical="center"/>
      <protection hidden="1"/>
    </xf>
    <xf numFmtId="0" fontId="63" fillId="0" borderId="18" xfId="0" applyFont="1" applyBorder="1" applyAlignment="1" applyProtection="1">
      <alignment horizontal="center" vertical="center"/>
      <protection hidden="1"/>
    </xf>
    <xf numFmtId="0" fontId="60" fillId="0" borderId="43" xfId="0" applyFont="1" applyBorder="1" applyAlignment="1" applyProtection="1">
      <alignment horizontal="center"/>
      <protection hidden="1"/>
    </xf>
    <xf numFmtId="0" fontId="60" fillId="0" borderId="44" xfId="0" applyFont="1" applyBorder="1" applyAlignment="1" applyProtection="1">
      <alignment horizontal="center"/>
      <protection hidden="1"/>
    </xf>
    <xf numFmtId="0" fontId="60" fillId="0" borderId="37" xfId="0" applyFont="1" applyBorder="1" applyAlignment="1" applyProtection="1">
      <alignment horizontal="center"/>
      <protection hidden="1"/>
    </xf>
    <xf numFmtId="0" fontId="63" fillId="0" borderId="11" xfId="0" applyFont="1" applyBorder="1" applyAlignment="1" applyProtection="1">
      <alignment horizontal="center" vertical="center" wrapText="1"/>
      <protection hidden="1"/>
    </xf>
    <xf numFmtId="0" fontId="63" fillId="0" borderId="13" xfId="0" applyFont="1" applyBorder="1" applyAlignment="1" applyProtection="1">
      <alignment horizontal="center" vertical="center" wrapText="1"/>
      <protection hidden="1"/>
    </xf>
    <xf numFmtId="0" fontId="63" fillId="0" borderId="19" xfId="0" applyFont="1" applyBorder="1" applyAlignment="1" applyProtection="1">
      <alignment horizontal="center" vertical="center" wrapText="1"/>
      <protection hidden="1"/>
    </xf>
    <xf numFmtId="0" fontId="63" fillId="0" borderId="17" xfId="0" applyFont="1" applyBorder="1" applyAlignment="1" applyProtection="1">
      <alignment horizontal="center" vertical="center"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3" fillId="0" borderId="18" xfId="0" applyFont="1" applyBorder="1" applyAlignment="1" applyProtection="1">
      <alignment horizontal="center" vertical="center" wrapText="1"/>
      <protection hidden="1"/>
    </xf>
    <xf numFmtId="1" fontId="57" fillId="14" borderId="9" xfId="0" applyNumberFormat="1" applyFont="1" applyFill="1" applyBorder="1" applyAlignment="1" applyProtection="1">
      <protection hidden="1"/>
    </xf>
    <xf numFmtId="1" fontId="57" fillId="14" borderId="38" xfId="0" applyNumberFormat="1" applyFont="1" applyFill="1" applyBorder="1" applyAlignment="1" applyProtection="1">
      <protection hidden="1"/>
    </xf>
    <xf numFmtId="1" fontId="57" fillId="14" borderId="40" xfId="0" applyNumberFormat="1" applyFont="1" applyFill="1" applyBorder="1" applyAlignment="1" applyProtection="1">
      <protection hidden="1"/>
    </xf>
    <xf numFmtId="0" fontId="57" fillId="0" borderId="13" xfId="0" applyFont="1" applyBorder="1" applyAlignment="1" applyProtection="1">
      <protection hidden="1"/>
    </xf>
    <xf numFmtId="0" fontId="57" fillId="0" borderId="19" xfId="0" applyFont="1" applyBorder="1" applyAlignment="1" applyProtection="1">
      <protection hidden="1"/>
    </xf>
    <xf numFmtId="0" fontId="57" fillId="0" borderId="17" xfId="0" applyFont="1" applyBorder="1" applyAlignment="1" applyProtection="1">
      <protection hidden="1"/>
    </xf>
    <xf numFmtId="0" fontId="57" fillId="0" borderId="0" xfId="0" applyFont="1" applyBorder="1" applyAlignment="1" applyProtection="1">
      <protection hidden="1"/>
    </xf>
    <xf numFmtId="0" fontId="57" fillId="0" borderId="18" xfId="0" applyFont="1" applyBorder="1" applyAlignment="1" applyProtection="1">
      <protection hidden="1"/>
    </xf>
    <xf numFmtId="0" fontId="57" fillId="0" borderId="14" xfId="0" applyFont="1" applyBorder="1" applyAlignment="1" applyProtection="1">
      <protection hidden="1"/>
    </xf>
    <xf numFmtId="0" fontId="57" fillId="0" borderId="15" xfId="0" applyFont="1" applyBorder="1" applyAlignment="1" applyProtection="1">
      <protection hidden="1"/>
    </xf>
    <xf numFmtId="0" fontId="57" fillId="0" borderId="16" xfId="0" applyFont="1" applyBorder="1" applyAlignment="1" applyProtection="1">
      <protection hidden="1"/>
    </xf>
    <xf numFmtId="1" fontId="57" fillId="0" borderId="9" xfId="0" applyNumberFormat="1" applyFont="1" applyFill="1" applyBorder="1" applyAlignment="1" applyProtection="1">
      <alignment horizontal="right"/>
      <protection hidden="1"/>
    </xf>
    <xf numFmtId="1" fontId="57" fillId="0" borderId="38" xfId="0" applyNumberFormat="1" applyFont="1" applyFill="1" applyBorder="1" applyAlignment="1" applyProtection="1">
      <alignment horizontal="right"/>
      <protection hidden="1"/>
    </xf>
    <xf numFmtId="1" fontId="57" fillId="0" borderId="40" xfId="0" applyNumberFormat="1" applyFont="1" applyFill="1" applyBorder="1" applyAlignment="1" applyProtection="1">
      <alignment horizontal="right"/>
      <protection hidden="1"/>
    </xf>
    <xf numFmtId="1" fontId="57" fillId="0" borderId="9" xfId="0" applyNumberFormat="1" applyFont="1" applyBorder="1" applyAlignment="1" applyProtection="1">
      <protection hidden="1"/>
    </xf>
    <xf numFmtId="1" fontId="57" fillId="0" borderId="38" xfId="0" applyNumberFormat="1" applyFont="1" applyBorder="1" applyAlignment="1" applyProtection="1">
      <protection hidden="1"/>
    </xf>
    <xf numFmtId="1" fontId="57" fillId="0" borderId="40" xfId="0" applyNumberFormat="1" applyFont="1" applyBorder="1" applyAlignment="1" applyProtection="1">
      <protection hidden="1"/>
    </xf>
    <xf numFmtId="0" fontId="60" fillId="0" borderId="9" xfId="0" applyFont="1" applyBorder="1" applyAlignment="1" applyProtection="1">
      <alignment horizontal="right"/>
      <protection hidden="1"/>
    </xf>
    <xf numFmtId="0" fontId="60" fillId="0" borderId="38" xfId="0" applyFont="1" applyBorder="1" applyAlignment="1" applyProtection="1">
      <alignment horizontal="right"/>
      <protection hidden="1"/>
    </xf>
    <xf numFmtId="0" fontId="60" fillId="0" borderId="40" xfId="0" applyFont="1" applyBorder="1" applyAlignment="1" applyProtection="1">
      <alignment horizontal="right"/>
      <protection hidden="1"/>
    </xf>
  </cellXfs>
  <cellStyles count="19">
    <cellStyle name="Dobrá" xfId="18" builtinId="26"/>
    <cellStyle name="Hypertextové prepojenie" xfId="1" builtinId="8"/>
    <cellStyle name="Normal_MOO A,B,A,AB,A,AB (2)" xfId="2"/>
    <cellStyle name="Normal_vzorvykazov98" xfId="3"/>
    <cellStyle name="Normálna 2" xfId="4"/>
    <cellStyle name="normálne" xfId="0" builtinId="0"/>
    <cellStyle name="normálne_BELICA -VYKAZ-FO-2001" xfId="5"/>
    <cellStyle name="normálne_hk" xfId="6"/>
    <cellStyle name="normálne_phE6" xfId="7"/>
    <cellStyle name="Normální 2" xfId="8"/>
    <cellStyle name="normální 2 2" xfId="9"/>
    <cellStyle name="normální 3" xfId="10"/>
    <cellStyle name="normální 4" xfId="11"/>
    <cellStyle name="normální 5" xfId="12"/>
    <cellStyle name="Normální 6" xfId="13"/>
    <cellStyle name="normální_hk" xfId="14"/>
    <cellStyle name="normální_List1" xfId="15"/>
    <cellStyle name="Poznámka 2" xfId="16"/>
    <cellStyle name="S8" xfId="17"/>
  </cellStyles>
  <dxfs count="0"/>
  <tableStyles count="0" defaultTableStyle="TableStyleMedium9" defaultPivotStyle="PivotStyleLight16"/>
  <colors>
    <mruColors>
      <color rgb="FF99CCFF"/>
      <color rgb="FFCCFFCC"/>
      <color rgb="FFFFFFCC"/>
      <color rgb="FFCCECFF"/>
      <color rgb="FFCC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7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6.png"/><Relationship Id="rId1" Type="http://schemas.openxmlformats.org/officeDocument/2006/relationships/image" Target="../media/image17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6.png"/><Relationship Id="rId1" Type="http://schemas.openxmlformats.org/officeDocument/2006/relationships/image" Target="../media/image17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1031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11</xdr:col>
      <xdr:colOff>6569</xdr:colOff>
      <xdr:row>35</xdr:row>
      <xdr:rowOff>118241</xdr:rowOff>
    </xdr:from>
    <xdr:to>
      <xdr:col>35</xdr:col>
      <xdr:colOff>6569</xdr:colOff>
      <xdr:row>36</xdr:row>
      <xdr:rowOff>33465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5603" y="9459310"/>
          <a:ext cx="630621" cy="794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0496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0496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12</xdr:col>
      <xdr:colOff>13138</xdr:colOff>
      <xdr:row>35</xdr:row>
      <xdr:rowOff>111672</xdr:rowOff>
    </xdr:from>
    <xdr:to>
      <xdr:col>36</xdr:col>
      <xdr:colOff>13138</xdr:colOff>
      <xdr:row>36</xdr:row>
      <xdr:rowOff>26896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8448" y="9452741"/>
          <a:ext cx="630621" cy="794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9</xdr:col>
      <xdr:colOff>3321</xdr:colOff>
      <xdr:row>1</xdr:row>
      <xdr:rowOff>203755</xdr:rowOff>
    </xdr:from>
    <xdr:to>
      <xdr:col>28</xdr:col>
      <xdr:colOff>2389</xdr:colOff>
      <xdr:row>1</xdr:row>
      <xdr:rowOff>299820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1212" y="251380"/>
          <a:ext cx="561125" cy="96065"/>
        </a:xfrm>
        <a:prstGeom prst="rect">
          <a:avLst/>
        </a:prstGeom>
      </xdr:spPr>
    </xdr:pic>
    <xdr:clientData/>
  </xdr:twoCellAnchor>
  <xdr:twoCellAnchor editAs="oneCell">
    <xdr:from>
      <xdr:col>11</xdr:col>
      <xdr:colOff>6569</xdr:colOff>
      <xdr:row>35</xdr:row>
      <xdr:rowOff>72259</xdr:rowOff>
    </xdr:from>
    <xdr:to>
      <xdr:col>35</xdr:col>
      <xdr:colOff>6569</xdr:colOff>
      <xdr:row>35</xdr:row>
      <xdr:rowOff>151707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603" y="8992914"/>
          <a:ext cx="630621" cy="7944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10</xdr:col>
      <xdr:colOff>6568</xdr:colOff>
      <xdr:row>33</xdr:row>
      <xdr:rowOff>72259</xdr:rowOff>
    </xdr:from>
    <xdr:to>
      <xdr:col>34</xdr:col>
      <xdr:colOff>6569</xdr:colOff>
      <xdr:row>33</xdr:row>
      <xdr:rowOff>151707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327" y="9288518"/>
          <a:ext cx="630621" cy="7944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10</xdr:col>
      <xdr:colOff>11897</xdr:colOff>
      <xdr:row>33</xdr:row>
      <xdr:rowOff>104236</xdr:rowOff>
    </xdr:from>
    <xdr:to>
      <xdr:col>28</xdr:col>
      <xdr:colOff>25689</xdr:colOff>
      <xdr:row>33</xdr:row>
      <xdr:rowOff>160570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9444" y="9420764"/>
          <a:ext cx="531377" cy="563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156</xdr:col>
      <xdr:colOff>14931</xdr:colOff>
      <xdr:row>1</xdr:row>
      <xdr:rowOff>36832</xdr:rowOff>
    </xdr:from>
    <xdr:to>
      <xdr:col>192</xdr:col>
      <xdr:colOff>21598</xdr:colOff>
      <xdr:row>1</xdr:row>
      <xdr:rowOff>292457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128" y="85128"/>
          <a:ext cx="1069174" cy="255625"/>
        </a:xfrm>
        <a:prstGeom prst="rect">
          <a:avLst/>
        </a:prstGeom>
      </xdr:spPr>
    </xdr:pic>
    <xdr:clientData/>
  </xdr:twoCellAnchor>
  <xdr:twoCellAnchor editAs="oneCell">
    <xdr:from>
      <xdr:col>7</xdr:col>
      <xdr:colOff>8049</xdr:colOff>
      <xdr:row>1</xdr:row>
      <xdr:rowOff>101957</xdr:rowOff>
    </xdr:from>
    <xdr:to>
      <xdr:col>35</xdr:col>
      <xdr:colOff>19265</xdr:colOff>
      <xdr:row>1</xdr:row>
      <xdr:rowOff>324486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4648" y="150253"/>
          <a:ext cx="837610" cy="22252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101958</xdr:rowOff>
    </xdr:from>
    <xdr:to>
      <xdr:col>27</xdr:col>
      <xdr:colOff>12053</xdr:colOff>
      <xdr:row>33</xdr:row>
      <xdr:rowOff>158292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4655" y="9267423"/>
          <a:ext cx="484278" cy="563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156</xdr:col>
      <xdr:colOff>16100</xdr:colOff>
      <xdr:row>1</xdr:row>
      <xdr:rowOff>37562</xdr:rowOff>
    </xdr:from>
    <xdr:to>
      <xdr:col>193</xdr:col>
      <xdr:colOff>2683</xdr:colOff>
      <xdr:row>1</xdr:row>
      <xdr:rowOff>295441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20297" y="85858"/>
          <a:ext cx="1078604" cy="257879"/>
        </a:xfrm>
        <a:prstGeom prst="rect">
          <a:avLst/>
        </a:prstGeom>
      </xdr:spPr>
    </xdr:pic>
    <xdr:clientData/>
  </xdr:twoCellAnchor>
  <xdr:twoCellAnchor editAs="oneCell">
    <xdr:from>
      <xdr:col>7</xdr:col>
      <xdr:colOff>12504</xdr:colOff>
      <xdr:row>1</xdr:row>
      <xdr:rowOff>103578</xdr:rowOff>
    </xdr:from>
    <xdr:to>
      <xdr:col>35</xdr:col>
      <xdr:colOff>23720</xdr:colOff>
      <xdr:row>2</xdr:row>
      <xdr:rowOff>1452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9103" y="151874"/>
          <a:ext cx="837610" cy="222529"/>
        </a:xfrm>
        <a:prstGeom prst="rect">
          <a:avLst/>
        </a:prstGeom>
      </xdr:spPr>
    </xdr:pic>
    <xdr:clientData/>
  </xdr:twoCellAnchor>
  <xdr:twoCellAnchor editAs="oneCell">
    <xdr:from>
      <xdr:col>10</xdr:col>
      <xdr:colOff>18782</xdr:colOff>
      <xdr:row>33</xdr:row>
      <xdr:rowOff>99275</xdr:rowOff>
    </xdr:from>
    <xdr:to>
      <xdr:col>27</xdr:col>
      <xdr:colOff>1321</xdr:colOff>
      <xdr:row>33</xdr:row>
      <xdr:rowOff>155609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3923" y="9264740"/>
          <a:ext cx="484278" cy="563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154</xdr:col>
      <xdr:colOff>21055</xdr:colOff>
      <xdr:row>1</xdr:row>
      <xdr:rowOff>19841</xdr:rowOff>
    </xdr:from>
    <xdr:to>
      <xdr:col>195</xdr:col>
      <xdr:colOff>22348</xdr:colOff>
      <xdr:row>1</xdr:row>
      <xdr:rowOff>277720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12055" y="67466"/>
          <a:ext cx="1117079" cy="257879"/>
        </a:xfrm>
        <a:prstGeom prst="rect">
          <a:avLst/>
        </a:prstGeom>
      </xdr:spPr>
    </xdr:pic>
    <xdr:clientData/>
  </xdr:twoCellAnchor>
  <xdr:twoCellAnchor editAs="oneCell">
    <xdr:from>
      <xdr:col>5</xdr:col>
      <xdr:colOff>2290</xdr:colOff>
      <xdr:row>1</xdr:row>
      <xdr:rowOff>98049</xdr:rowOff>
    </xdr:from>
    <xdr:to>
      <xdr:col>35</xdr:col>
      <xdr:colOff>23471</xdr:colOff>
      <xdr:row>1</xdr:row>
      <xdr:rowOff>319769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361" y="145674"/>
          <a:ext cx="837610" cy="221720"/>
        </a:xfrm>
        <a:prstGeom prst="rect">
          <a:avLst/>
        </a:prstGeom>
      </xdr:spPr>
    </xdr:pic>
    <xdr:clientData/>
  </xdr:twoCellAnchor>
  <xdr:twoCellAnchor editAs="oneCell">
    <xdr:from>
      <xdr:col>8</xdr:col>
      <xdr:colOff>4354</xdr:colOff>
      <xdr:row>144</xdr:row>
      <xdr:rowOff>15240</xdr:rowOff>
    </xdr:from>
    <xdr:to>
      <xdr:col>24</xdr:col>
      <xdr:colOff>952</xdr:colOff>
      <xdr:row>145</xdr:row>
      <xdr:rowOff>22044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194" y="9726930"/>
          <a:ext cx="484278" cy="5633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123825</xdr:colOff>
      <xdr:row>9</xdr:row>
      <xdr:rowOff>142875</xdr:rowOff>
    </xdr:from>
    <xdr:to>
      <xdr:col>20</xdr:col>
      <xdr:colOff>323850</xdr:colOff>
      <xdr:row>14</xdr:row>
      <xdr:rowOff>104775</xdr:rowOff>
    </xdr:to>
    <xdr:pic>
      <xdr:nvPicPr>
        <xdr:cNvPr id="18440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72475" y="1685925"/>
          <a:ext cx="3857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29</xdr:row>
      <xdr:rowOff>101958</xdr:rowOff>
    </xdr:from>
    <xdr:to>
      <xdr:col>27</xdr:col>
      <xdr:colOff>12053</xdr:colOff>
      <xdr:row>29</xdr:row>
      <xdr:rowOff>158292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9236433"/>
          <a:ext cx="469253" cy="56334"/>
        </a:xfrm>
        <a:prstGeom prst="rect">
          <a:avLst/>
        </a:prstGeom>
      </xdr:spPr>
    </xdr:pic>
    <xdr:clientData/>
  </xdr:twoCellAnchor>
  <xdr:twoCellAnchor editAs="oneCell">
    <xdr:from>
      <xdr:col>4</xdr:col>
      <xdr:colOff>10887</xdr:colOff>
      <xdr:row>1</xdr:row>
      <xdr:rowOff>114299</xdr:rowOff>
    </xdr:from>
    <xdr:to>
      <xdr:col>46</xdr:col>
      <xdr:colOff>21773</xdr:colOff>
      <xdr:row>1</xdr:row>
      <xdr:rowOff>309111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744" y="163285"/>
          <a:ext cx="1153886" cy="194812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21628" y="81644"/>
          <a:ext cx="939919" cy="244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428625</xdr:colOff>
      <xdr:row>4</xdr:row>
      <xdr:rowOff>266700</xdr:rowOff>
    </xdr:to>
    <xdr:pic>
      <xdr:nvPicPr>
        <xdr:cNvPr id="24584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00775" y="695325"/>
          <a:ext cx="4095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5443</xdr:colOff>
      <xdr:row>31</xdr:row>
      <xdr:rowOff>47530</xdr:rowOff>
    </xdr:from>
    <xdr:to>
      <xdr:col>27</xdr:col>
      <xdr:colOff>17496</xdr:colOff>
      <xdr:row>33</xdr:row>
      <xdr:rowOff>5892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9251401"/>
          <a:ext cx="447482" cy="56334"/>
        </a:xfrm>
        <a:prstGeom prst="rect">
          <a:avLst/>
        </a:prstGeom>
      </xdr:spPr>
    </xdr:pic>
    <xdr:clientData/>
  </xdr:twoCellAnchor>
  <xdr:twoCellAnchor editAs="oneCell">
    <xdr:from>
      <xdr:col>4</xdr:col>
      <xdr:colOff>10887</xdr:colOff>
      <xdr:row>1</xdr:row>
      <xdr:rowOff>114299</xdr:rowOff>
    </xdr:from>
    <xdr:to>
      <xdr:col>46</xdr:col>
      <xdr:colOff>21773</xdr:colOff>
      <xdr:row>1</xdr:row>
      <xdr:rowOff>309111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187" y="161924"/>
          <a:ext cx="1211036" cy="194812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36621" y="80283"/>
          <a:ext cx="987544" cy="24417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32</xdr:row>
      <xdr:rowOff>36645</xdr:rowOff>
    </xdr:from>
    <xdr:to>
      <xdr:col>25</xdr:col>
      <xdr:colOff>12054</xdr:colOff>
      <xdr:row>33</xdr:row>
      <xdr:rowOff>43993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929" y="8908502"/>
          <a:ext cx="447482" cy="56334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36621" y="80283"/>
          <a:ext cx="987544" cy="24417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92528</xdr:rowOff>
    </xdr:from>
    <xdr:to>
      <xdr:col>74</xdr:col>
      <xdr:colOff>16891</xdr:colOff>
      <xdr:row>1</xdr:row>
      <xdr:rowOff>295925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17714" y="141514"/>
          <a:ext cx="1813034" cy="20339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34</xdr:row>
      <xdr:rowOff>36645</xdr:rowOff>
    </xdr:from>
    <xdr:to>
      <xdr:col>25</xdr:col>
      <xdr:colOff>12054</xdr:colOff>
      <xdr:row>35</xdr:row>
      <xdr:rowOff>43994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8894895"/>
          <a:ext cx="469254" cy="54973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36621" y="80283"/>
          <a:ext cx="987544" cy="244178"/>
        </a:xfrm>
        <a:prstGeom prst="rect">
          <a:avLst/>
        </a:prstGeom>
      </xdr:spPr>
    </xdr:pic>
    <xdr:clientData/>
  </xdr:twoCellAnchor>
  <xdr:twoCellAnchor editAs="oneCell">
    <xdr:from>
      <xdr:col>6</xdr:col>
      <xdr:colOff>19707</xdr:colOff>
      <xdr:row>1</xdr:row>
      <xdr:rowOff>92208</xdr:rowOff>
    </xdr:from>
    <xdr:to>
      <xdr:col>75</xdr:col>
      <xdr:colOff>19706</xdr:colOff>
      <xdr:row>1</xdr:row>
      <xdr:rowOff>295605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7362" y="138191"/>
          <a:ext cx="1813034" cy="20339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307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180975</xdr:colOff>
      <xdr:row>10</xdr:row>
      <xdr:rowOff>9525</xdr:rowOff>
    </xdr:from>
    <xdr:to>
      <xdr:col>22</xdr:col>
      <xdr:colOff>381000</xdr:colOff>
      <xdr:row>14</xdr:row>
      <xdr:rowOff>142875</xdr:rowOff>
    </xdr:to>
    <xdr:pic>
      <xdr:nvPicPr>
        <xdr:cNvPr id="5128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96175" y="1724025"/>
          <a:ext cx="3857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90651</xdr:colOff>
      <xdr:row>7</xdr:row>
      <xdr:rowOff>69119</xdr:rowOff>
    </xdr:from>
    <xdr:to>
      <xdr:col>101</xdr:col>
      <xdr:colOff>58902</xdr:colOff>
      <xdr:row>21</xdr:row>
      <xdr:rowOff>74979</xdr:rowOff>
    </xdr:to>
    <xdr:sp macro="" textlink="">
      <xdr:nvSpPr>
        <xdr:cNvPr id="2" name="Obdĺžnik 1"/>
        <xdr:cNvSpPr/>
      </xdr:nvSpPr>
      <xdr:spPr>
        <a:xfrm>
          <a:off x="6726401" y="1180369"/>
          <a:ext cx="5048251" cy="22283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61</xdr:col>
      <xdr:colOff>8493</xdr:colOff>
      <xdr:row>22</xdr:row>
      <xdr:rowOff>39288</xdr:rowOff>
    </xdr:from>
    <xdr:to>
      <xdr:col>100</xdr:col>
      <xdr:colOff>104521</xdr:colOff>
      <xdr:row>33</xdr:row>
      <xdr:rowOff>26865</xdr:rowOff>
    </xdr:to>
    <xdr:sp macro="" textlink="">
      <xdr:nvSpPr>
        <xdr:cNvPr id="4" name="Obdĺžnik 3"/>
        <xdr:cNvSpPr/>
      </xdr:nvSpPr>
      <xdr:spPr>
        <a:xfrm>
          <a:off x="6644243" y="3531788"/>
          <a:ext cx="5049028" cy="173382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114300</xdr:colOff>
      <xdr:row>24</xdr:row>
      <xdr:rowOff>85725</xdr:rowOff>
    </xdr:from>
    <xdr:to>
      <xdr:col>102</xdr:col>
      <xdr:colOff>125015</xdr:colOff>
      <xdr:row>39</xdr:row>
      <xdr:rowOff>38100</xdr:rowOff>
    </xdr:to>
    <xdr:pic>
      <xdr:nvPicPr>
        <xdr:cNvPr id="2768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610725" y="3743325"/>
          <a:ext cx="2362200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121180</xdr:colOff>
      <xdr:row>0</xdr:row>
      <xdr:rowOff>26866</xdr:rowOff>
    </xdr:from>
    <xdr:to>
      <xdr:col>101</xdr:col>
      <xdr:colOff>89431</xdr:colOff>
      <xdr:row>6</xdr:row>
      <xdr:rowOff>67164</xdr:rowOff>
    </xdr:to>
    <xdr:sp macro="" textlink="">
      <xdr:nvSpPr>
        <xdr:cNvPr id="7" name="Obdĺžnik 1"/>
        <xdr:cNvSpPr/>
      </xdr:nvSpPr>
      <xdr:spPr>
        <a:xfrm>
          <a:off x="6756930" y="26866"/>
          <a:ext cx="5048251" cy="99279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28575</xdr:colOff>
      <xdr:row>5</xdr:row>
      <xdr:rowOff>19050</xdr:rowOff>
    </xdr:from>
    <xdr:to>
      <xdr:col>102</xdr:col>
      <xdr:colOff>57150</xdr:colOff>
      <xdr:row>20</xdr:row>
      <xdr:rowOff>104775</xdr:rowOff>
    </xdr:to>
    <xdr:pic>
      <xdr:nvPicPr>
        <xdr:cNvPr id="2768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01175" y="781050"/>
          <a:ext cx="2505075" cy="23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114300</xdr:colOff>
      <xdr:row>16</xdr:row>
      <xdr:rowOff>152400</xdr:rowOff>
    </xdr:to>
    <xdr:pic>
      <xdr:nvPicPr>
        <xdr:cNvPr id="2972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5" cy="238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133350</xdr:rowOff>
    </xdr:to>
    <xdr:pic>
      <xdr:nvPicPr>
        <xdr:cNvPr id="29730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100</xdr:col>
      <xdr:colOff>45427</xdr:colOff>
      <xdr:row>5</xdr:row>
      <xdr:rowOff>146539</xdr:rowOff>
    </xdr:from>
    <xdr:to>
      <xdr:col>140</xdr:col>
      <xdr:colOff>16120</xdr:colOff>
      <xdr:row>20</xdr:row>
      <xdr:rowOff>142143</xdr:rowOff>
    </xdr:to>
    <xdr:sp macro="" textlink="">
      <xdr:nvSpPr>
        <xdr:cNvPr id="2" name="Obdĺžnik 1"/>
        <xdr:cNvSpPr/>
      </xdr:nvSpPr>
      <xdr:spPr>
        <a:xfrm>
          <a:off x="12427927" y="10704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118</xdr:col>
      <xdr:colOff>85725</xdr:colOff>
      <xdr:row>10</xdr:row>
      <xdr:rowOff>438150</xdr:rowOff>
    </xdr:from>
    <xdr:to>
      <xdr:col>138</xdr:col>
      <xdr:colOff>95250</xdr:colOff>
      <xdr:row>20</xdr:row>
      <xdr:rowOff>28575</xdr:rowOff>
    </xdr:to>
    <xdr:pic>
      <xdr:nvPicPr>
        <xdr:cNvPr id="317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697075" y="27146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59847" y="82833"/>
          <a:ext cx="1023688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2127" y="128665"/>
          <a:ext cx="772328" cy="235077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1921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1921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11</xdr:col>
      <xdr:colOff>19707</xdr:colOff>
      <xdr:row>35</xdr:row>
      <xdr:rowOff>91965</xdr:rowOff>
    </xdr:from>
    <xdr:to>
      <xdr:col>35</xdr:col>
      <xdr:colOff>19707</xdr:colOff>
      <xdr:row>36</xdr:row>
      <xdr:rowOff>7189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8741" y="9433034"/>
          <a:ext cx="630621" cy="794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11</xdr:col>
      <xdr:colOff>19707</xdr:colOff>
      <xdr:row>35</xdr:row>
      <xdr:rowOff>98534</xdr:rowOff>
    </xdr:from>
    <xdr:to>
      <xdr:col>35</xdr:col>
      <xdr:colOff>19707</xdr:colOff>
      <xdr:row>36</xdr:row>
      <xdr:rowOff>13758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8741" y="9439603"/>
          <a:ext cx="630621" cy="794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11</xdr:col>
      <xdr:colOff>13138</xdr:colOff>
      <xdr:row>35</xdr:row>
      <xdr:rowOff>111672</xdr:rowOff>
    </xdr:from>
    <xdr:to>
      <xdr:col>35</xdr:col>
      <xdr:colOff>13138</xdr:colOff>
      <xdr:row>36</xdr:row>
      <xdr:rowOff>26896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2172" y="9452741"/>
          <a:ext cx="630621" cy="794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lueSoft1\2009\Audit_SW\programs\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INA%201%20poznamk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9"/>
  <sheetViews>
    <sheetView workbookViewId="0"/>
  </sheetViews>
  <sheetFormatPr defaultColWidth="1.85546875" defaultRowHeight="12.75"/>
  <cols>
    <col min="1" max="16384" width="1.85546875" style="86"/>
  </cols>
  <sheetData>
    <row r="1" spans="1:39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</row>
    <row r="2" spans="1:39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</row>
    <row r="3" spans="1:39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</row>
    <row r="4" spans="1:39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</row>
    <row r="5" spans="1:39" ht="15">
      <c r="A5" s="216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155"/>
      <c r="M5" s="156"/>
      <c r="N5" s="156"/>
      <c r="O5" s="156"/>
      <c r="P5" s="156"/>
      <c r="Q5" s="156"/>
      <c r="R5" s="156"/>
      <c r="S5" s="216"/>
      <c r="T5" s="155"/>
      <c r="U5" s="155"/>
      <c r="V5" s="155"/>
      <c r="W5" s="155"/>
      <c r="X5" s="216"/>
      <c r="Y5" s="155"/>
      <c r="Z5" s="155"/>
      <c r="AA5" s="155"/>
      <c r="AB5" s="893" t="s">
        <v>1549</v>
      </c>
      <c r="AC5" s="893"/>
      <c r="AD5" s="893"/>
      <c r="AE5" s="893"/>
      <c r="AF5" s="893"/>
      <c r="AG5" s="893"/>
      <c r="AH5" s="893"/>
      <c r="AI5" s="893"/>
      <c r="AJ5" s="893"/>
      <c r="AK5" s="893"/>
      <c r="AL5" s="893"/>
      <c r="AM5" s="893"/>
    </row>
    <row r="6" spans="1:39" ht="15.75">
      <c r="A6" s="216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155"/>
      <c r="M6" s="156"/>
      <c r="N6" s="898" t="s">
        <v>1046</v>
      </c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8"/>
      <c r="Z6" s="898"/>
      <c r="AA6" s="898"/>
      <c r="AB6" s="898"/>
      <c r="AC6" s="155"/>
      <c r="AD6" s="155"/>
      <c r="AE6" s="216"/>
      <c r="AF6" s="216"/>
      <c r="AG6" s="216"/>
      <c r="AH6" s="216"/>
      <c r="AI6" s="216"/>
      <c r="AJ6" s="216"/>
      <c r="AK6" s="216"/>
      <c r="AL6" s="216"/>
      <c r="AM6" s="216"/>
    </row>
    <row r="7" spans="1:39" ht="15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155"/>
      <c r="M7" s="157"/>
      <c r="N7" s="899" t="s">
        <v>1047</v>
      </c>
      <c r="O7" s="899"/>
      <c r="P7" s="899"/>
      <c r="Q7" s="899"/>
      <c r="R7" s="899"/>
      <c r="S7" s="900" t="s">
        <v>1524</v>
      </c>
      <c r="T7" s="900"/>
      <c r="U7" s="900"/>
      <c r="V7" s="900"/>
      <c r="W7" s="158" t="s">
        <v>932</v>
      </c>
      <c r="X7" s="901" t="s">
        <v>2203</v>
      </c>
      <c r="Y7" s="901"/>
      <c r="Z7" s="901"/>
      <c r="AA7" s="159"/>
      <c r="AB7" s="159"/>
      <c r="AC7" s="159"/>
      <c r="AD7" s="159"/>
      <c r="AE7" s="216"/>
      <c r="AF7" s="216"/>
      <c r="AG7" s="216"/>
      <c r="AH7" s="216"/>
      <c r="AI7" s="216"/>
      <c r="AJ7" s="216"/>
      <c r="AK7" s="216"/>
      <c r="AL7" s="216"/>
      <c r="AM7" s="216"/>
    </row>
    <row r="8" spans="1:39" ht="15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155"/>
      <c r="M8" s="157"/>
      <c r="N8" s="160"/>
      <c r="O8" s="160"/>
      <c r="P8" s="160"/>
      <c r="Q8" s="161"/>
      <c r="R8" s="161"/>
      <c r="S8" s="162"/>
      <c r="T8" s="162"/>
      <c r="U8" s="162"/>
      <c r="V8" s="162"/>
      <c r="W8" s="163"/>
      <c r="X8" s="163"/>
      <c r="Y8" s="158"/>
      <c r="Z8" s="164"/>
      <c r="AA8" s="159"/>
      <c r="AB8" s="159"/>
      <c r="AC8" s="159"/>
      <c r="AD8" s="159"/>
      <c r="AE8" s="216"/>
      <c r="AF8" s="216"/>
      <c r="AG8" s="216"/>
      <c r="AH8" s="216"/>
      <c r="AI8" s="216"/>
      <c r="AJ8" s="216"/>
      <c r="AK8" s="216"/>
      <c r="AL8" s="216"/>
      <c r="AM8" s="216"/>
    </row>
    <row r="9" spans="1:39" ht="15">
      <c r="A9" s="216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155"/>
      <c r="M9" s="156"/>
      <c r="N9" s="156"/>
      <c r="O9" s="156"/>
      <c r="P9" s="889" t="s">
        <v>950</v>
      </c>
      <c r="Q9" s="890"/>
      <c r="R9" s="156"/>
      <c r="S9" s="216"/>
      <c r="T9" s="155"/>
      <c r="U9" s="155"/>
      <c r="V9" s="155"/>
      <c r="W9" s="155"/>
      <c r="X9" s="216"/>
      <c r="Y9" s="889"/>
      <c r="Z9" s="890"/>
      <c r="AA9" s="155"/>
      <c r="AB9" s="155"/>
      <c r="AC9" s="155"/>
      <c r="AD9" s="155"/>
      <c r="AE9" s="216"/>
      <c r="AF9" s="216"/>
      <c r="AG9" s="216"/>
      <c r="AH9" s="216"/>
      <c r="AI9" s="216"/>
      <c r="AJ9" s="216"/>
      <c r="AK9" s="216"/>
      <c r="AL9" s="216"/>
      <c r="AM9" s="216"/>
    </row>
    <row r="10" spans="1:39" ht="15">
      <c r="A10" s="216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155"/>
      <c r="M10" s="156"/>
      <c r="N10" s="156" t="s">
        <v>1048</v>
      </c>
      <c r="O10" s="156"/>
      <c r="P10" s="891"/>
      <c r="Q10" s="892"/>
      <c r="R10" s="156"/>
      <c r="S10" s="893" t="s">
        <v>1049</v>
      </c>
      <c r="T10" s="893"/>
      <c r="U10" s="893"/>
      <c r="V10" s="893"/>
      <c r="W10" s="155"/>
      <c r="X10" s="216"/>
      <c r="Y10" s="891"/>
      <c r="Z10" s="892"/>
      <c r="AA10" s="155"/>
      <c r="AB10" s="363" t="s">
        <v>1050</v>
      </c>
      <c r="AC10" s="363"/>
      <c r="AD10" s="363"/>
      <c r="AE10" s="363"/>
      <c r="AF10" s="216"/>
      <c r="AG10" s="216"/>
      <c r="AH10" s="216"/>
      <c r="AI10" s="216"/>
      <c r="AJ10" s="216"/>
      <c r="AK10" s="216"/>
      <c r="AL10" s="216"/>
      <c r="AM10" s="216"/>
    </row>
    <row r="11" spans="1:39" ht="15.75">
      <c r="A11" s="349"/>
      <c r="B11" s="349"/>
      <c r="C11" s="349"/>
      <c r="D11" s="349"/>
      <c r="E11" s="349"/>
      <c r="F11" s="349"/>
      <c r="G11" s="349"/>
      <c r="H11" s="216"/>
      <c r="I11" s="349"/>
      <c r="J11" s="349"/>
      <c r="K11" s="349"/>
      <c r="L11" s="155"/>
      <c r="M11" s="167"/>
      <c r="N11" s="167"/>
      <c r="O11" s="167"/>
      <c r="P11" s="167"/>
      <c r="Q11" s="167"/>
      <c r="R11" s="167"/>
      <c r="S11" s="167"/>
      <c r="T11" s="155"/>
      <c r="U11" s="155"/>
      <c r="V11" s="155"/>
      <c r="W11" s="155"/>
      <c r="X11" s="168"/>
      <c r="Y11" s="155"/>
      <c r="Z11" s="155"/>
      <c r="AA11" s="155"/>
      <c r="AB11" s="155"/>
      <c r="AC11" s="155"/>
      <c r="AD11" s="155"/>
      <c r="AE11" s="169"/>
      <c r="AF11" s="169"/>
      <c r="AG11" s="169"/>
      <c r="AH11" s="169"/>
      <c r="AI11" s="169"/>
      <c r="AJ11" s="169"/>
      <c r="AK11" s="169"/>
      <c r="AL11" s="170"/>
      <c r="AM11" s="170"/>
    </row>
    <row r="12" spans="1:39">
      <c r="A12" s="349"/>
      <c r="B12" s="349"/>
      <c r="C12" s="349"/>
      <c r="D12" s="349"/>
      <c r="E12" s="349"/>
      <c r="F12" s="349"/>
      <c r="G12" s="349"/>
      <c r="H12" s="216"/>
      <c r="I12" s="349"/>
      <c r="J12" s="349"/>
      <c r="K12" s="349"/>
      <c r="L12" s="349"/>
      <c r="M12" s="349"/>
      <c r="N12" s="349"/>
      <c r="O12" s="349"/>
      <c r="P12" s="349"/>
      <c r="Q12" s="349"/>
      <c r="R12" s="216"/>
      <c r="S12" s="216"/>
      <c r="T12" s="216"/>
      <c r="U12" s="216"/>
      <c r="V12" s="216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</row>
    <row r="13" spans="1:39">
      <c r="A13" s="349"/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171" t="s">
        <v>910</v>
      </c>
      <c r="P13" s="171"/>
      <c r="Q13" s="172"/>
      <c r="R13" s="173" t="s">
        <v>911</v>
      </c>
      <c r="S13" s="173"/>
      <c r="T13" s="173"/>
      <c r="U13" s="173"/>
      <c r="V13" s="174"/>
      <c r="W13" s="172"/>
      <c r="X13" s="171" t="s">
        <v>910</v>
      </c>
      <c r="Y13" s="171"/>
      <c r="Z13" s="172"/>
      <c r="AA13" s="173" t="s">
        <v>911</v>
      </c>
      <c r="AB13" s="173"/>
      <c r="AC13" s="173"/>
      <c r="AD13" s="173"/>
      <c r="AE13" s="349"/>
      <c r="AF13" s="349"/>
      <c r="AG13" s="349"/>
      <c r="AH13" s="349"/>
      <c r="AI13" s="349"/>
      <c r="AJ13" s="349"/>
      <c r="AK13" s="349"/>
      <c r="AL13" s="349"/>
      <c r="AM13" s="349"/>
    </row>
    <row r="14" spans="1:39">
      <c r="A14" s="349"/>
      <c r="B14" s="349"/>
      <c r="C14" s="349"/>
      <c r="D14" s="349"/>
      <c r="E14" s="349"/>
      <c r="F14" s="349"/>
      <c r="G14" s="349"/>
      <c r="H14" s="350"/>
      <c r="I14" s="350"/>
      <c r="J14" s="894" t="s">
        <v>912</v>
      </c>
      <c r="K14" s="894"/>
      <c r="L14" s="894"/>
      <c r="M14" s="894"/>
      <c r="N14" s="894"/>
      <c r="O14" s="205" t="s">
        <v>898</v>
      </c>
      <c r="P14" s="205" t="s">
        <v>900</v>
      </c>
      <c r="Q14" s="349" t="s">
        <v>932</v>
      </c>
      <c r="R14" s="149" t="s">
        <v>901</v>
      </c>
      <c r="S14" s="149" t="s">
        <v>898</v>
      </c>
      <c r="T14" s="149" t="s">
        <v>900</v>
      </c>
      <c r="U14" s="149" t="s">
        <v>902</v>
      </c>
      <c r="V14" s="895" t="s">
        <v>913</v>
      </c>
      <c r="W14" s="896"/>
      <c r="X14" s="205" t="s">
        <v>900</v>
      </c>
      <c r="Y14" s="205" t="s">
        <v>901</v>
      </c>
      <c r="Z14" s="349" t="s">
        <v>932</v>
      </c>
      <c r="AA14" s="149" t="s">
        <v>901</v>
      </c>
      <c r="AB14" s="149" t="s">
        <v>898</v>
      </c>
      <c r="AC14" s="149" t="s">
        <v>900</v>
      </c>
      <c r="AD14" s="149" t="s">
        <v>902</v>
      </c>
      <c r="AE14" s="349"/>
      <c r="AF14" s="349"/>
      <c r="AG14" s="349"/>
      <c r="AH14" s="349"/>
      <c r="AI14" s="349"/>
      <c r="AJ14" s="349"/>
      <c r="AK14" s="349"/>
      <c r="AL14" s="349"/>
      <c r="AM14" s="349"/>
    </row>
    <row r="15" spans="1:39">
      <c r="A15" s="350"/>
      <c r="B15" s="350"/>
      <c r="C15" s="350"/>
      <c r="D15" s="350"/>
      <c r="E15" s="350"/>
      <c r="F15" s="350"/>
      <c r="G15" s="350"/>
      <c r="H15" s="350"/>
      <c r="I15" s="350"/>
      <c r="J15" s="176"/>
      <c r="K15" s="176"/>
      <c r="L15" s="176"/>
      <c r="M15" s="176"/>
      <c r="N15" s="176"/>
      <c r="O15" s="177"/>
      <c r="P15" s="177"/>
      <c r="Q15" s="350"/>
      <c r="R15" s="367"/>
      <c r="S15" s="367"/>
      <c r="T15" s="367"/>
      <c r="U15" s="367"/>
      <c r="V15" s="350"/>
      <c r="W15" s="350"/>
      <c r="X15" s="177"/>
      <c r="Y15" s="177"/>
      <c r="Z15" s="350"/>
      <c r="AA15" s="367"/>
      <c r="AB15" s="367"/>
      <c r="AC15" s="367"/>
      <c r="AD15" s="367"/>
      <c r="AE15" s="350"/>
      <c r="AF15" s="350"/>
      <c r="AG15" s="350"/>
      <c r="AH15" s="350"/>
      <c r="AI15" s="350"/>
      <c r="AJ15" s="350"/>
      <c r="AK15" s="350"/>
      <c r="AL15" s="350"/>
      <c r="AM15" s="350"/>
    </row>
    <row r="16" spans="1:39">
      <c r="A16" s="350"/>
      <c r="B16" s="350"/>
      <c r="C16" s="350"/>
      <c r="D16" s="350"/>
      <c r="E16" s="350"/>
      <c r="F16" s="350"/>
      <c r="G16" s="350"/>
      <c r="H16" s="350"/>
      <c r="I16" s="350"/>
      <c r="J16" s="176"/>
      <c r="K16" s="176"/>
      <c r="L16" s="176"/>
      <c r="M16" s="176"/>
      <c r="N16" s="176"/>
      <c r="O16" s="177"/>
      <c r="P16" s="177"/>
      <c r="Q16" s="350"/>
      <c r="R16" s="367"/>
      <c r="S16" s="367"/>
      <c r="T16" s="367"/>
      <c r="U16" s="367"/>
      <c r="V16" s="350"/>
      <c r="W16" s="350"/>
      <c r="X16" s="177"/>
      <c r="Y16" s="177"/>
      <c r="Z16" s="350"/>
      <c r="AA16" s="367"/>
      <c r="AB16" s="367"/>
      <c r="AC16" s="367"/>
      <c r="AD16" s="367"/>
      <c r="AE16" s="350"/>
      <c r="AF16" s="350"/>
      <c r="AG16" s="350"/>
      <c r="AH16" s="350"/>
      <c r="AI16" s="350"/>
      <c r="AJ16" s="350"/>
      <c r="AK16" s="350"/>
      <c r="AL16" s="350"/>
      <c r="AM16" s="350"/>
    </row>
    <row r="17" spans="1:39">
      <c r="A17" s="349"/>
      <c r="B17" s="349"/>
      <c r="C17" s="349"/>
      <c r="D17" s="349"/>
      <c r="E17" s="349"/>
      <c r="F17" s="349"/>
      <c r="G17" s="894" t="s">
        <v>836</v>
      </c>
      <c r="H17" s="894"/>
      <c r="I17" s="894"/>
      <c r="J17" s="894"/>
      <c r="K17" s="894"/>
      <c r="L17" s="894"/>
      <c r="M17" s="894"/>
      <c r="N17" s="897"/>
      <c r="O17" s="205" t="s">
        <v>898</v>
      </c>
      <c r="P17" s="205" t="s">
        <v>900</v>
      </c>
      <c r="Q17" s="349" t="s">
        <v>932</v>
      </c>
      <c r="R17" s="149" t="s">
        <v>901</v>
      </c>
      <c r="S17" s="149" t="s">
        <v>898</v>
      </c>
      <c r="T17" s="149" t="s">
        <v>900</v>
      </c>
      <c r="U17" s="149" t="s">
        <v>901</v>
      </c>
      <c r="V17" s="895" t="s">
        <v>913</v>
      </c>
      <c r="W17" s="896"/>
      <c r="X17" s="205" t="s">
        <v>900</v>
      </c>
      <c r="Y17" s="205" t="s">
        <v>901</v>
      </c>
      <c r="Z17" s="349" t="s">
        <v>932</v>
      </c>
      <c r="AA17" s="149" t="s">
        <v>901</v>
      </c>
      <c r="AB17" s="149" t="s">
        <v>898</v>
      </c>
      <c r="AC17" s="149" t="s">
        <v>900</v>
      </c>
      <c r="AD17" s="149" t="s">
        <v>901</v>
      </c>
      <c r="AE17" s="349"/>
      <c r="AF17" s="349"/>
      <c r="AG17" s="349"/>
      <c r="AH17" s="349"/>
      <c r="AI17" s="349"/>
      <c r="AJ17" s="349"/>
      <c r="AK17" s="349"/>
      <c r="AL17" s="349"/>
      <c r="AM17" s="349"/>
    </row>
    <row r="18" spans="1:39">
      <c r="A18" s="349"/>
      <c r="B18" s="349"/>
      <c r="C18" s="349"/>
      <c r="D18" s="349"/>
      <c r="E18" s="349"/>
      <c r="F18" s="349"/>
      <c r="G18" s="176"/>
      <c r="H18" s="176"/>
      <c r="I18" s="176"/>
      <c r="J18" s="176"/>
      <c r="K18" s="176"/>
      <c r="L18" s="176"/>
      <c r="M18" s="176"/>
      <c r="N18" s="176"/>
      <c r="O18" s="177"/>
      <c r="P18" s="177"/>
      <c r="Q18" s="349"/>
      <c r="R18" s="177"/>
      <c r="S18" s="177"/>
      <c r="T18" s="177"/>
      <c r="U18" s="177"/>
      <c r="V18" s="350"/>
      <c r="W18" s="350"/>
      <c r="X18" s="177"/>
      <c r="Y18" s="177"/>
      <c r="Z18" s="349"/>
      <c r="AA18" s="177"/>
      <c r="AB18" s="177"/>
      <c r="AC18" s="177"/>
      <c r="AD18" s="177"/>
      <c r="AE18" s="349"/>
      <c r="AF18" s="349"/>
      <c r="AG18" s="349"/>
      <c r="AH18" s="349"/>
      <c r="AI18" s="349"/>
      <c r="AJ18" s="349"/>
      <c r="AK18" s="349"/>
      <c r="AL18" s="349"/>
      <c r="AM18" s="349"/>
    </row>
    <row r="19" spans="1:39">
      <c r="A19" s="349"/>
      <c r="B19" s="349"/>
      <c r="C19" s="349"/>
      <c r="D19" s="349"/>
      <c r="E19" s="349"/>
      <c r="F19" s="349"/>
      <c r="G19" s="176"/>
      <c r="H19" s="176"/>
      <c r="I19" s="176"/>
      <c r="J19" s="176"/>
      <c r="K19" s="176"/>
      <c r="L19" s="176"/>
      <c r="M19" s="176"/>
      <c r="N19" s="176"/>
      <c r="O19" s="177"/>
      <c r="P19" s="177"/>
      <c r="Q19" s="349"/>
      <c r="R19" s="177"/>
      <c r="S19" s="177"/>
      <c r="T19" s="177"/>
      <c r="U19" s="177"/>
      <c r="V19" s="350"/>
      <c r="W19" s="350"/>
      <c r="X19" s="177"/>
      <c r="Y19" s="177"/>
      <c r="Z19" s="349"/>
      <c r="AA19" s="177"/>
      <c r="AB19" s="177"/>
      <c r="AC19" s="177"/>
      <c r="AD19" s="177"/>
      <c r="AE19" s="349"/>
      <c r="AF19" s="349"/>
      <c r="AG19" s="349"/>
      <c r="AH19" s="349"/>
      <c r="AI19" s="349"/>
      <c r="AJ19" s="349"/>
      <c r="AK19" s="349"/>
      <c r="AL19" s="349"/>
      <c r="AM19" s="349"/>
    </row>
    <row r="20" spans="1:39">
      <c r="A20" s="349"/>
      <c r="B20" s="888" t="s">
        <v>1525</v>
      </c>
      <c r="C20" s="888"/>
      <c r="D20" s="888"/>
      <c r="E20" s="888"/>
      <c r="F20" s="888"/>
      <c r="G20" s="888"/>
      <c r="H20" s="888"/>
      <c r="I20" s="888"/>
      <c r="J20" s="888"/>
      <c r="K20" s="888"/>
      <c r="L20" s="888"/>
      <c r="M20" s="888"/>
      <c r="N20" s="888"/>
      <c r="O20" s="888"/>
      <c r="P20" s="888"/>
      <c r="Q20" s="888"/>
      <c r="R20" s="888"/>
      <c r="S20" s="349"/>
      <c r="T20" s="349"/>
      <c r="U20" s="349"/>
      <c r="V20" s="349"/>
      <c r="W20" s="349"/>
      <c r="X20" s="888" t="s">
        <v>914</v>
      </c>
      <c r="Y20" s="888"/>
      <c r="Z20" s="888"/>
      <c r="AA20" s="888"/>
      <c r="AB20" s="888"/>
      <c r="AC20" s="888"/>
      <c r="AD20" s="216"/>
      <c r="AE20" s="216"/>
      <c r="AF20" s="216"/>
      <c r="AG20" s="888" t="s">
        <v>914</v>
      </c>
      <c r="AH20" s="888"/>
      <c r="AI20" s="888"/>
      <c r="AJ20" s="888"/>
      <c r="AK20" s="888"/>
      <c r="AL20" s="888"/>
      <c r="AM20" s="349"/>
    </row>
    <row r="21" spans="1:39">
      <c r="A21" s="349"/>
      <c r="B21" s="153"/>
      <c r="C21" s="153"/>
      <c r="D21" s="153" t="s">
        <v>932</v>
      </c>
      <c r="E21" s="153"/>
      <c r="F21" s="153"/>
      <c r="G21" s="153" t="s">
        <v>932</v>
      </c>
      <c r="H21" s="153"/>
      <c r="I21" s="153"/>
      <c r="J21" s="153"/>
      <c r="K21" s="153"/>
      <c r="L21" s="349"/>
      <c r="M21" s="349"/>
      <c r="N21" s="349"/>
      <c r="O21" s="349"/>
      <c r="P21" s="349"/>
      <c r="Q21" s="349"/>
      <c r="R21" s="349"/>
      <c r="S21" s="349"/>
      <c r="T21" s="349"/>
      <c r="U21" s="216"/>
      <c r="V21" s="216"/>
      <c r="W21" s="216" t="s">
        <v>915</v>
      </c>
      <c r="X21" s="216"/>
      <c r="Y21" s="216"/>
      <c r="Z21" s="216"/>
      <c r="AA21" s="216"/>
      <c r="AB21" s="216"/>
      <c r="AC21" s="216"/>
      <c r="AD21" s="216"/>
      <c r="AE21" s="216"/>
      <c r="AF21" s="216" t="s">
        <v>915</v>
      </c>
      <c r="AG21" s="216"/>
      <c r="AH21" s="216"/>
      <c r="AI21" s="216"/>
      <c r="AJ21" s="216"/>
      <c r="AK21" s="216"/>
      <c r="AL21" s="216"/>
      <c r="AM21" s="349"/>
    </row>
    <row r="22" spans="1:39">
      <c r="A22" s="349"/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216"/>
      <c r="V22" s="216"/>
      <c r="W22" s="216"/>
      <c r="X22" s="362" t="s">
        <v>950</v>
      </c>
      <c r="Y22" s="887" t="s">
        <v>916</v>
      </c>
      <c r="Z22" s="888"/>
      <c r="AA22" s="888"/>
      <c r="AB22" s="888"/>
      <c r="AC22" s="888"/>
      <c r="AD22" s="216"/>
      <c r="AE22" s="216"/>
      <c r="AF22" s="216"/>
      <c r="AG22" s="362" t="s">
        <v>950</v>
      </c>
      <c r="AH22" s="887" t="s">
        <v>917</v>
      </c>
      <c r="AI22" s="888"/>
      <c r="AJ22" s="888"/>
      <c r="AK22" s="888"/>
      <c r="AL22" s="888"/>
      <c r="AM22" s="349"/>
    </row>
    <row r="23" spans="1:39">
      <c r="A23" s="349"/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216"/>
      <c r="V23" s="216"/>
      <c r="W23" s="216"/>
      <c r="X23" s="362"/>
      <c r="Y23" s="887" t="s">
        <v>918</v>
      </c>
      <c r="Z23" s="888"/>
      <c r="AA23" s="888"/>
      <c r="AB23" s="888"/>
      <c r="AC23" s="888"/>
      <c r="AD23" s="216"/>
      <c r="AE23" s="216"/>
      <c r="AF23" s="216"/>
      <c r="AG23" s="362"/>
      <c r="AH23" s="887" t="s">
        <v>919</v>
      </c>
      <c r="AI23" s="888" t="s">
        <v>920</v>
      </c>
      <c r="AJ23" s="888"/>
      <c r="AK23" s="888"/>
      <c r="AL23" s="888"/>
      <c r="AM23" s="349"/>
    </row>
    <row r="24" spans="1:39">
      <c r="A24" s="349"/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49"/>
      <c r="M24" s="349"/>
      <c r="N24" s="349"/>
      <c r="O24" s="349"/>
      <c r="P24" s="349"/>
      <c r="Q24" s="349"/>
      <c r="R24" s="349"/>
      <c r="S24" s="349"/>
      <c r="T24" s="349"/>
      <c r="U24" s="216"/>
      <c r="V24" s="216"/>
      <c r="W24" s="216"/>
      <c r="X24" s="362"/>
      <c r="Y24" s="887" t="s">
        <v>921</v>
      </c>
      <c r="Z24" s="888"/>
      <c r="AA24" s="888"/>
      <c r="AB24" s="888"/>
      <c r="AC24" s="888"/>
      <c r="AD24" s="216"/>
      <c r="AE24" s="216"/>
      <c r="AF24" s="216"/>
      <c r="AG24" s="216"/>
      <c r="AH24" s="216"/>
      <c r="AI24" s="216"/>
      <c r="AJ24" s="216"/>
      <c r="AK24" s="216"/>
      <c r="AL24" s="216"/>
      <c r="AM24" s="349"/>
    </row>
    <row r="25" spans="1:39">
      <c r="A25" s="349"/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50"/>
      <c r="X25" s="180"/>
      <c r="Y25" s="361"/>
      <c r="Z25" s="361"/>
      <c r="AA25" s="361"/>
      <c r="AB25" s="361"/>
      <c r="AC25" s="361"/>
      <c r="AD25" s="361"/>
      <c r="AE25" s="361"/>
      <c r="AF25" s="361"/>
      <c r="AG25" s="361"/>
      <c r="AH25" s="350"/>
      <c r="AI25" s="359"/>
      <c r="AJ25" s="350"/>
      <c r="AK25" s="350"/>
      <c r="AL25" s="349"/>
      <c r="AM25" s="349"/>
    </row>
    <row r="26" spans="1:39">
      <c r="A26" s="349"/>
      <c r="B26" s="879" t="s">
        <v>922</v>
      </c>
      <c r="C26" s="879"/>
      <c r="D26" s="349"/>
      <c r="E26" s="349"/>
      <c r="F26" s="349"/>
      <c r="G26" s="349"/>
      <c r="H26" s="349"/>
      <c r="I26" s="349"/>
      <c r="J26" s="216"/>
      <c r="K26" s="349"/>
      <c r="L26" s="349"/>
      <c r="M26" s="871" t="s">
        <v>844</v>
      </c>
      <c r="N26" s="871"/>
      <c r="O26" s="871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851" t="s">
        <v>1569</v>
      </c>
      <c r="AC26" s="851"/>
      <c r="AD26" s="851"/>
      <c r="AE26" s="851"/>
      <c r="AF26" s="349"/>
      <c r="AG26" s="349"/>
      <c r="AH26" s="349"/>
      <c r="AI26" s="349"/>
      <c r="AJ26" s="349"/>
      <c r="AK26" s="349"/>
      <c r="AL26" s="349"/>
      <c r="AM26" s="349"/>
    </row>
    <row r="27" spans="1:39">
      <c r="A27" s="349"/>
      <c r="B27" s="211"/>
      <c r="C27" s="211"/>
      <c r="D27" s="211"/>
      <c r="E27" s="211"/>
      <c r="F27" s="211"/>
      <c r="G27" s="211"/>
      <c r="H27" s="211"/>
      <c r="I27" s="211"/>
      <c r="J27" s="368"/>
      <c r="K27" s="369"/>
      <c r="L27" s="369"/>
      <c r="M27" s="211" t="s">
        <v>901</v>
      </c>
      <c r="N27" s="211" t="s">
        <v>898</v>
      </c>
      <c r="O27" s="211" t="s">
        <v>901</v>
      </c>
      <c r="P27" s="211" t="s">
        <v>898</v>
      </c>
      <c r="Q27" s="211" t="s">
        <v>900</v>
      </c>
      <c r="R27" s="211" t="s">
        <v>904</v>
      </c>
      <c r="S27" s="211" t="s">
        <v>795</v>
      </c>
      <c r="T27" s="211" t="s">
        <v>900</v>
      </c>
      <c r="U27" s="211" t="s">
        <v>905</v>
      </c>
      <c r="V27" s="211" t="s">
        <v>900</v>
      </c>
      <c r="W27" s="349"/>
      <c r="X27" s="349"/>
      <c r="Y27" s="349"/>
      <c r="Z27" s="349"/>
      <c r="AA27" s="349"/>
      <c r="AB27" s="214"/>
      <c r="AC27" s="214"/>
      <c r="AD27" s="153" t="s">
        <v>932</v>
      </c>
      <c r="AE27" s="214"/>
      <c r="AF27" s="214"/>
      <c r="AG27" s="153" t="s">
        <v>932</v>
      </c>
      <c r="AH27" s="214"/>
      <c r="AI27" s="350"/>
      <c r="AJ27" s="349"/>
      <c r="AK27" s="349"/>
      <c r="AL27" s="349"/>
      <c r="AM27" s="349"/>
    </row>
    <row r="28" spans="1:39">
      <c r="A28" s="349"/>
      <c r="B28" s="879" t="s">
        <v>2202</v>
      </c>
      <c r="C28" s="872"/>
      <c r="D28" s="872"/>
      <c r="E28" s="872"/>
      <c r="F28" s="872"/>
      <c r="G28" s="872"/>
      <c r="H28" s="872"/>
      <c r="I28" s="872"/>
      <c r="J28" s="872"/>
      <c r="K28" s="872"/>
      <c r="L28" s="872"/>
      <c r="M28" s="872"/>
      <c r="N28" s="872"/>
      <c r="O28" s="872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  <c r="AD28" s="349"/>
      <c r="AE28" s="349"/>
      <c r="AF28" s="349"/>
      <c r="AG28" s="349"/>
      <c r="AH28" s="349"/>
      <c r="AI28" s="349"/>
      <c r="AJ28" s="349"/>
      <c r="AK28" s="349"/>
      <c r="AL28" s="350"/>
      <c r="AM28" s="350"/>
    </row>
    <row r="29" spans="1:39">
      <c r="A29" s="350"/>
      <c r="B29" s="880"/>
      <c r="C29" s="881"/>
      <c r="D29" s="881"/>
      <c r="E29" s="881"/>
      <c r="F29" s="881"/>
      <c r="G29" s="881"/>
      <c r="H29" s="881"/>
      <c r="I29" s="881"/>
      <c r="J29" s="881"/>
      <c r="K29" s="881"/>
      <c r="L29" s="881"/>
      <c r="M29" s="881"/>
      <c r="N29" s="881"/>
      <c r="O29" s="881"/>
      <c r="P29" s="881"/>
      <c r="Q29" s="881"/>
      <c r="R29" s="881"/>
      <c r="S29" s="881"/>
      <c r="T29" s="881"/>
      <c r="U29" s="881"/>
      <c r="V29" s="881"/>
      <c r="W29" s="881"/>
      <c r="X29" s="881"/>
      <c r="Y29" s="881"/>
      <c r="Z29" s="881"/>
      <c r="AA29" s="881"/>
      <c r="AB29" s="881"/>
      <c r="AC29" s="881"/>
      <c r="AD29" s="881"/>
      <c r="AE29" s="881"/>
      <c r="AF29" s="881"/>
      <c r="AG29" s="881"/>
      <c r="AH29" s="881"/>
      <c r="AI29" s="881"/>
      <c r="AJ29" s="881"/>
      <c r="AK29" s="882"/>
      <c r="AL29" s="206"/>
      <c r="AM29" s="206"/>
    </row>
    <row r="30" spans="1:39">
      <c r="A30" s="350"/>
      <c r="B30" s="883"/>
      <c r="C30" s="884"/>
      <c r="D30" s="884"/>
      <c r="E30" s="884"/>
      <c r="F30" s="884"/>
      <c r="G30" s="884"/>
      <c r="H30" s="884"/>
      <c r="I30" s="884"/>
      <c r="J30" s="884"/>
      <c r="K30" s="884"/>
      <c r="L30" s="884"/>
      <c r="M30" s="884"/>
      <c r="N30" s="884"/>
      <c r="O30" s="884"/>
      <c r="P30" s="884"/>
      <c r="Q30" s="884"/>
      <c r="R30" s="884"/>
      <c r="S30" s="884"/>
      <c r="T30" s="884"/>
      <c r="U30" s="884"/>
      <c r="V30" s="884"/>
      <c r="W30" s="884"/>
      <c r="X30" s="884"/>
      <c r="Y30" s="884"/>
      <c r="Z30" s="884"/>
      <c r="AA30" s="884"/>
      <c r="AB30" s="884"/>
      <c r="AC30" s="884"/>
      <c r="AD30" s="884"/>
      <c r="AE30" s="884"/>
      <c r="AF30" s="884"/>
      <c r="AG30" s="884"/>
      <c r="AH30" s="884"/>
      <c r="AI30" s="884"/>
      <c r="AJ30" s="884"/>
      <c r="AK30" s="885"/>
      <c r="AL30" s="206"/>
      <c r="AM30" s="206"/>
    </row>
    <row r="31" spans="1:39">
      <c r="A31" s="350"/>
      <c r="B31" s="879" t="s">
        <v>2201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872" t="s">
        <v>907</v>
      </c>
      <c r="AF31" s="872"/>
      <c r="AG31" s="872"/>
      <c r="AH31" s="350"/>
      <c r="AI31" s="350"/>
      <c r="AJ31" s="350"/>
      <c r="AK31" s="350"/>
      <c r="AL31" s="350"/>
      <c r="AM31" s="350"/>
    </row>
    <row r="32" spans="1:39">
      <c r="A32" s="350"/>
      <c r="B32" s="886"/>
      <c r="C32" s="863"/>
      <c r="D32" s="863"/>
      <c r="E32" s="863"/>
      <c r="F32" s="863"/>
      <c r="G32" s="863"/>
      <c r="H32" s="863"/>
      <c r="I32" s="863"/>
      <c r="J32" s="863"/>
      <c r="K32" s="863"/>
      <c r="L32" s="863"/>
      <c r="M32" s="863"/>
      <c r="N32" s="863"/>
      <c r="O32" s="863"/>
      <c r="P32" s="863"/>
      <c r="Q32" s="863"/>
      <c r="R32" s="863"/>
      <c r="S32" s="863"/>
      <c r="T32" s="863"/>
      <c r="U32" s="863"/>
      <c r="V32" s="863"/>
      <c r="W32" s="863"/>
      <c r="X32" s="863"/>
      <c r="Y32" s="863"/>
      <c r="Z32" s="863"/>
      <c r="AA32" s="863"/>
      <c r="AB32" s="863"/>
      <c r="AC32" s="864"/>
      <c r="AD32" s="350"/>
      <c r="AE32" s="886"/>
      <c r="AF32" s="863"/>
      <c r="AG32" s="864"/>
      <c r="AH32" s="350"/>
      <c r="AI32" s="350"/>
      <c r="AJ32" s="350"/>
      <c r="AK32" s="350"/>
      <c r="AL32" s="350"/>
      <c r="AM32" s="350"/>
    </row>
    <row r="33" spans="1:39">
      <c r="A33" s="350"/>
      <c r="B33" s="872" t="s">
        <v>924</v>
      </c>
      <c r="C33" s="872"/>
      <c r="D33" s="872"/>
      <c r="E33" s="359"/>
      <c r="F33" s="359"/>
      <c r="G33" s="359"/>
      <c r="H33" s="359" t="s">
        <v>925</v>
      </c>
      <c r="I33" s="350"/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</row>
    <row r="34" spans="1:39">
      <c r="A34" s="350"/>
      <c r="B34" s="873"/>
      <c r="C34" s="874"/>
      <c r="D34" s="874"/>
      <c r="E34" s="874"/>
      <c r="F34" s="875"/>
      <c r="G34" s="359"/>
      <c r="H34" s="886"/>
      <c r="I34" s="863"/>
      <c r="J34" s="863"/>
      <c r="K34" s="863"/>
      <c r="L34" s="863"/>
      <c r="M34" s="863"/>
      <c r="N34" s="863"/>
      <c r="O34" s="863"/>
      <c r="P34" s="863"/>
      <c r="Q34" s="863"/>
      <c r="R34" s="863"/>
      <c r="S34" s="863"/>
      <c r="T34" s="863"/>
      <c r="U34" s="863"/>
      <c r="V34" s="863"/>
      <c r="W34" s="863"/>
      <c r="X34" s="863"/>
      <c r="Y34" s="863"/>
      <c r="Z34" s="863"/>
      <c r="AA34" s="863"/>
      <c r="AB34" s="863"/>
      <c r="AC34" s="863"/>
      <c r="AD34" s="863"/>
      <c r="AE34" s="863"/>
      <c r="AF34" s="863"/>
      <c r="AG34" s="863"/>
      <c r="AH34" s="863"/>
      <c r="AI34" s="863"/>
      <c r="AJ34" s="863"/>
      <c r="AK34" s="864"/>
      <c r="AL34" s="350"/>
      <c r="AM34" s="350"/>
    </row>
    <row r="35" spans="1:39">
      <c r="A35" s="349"/>
      <c r="B35" s="871" t="s">
        <v>926</v>
      </c>
      <c r="C35" s="871"/>
      <c r="D35" s="871"/>
      <c r="E35" s="871"/>
      <c r="F35" s="872"/>
      <c r="G35" s="872"/>
      <c r="H35" s="872"/>
      <c r="I35" s="349"/>
      <c r="J35" s="360" t="s">
        <v>927</v>
      </c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871" t="s">
        <v>908</v>
      </c>
      <c r="V35" s="871"/>
      <c r="W35" s="871"/>
      <c r="X35" s="871"/>
      <c r="Y35" s="872"/>
      <c r="Z35" s="872"/>
      <c r="AA35" s="872"/>
      <c r="AB35" s="349"/>
      <c r="AC35" s="349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</row>
    <row r="36" spans="1:39">
      <c r="A36" s="349"/>
      <c r="B36" s="873"/>
      <c r="C36" s="874"/>
      <c r="D36" s="874"/>
      <c r="E36" s="875"/>
      <c r="F36" s="876"/>
      <c r="G36" s="877"/>
      <c r="H36" s="877"/>
      <c r="I36" s="878"/>
      <c r="J36" s="873"/>
      <c r="K36" s="874"/>
      <c r="L36" s="874"/>
      <c r="M36" s="874"/>
      <c r="N36" s="874"/>
      <c r="O36" s="874"/>
      <c r="P36" s="874"/>
      <c r="Q36" s="875"/>
      <c r="R36" s="876"/>
      <c r="S36" s="877"/>
      <c r="T36" s="878"/>
      <c r="U36" s="873"/>
      <c r="V36" s="874"/>
      <c r="W36" s="874"/>
      <c r="X36" s="875"/>
      <c r="Y36" s="182"/>
      <c r="Z36" s="183"/>
      <c r="AA36" s="873"/>
      <c r="AB36" s="874"/>
      <c r="AC36" s="874"/>
      <c r="AD36" s="874"/>
      <c r="AE36" s="874"/>
      <c r="AF36" s="874"/>
      <c r="AG36" s="874"/>
      <c r="AH36" s="874"/>
      <c r="AI36" s="875"/>
      <c r="AJ36" s="349"/>
      <c r="AK36" s="349"/>
      <c r="AL36" s="349"/>
      <c r="AM36" s="349"/>
    </row>
    <row r="37" spans="1:39">
      <c r="A37" s="349"/>
      <c r="B37" s="861" t="s">
        <v>928</v>
      </c>
      <c r="C37" s="861"/>
      <c r="D37" s="861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</row>
    <row r="38" spans="1:39" ht="14.25">
      <c r="A38" s="349"/>
      <c r="B38" s="862"/>
      <c r="C38" s="863"/>
      <c r="D38" s="863"/>
      <c r="E38" s="863"/>
      <c r="F38" s="863"/>
      <c r="G38" s="863"/>
      <c r="H38" s="863"/>
      <c r="I38" s="863"/>
      <c r="J38" s="863"/>
      <c r="K38" s="863"/>
      <c r="L38" s="863"/>
      <c r="M38" s="863"/>
      <c r="N38" s="863"/>
      <c r="O38" s="863"/>
      <c r="P38" s="863"/>
      <c r="Q38" s="863"/>
      <c r="R38" s="863"/>
      <c r="S38" s="863"/>
      <c r="T38" s="863"/>
      <c r="U38" s="863"/>
      <c r="V38" s="863"/>
      <c r="W38" s="863"/>
      <c r="X38" s="863"/>
      <c r="Y38" s="863"/>
      <c r="Z38" s="863"/>
      <c r="AA38" s="863"/>
      <c r="AB38" s="863"/>
      <c r="AC38" s="863"/>
      <c r="AD38" s="863"/>
      <c r="AE38" s="863"/>
      <c r="AF38" s="863"/>
      <c r="AG38" s="863"/>
      <c r="AH38" s="863"/>
      <c r="AI38" s="864"/>
      <c r="AJ38" s="349"/>
      <c r="AK38" s="349"/>
      <c r="AL38" s="349"/>
      <c r="AM38" s="349"/>
    </row>
    <row r="39" spans="1:39">
      <c r="A39" s="349"/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  <c r="AJ39" s="349"/>
      <c r="AK39" s="349"/>
      <c r="AL39" s="349"/>
      <c r="AM39" s="349"/>
    </row>
    <row r="40" spans="1:39">
      <c r="A40" s="349"/>
      <c r="B40" s="358" t="s">
        <v>909</v>
      </c>
      <c r="C40" s="357"/>
      <c r="D40" s="357"/>
      <c r="E40" s="357"/>
      <c r="F40" s="357"/>
      <c r="G40" s="357"/>
      <c r="H40" s="357"/>
      <c r="I40" s="357"/>
      <c r="J40" s="356"/>
      <c r="K40" s="865" t="s">
        <v>929</v>
      </c>
      <c r="L40" s="866"/>
      <c r="M40" s="866"/>
      <c r="N40" s="866"/>
      <c r="O40" s="866"/>
      <c r="P40" s="866"/>
      <c r="Q40" s="866"/>
      <c r="R40" s="866"/>
      <c r="S40" s="867"/>
      <c r="T40" s="865" t="s">
        <v>930</v>
      </c>
      <c r="U40" s="866"/>
      <c r="V40" s="866"/>
      <c r="W40" s="866"/>
      <c r="X40" s="866"/>
      <c r="Y40" s="866"/>
      <c r="Z40" s="866"/>
      <c r="AA40" s="866"/>
      <c r="AB40" s="867"/>
      <c r="AC40" s="865" t="s">
        <v>931</v>
      </c>
      <c r="AD40" s="866"/>
      <c r="AE40" s="866"/>
      <c r="AF40" s="866"/>
      <c r="AG40" s="866"/>
      <c r="AH40" s="866"/>
      <c r="AI40" s="866"/>
      <c r="AJ40" s="866"/>
      <c r="AK40" s="867"/>
      <c r="AL40" s="350"/>
      <c r="AM40" s="349"/>
    </row>
    <row r="41" spans="1:39">
      <c r="A41" s="349"/>
      <c r="B41" s="355"/>
      <c r="C41" s="190"/>
      <c r="D41" s="190"/>
      <c r="E41" s="190"/>
      <c r="F41" s="190"/>
      <c r="G41" s="190"/>
      <c r="H41" s="190"/>
      <c r="I41" s="190"/>
      <c r="J41" s="354"/>
      <c r="K41" s="868"/>
      <c r="L41" s="869"/>
      <c r="M41" s="869"/>
      <c r="N41" s="869"/>
      <c r="O41" s="869"/>
      <c r="P41" s="869"/>
      <c r="Q41" s="869"/>
      <c r="R41" s="869"/>
      <c r="S41" s="870"/>
      <c r="T41" s="868"/>
      <c r="U41" s="869"/>
      <c r="V41" s="869"/>
      <c r="W41" s="869"/>
      <c r="X41" s="869"/>
      <c r="Y41" s="869"/>
      <c r="Z41" s="869"/>
      <c r="AA41" s="869"/>
      <c r="AB41" s="870"/>
      <c r="AC41" s="868"/>
      <c r="AD41" s="869"/>
      <c r="AE41" s="869"/>
      <c r="AF41" s="869"/>
      <c r="AG41" s="869"/>
      <c r="AH41" s="869"/>
      <c r="AI41" s="869"/>
      <c r="AJ41" s="869"/>
      <c r="AK41" s="870"/>
      <c r="AL41" s="350"/>
      <c r="AM41" s="349"/>
    </row>
    <row r="42" spans="1:39">
      <c r="A42" s="349"/>
      <c r="B42" s="858"/>
      <c r="C42" s="859"/>
      <c r="D42" s="190" t="s">
        <v>932</v>
      </c>
      <c r="E42" s="858"/>
      <c r="F42" s="859"/>
      <c r="G42" s="190" t="s">
        <v>932</v>
      </c>
      <c r="H42" s="858"/>
      <c r="I42" s="860"/>
      <c r="J42" s="859"/>
      <c r="K42" s="868"/>
      <c r="L42" s="869"/>
      <c r="M42" s="869"/>
      <c r="N42" s="869"/>
      <c r="O42" s="869"/>
      <c r="P42" s="869"/>
      <c r="Q42" s="869"/>
      <c r="R42" s="869"/>
      <c r="S42" s="870"/>
      <c r="T42" s="868"/>
      <c r="U42" s="869"/>
      <c r="V42" s="869"/>
      <c r="W42" s="869"/>
      <c r="X42" s="869"/>
      <c r="Y42" s="869"/>
      <c r="Z42" s="869"/>
      <c r="AA42" s="869"/>
      <c r="AB42" s="870"/>
      <c r="AC42" s="868"/>
      <c r="AD42" s="869"/>
      <c r="AE42" s="869"/>
      <c r="AF42" s="869"/>
      <c r="AG42" s="869"/>
      <c r="AH42" s="869"/>
      <c r="AI42" s="869"/>
      <c r="AJ42" s="869"/>
      <c r="AK42" s="870"/>
      <c r="AL42" s="350"/>
      <c r="AM42" s="349"/>
    </row>
    <row r="43" spans="1:39">
      <c r="A43" s="191"/>
      <c r="B43" s="353"/>
      <c r="C43" s="352"/>
      <c r="D43" s="352"/>
      <c r="E43" s="352"/>
      <c r="F43" s="352"/>
      <c r="G43" s="352"/>
      <c r="H43" s="352"/>
      <c r="I43" s="352"/>
      <c r="J43" s="351"/>
      <c r="K43" s="868"/>
      <c r="L43" s="869"/>
      <c r="M43" s="869"/>
      <c r="N43" s="869"/>
      <c r="O43" s="869"/>
      <c r="P43" s="869"/>
      <c r="Q43" s="869"/>
      <c r="R43" s="869"/>
      <c r="S43" s="870"/>
      <c r="T43" s="868"/>
      <c r="U43" s="869"/>
      <c r="V43" s="869"/>
      <c r="W43" s="869"/>
      <c r="X43" s="869"/>
      <c r="Y43" s="869"/>
      <c r="Z43" s="869"/>
      <c r="AA43" s="869"/>
      <c r="AB43" s="870"/>
      <c r="AC43" s="868"/>
      <c r="AD43" s="869"/>
      <c r="AE43" s="869"/>
      <c r="AF43" s="869"/>
      <c r="AG43" s="869"/>
      <c r="AH43" s="869"/>
      <c r="AI43" s="869"/>
      <c r="AJ43" s="869"/>
      <c r="AK43" s="870"/>
      <c r="AL43" s="195"/>
      <c r="AM43" s="191"/>
    </row>
    <row r="44" spans="1:39">
      <c r="A44" s="349"/>
      <c r="B44" s="358"/>
      <c r="C44" s="357"/>
      <c r="D44" s="357"/>
      <c r="E44" s="357"/>
      <c r="F44" s="357"/>
      <c r="G44" s="357"/>
      <c r="H44" s="357"/>
      <c r="I44" s="357"/>
      <c r="J44" s="356"/>
      <c r="K44" s="852"/>
      <c r="L44" s="853"/>
      <c r="M44" s="853"/>
      <c r="N44" s="853"/>
      <c r="O44" s="853"/>
      <c r="P44" s="853"/>
      <c r="Q44" s="853"/>
      <c r="R44" s="853"/>
      <c r="S44" s="854"/>
      <c r="T44" s="852"/>
      <c r="U44" s="853"/>
      <c r="V44" s="853"/>
      <c r="W44" s="853"/>
      <c r="X44" s="853"/>
      <c r="Y44" s="853"/>
      <c r="Z44" s="853"/>
      <c r="AA44" s="853"/>
      <c r="AB44" s="854"/>
      <c r="AC44" s="852"/>
      <c r="AD44" s="853"/>
      <c r="AE44" s="853"/>
      <c r="AF44" s="853"/>
      <c r="AG44" s="853"/>
      <c r="AH44" s="853"/>
      <c r="AI44" s="853"/>
      <c r="AJ44" s="853"/>
      <c r="AK44" s="854"/>
      <c r="AL44" s="350"/>
      <c r="AM44" s="349"/>
    </row>
    <row r="45" spans="1:39">
      <c r="A45" s="349"/>
      <c r="B45" s="355"/>
      <c r="C45" s="190"/>
      <c r="D45" s="190"/>
      <c r="E45" s="190"/>
      <c r="F45" s="190"/>
      <c r="G45" s="190"/>
      <c r="H45" s="190"/>
      <c r="I45" s="190"/>
      <c r="J45" s="354"/>
      <c r="K45" s="852"/>
      <c r="L45" s="853"/>
      <c r="M45" s="853"/>
      <c r="N45" s="853"/>
      <c r="O45" s="853"/>
      <c r="P45" s="853"/>
      <c r="Q45" s="853"/>
      <c r="R45" s="853"/>
      <c r="S45" s="854"/>
      <c r="T45" s="852"/>
      <c r="U45" s="853"/>
      <c r="V45" s="853"/>
      <c r="W45" s="853"/>
      <c r="X45" s="853"/>
      <c r="Y45" s="853"/>
      <c r="Z45" s="853"/>
      <c r="AA45" s="853"/>
      <c r="AB45" s="854"/>
      <c r="AC45" s="852"/>
      <c r="AD45" s="853"/>
      <c r="AE45" s="853"/>
      <c r="AF45" s="853"/>
      <c r="AG45" s="853"/>
      <c r="AH45" s="853"/>
      <c r="AI45" s="853"/>
      <c r="AJ45" s="853"/>
      <c r="AK45" s="854"/>
      <c r="AL45" s="350"/>
      <c r="AM45" s="349"/>
    </row>
    <row r="46" spans="1:39">
      <c r="A46" s="349"/>
      <c r="B46" s="858"/>
      <c r="C46" s="859"/>
      <c r="D46" s="190"/>
      <c r="E46" s="858"/>
      <c r="F46" s="859"/>
      <c r="G46" s="190"/>
      <c r="H46" s="858"/>
      <c r="I46" s="860"/>
      <c r="J46" s="859"/>
      <c r="K46" s="852"/>
      <c r="L46" s="853"/>
      <c r="M46" s="853"/>
      <c r="N46" s="853"/>
      <c r="O46" s="853"/>
      <c r="P46" s="853"/>
      <c r="Q46" s="853"/>
      <c r="R46" s="853"/>
      <c r="S46" s="854"/>
      <c r="T46" s="852"/>
      <c r="U46" s="853"/>
      <c r="V46" s="853"/>
      <c r="W46" s="853"/>
      <c r="X46" s="853"/>
      <c r="Y46" s="853"/>
      <c r="Z46" s="853"/>
      <c r="AA46" s="853"/>
      <c r="AB46" s="854"/>
      <c r="AC46" s="852"/>
      <c r="AD46" s="853"/>
      <c r="AE46" s="853"/>
      <c r="AF46" s="853"/>
      <c r="AG46" s="853"/>
      <c r="AH46" s="853"/>
      <c r="AI46" s="853"/>
      <c r="AJ46" s="853"/>
      <c r="AK46" s="854"/>
      <c r="AL46" s="350"/>
      <c r="AM46" s="349"/>
    </row>
    <row r="47" spans="1:39">
      <c r="A47" s="349"/>
      <c r="B47" s="353"/>
      <c r="C47" s="352"/>
      <c r="D47" s="352"/>
      <c r="E47" s="352"/>
      <c r="F47" s="352"/>
      <c r="G47" s="352"/>
      <c r="H47" s="352"/>
      <c r="I47" s="352"/>
      <c r="J47" s="351"/>
      <c r="K47" s="855"/>
      <c r="L47" s="856"/>
      <c r="M47" s="856"/>
      <c r="N47" s="856"/>
      <c r="O47" s="856"/>
      <c r="P47" s="856"/>
      <c r="Q47" s="856"/>
      <c r="R47" s="856"/>
      <c r="S47" s="857"/>
      <c r="T47" s="855"/>
      <c r="U47" s="856"/>
      <c r="V47" s="856"/>
      <c r="W47" s="856"/>
      <c r="X47" s="856"/>
      <c r="Y47" s="856"/>
      <c r="Z47" s="856"/>
      <c r="AA47" s="856"/>
      <c r="AB47" s="857"/>
      <c r="AC47" s="855"/>
      <c r="AD47" s="856"/>
      <c r="AE47" s="856"/>
      <c r="AF47" s="856"/>
      <c r="AG47" s="856"/>
      <c r="AH47" s="856"/>
      <c r="AI47" s="856"/>
      <c r="AJ47" s="856"/>
      <c r="AK47" s="857"/>
      <c r="AL47" s="350"/>
      <c r="AM47" s="349"/>
    </row>
    <row r="48" spans="1:39">
      <c r="A48" s="349"/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  <c r="AA48" s="349"/>
      <c r="AB48" s="349"/>
      <c r="AC48" s="349"/>
      <c r="AD48" s="349"/>
      <c r="AE48" s="349"/>
      <c r="AF48" s="349"/>
      <c r="AG48" s="349"/>
      <c r="AH48" s="349"/>
      <c r="AI48" s="349"/>
      <c r="AJ48" s="349"/>
      <c r="AK48" s="349"/>
      <c r="AL48" s="349"/>
      <c r="AM48" s="349"/>
    </row>
    <row r="49" spans="1:39">
      <c r="A49" s="850">
        <v>0</v>
      </c>
      <c r="B49" s="850"/>
      <c r="C49" s="850"/>
      <c r="D49" s="850"/>
      <c r="E49" s="850"/>
      <c r="F49" s="850"/>
      <c r="G49" s="850"/>
      <c r="H49" s="850"/>
      <c r="I49" s="850"/>
      <c r="J49" s="850"/>
      <c r="K49" s="850"/>
      <c r="L49" s="850"/>
      <c r="M49" s="850"/>
      <c r="N49" s="850"/>
      <c r="O49" s="850"/>
      <c r="P49" s="850"/>
      <c r="Q49" s="850"/>
      <c r="R49" s="850"/>
      <c r="S49" s="850"/>
      <c r="T49" s="850"/>
      <c r="U49" s="850"/>
      <c r="V49" s="349"/>
      <c r="W49" s="349"/>
      <c r="X49" s="349"/>
      <c r="Y49" s="349"/>
      <c r="Z49" s="349"/>
      <c r="AA49" s="349"/>
      <c r="AB49" s="349"/>
      <c r="AC49" s="349"/>
      <c r="AD49" s="349"/>
      <c r="AE49" s="349"/>
      <c r="AF49" s="349"/>
      <c r="AG49" s="349"/>
      <c r="AH49" s="349"/>
      <c r="AI49" s="349"/>
      <c r="AJ49" s="349"/>
      <c r="AK49" s="349"/>
      <c r="AL49" s="349"/>
      <c r="AM49" s="349"/>
    </row>
  </sheetData>
  <sheetProtection password="F5D4" sheet="1"/>
  <mergeCells count="55">
    <mergeCell ref="AB5:AM5"/>
    <mergeCell ref="N6:AB6"/>
    <mergeCell ref="N7:R7"/>
    <mergeCell ref="S7:V7"/>
    <mergeCell ref="X7:Z7"/>
    <mergeCell ref="G17:N17"/>
    <mergeCell ref="V17:W17"/>
    <mergeCell ref="B20:R20"/>
    <mergeCell ref="X20:AC20"/>
    <mergeCell ref="AG20:AL20"/>
    <mergeCell ref="P9:Q10"/>
    <mergeCell ref="Y9:Z10"/>
    <mergeCell ref="S10:V10"/>
    <mergeCell ref="J14:N14"/>
    <mergeCell ref="V14:W14"/>
    <mergeCell ref="Y22:AC22"/>
    <mergeCell ref="AH22:AL22"/>
    <mergeCell ref="Y23:AC23"/>
    <mergeCell ref="AH23:AL23"/>
    <mergeCell ref="Y24:AC24"/>
    <mergeCell ref="B32:AC32"/>
    <mergeCell ref="AE32:AG32"/>
    <mergeCell ref="B33:D33"/>
    <mergeCell ref="B34:F34"/>
    <mergeCell ref="H34:AK34"/>
    <mergeCell ref="B26:C26"/>
    <mergeCell ref="M26:O26"/>
    <mergeCell ref="B28:O28"/>
    <mergeCell ref="B29:AK30"/>
    <mergeCell ref="B31:M31"/>
    <mergeCell ref="AE31:AG31"/>
    <mergeCell ref="B35:H35"/>
    <mergeCell ref="U35:AA35"/>
    <mergeCell ref="B36:E36"/>
    <mergeCell ref="F36:I36"/>
    <mergeCell ref="J36:Q36"/>
    <mergeCell ref="R36:T36"/>
    <mergeCell ref="U36:X36"/>
    <mergeCell ref="AA36:AI36"/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F1442"/>
  <sheetViews>
    <sheetView showGridLines="0" showZeros="0" tabSelected="1" zoomScale="160" zoomScaleNormal="160" workbookViewId="0">
      <selection activeCell="A13" sqref="A13:BB13"/>
    </sheetView>
  </sheetViews>
  <sheetFormatPr defaultColWidth="1.85546875" defaultRowHeight="12.6" customHeight="1"/>
  <cols>
    <col min="1" max="54" width="1.7109375" style="762" customWidth="1"/>
    <col min="55" max="58" width="0.85546875" style="762" customWidth="1"/>
    <col min="59" max="16384" width="1.85546875" style="762"/>
  </cols>
  <sheetData>
    <row r="1" spans="1:54" s="289" customFormat="1" ht="12.6" customHeight="1">
      <c r="A1" s="315" t="s">
        <v>3609</v>
      </c>
    </row>
    <row r="2" spans="1:54" s="289" customFormat="1" ht="12.6" customHeight="1">
      <c r="A2" s="315" t="s">
        <v>2302</v>
      </c>
      <c r="B2" s="393"/>
      <c r="C2" s="1036" t="str">
        <f>VstupHlavička!$B$5</f>
        <v>ELEKTROSYSTEM, a.s.</v>
      </c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6"/>
      <c r="S2" s="1036"/>
      <c r="T2" s="1036"/>
      <c r="U2" s="1036"/>
      <c r="V2" s="1036"/>
      <c r="W2" s="1036"/>
      <c r="X2" s="1036"/>
      <c r="Y2" s="1036"/>
      <c r="Z2" s="1037"/>
      <c r="AB2" s="289" t="s">
        <v>922</v>
      </c>
      <c r="AD2" s="1035" t="str">
        <f>VstupHlavička!$B$3</f>
        <v>31571875</v>
      </c>
      <c r="AE2" s="1036"/>
      <c r="AF2" s="1036"/>
      <c r="AG2" s="1036"/>
      <c r="AH2" s="1036"/>
      <c r="AI2" s="1036"/>
      <c r="AJ2" s="1036"/>
      <c r="AK2" s="1037"/>
      <c r="AL2" s="289" t="s">
        <v>844</v>
      </c>
      <c r="AN2" s="1026" t="str">
        <f>VstupHlavička!$B$2</f>
        <v>21020448496</v>
      </c>
      <c r="AO2" s="1027"/>
      <c r="AP2" s="1027"/>
      <c r="AQ2" s="1027"/>
      <c r="AR2" s="1027"/>
      <c r="AS2" s="1027"/>
      <c r="AT2" s="1027"/>
      <c r="AU2" s="1027"/>
      <c r="AV2" s="1027"/>
      <c r="AW2" s="1027"/>
      <c r="AX2" s="1027"/>
      <c r="AY2" s="1027"/>
      <c r="AZ2" s="1027"/>
      <c r="BA2" s="1027"/>
      <c r="BB2" s="1028"/>
    </row>
    <row r="3" spans="1:54" ht="12.6" customHeight="1">
      <c r="A3" s="761"/>
      <c r="B3" s="761"/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/>
      <c r="Q3" s="761"/>
      <c r="AG3" s="764"/>
      <c r="AR3" s="764"/>
    </row>
    <row r="4" spans="1:54" ht="12.6" customHeight="1">
      <c r="A4" s="765" t="s">
        <v>1947</v>
      </c>
      <c r="B4" s="761"/>
      <c r="C4" s="761"/>
      <c r="D4" s="761"/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1"/>
      <c r="P4" s="761"/>
      <c r="Q4" s="761"/>
      <c r="AG4" s="764"/>
      <c r="AH4" s="766"/>
      <c r="AI4" s="766"/>
      <c r="AJ4" s="766"/>
      <c r="AK4" s="766"/>
      <c r="AL4" s="766"/>
      <c r="AM4" s="766"/>
      <c r="AN4" s="766"/>
      <c r="AO4" s="766"/>
      <c r="AP4" s="766"/>
      <c r="AQ4" s="766"/>
      <c r="AR4" s="764"/>
    </row>
    <row r="5" spans="1:54" s="767" customFormat="1" ht="12.6" customHeight="1">
      <c r="A5" s="1152" t="s">
        <v>3315</v>
      </c>
      <c r="B5" s="1152"/>
      <c r="C5" s="1152"/>
      <c r="D5" s="1152"/>
      <c r="E5" s="1152"/>
      <c r="F5" s="1152"/>
      <c r="G5" s="1152"/>
      <c r="H5" s="1152"/>
      <c r="I5" s="1152"/>
      <c r="J5" s="1152"/>
      <c r="K5" s="1188"/>
      <c r="L5" s="1188"/>
      <c r="M5" s="1188"/>
      <c r="N5" s="1188"/>
      <c r="O5" s="1188"/>
      <c r="P5" s="1188"/>
      <c r="Q5" s="1188"/>
      <c r="R5" s="1188"/>
      <c r="S5" s="1188"/>
      <c r="T5" s="1188"/>
      <c r="U5" s="1188"/>
      <c r="V5" s="1188"/>
      <c r="W5" s="1188"/>
      <c r="X5" s="1188"/>
      <c r="Y5" s="1188"/>
      <c r="Z5" s="1188"/>
      <c r="AA5" s="1188"/>
      <c r="AB5" s="1188"/>
      <c r="AC5" s="1188"/>
      <c r="AD5" s="1188"/>
      <c r="AE5" s="1188"/>
      <c r="AF5" s="1188"/>
      <c r="AG5" s="1188"/>
      <c r="AH5" s="1188"/>
      <c r="AI5" s="1188"/>
      <c r="AJ5" s="1188"/>
      <c r="AK5" s="1188"/>
      <c r="AL5" s="1188"/>
      <c r="AM5" s="1188"/>
      <c r="AN5" s="1188"/>
      <c r="AO5" s="1188"/>
      <c r="AP5" s="1188"/>
      <c r="AQ5" s="1188"/>
      <c r="AR5" s="1188"/>
      <c r="AS5" s="1188"/>
      <c r="AT5" s="1188"/>
      <c r="AU5" s="1188"/>
      <c r="AV5" s="1188"/>
      <c r="AW5" s="1188"/>
      <c r="AX5" s="1188"/>
      <c r="AY5" s="1188"/>
      <c r="AZ5" s="1188"/>
      <c r="BA5" s="1188"/>
      <c r="BB5" s="1188"/>
    </row>
    <row r="6" spans="1:54" s="767" customFormat="1" ht="12.6" customHeight="1">
      <c r="A6" s="1152" t="s">
        <v>2205</v>
      </c>
      <c r="B6" s="1152"/>
      <c r="C6" s="1152"/>
      <c r="D6" s="1152"/>
      <c r="E6" s="1152"/>
      <c r="F6" s="1152"/>
      <c r="G6" s="1152"/>
      <c r="H6" s="1152"/>
      <c r="I6" s="1152"/>
      <c r="J6" s="1152"/>
      <c r="K6" s="1189"/>
      <c r="L6" s="1189"/>
      <c r="M6" s="1189"/>
      <c r="N6" s="1189"/>
      <c r="O6" s="1189"/>
      <c r="P6" s="1189"/>
      <c r="Q6" s="1189"/>
      <c r="R6" s="1189"/>
      <c r="S6" s="1189"/>
      <c r="T6" s="1189"/>
      <c r="U6" s="1189"/>
      <c r="V6" s="1189"/>
      <c r="W6" s="1189"/>
      <c r="X6" s="1189"/>
      <c r="Y6" s="1189"/>
      <c r="Z6" s="1189"/>
      <c r="AA6" s="1189"/>
      <c r="AB6" s="1189"/>
      <c r="AC6" s="1189"/>
      <c r="AD6" s="1189"/>
      <c r="AE6" s="1189"/>
      <c r="AF6" s="1189"/>
      <c r="AG6" s="1189"/>
      <c r="AH6" s="1189"/>
      <c r="AI6" s="1189"/>
      <c r="AJ6" s="1189"/>
      <c r="AK6" s="1189"/>
      <c r="AL6" s="1189"/>
      <c r="AM6" s="1189"/>
      <c r="AN6" s="1189"/>
      <c r="AO6" s="1189"/>
      <c r="AP6" s="1189"/>
      <c r="AQ6" s="1189"/>
      <c r="AR6" s="1189"/>
      <c r="AS6" s="1189"/>
      <c r="AT6" s="1189"/>
      <c r="AU6" s="1189"/>
      <c r="AV6" s="1189"/>
      <c r="AW6" s="1189"/>
      <c r="AX6" s="1189"/>
      <c r="AY6" s="1189"/>
      <c r="AZ6" s="1189"/>
      <c r="BA6" s="1189"/>
      <c r="BB6" s="1189"/>
    </row>
    <row r="7" spans="1:54" s="767" customFormat="1" ht="12.6" customHeight="1">
      <c r="A7" s="1152" t="s">
        <v>3316</v>
      </c>
      <c r="B7" s="1152"/>
      <c r="C7" s="1152"/>
      <c r="D7" s="1152"/>
      <c r="E7" s="1152"/>
      <c r="F7" s="1152"/>
      <c r="G7" s="1152"/>
      <c r="H7" s="1152"/>
      <c r="I7" s="1152"/>
      <c r="J7" s="1152"/>
      <c r="K7" s="1190"/>
      <c r="L7" s="1190"/>
      <c r="M7" s="1190"/>
      <c r="N7" s="1190"/>
      <c r="O7" s="1190"/>
      <c r="P7" s="1190"/>
      <c r="Q7" s="1190"/>
      <c r="R7" s="759"/>
      <c r="S7" s="1189" t="s">
        <v>3317</v>
      </c>
      <c r="T7" s="1189"/>
      <c r="U7" s="1189"/>
      <c r="V7" s="1189"/>
      <c r="W7" s="1189"/>
      <c r="X7" s="1189"/>
      <c r="Y7" s="1190"/>
      <c r="Z7" s="1190"/>
      <c r="AA7" s="1190"/>
      <c r="AB7" s="1190"/>
      <c r="AC7" s="1190"/>
      <c r="AD7" s="1190"/>
      <c r="AE7" s="1190"/>
      <c r="AF7" s="759"/>
      <c r="AG7" s="1190" t="s">
        <v>3318</v>
      </c>
      <c r="AH7" s="1190"/>
      <c r="AI7" s="1190"/>
      <c r="AJ7" s="1190"/>
      <c r="AK7" s="1190"/>
      <c r="AL7" s="1190"/>
      <c r="AM7" s="1189"/>
      <c r="AN7" s="1189"/>
      <c r="AO7" s="1189"/>
      <c r="AP7" s="1189"/>
      <c r="AQ7" s="1189"/>
      <c r="AR7" s="1189"/>
      <c r="AS7" s="1189"/>
      <c r="AT7" s="1189"/>
      <c r="AU7" s="1189"/>
      <c r="AV7" s="1189"/>
      <c r="AW7" s="1189"/>
      <c r="AX7" s="1189"/>
      <c r="AY7" s="1189"/>
      <c r="AZ7" s="1189"/>
      <c r="BA7" s="1189"/>
      <c r="BB7" s="1189"/>
    </row>
    <row r="8" spans="1:54" s="768" customFormat="1" ht="12.6" customHeight="1">
      <c r="A8" s="1117"/>
      <c r="B8" s="1118"/>
      <c r="C8" s="1118"/>
      <c r="D8" s="1118"/>
      <c r="E8" s="1118"/>
      <c r="F8" s="1118"/>
      <c r="G8" s="1118"/>
      <c r="H8" s="1118"/>
      <c r="I8" s="1118"/>
      <c r="J8" s="1118"/>
      <c r="K8" s="1118"/>
      <c r="L8" s="1118"/>
      <c r="M8" s="1118"/>
      <c r="N8" s="1118"/>
      <c r="O8" s="1118"/>
      <c r="P8" s="1118"/>
      <c r="Q8" s="1118"/>
      <c r="R8" s="1118"/>
      <c r="S8" s="1118"/>
      <c r="T8" s="1118"/>
      <c r="U8" s="1118"/>
      <c r="V8" s="1118"/>
      <c r="W8" s="1118"/>
      <c r="X8" s="1118"/>
      <c r="Y8" s="1118"/>
      <c r="Z8" s="1118"/>
      <c r="AA8" s="1118"/>
      <c r="AB8" s="1118"/>
      <c r="AC8" s="1118"/>
      <c r="AD8" s="1118"/>
      <c r="AE8" s="1118"/>
      <c r="AF8" s="1118"/>
      <c r="AG8" s="1118"/>
      <c r="AH8" s="1118"/>
      <c r="AI8" s="1118"/>
      <c r="AJ8" s="1118"/>
      <c r="AK8" s="1118"/>
      <c r="AL8" s="1118"/>
      <c r="AM8" s="1118"/>
      <c r="AN8" s="1118"/>
      <c r="AO8" s="1118"/>
      <c r="AP8" s="1118"/>
      <c r="AQ8" s="1118"/>
      <c r="AR8" s="1118"/>
      <c r="AS8" s="1118"/>
      <c r="AT8" s="1118"/>
      <c r="AU8" s="1118"/>
      <c r="AV8" s="1118"/>
      <c r="AW8" s="1118"/>
      <c r="AX8" s="1118"/>
      <c r="AY8" s="1118"/>
      <c r="AZ8" s="1118"/>
      <c r="BA8" s="1118"/>
      <c r="BB8" s="1118"/>
    </row>
    <row r="9" spans="1:54" s="768" customFormat="1" ht="12.6" customHeight="1">
      <c r="A9" s="1117"/>
      <c r="B9" s="1118"/>
      <c r="C9" s="1118"/>
      <c r="D9" s="1118"/>
      <c r="E9" s="1118"/>
      <c r="F9" s="1118"/>
      <c r="G9" s="1118"/>
      <c r="H9" s="1118"/>
      <c r="I9" s="1118"/>
      <c r="J9" s="1118"/>
      <c r="K9" s="1118"/>
      <c r="L9" s="1118"/>
      <c r="M9" s="1118"/>
      <c r="N9" s="1118"/>
      <c r="O9" s="1118"/>
      <c r="P9" s="1118"/>
      <c r="Q9" s="1118"/>
      <c r="R9" s="1118"/>
      <c r="S9" s="1118"/>
      <c r="T9" s="1118"/>
      <c r="U9" s="1118"/>
      <c r="V9" s="1118"/>
      <c r="W9" s="1118"/>
      <c r="X9" s="1118"/>
      <c r="Y9" s="1118"/>
      <c r="Z9" s="1118"/>
      <c r="AA9" s="1118"/>
      <c r="AB9" s="1118"/>
      <c r="AC9" s="1118"/>
      <c r="AD9" s="1118"/>
      <c r="AE9" s="1118"/>
      <c r="AF9" s="1118"/>
      <c r="AG9" s="1118"/>
      <c r="AH9" s="1118"/>
      <c r="AI9" s="1118"/>
      <c r="AJ9" s="1118"/>
      <c r="AK9" s="1118"/>
      <c r="AL9" s="1118"/>
      <c r="AM9" s="1118"/>
      <c r="AN9" s="1118"/>
      <c r="AO9" s="1118"/>
      <c r="AP9" s="1118"/>
      <c r="AQ9" s="1118"/>
      <c r="AR9" s="1118"/>
      <c r="AS9" s="1118"/>
      <c r="AT9" s="1118"/>
      <c r="AU9" s="1118"/>
      <c r="AV9" s="1118"/>
      <c r="AW9" s="1118"/>
      <c r="AX9" s="1118"/>
      <c r="AY9" s="1118"/>
      <c r="AZ9" s="1118"/>
      <c r="BA9" s="1118"/>
      <c r="BB9" s="1118"/>
    </row>
    <row r="10" spans="1:54" s="768" customFormat="1" ht="12.6" customHeight="1">
      <c r="A10" s="1117"/>
      <c r="B10" s="1118"/>
      <c r="C10" s="1118"/>
      <c r="D10" s="1118"/>
      <c r="E10" s="1118"/>
      <c r="F10" s="1118"/>
      <c r="G10" s="1118"/>
      <c r="H10" s="1118"/>
      <c r="I10" s="1118"/>
      <c r="J10" s="1118"/>
      <c r="K10" s="1118"/>
      <c r="L10" s="1118"/>
      <c r="M10" s="1118"/>
      <c r="N10" s="1118"/>
      <c r="O10" s="1118"/>
      <c r="P10" s="1118"/>
      <c r="Q10" s="1118"/>
      <c r="R10" s="1118"/>
      <c r="S10" s="1118"/>
      <c r="T10" s="1118"/>
      <c r="U10" s="1118"/>
      <c r="V10" s="1118"/>
      <c r="W10" s="1118"/>
      <c r="X10" s="1118"/>
      <c r="Y10" s="1118"/>
      <c r="Z10" s="1118"/>
      <c r="AA10" s="1118"/>
      <c r="AB10" s="1118"/>
      <c r="AC10" s="1118"/>
      <c r="AD10" s="1118"/>
      <c r="AE10" s="1118"/>
      <c r="AF10" s="1118"/>
      <c r="AG10" s="1118"/>
      <c r="AH10" s="1118"/>
      <c r="AI10" s="1118"/>
      <c r="AJ10" s="1118"/>
      <c r="AK10" s="1118"/>
      <c r="AL10" s="1118"/>
      <c r="AM10" s="1118"/>
      <c r="AN10" s="1118"/>
      <c r="AO10" s="1118"/>
      <c r="AP10" s="1118"/>
      <c r="AQ10" s="1118"/>
      <c r="AR10" s="1118"/>
      <c r="AS10" s="1118"/>
      <c r="AT10" s="1118"/>
      <c r="AU10" s="1118"/>
      <c r="AV10" s="1118"/>
      <c r="AW10" s="1118"/>
      <c r="AX10" s="1118"/>
      <c r="AY10" s="1118"/>
      <c r="AZ10" s="1118"/>
      <c r="BA10" s="1118"/>
      <c r="BB10" s="1118"/>
    </row>
    <row r="11" spans="1:54" s="768" customFormat="1" ht="12.6" customHeight="1">
      <c r="A11" s="1117"/>
      <c r="B11" s="1118"/>
      <c r="C11" s="1118"/>
      <c r="D11" s="1118"/>
      <c r="E11" s="1118"/>
      <c r="F11" s="1118"/>
      <c r="G11" s="1118"/>
      <c r="H11" s="1118"/>
      <c r="I11" s="1118"/>
      <c r="J11" s="1118"/>
      <c r="K11" s="1118"/>
      <c r="L11" s="1118"/>
      <c r="M11" s="1118"/>
      <c r="N11" s="1118"/>
      <c r="O11" s="1118"/>
      <c r="P11" s="1118"/>
      <c r="Q11" s="1118"/>
      <c r="R11" s="1118"/>
      <c r="S11" s="1118"/>
      <c r="T11" s="1118"/>
      <c r="U11" s="1118"/>
      <c r="V11" s="1118"/>
      <c r="W11" s="1118"/>
      <c r="X11" s="1118"/>
      <c r="Y11" s="1118"/>
      <c r="Z11" s="1118"/>
      <c r="AA11" s="1118"/>
      <c r="AB11" s="1118"/>
      <c r="AC11" s="1118"/>
      <c r="AD11" s="1118"/>
      <c r="AE11" s="1118"/>
      <c r="AF11" s="1118"/>
      <c r="AG11" s="1118"/>
      <c r="AH11" s="1118"/>
      <c r="AI11" s="1118"/>
      <c r="AJ11" s="1118"/>
      <c r="AK11" s="1118"/>
      <c r="AL11" s="1118"/>
      <c r="AM11" s="1118"/>
      <c r="AN11" s="1118"/>
      <c r="AO11" s="1118"/>
      <c r="AP11" s="1118"/>
      <c r="AQ11" s="1118"/>
      <c r="AR11" s="1118"/>
      <c r="AS11" s="1118"/>
      <c r="AT11" s="1118"/>
      <c r="AU11" s="1118"/>
      <c r="AV11" s="1118"/>
      <c r="AW11" s="1118"/>
      <c r="AX11" s="1118"/>
      <c r="AY11" s="1118"/>
      <c r="AZ11" s="1118"/>
      <c r="BA11" s="1118"/>
      <c r="BB11" s="1118"/>
    </row>
    <row r="12" spans="1:54" s="768" customFormat="1" ht="12.6" customHeight="1">
      <c r="A12" s="1117"/>
      <c r="B12" s="1118"/>
      <c r="C12" s="1118"/>
      <c r="D12" s="1118"/>
      <c r="E12" s="1118"/>
      <c r="F12" s="1118"/>
      <c r="G12" s="1118"/>
      <c r="H12" s="1118"/>
      <c r="I12" s="1118"/>
      <c r="J12" s="1118"/>
      <c r="K12" s="1118"/>
      <c r="L12" s="1118"/>
      <c r="M12" s="1118"/>
      <c r="N12" s="1118"/>
      <c r="O12" s="1118"/>
      <c r="P12" s="1118"/>
      <c r="Q12" s="1118"/>
      <c r="R12" s="1118"/>
      <c r="S12" s="1118"/>
      <c r="T12" s="1118"/>
      <c r="U12" s="1118"/>
      <c r="V12" s="1118"/>
      <c r="W12" s="1118"/>
      <c r="X12" s="1118"/>
      <c r="Y12" s="1118"/>
      <c r="Z12" s="1118"/>
      <c r="AA12" s="1118"/>
      <c r="AB12" s="1118"/>
      <c r="AC12" s="1118"/>
      <c r="AD12" s="1118"/>
      <c r="AE12" s="1118"/>
      <c r="AF12" s="1118"/>
      <c r="AG12" s="1118"/>
      <c r="AH12" s="1118"/>
      <c r="AI12" s="1118"/>
      <c r="AJ12" s="1118"/>
      <c r="AK12" s="1118"/>
      <c r="AL12" s="1118"/>
      <c r="AM12" s="1118"/>
      <c r="AN12" s="1118"/>
      <c r="AO12" s="1118"/>
      <c r="AP12" s="1118"/>
      <c r="AQ12" s="1118"/>
      <c r="AR12" s="1118"/>
      <c r="AS12" s="1118"/>
      <c r="AT12" s="1118"/>
      <c r="AU12" s="1118"/>
      <c r="AV12" s="1118"/>
      <c r="AW12" s="1118"/>
      <c r="AX12" s="1118"/>
      <c r="AY12" s="1118"/>
      <c r="AZ12" s="1118"/>
      <c r="BA12" s="1118"/>
      <c r="BB12" s="1118"/>
    </row>
    <row r="13" spans="1:54" s="768" customFormat="1" ht="12.6" customHeight="1">
      <c r="A13" s="1117"/>
      <c r="B13" s="1118"/>
      <c r="C13" s="1118"/>
      <c r="D13" s="1118"/>
      <c r="E13" s="1118"/>
      <c r="F13" s="1118"/>
      <c r="G13" s="1118"/>
      <c r="H13" s="1118"/>
      <c r="I13" s="1118"/>
      <c r="J13" s="1118"/>
      <c r="K13" s="1118"/>
      <c r="L13" s="1118"/>
      <c r="M13" s="1118"/>
      <c r="N13" s="1118"/>
      <c r="O13" s="1118"/>
      <c r="P13" s="1118"/>
      <c r="Q13" s="1118"/>
      <c r="R13" s="1118"/>
      <c r="S13" s="1118"/>
      <c r="T13" s="1118"/>
      <c r="U13" s="1118"/>
      <c r="V13" s="1118"/>
      <c r="W13" s="1118"/>
      <c r="X13" s="1118"/>
      <c r="Y13" s="1118"/>
      <c r="Z13" s="1118"/>
      <c r="AA13" s="1118"/>
      <c r="AB13" s="1118"/>
      <c r="AC13" s="1118"/>
      <c r="AD13" s="1118"/>
      <c r="AE13" s="1118"/>
      <c r="AF13" s="1118"/>
      <c r="AG13" s="1118"/>
      <c r="AH13" s="1118"/>
      <c r="AI13" s="1118"/>
      <c r="AJ13" s="1118"/>
      <c r="AK13" s="1118"/>
      <c r="AL13" s="1118"/>
      <c r="AM13" s="1118"/>
      <c r="AN13" s="1118"/>
      <c r="AO13" s="1118"/>
      <c r="AP13" s="1118"/>
      <c r="AQ13" s="1118"/>
      <c r="AR13" s="1118"/>
      <c r="AS13" s="1118"/>
      <c r="AT13" s="1118"/>
      <c r="AU13" s="1118"/>
      <c r="AV13" s="1118"/>
      <c r="AW13" s="1118"/>
      <c r="AX13" s="1118"/>
      <c r="AY13" s="1118"/>
      <c r="AZ13" s="1118"/>
      <c r="BA13" s="1118"/>
      <c r="BB13" s="1118"/>
    </row>
    <row r="14" spans="1:54" s="768" customFormat="1" ht="12.6" customHeight="1">
      <c r="A14" s="1117"/>
      <c r="B14" s="1118"/>
      <c r="C14" s="1118"/>
      <c r="D14" s="1118"/>
      <c r="E14" s="1118"/>
      <c r="F14" s="1118"/>
      <c r="G14" s="1118"/>
      <c r="H14" s="1118"/>
      <c r="I14" s="1118"/>
      <c r="J14" s="1118"/>
      <c r="K14" s="1118"/>
      <c r="L14" s="1118"/>
      <c r="M14" s="1118"/>
      <c r="N14" s="1118"/>
      <c r="O14" s="1118"/>
      <c r="P14" s="1118"/>
      <c r="Q14" s="1118"/>
      <c r="R14" s="1118"/>
      <c r="S14" s="1118"/>
      <c r="T14" s="1118"/>
      <c r="U14" s="1118"/>
      <c r="V14" s="1118"/>
      <c r="W14" s="1118"/>
      <c r="X14" s="1118"/>
      <c r="Y14" s="1118"/>
      <c r="Z14" s="1118"/>
      <c r="AA14" s="1118"/>
      <c r="AB14" s="1118"/>
      <c r="AC14" s="1118"/>
      <c r="AD14" s="1118"/>
      <c r="AE14" s="1118"/>
      <c r="AF14" s="1118"/>
      <c r="AG14" s="1118"/>
      <c r="AH14" s="1118"/>
      <c r="AI14" s="1118"/>
      <c r="AJ14" s="1118"/>
      <c r="AK14" s="1118"/>
      <c r="AL14" s="1118"/>
      <c r="AM14" s="1118"/>
      <c r="AN14" s="1118"/>
      <c r="AO14" s="1118"/>
      <c r="AP14" s="1118"/>
      <c r="AQ14" s="1118"/>
      <c r="AR14" s="1118"/>
      <c r="AS14" s="1118"/>
      <c r="AT14" s="1118"/>
      <c r="AU14" s="1118"/>
      <c r="AV14" s="1118"/>
      <c r="AW14" s="1118"/>
      <c r="AX14" s="1118"/>
      <c r="AY14" s="1118"/>
      <c r="AZ14" s="1118"/>
      <c r="BA14" s="1118"/>
      <c r="BB14" s="1118"/>
    </row>
    <row r="15" spans="1:54" s="768" customFormat="1" ht="12.6" customHeight="1">
      <c r="A15" s="1117"/>
      <c r="B15" s="1118"/>
      <c r="C15" s="1118"/>
      <c r="D15" s="1118"/>
      <c r="E15" s="1118"/>
      <c r="F15" s="1118"/>
      <c r="G15" s="1118"/>
      <c r="H15" s="1118"/>
      <c r="I15" s="1118"/>
      <c r="J15" s="1118"/>
      <c r="K15" s="1118"/>
      <c r="L15" s="1118"/>
      <c r="M15" s="1118"/>
      <c r="N15" s="1118"/>
      <c r="O15" s="1118"/>
      <c r="P15" s="1118"/>
      <c r="Q15" s="1118"/>
      <c r="R15" s="1118"/>
      <c r="S15" s="1118"/>
      <c r="T15" s="1118"/>
      <c r="U15" s="1118"/>
      <c r="V15" s="1118"/>
      <c r="W15" s="1118"/>
      <c r="X15" s="1118"/>
      <c r="Y15" s="1118"/>
      <c r="Z15" s="1118"/>
      <c r="AA15" s="1118"/>
      <c r="AB15" s="1118"/>
      <c r="AC15" s="1118"/>
      <c r="AD15" s="1118"/>
      <c r="AE15" s="1118"/>
      <c r="AF15" s="1118"/>
      <c r="AG15" s="1118"/>
      <c r="AH15" s="1118"/>
      <c r="AI15" s="1118"/>
      <c r="AJ15" s="1118"/>
      <c r="AK15" s="1118"/>
      <c r="AL15" s="1118"/>
      <c r="AM15" s="1118"/>
      <c r="AN15" s="1118"/>
      <c r="AO15" s="1118"/>
      <c r="AP15" s="1118"/>
      <c r="AQ15" s="1118"/>
      <c r="AR15" s="1118"/>
      <c r="AS15" s="1118"/>
      <c r="AT15" s="1118"/>
      <c r="AU15" s="1118"/>
      <c r="AV15" s="1118"/>
      <c r="AW15" s="1118"/>
      <c r="AX15" s="1118"/>
      <c r="AY15" s="1118"/>
      <c r="AZ15" s="1118"/>
      <c r="BA15" s="1118"/>
      <c r="BB15" s="1118"/>
    </row>
    <row r="16" spans="1:54" s="768" customFormat="1" ht="12.6" customHeight="1">
      <c r="A16" s="1152"/>
      <c r="B16" s="1197"/>
      <c r="C16" s="1197"/>
      <c r="D16" s="1197"/>
      <c r="E16" s="1197"/>
      <c r="F16" s="1197"/>
      <c r="G16" s="1197"/>
      <c r="H16" s="1197"/>
      <c r="I16" s="1197"/>
      <c r="J16" s="1197"/>
      <c r="K16" s="1197"/>
      <c r="L16" s="1197"/>
      <c r="M16" s="1197"/>
      <c r="N16" s="1197"/>
      <c r="O16" s="1197"/>
      <c r="P16" s="1197"/>
      <c r="Q16" s="1197"/>
      <c r="R16" s="1197"/>
      <c r="S16" s="1197"/>
      <c r="T16" s="1197"/>
      <c r="U16" s="1197"/>
      <c r="V16" s="1197"/>
      <c r="W16" s="1197"/>
      <c r="X16" s="1197"/>
      <c r="Y16" s="1197"/>
      <c r="Z16" s="1197"/>
      <c r="AA16" s="1197"/>
      <c r="AB16" s="1197"/>
      <c r="AC16" s="1197"/>
      <c r="AD16" s="1197"/>
      <c r="AE16" s="1197"/>
      <c r="AF16" s="1197"/>
      <c r="AG16" s="1197"/>
      <c r="AH16" s="1197"/>
      <c r="AI16" s="1197"/>
      <c r="AJ16" s="1197"/>
      <c r="AK16" s="1197"/>
      <c r="AL16" s="1197"/>
      <c r="AM16" s="1197"/>
      <c r="AN16" s="1197"/>
      <c r="AO16" s="1197"/>
      <c r="AP16" s="1197"/>
      <c r="AQ16" s="1197"/>
      <c r="AR16" s="1197"/>
      <c r="AS16" s="1197"/>
      <c r="AT16" s="1197"/>
      <c r="AU16" s="1197"/>
      <c r="AV16" s="1197"/>
      <c r="AW16" s="1197"/>
      <c r="AX16" s="1197"/>
      <c r="AY16" s="1197"/>
      <c r="AZ16" s="1197"/>
      <c r="BA16" s="1197"/>
      <c r="BB16" s="1197"/>
    </row>
    <row r="17" spans="1:55" s="768" customFormat="1" ht="12.6" customHeight="1">
      <c r="A17" s="1117"/>
      <c r="B17" s="1118"/>
      <c r="C17" s="1118"/>
      <c r="D17" s="1118"/>
      <c r="E17" s="1118"/>
      <c r="F17" s="1118"/>
      <c r="G17" s="1118"/>
      <c r="H17" s="1118"/>
      <c r="I17" s="1118"/>
      <c r="J17" s="1118"/>
      <c r="K17" s="1118"/>
      <c r="L17" s="1118"/>
      <c r="M17" s="1118"/>
      <c r="N17" s="1118"/>
      <c r="O17" s="1118"/>
      <c r="P17" s="1118"/>
      <c r="Q17" s="1118"/>
      <c r="R17" s="1118"/>
      <c r="S17" s="1118"/>
      <c r="T17" s="1118"/>
      <c r="U17" s="1118"/>
      <c r="V17" s="1118"/>
      <c r="W17" s="1118"/>
      <c r="X17" s="1118"/>
      <c r="Y17" s="1118"/>
      <c r="Z17" s="1118"/>
      <c r="AA17" s="1118"/>
      <c r="AB17" s="1118"/>
      <c r="AC17" s="1118"/>
      <c r="AD17" s="1118"/>
      <c r="AE17" s="1118"/>
      <c r="AF17" s="1118"/>
      <c r="AG17" s="1118"/>
      <c r="AH17" s="1118"/>
      <c r="AI17" s="1118"/>
      <c r="AJ17" s="1118"/>
      <c r="AK17" s="1118"/>
      <c r="AL17" s="1118"/>
      <c r="AM17" s="1118"/>
      <c r="AN17" s="1118"/>
      <c r="AO17" s="1118"/>
      <c r="AP17" s="1118"/>
      <c r="AQ17" s="1118"/>
      <c r="AR17" s="1118"/>
      <c r="AS17" s="1118"/>
      <c r="AT17" s="1118"/>
      <c r="AU17" s="1118"/>
      <c r="AV17" s="1118"/>
      <c r="AW17" s="1118"/>
      <c r="AX17" s="1118"/>
      <c r="AY17" s="1118"/>
      <c r="AZ17" s="1118"/>
      <c r="BA17" s="1118"/>
      <c r="BB17" s="1118"/>
    </row>
    <row r="18" spans="1:55" ht="12.6" customHeight="1">
      <c r="A18" s="769" t="s">
        <v>1945</v>
      </c>
    </row>
    <row r="19" spans="1:55" ht="12.6" customHeight="1">
      <c r="A19" s="1161" t="s">
        <v>469</v>
      </c>
      <c r="B19" s="1162"/>
      <c r="C19" s="1162"/>
      <c r="D19" s="1162"/>
      <c r="E19" s="1162"/>
      <c r="F19" s="1162"/>
      <c r="G19" s="1162"/>
      <c r="H19" s="1162"/>
      <c r="I19" s="1162"/>
      <c r="J19" s="1162"/>
      <c r="K19" s="1162"/>
      <c r="L19" s="1162"/>
      <c r="M19" s="1162"/>
      <c r="N19" s="1162"/>
      <c r="O19" s="1162"/>
      <c r="P19" s="1162"/>
      <c r="Q19" s="1162"/>
      <c r="R19" s="1162"/>
      <c r="S19" s="1162"/>
      <c r="T19" s="1163"/>
      <c r="U19" s="1161" t="s">
        <v>816</v>
      </c>
      <c r="V19" s="1162"/>
      <c r="W19" s="1162"/>
      <c r="X19" s="1162"/>
      <c r="Y19" s="1162"/>
      <c r="Z19" s="1162"/>
      <c r="AA19" s="1162"/>
      <c r="AB19" s="1162"/>
      <c r="AC19" s="1162"/>
      <c r="AD19" s="1162"/>
      <c r="AE19" s="1162"/>
      <c r="AF19" s="1162"/>
      <c r="AG19" s="1163"/>
      <c r="AH19" s="1148" t="s">
        <v>1621</v>
      </c>
      <c r="AI19" s="1149"/>
      <c r="AJ19" s="1149"/>
      <c r="AK19" s="1149"/>
      <c r="AL19" s="1149"/>
      <c r="AM19" s="1149"/>
      <c r="AN19" s="1149"/>
      <c r="AO19" s="1149"/>
      <c r="AP19" s="1149"/>
      <c r="AQ19" s="1149"/>
      <c r="AR19" s="1149"/>
      <c r="AS19" s="1149"/>
      <c r="AT19" s="1149"/>
      <c r="AU19" s="1149"/>
      <c r="AV19" s="1149"/>
      <c r="AW19" s="1149"/>
      <c r="AX19" s="1149"/>
      <c r="AY19" s="1149"/>
      <c r="AZ19" s="1149"/>
      <c r="BA19" s="1149"/>
      <c r="BB19" s="1150"/>
      <c r="BC19" s="761"/>
    </row>
    <row r="20" spans="1:55" ht="12.6" customHeight="1">
      <c r="A20" s="1170"/>
      <c r="B20" s="1171"/>
      <c r="C20" s="1171"/>
      <c r="D20" s="1171"/>
      <c r="E20" s="1171"/>
      <c r="F20" s="1171"/>
      <c r="G20" s="1171"/>
      <c r="H20" s="1171"/>
      <c r="I20" s="1171"/>
      <c r="J20" s="1171"/>
      <c r="K20" s="1171"/>
      <c r="L20" s="1171"/>
      <c r="M20" s="1171"/>
      <c r="N20" s="1171"/>
      <c r="O20" s="1171"/>
      <c r="P20" s="1171"/>
      <c r="Q20" s="1171"/>
      <c r="R20" s="1171"/>
      <c r="S20" s="1171"/>
      <c r="T20" s="1172"/>
      <c r="U20" s="1170"/>
      <c r="V20" s="1171"/>
      <c r="W20" s="1171"/>
      <c r="X20" s="1171"/>
      <c r="Y20" s="1171"/>
      <c r="Z20" s="1171"/>
      <c r="AA20" s="1171"/>
      <c r="AB20" s="1171"/>
      <c r="AC20" s="1171"/>
      <c r="AD20" s="1171"/>
      <c r="AE20" s="1171"/>
      <c r="AF20" s="1171"/>
      <c r="AG20" s="1172"/>
      <c r="AH20" s="1051" t="s">
        <v>1620</v>
      </c>
      <c r="AI20" s="1052"/>
      <c r="AJ20" s="1052"/>
      <c r="AK20" s="1052"/>
      <c r="AL20" s="1052"/>
      <c r="AM20" s="1052"/>
      <c r="AN20" s="1052"/>
      <c r="AO20" s="1052"/>
      <c r="AP20" s="1052"/>
      <c r="AQ20" s="1052"/>
      <c r="AR20" s="1052"/>
      <c r="AS20" s="1052"/>
      <c r="AT20" s="1052"/>
      <c r="AU20" s="1052"/>
      <c r="AV20" s="1052"/>
      <c r="AW20" s="1052"/>
      <c r="AX20" s="1052"/>
      <c r="AY20" s="1052"/>
      <c r="AZ20" s="1052"/>
      <c r="BA20" s="1052"/>
      <c r="BB20" s="1053"/>
      <c r="BC20" s="761"/>
    </row>
    <row r="21" spans="1:55" ht="12.6" customHeight="1">
      <c r="A21" s="770" t="s">
        <v>471</v>
      </c>
      <c r="B21" s="771"/>
      <c r="C21" s="771"/>
      <c r="D21" s="771"/>
      <c r="E21" s="771"/>
      <c r="F21" s="771"/>
      <c r="G21" s="771"/>
      <c r="H21" s="771"/>
      <c r="I21" s="771"/>
      <c r="J21" s="771"/>
      <c r="K21" s="771"/>
      <c r="L21" s="771"/>
      <c r="M21" s="771"/>
      <c r="N21" s="771"/>
      <c r="O21" s="771"/>
      <c r="P21" s="771"/>
      <c r="Q21" s="771"/>
      <c r="R21" s="771"/>
      <c r="S21" s="771"/>
      <c r="T21" s="772"/>
      <c r="U21" s="1104">
        <v>16</v>
      </c>
      <c r="V21" s="1105"/>
      <c r="W21" s="1105"/>
      <c r="X21" s="1105"/>
      <c r="Y21" s="1105"/>
      <c r="Z21" s="1105"/>
      <c r="AA21" s="1105"/>
      <c r="AB21" s="1105"/>
      <c r="AC21" s="1105"/>
      <c r="AD21" s="1105"/>
      <c r="AE21" s="1105"/>
      <c r="AF21" s="1105"/>
      <c r="AG21" s="1106"/>
      <c r="AH21" s="1104">
        <v>16</v>
      </c>
      <c r="AI21" s="1105"/>
      <c r="AJ21" s="1105"/>
      <c r="AK21" s="1105"/>
      <c r="AL21" s="1105"/>
      <c r="AM21" s="1105"/>
      <c r="AN21" s="1105"/>
      <c r="AO21" s="1105"/>
      <c r="AP21" s="1105"/>
      <c r="AQ21" s="1105"/>
      <c r="AR21" s="1105"/>
      <c r="AS21" s="1105"/>
      <c r="AT21" s="1105"/>
      <c r="AU21" s="1105"/>
      <c r="AV21" s="1105"/>
      <c r="AW21" s="1105"/>
      <c r="AX21" s="1105"/>
      <c r="AY21" s="1105"/>
      <c r="AZ21" s="1105"/>
      <c r="BA21" s="1105"/>
      <c r="BB21" s="1106"/>
      <c r="BC21" s="773"/>
    </row>
    <row r="22" spans="1:55" ht="12.6" customHeight="1">
      <c r="A22" s="774" t="s">
        <v>1944</v>
      </c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/>
      <c r="T22" s="776"/>
      <c r="U22" s="1095">
        <v>16</v>
      </c>
      <c r="V22" s="1096"/>
      <c r="W22" s="1096"/>
      <c r="X22" s="1096"/>
      <c r="Y22" s="1096"/>
      <c r="Z22" s="1096"/>
      <c r="AA22" s="1096"/>
      <c r="AB22" s="1096"/>
      <c r="AC22" s="1096"/>
      <c r="AD22" s="1096"/>
      <c r="AE22" s="1096"/>
      <c r="AF22" s="1096"/>
      <c r="AG22" s="1097"/>
      <c r="AH22" s="1095">
        <v>16</v>
      </c>
      <c r="AI22" s="1096"/>
      <c r="AJ22" s="1096"/>
      <c r="AK22" s="1096"/>
      <c r="AL22" s="1096"/>
      <c r="AM22" s="1096"/>
      <c r="AN22" s="1096"/>
      <c r="AO22" s="1096"/>
      <c r="AP22" s="1096"/>
      <c r="AQ22" s="1096"/>
      <c r="AR22" s="1096"/>
      <c r="AS22" s="1096"/>
      <c r="AT22" s="1096"/>
      <c r="AU22" s="1096"/>
      <c r="AV22" s="1096"/>
      <c r="AW22" s="1096"/>
      <c r="AX22" s="1096"/>
      <c r="AY22" s="1096"/>
      <c r="AZ22" s="1096"/>
      <c r="BA22" s="1096"/>
      <c r="BB22" s="1097"/>
      <c r="BC22" s="773"/>
    </row>
    <row r="23" spans="1:55" ht="12.6" customHeight="1">
      <c r="A23" s="777" t="s">
        <v>1943</v>
      </c>
      <c r="B23" s="778"/>
      <c r="C23" s="778"/>
      <c r="D23" s="778"/>
      <c r="E23" s="778"/>
      <c r="F23" s="778"/>
      <c r="G23" s="778"/>
      <c r="H23" s="778"/>
      <c r="I23" s="778"/>
      <c r="J23" s="778"/>
      <c r="K23" s="778"/>
      <c r="L23" s="778"/>
      <c r="M23" s="778"/>
      <c r="N23" s="778"/>
      <c r="O23" s="778"/>
      <c r="P23" s="778"/>
      <c r="Q23" s="778"/>
      <c r="R23" s="778"/>
      <c r="S23" s="778"/>
      <c r="T23" s="779"/>
      <c r="U23" s="1101"/>
      <c r="V23" s="1102"/>
      <c r="W23" s="1102"/>
      <c r="X23" s="1102"/>
      <c r="Y23" s="1102"/>
      <c r="Z23" s="1102"/>
      <c r="AA23" s="1102"/>
      <c r="AB23" s="1102"/>
      <c r="AC23" s="1102"/>
      <c r="AD23" s="1102"/>
      <c r="AE23" s="1102"/>
      <c r="AF23" s="1102"/>
      <c r="AG23" s="1093"/>
      <c r="AH23" s="1101"/>
      <c r="AI23" s="1102"/>
      <c r="AJ23" s="1102"/>
      <c r="AK23" s="1102"/>
      <c r="AL23" s="1102"/>
      <c r="AM23" s="1102"/>
      <c r="AN23" s="1102"/>
      <c r="AO23" s="1102"/>
      <c r="AP23" s="1102"/>
      <c r="AQ23" s="1102"/>
      <c r="AR23" s="1102"/>
      <c r="AS23" s="1102"/>
      <c r="AT23" s="1102"/>
      <c r="AU23" s="1102"/>
      <c r="AV23" s="1102"/>
      <c r="AW23" s="1102"/>
      <c r="AX23" s="1102"/>
      <c r="AY23" s="1102"/>
      <c r="AZ23" s="1102"/>
      <c r="BA23" s="1102"/>
      <c r="BB23" s="1093"/>
      <c r="BC23" s="773"/>
    </row>
    <row r="24" spans="1:55" ht="12.6" customHeight="1">
      <c r="A24" s="770" t="s">
        <v>472</v>
      </c>
      <c r="B24" s="771"/>
      <c r="C24" s="771"/>
      <c r="D24" s="771"/>
      <c r="E24" s="771"/>
      <c r="F24" s="771"/>
      <c r="G24" s="771"/>
      <c r="H24" s="771"/>
      <c r="I24" s="771"/>
      <c r="J24" s="771"/>
      <c r="K24" s="771"/>
      <c r="L24" s="771"/>
      <c r="M24" s="771"/>
      <c r="N24" s="771"/>
      <c r="O24" s="771"/>
      <c r="P24" s="771"/>
      <c r="Q24" s="771"/>
      <c r="R24" s="771"/>
      <c r="S24" s="771"/>
      <c r="T24" s="772"/>
      <c r="U24" s="1104">
        <v>3</v>
      </c>
      <c r="V24" s="1105"/>
      <c r="W24" s="1105"/>
      <c r="X24" s="1105"/>
      <c r="Y24" s="1105"/>
      <c r="Z24" s="1105"/>
      <c r="AA24" s="1105"/>
      <c r="AB24" s="1105"/>
      <c r="AC24" s="1105"/>
      <c r="AD24" s="1105"/>
      <c r="AE24" s="1105"/>
      <c r="AF24" s="1105"/>
      <c r="AG24" s="1106"/>
      <c r="AH24" s="1104">
        <v>3</v>
      </c>
      <c r="AI24" s="1105"/>
      <c r="AJ24" s="1105"/>
      <c r="AK24" s="1105"/>
      <c r="AL24" s="1105"/>
      <c r="AM24" s="1105"/>
      <c r="AN24" s="1105"/>
      <c r="AO24" s="1105"/>
      <c r="AP24" s="1105"/>
      <c r="AQ24" s="1105"/>
      <c r="AR24" s="1105"/>
      <c r="AS24" s="1105"/>
      <c r="AT24" s="1105"/>
      <c r="AU24" s="1105"/>
      <c r="AV24" s="1105"/>
      <c r="AW24" s="1105"/>
      <c r="AX24" s="1105"/>
      <c r="AY24" s="1105"/>
      <c r="AZ24" s="1105"/>
      <c r="BA24" s="1105"/>
      <c r="BB24" s="1106"/>
      <c r="BC24" s="773"/>
    </row>
    <row r="25" spans="1:55" ht="12.6" customHeight="1">
      <c r="A25" s="762" t="s">
        <v>2208</v>
      </c>
      <c r="E25" s="1168"/>
      <c r="F25" s="1169"/>
      <c r="G25" s="1169"/>
      <c r="H25" s="1169"/>
      <c r="I25" s="1169"/>
      <c r="J25" s="1169"/>
      <c r="K25" s="1169"/>
      <c r="L25" s="1169"/>
      <c r="M25" s="1169"/>
      <c r="N25" s="1169"/>
      <c r="O25" s="1169"/>
      <c r="P25" s="1169"/>
      <c r="Q25" s="1169"/>
      <c r="R25" s="1169"/>
      <c r="S25" s="1169"/>
      <c r="T25" s="1169"/>
      <c r="U25" s="1169"/>
      <c r="V25" s="1169"/>
      <c r="W25" s="1169"/>
      <c r="X25" s="1169"/>
      <c r="Y25" s="1169"/>
      <c r="Z25" s="1169"/>
      <c r="AA25" s="1169"/>
      <c r="AB25" s="1169"/>
      <c r="AC25" s="1169"/>
      <c r="AD25" s="1169"/>
      <c r="AE25" s="1169"/>
      <c r="AF25" s="1169"/>
      <c r="AG25" s="1169"/>
      <c r="AH25" s="1169"/>
      <c r="AI25" s="1169"/>
      <c r="AJ25" s="1169"/>
      <c r="AK25" s="1169"/>
      <c r="AL25" s="1169"/>
      <c r="AM25" s="1169"/>
      <c r="AN25" s="1169"/>
      <c r="AO25" s="1169"/>
      <c r="AP25" s="1169"/>
      <c r="AQ25" s="1169"/>
      <c r="AR25" s="1169"/>
      <c r="AS25" s="1169"/>
      <c r="AT25" s="1169"/>
      <c r="AU25" s="1169"/>
      <c r="AV25" s="1169"/>
      <c r="AW25" s="1169"/>
      <c r="AX25" s="1169"/>
      <c r="AY25" s="1169"/>
      <c r="AZ25" s="1169"/>
      <c r="BA25" s="1169"/>
      <c r="BB25" s="1169"/>
    </row>
    <row r="26" spans="1:55" ht="12.6" customHeight="1">
      <c r="A26" s="1117"/>
      <c r="B26" s="1117"/>
      <c r="C26" s="1117"/>
      <c r="D26" s="1117"/>
      <c r="E26" s="1117"/>
      <c r="F26" s="1117"/>
      <c r="G26" s="1117"/>
      <c r="H26" s="1117"/>
      <c r="I26" s="1117"/>
      <c r="J26" s="1117"/>
      <c r="K26" s="1117"/>
      <c r="L26" s="1117"/>
      <c r="M26" s="1117"/>
      <c r="N26" s="1117"/>
      <c r="O26" s="1117"/>
      <c r="P26" s="1117"/>
      <c r="Q26" s="1117"/>
      <c r="R26" s="1117"/>
      <c r="S26" s="1117"/>
      <c r="T26" s="1117"/>
      <c r="U26" s="1117"/>
      <c r="V26" s="1117"/>
      <c r="W26" s="1117"/>
      <c r="X26" s="1117"/>
      <c r="Y26" s="1117"/>
      <c r="Z26" s="1117"/>
      <c r="AA26" s="1117"/>
      <c r="AB26" s="1117"/>
      <c r="AC26" s="1117"/>
      <c r="AD26" s="1117"/>
      <c r="AE26" s="1117"/>
      <c r="AF26" s="1117"/>
      <c r="AG26" s="1117"/>
      <c r="AH26" s="1117"/>
      <c r="AI26" s="1117"/>
      <c r="AJ26" s="1117"/>
      <c r="AK26" s="1117"/>
      <c r="AL26" s="1117"/>
      <c r="AM26" s="1117"/>
      <c r="AN26" s="1117"/>
      <c r="AO26" s="1117"/>
      <c r="AP26" s="1117"/>
      <c r="AQ26" s="1117"/>
      <c r="AR26" s="1117"/>
      <c r="AS26" s="1117"/>
      <c r="AT26" s="1117"/>
      <c r="AU26" s="1117"/>
      <c r="AV26" s="1117"/>
      <c r="AW26" s="1117"/>
      <c r="AX26" s="1117"/>
      <c r="AY26" s="1117"/>
      <c r="AZ26" s="1117"/>
      <c r="BA26" s="1117"/>
      <c r="BB26" s="1117"/>
    </row>
    <row r="27" spans="1:55" ht="12.6" customHeight="1">
      <c r="A27" s="1062"/>
      <c r="B27" s="1062"/>
      <c r="C27" s="1062"/>
      <c r="D27" s="1062"/>
      <c r="E27" s="1062"/>
      <c r="F27" s="1062"/>
      <c r="G27" s="1062"/>
      <c r="H27" s="1062"/>
      <c r="I27" s="1062"/>
      <c r="J27" s="1062"/>
      <c r="K27" s="1062"/>
      <c r="L27" s="1062"/>
      <c r="M27" s="1062"/>
      <c r="N27" s="1062"/>
      <c r="O27" s="1062"/>
      <c r="P27" s="1062"/>
      <c r="Q27" s="1062"/>
      <c r="R27" s="1062"/>
      <c r="S27" s="1062"/>
      <c r="T27" s="1062"/>
      <c r="U27" s="1062"/>
      <c r="V27" s="1062"/>
      <c r="W27" s="1062"/>
      <c r="X27" s="1062"/>
      <c r="Y27" s="1062"/>
      <c r="Z27" s="1062"/>
      <c r="AA27" s="1062"/>
      <c r="AB27" s="1062"/>
      <c r="AC27" s="1062"/>
      <c r="AD27" s="1062"/>
      <c r="AE27" s="1062"/>
      <c r="AF27" s="1062"/>
      <c r="AG27" s="1062"/>
      <c r="AH27" s="1062"/>
      <c r="AI27" s="1062"/>
      <c r="AJ27" s="1062"/>
      <c r="AK27" s="1062"/>
      <c r="AL27" s="1062"/>
      <c r="AM27" s="1062"/>
      <c r="AN27" s="1062"/>
      <c r="AO27" s="1062"/>
      <c r="AP27" s="1062"/>
      <c r="AQ27" s="1062"/>
      <c r="AR27" s="1062"/>
      <c r="AS27" s="1062"/>
      <c r="AT27" s="1062"/>
      <c r="AU27" s="1062"/>
      <c r="AV27" s="1062"/>
      <c r="AW27" s="1062"/>
      <c r="AX27" s="1062"/>
      <c r="AY27" s="1062"/>
      <c r="AZ27" s="1062"/>
      <c r="BA27" s="1062"/>
      <c r="BB27" s="1062"/>
    </row>
    <row r="28" spans="1:55" ht="12.6" customHeight="1">
      <c r="A28" s="1062"/>
      <c r="B28" s="1062"/>
      <c r="C28" s="1062"/>
      <c r="D28" s="1062"/>
      <c r="E28" s="1062"/>
      <c r="F28" s="1062"/>
      <c r="G28" s="1062"/>
      <c r="H28" s="1062"/>
      <c r="I28" s="1062"/>
      <c r="J28" s="1062"/>
      <c r="K28" s="1062"/>
      <c r="L28" s="1062"/>
      <c r="M28" s="1062"/>
      <c r="N28" s="1062"/>
      <c r="O28" s="1062"/>
      <c r="P28" s="1062"/>
      <c r="Q28" s="1062"/>
      <c r="R28" s="1062"/>
      <c r="S28" s="1062"/>
      <c r="T28" s="1062"/>
      <c r="U28" s="1062"/>
      <c r="V28" s="1062"/>
      <c r="W28" s="1062"/>
      <c r="X28" s="1062"/>
      <c r="Y28" s="1062"/>
      <c r="Z28" s="1062"/>
      <c r="AA28" s="1062"/>
      <c r="AB28" s="1062"/>
      <c r="AC28" s="1062"/>
      <c r="AD28" s="1062"/>
      <c r="AE28" s="1062"/>
      <c r="AF28" s="1062"/>
      <c r="AG28" s="1062"/>
      <c r="AH28" s="1062"/>
      <c r="AI28" s="1062"/>
      <c r="AJ28" s="1062"/>
      <c r="AK28" s="1062"/>
      <c r="AL28" s="1062"/>
      <c r="AM28" s="1062"/>
      <c r="AN28" s="1062"/>
      <c r="AO28" s="1062"/>
      <c r="AP28" s="1062"/>
      <c r="AQ28" s="1062"/>
      <c r="AR28" s="1062"/>
      <c r="AS28" s="1062"/>
      <c r="AT28" s="1062"/>
      <c r="AU28" s="1062"/>
      <c r="AV28" s="1062"/>
      <c r="AW28" s="1062"/>
      <c r="AX28" s="1062"/>
      <c r="AY28" s="1062"/>
      <c r="AZ28" s="1062"/>
      <c r="BA28" s="1062"/>
      <c r="BB28" s="1062"/>
    </row>
    <row r="29" spans="1:55" ht="12.6" customHeight="1">
      <c r="A29" s="1240"/>
      <c r="B29" s="1240"/>
      <c r="C29" s="1240"/>
      <c r="D29" s="1240"/>
      <c r="E29" s="1240"/>
      <c r="F29" s="1240"/>
      <c r="G29" s="1240"/>
      <c r="H29" s="1240"/>
      <c r="I29" s="1240"/>
      <c r="J29" s="1240"/>
      <c r="K29" s="1240"/>
      <c r="L29" s="1240"/>
      <c r="M29" s="1240"/>
      <c r="N29" s="1240"/>
      <c r="O29" s="1240"/>
      <c r="P29" s="1240"/>
      <c r="Q29" s="1240"/>
      <c r="R29" s="1240"/>
      <c r="S29" s="1240"/>
      <c r="T29" s="1240"/>
      <c r="U29" s="1240"/>
      <c r="V29" s="1240"/>
      <c r="W29" s="1240"/>
      <c r="X29" s="1240"/>
      <c r="Y29" s="1240"/>
      <c r="Z29" s="1240"/>
      <c r="AA29" s="1240"/>
      <c r="AB29" s="1240"/>
      <c r="AC29" s="1240"/>
      <c r="AD29" s="1240"/>
      <c r="AE29" s="1240"/>
      <c r="AF29" s="1240"/>
      <c r="AG29" s="1240"/>
      <c r="AH29" s="1240"/>
      <c r="AI29" s="1240"/>
      <c r="AJ29" s="1240"/>
      <c r="AK29" s="1240"/>
      <c r="AL29" s="1240"/>
      <c r="AM29" s="1240"/>
      <c r="AN29" s="1240"/>
      <c r="AO29" s="1240"/>
      <c r="AP29" s="1240"/>
      <c r="AQ29" s="1240"/>
      <c r="AR29" s="1240"/>
      <c r="AS29" s="1240"/>
      <c r="AT29" s="1240"/>
      <c r="AU29" s="1240"/>
      <c r="AV29" s="1240"/>
      <c r="AW29" s="1240"/>
      <c r="AX29" s="1240"/>
      <c r="AY29" s="1240"/>
      <c r="AZ29" s="1240"/>
      <c r="BA29" s="1240"/>
      <c r="BB29" s="1240"/>
    </row>
    <row r="30" spans="1:55" ht="12.6" customHeight="1">
      <c r="A30" s="1117"/>
      <c r="B30" s="1118"/>
      <c r="C30" s="1118"/>
      <c r="D30" s="1118"/>
      <c r="E30" s="1118"/>
      <c r="F30" s="1118"/>
      <c r="G30" s="1118"/>
      <c r="H30" s="1118"/>
      <c r="I30" s="1118"/>
      <c r="J30" s="1118"/>
      <c r="K30" s="1118"/>
      <c r="L30" s="1118"/>
      <c r="M30" s="1118"/>
      <c r="N30" s="1118"/>
      <c r="O30" s="1118"/>
      <c r="P30" s="1118"/>
      <c r="Q30" s="1118"/>
      <c r="R30" s="1118"/>
      <c r="S30" s="1118"/>
      <c r="T30" s="1118"/>
      <c r="U30" s="1118"/>
      <c r="V30" s="1118"/>
      <c r="W30" s="1118"/>
      <c r="X30" s="1118"/>
      <c r="Y30" s="1118"/>
      <c r="Z30" s="1118"/>
      <c r="AA30" s="1118"/>
      <c r="AB30" s="1118"/>
      <c r="AC30" s="1118"/>
      <c r="AD30" s="1118"/>
      <c r="AE30" s="1118"/>
      <c r="AF30" s="1118"/>
      <c r="AG30" s="1118"/>
      <c r="AH30" s="1118"/>
      <c r="AI30" s="1118"/>
      <c r="AJ30" s="1118"/>
      <c r="AK30" s="1118"/>
      <c r="AL30" s="1118"/>
      <c r="AM30" s="1118"/>
      <c r="AN30" s="1118"/>
      <c r="AO30" s="1118"/>
      <c r="AP30" s="1118"/>
      <c r="AQ30" s="1118"/>
      <c r="AR30" s="1118"/>
      <c r="AS30" s="1118"/>
      <c r="AT30" s="1118"/>
      <c r="AU30" s="1118"/>
      <c r="AV30" s="1118"/>
      <c r="AW30" s="1118"/>
      <c r="AX30" s="1118"/>
      <c r="AY30" s="1118"/>
      <c r="AZ30" s="1118"/>
      <c r="BA30" s="1118"/>
      <c r="BB30" s="1118"/>
    </row>
    <row r="31" spans="1:55" s="769" customFormat="1" ht="12.6" customHeight="1">
      <c r="A31" s="780" t="s">
        <v>2209</v>
      </c>
      <c r="B31" s="780"/>
      <c r="C31" s="780"/>
      <c r="D31" s="780"/>
      <c r="E31" s="780"/>
      <c r="F31" s="780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80"/>
      <c r="R31" s="780"/>
      <c r="S31" s="780"/>
      <c r="T31" s="780"/>
      <c r="U31" s="780"/>
      <c r="V31" s="780"/>
      <c r="W31" s="780"/>
      <c r="X31" s="780"/>
      <c r="Y31" s="780"/>
      <c r="Z31" s="780"/>
      <c r="AA31" s="780"/>
      <c r="AB31" s="780"/>
      <c r="AC31" s="780"/>
      <c r="AD31" s="780"/>
      <c r="AE31" s="780"/>
      <c r="AF31" s="780"/>
      <c r="AG31" s="780"/>
      <c r="AH31" s="780"/>
      <c r="AI31" s="780"/>
      <c r="AJ31" s="780"/>
      <c r="AK31" s="780"/>
      <c r="AL31" s="780"/>
      <c r="AM31" s="780"/>
      <c r="AN31" s="780"/>
      <c r="AO31" s="780"/>
      <c r="AP31" s="780"/>
      <c r="AQ31" s="780"/>
      <c r="AR31" s="780"/>
      <c r="AS31" s="780"/>
      <c r="AT31" s="780"/>
      <c r="AU31" s="780"/>
      <c r="AV31" s="780"/>
      <c r="AW31" s="780"/>
      <c r="AX31" s="780"/>
      <c r="AY31" s="780"/>
      <c r="AZ31" s="780"/>
      <c r="BA31" s="780"/>
      <c r="BB31" s="780"/>
    </row>
    <row r="32" spans="1:55" s="768" customFormat="1" ht="12.6" customHeight="1">
      <c r="A32" s="1117" t="s">
        <v>1942</v>
      </c>
      <c r="B32" s="1118"/>
      <c r="C32" s="1118"/>
      <c r="D32" s="1118"/>
      <c r="E32" s="1118"/>
      <c r="F32" s="1118"/>
      <c r="G32" s="1118"/>
      <c r="H32" s="1118"/>
      <c r="I32" s="1118"/>
      <c r="J32" s="1118"/>
      <c r="K32" s="1118"/>
      <c r="L32" s="1118"/>
      <c r="M32" s="1118"/>
      <c r="N32" s="1118"/>
      <c r="O32" s="1118"/>
      <c r="P32" s="1118"/>
      <c r="Q32" s="1118"/>
      <c r="R32" s="1118"/>
      <c r="S32" s="1118"/>
      <c r="T32" s="1118"/>
      <c r="U32" s="1118"/>
      <c r="V32" s="1118"/>
      <c r="W32" s="1118"/>
      <c r="X32" s="1118"/>
      <c r="Y32" s="1118"/>
      <c r="Z32" s="1118"/>
      <c r="AA32" s="1118"/>
      <c r="AB32" s="1118"/>
      <c r="AC32" s="1118"/>
      <c r="AD32" s="1118"/>
      <c r="AE32" s="1118"/>
      <c r="AF32" s="1118"/>
      <c r="AG32" s="1118"/>
      <c r="AH32" s="1118"/>
      <c r="AI32" s="1118"/>
      <c r="AJ32" s="1118"/>
      <c r="AK32" s="1118"/>
      <c r="AL32" s="1118"/>
      <c r="AM32" s="1118"/>
      <c r="AN32" s="1118"/>
      <c r="AO32" s="1118"/>
      <c r="AP32" s="1118"/>
      <c r="AQ32" s="1118"/>
      <c r="AR32" s="1118"/>
      <c r="AS32" s="1118"/>
      <c r="AT32" s="1118"/>
      <c r="AU32" s="1118"/>
      <c r="AV32" s="1118"/>
      <c r="AW32" s="1118"/>
      <c r="AX32" s="1118"/>
      <c r="AY32" s="1118"/>
      <c r="AZ32" s="1118"/>
      <c r="BA32" s="1118"/>
      <c r="BB32" s="1118"/>
    </row>
    <row r="33" spans="1:54" s="768" customFormat="1" ht="12.6" customHeight="1">
      <c r="A33" s="1187"/>
      <c r="B33" s="1187"/>
      <c r="C33" s="1187"/>
      <c r="D33" s="1187"/>
      <c r="E33" s="1187"/>
      <c r="F33" s="1187"/>
      <c r="G33" s="1187"/>
      <c r="H33" s="1187"/>
      <c r="I33" s="1187"/>
      <c r="J33" s="1187"/>
      <c r="K33" s="1187"/>
      <c r="L33" s="1187"/>
      <c r="M33" s="1187"/>
      <c r="N33" s="1187"/>
      <c r="O33" s="1187"/>
      <c r="P33" s="1187"/>
      <c r="Q33" s="1187"/>
      <c r="R33" s="1187"/>
      <c r="S33" s="1187"/>
      <c r="T33" s="1187"/>
      <c r="U33" s="1187"/>
      <c r="V33" s="1187"/>
      <c r="W33" s="1187"/>
      <c r="X33" s="1187"/>
      <c r="Y33" s="1187"/>
      <c r="Z33" s="1187"/>
      <c r="AA33" s="1187"/>
      <c r="AB33" s="1187"/>
      <c r="AC33" s="1187"/>
      <c r="AD33" s="1187"/>
      <c r="AE33" s="1187"/>
      <c r="AF33" s="1187"/>
      <c r="AG33" s="1187"/>
      <c r="AH33" s="1187"/>
      <c r="AI33" s="1187"/>
      <c r="AJ33" s="1187"/>
      <c r="AK33" s="1187"/>
      <c r="AL33" s="1187"/>
      <c r="AM33" s="1187"/>
      <c r="AN33" s="1187"/>
      <c r="AO33" s="1187"/>
      <c r="AP33" s="1187"/>
      <c r="AQ33" s="1187"/>
      <c r="AR33" s="1187"/>
      <c r="AS33" s="1187"/>
      <c r="AT33" s="1187"/>
      <c r="AU33" s="1187"/>
      <c r="AV33" s="1187"/>
      <c r="AW33" s="1187"/>
      <c r="AX33" s="1187"/>
      <c r="AY33" s="1187"/>
      <c r="AZ33" s="1187"/>
      <c r="BA33" s="1187"/>
      <c r="BB33" s="1187"/>
    </row>
    <row r="34" spans="1:54" s="768" customFormat="1" ht="12.6" customHeight="1">
      <c r="A34" s="1187"/>
      <c r="B34" s="1187"/>
      <c r="C34" s="1187"/>
      <c r="D34" s="1187"/>
      <c r="E34" s="1187"/>
      <c r="F34" s="1187"/>
      <c r="G34" s="1187"/>
      <c r="H34" s="1187"/>
      <c r="I34" s="1187"/>
      <c r="J34" s="1187"/>
      <c r="K34" s="1187"/>
      <c r="L34" s="1187"/>
      <c r="M34" s="1187"/>
      <c r="N34" s="1187"/>
      <c r="O34" s="1187"/>
      <c r="P34" s="1187"/>
      <c r="Q34" s="1187"/>
      <c r="R34" s="1187"/>
      <c r="S34" s="1187"/>
      <c r="T34" s="1187"/>
      <c r="U34" s="1187"/>
      <c r="V34" s="1187"/>
      <c r="W34" s="1187"/>
      <c r="X34" s="1187"/>
      <c r="Y34" s="1187"/>
      <c r="Z34" s="1187"/>
      <c r="AA34" s="1187"/>
      <c r="AB34" s="1187"/>
      <c r="AC34" s="1187"/>
      <c r="AD34" s="1187"/>
      <c r="AE34" s="1187"/>
      <c r="AF34" s="1187"/>
      <c r="AG34" s="1187"/>
      <c r="AH34" s="1187"/>
      <c r="AI34" s="1187"/>
      <c r="AJ34" s="1187"/>
      <c r="AK34" s="1187"/>
      <c r="AL34" s="1187"/>
      <c r="AM34" s="1187"/>
      <c r="AN34" s="1187"/>
      <c r="AO34" s="1187"/>
      <c r="AP34" s="1187"/>
      <c r="AQ34" s="1187"/>
      <c r="AR34" s="1187"/>
      <c r="AS34" s="1187"/>
      <c r="AT34" s="1187"/>
      <c r="AU34" s="1187"/>
      <c r="AV34" s="1187"/>
      <c r="AW34" s="1187"/>
      <c r="AX34" s="1187"/>
      <c r="AY34" s="1187"/>
      <c r="AZ34" s="1187"/>
      <c r="BA34" s="1187"/>
      <c r="BB34" s="1187"/>
    </row>
    <row r="35" spans="1:54" s="768" customFormat="1" ht="12.6" customHeight="1">
      <c r="A35" s="1187"/>
      <c r="B35" s="1187"/>
      <c r="C35" s="1187"/>
      <c r="D35" s="1187"/>
      <c r="E35" s="1187"/>
      <c r="F35" s="1187"/>
      <c r="G35" s="1187"/>
      <c r="H35" s="1187"/>
      <c r="I35" s="1187"/>
      <c r="J35" s="1187"/>
      <c r="K35" s="1187"/>
      <c r="L35" s="1187"/>
      <c r="M35" s="1187"/>
      <c r="N35" s="1187"/>
      <c r="O35" s="1187"/>
      <c r="P35" s="1187"/>
      <c r="Q35" s="1187"/>
      <c r="R35" s="1187"/>
      <c r="S35" s="1187"/>
      <c r="T35" s="1187"/>
      <c r="U35" s="1187"/>
      <c r="V35" s="1187"/>
      <c r="W35" s="1187"/>
      <c r="X35" s="1187"/>
      <c r="Y35" s="1187"/>
      <c r="Z35" s="1187"/>
      <c r="AA35" s="1187"/>
      <c r="AB35" s="1187"/>
      <c r="AC35" s="1187"/>
      <c r="AD35" s="1187"/>
      <c r="AE35" s="1187"/>
      <c r="AF35" s="1187"/>
      <c r="AG35" s="1187"/>
      <c r="AH35" s="1187"/>
      <c r="AI35" s="1187"/>
      <c r="AJ35" s="1187"/>
      <c r="AK35" s="1187"/>
      <c r="AL35" s="1187"/>
      <c r="AM35" s="1187"/>
      <c r="AN35" s="1187"/>
      <c r="AO35" s="1187"/>
      <c r="AP35" s="1187"/>
      <c r="AQ35" s="1187"/>
      <c r="AR35" s="1187"/>
      <c r="AS35" s="1187"/>
      <c r="AT35" s="1187"/>
      <c r="AU35" s="1187"/>
      <c r="AV35" s="1187"/>
      <c r="AW35" s="1187"/>
      <c r="AX35" s="1187"/>
      <c r="AY35" s="1187"/>
      <c r="AZ35" s="1187"/>
      <c r="BA35" s="1187"/>
      <c r="BB35" s="1187"/>
    </row>
    <row r="36" spans="1:54" s="768" customFormat="1" ht="12.6" customHeight="1">
      <c r="A36" s="1117" t="s">
        <v>1941</v>
      </c>
      <c r="B36" s="1118"/>
      <c r="C36" s="1118"/>
      <c r="D36" s="1118"/>
      <c r="E36" s="1118"/>
      <c r="F36" s="1118"/>
      <c r="G36" s="1118"/>
      <c r="H36" s="1118"/>
      <c r="I36" s="1118"/>
      <c r="J36" s="1118"/>
      <c r="K36" s="1118"/>
      <c r="L36" s="1118"/>
      <c r="M36" s="1118"/>
      <c r="N36" s="1118"/>
      <c r="O36" s="1118"/>
      <c r="P36" s="1118"/>
      <c r="Q36" s="1118"/>
      <c r="R36" s="1118"/>
      <c r="S36" s="1118"/>
      <c r="T36" s="1118"/>
      <c r="U36" s="1118"/>
      <c r="V36" s="1118"/>
      <c r="W36" s="1118"/>
      <c r="X36" s="1118"/>
      <c r="Y36" s="1118"/>
      <c r="Z36" s="1118"/>
      <c r="AA36" s="1118"/>
      <c r="AB36" s="1118"/>
      <c r="AC36" s="1118"/>
      <c r="AD36" s="1118"/>
      <c r="AE36" s="1118"/>
      <c r="AF36" s="1118"/>
      <c r="AG36" s="1118"/>
      <c r="AH36" s="1118"/>
      <c r="AI36" s="1118"/>
      <c r="AJ36" s="1118"/>
      <c r="AK36" s="1118"/>
      <c r="AL36" s="1118"/>
      <c r="AM36" s="1118"/>
      <c r="AN36" s="1118"/>
      <c r="AO36" s="1118"/>
      <c r="AP36" s="1118"/>
      <c r="AQ36" s="1118"/>
      <c r="AR36" s="1118"/>
      <c r="AS36" s="1118"/>
      <c r="AT36" s="1118"/>
      <c r="AU36" s="1118"/>
      <c r="AV36" s="1118"/>
      <c r="AW36" s="1118"/>
      <c r="AX36" s="1118"/>
      <c r="AY36" s="1118"/>
      <c r="AZ36" s="1118"/>
      <c r="BA36" s="1118"/>
      <c r="BB36" s="1118"/>
    </row>
    <row r="37" spans="1:54" s="768" customFormat="1" ht="12.6" customHeight="1">
      <c r="A37" s="1187"/>
      <c r="B37" s="1187"/>
      <c r="C37" s="1187"/>
      <c r="D37" s="1187"/>
      <c r="E37" s="1187"/>
      <c r="F37" s="1187"/>
      <c r="G37" s="1187"/>
      <c r="H37" s="1187"/>
      <c r="I37" s="1187"/>
      <c r="J37" s="1187"/>
      <c r="K37" s="1187"/>
      <c r="L37" s="1187"/>
      <c r="M37" s="1187"/>
      <c r="N37" s="1187"/>
      <c r="O37" s="1187"/>
      <c r="P37" s="1187"/>
      <c r="Q37" s="1187"/>
      <c r="R37" s="1187"/>
      <c r="S37" s="1187"/>
      <c r="T37" s="1187"/>
      <c r="U37" s="1187"/>
      <c r="V37" s="1187"/>
      <c r="W37" s="1187"/>
      <c r="X37" s="1187"/>
      <c r="Y37" s="1187"/>
      <c r="Z37" s="1187"/>
      <c r="AA37" s="1187"/>
      <c r="AB37" s="1187"/>
      <c r="AC37" s="1187"/>
      <c r="AD37" s="1187"/>
      <c r="AE37" s="1187"/>
      <c r="AF37" s="1187"/>
      <c r="AG37" s="1187"/>
      <c r="AH37" s="1187"/>
      <c r="AI37" s="1187"/>
      <c r="AJ37" s="1187"/>
      <c r="AK37" s="1187"/>
      <c r="AL37" s="1187"/>
      <c r="AM37" s="1187"/>
      <c r="AN37" s="1187"/>
      <c r="AO37" s="1187"/>
      <c r="AP37" s="1187"/>
      <c r="AQ37" s="1187"/>
      <c r="AR37" s="1187"/>
      <c r="AS37" s="1187"/>
      <c r="AT37" s="1187"/>
      <c r="AU37" s="1187"/>
      <c r="AV37" s="1187"/>
      <c r="AW37" s="1187"/>
      <c r="AX37" s="1187"/>
      <c r="AY37" s="1187"/>
      <c r="AZ37" s="1187"/>
      <c r="BA37" s="1187"/>
      <c r="BB37" s="1187"/>
    </row>
    <row r="38" spans="1:54" s="768" customFormat="1" ht="12.6" customHeight="1">
      <c r="A38" s="1187"/>
      <c r="B38" s="1187"/>
      <c r="C38" s="1187"/>
      <c r="D38" s="1187"/>
      <c r="E38" s="1187"/>
      <c r="F38" s="1187"/>
      <c r="G38" s="1187"/>
      <c r="H38" s="1187"/>
      <c r="I38" s="1187"/>
      <c r="J38" s="1187"/>
      <c r="K38" s="1187"/>
      <c r="L38" s="1187"/>
      <c r="M38" s="1187"/>
      <c r="N38" s="1187"/>
      <c r="O38" s="1187"/>
      <c r="P38" s="1187"/>
      <c r="Q38" s="1187"/>
      <c r="R38" s="1187"/>
      <c r="S38" s="1187"/>
      <c r="T38" s="1187"/>
      <c r="U38" s="1187"/>
      <c r="V38" s="1187"/>
      <c r="W38" s="1187"/>
      <c r="X38" s="1187"/>
      <c r="Y38" s="1187"/>
      <c r="Z38" s="1187"/>
      <c r="AA38" s="1187"/>
      <c r="AB38" s="1187"/>
      <c r="AC38" s="1187"/>
      <c r="AD38" s="1187"/>
      <c r="AE38" s="1187"/>
      <c r="AF38" s="1187"/>
      <c r="AG38" s="1187"/>
      <c r="AH38" s="1187"/>
      <c r="AI38" s="1187"/>
      <c r="AJ38" s="1187"/>
      <c r="AK38" s="1187"/>
      <c r="AL38" s="1187"/>
      <c r="AM38" s="1187"/>
      <c r="AN38" s="1187"/>
      <c r="AO38" s="1187"/>
      <c r="AP38" s="1187"/>
      <c r="AQ38" s="1187"/>
      <c r="AR38" s="1187"/>
      <c r="AS38" s="1187"/>
      <c r="AT38" s="1187"/>
      <c r="AU38" s="1187"/>
      <c r="AV38" s="1187"/>
      <c r="AW38" s="1187"/>
      <c r="AX38" s="1187"/>
      <c r="AY38" s="1187"/>
      <c r="AZ38" s="1187"/>
      <c r="BA38" s="1187"/>
      <c r="BB38" s="1187"/>
    </row>
    <row r="39" spans="1:54" s="768" customFormat="1" ht="12.6" customHeight="1">
      <c r="A39" s="1117" t="s">
        <v>1940</v>
      </c>
      <c r="B39" s="1118"/>
      <c r="C39" s="1118"/>
      <c r="D39" s="1118"/>
      <c r="E39" s="1118"/>
      <c r="F39" s="1118"/>
      <c r="G39" s="1118"/>
      <c r="H39" s="1118"/>
      <c r="I39" s="1118"/>
      <c r="J39" s="1118"/>
      <c r="K39" s="1118"/>
      <c r="L39" s="1118"/>
      <c r="M39" s="1118"/>
      <c r="N39" s="1118"/>
      <c r="O39" s="1118"/>
      <c r="P39" s="1118"/>
      <c r="Q39" s="1118"/>
      <c r="R39" s="1118"/>
      <c r="S39" s="1118"/>
      <c r="T39" s="1118"/>
      <c r="U39" s="1118"/>
      <c r="V39" s="1118"/>
      <c r="W39" s="1118"/>
      <c r="X39" s="1118"/>
      <c r="Y39" s="1118"/>
      <c r="Z39" s="1118"/>
      <c r="AA39" s="1118"/>
      <c r="AB39" s="1118"/>
      <c r="AC39" s="1118"/>
      <c r="AD39" s="1118"/>
      <c r="AE39" s="1118"/>
      <c r="AF39" s="1118"/>
      <c r="AG39" s="1118"/>
      <c r="AH39" s="1118"/>
      <c r="AI39" s="1118"/>
      <c r="AJ39" s="1118"/>
      <c r="AK39" s="1118"/>
      <c r="AL39" s="1118"/>
      <c r="AM39" s="1118"/>
      <c r="AN39" s="1118"/>
      <c r="AO39" s="1118"/>
      <c r="AP39" s="1118"/>
      <c r="AQ39" s="1118"/>
      <c r="AR39" s="1118"/>
      <c r="AS39" s="1118"/>
      <c r="AT39" s="1118"/>
      <c r="AU39" s="1118"/>
      <c r="AV39" s="1118"/>
      <c r="AW39" s="1118"/>
      <c r="AX39" s="1118"/>
      <c r="AY39" s="1118"/>
      <c r="AZ39" s="1118"/>
      <c r="BA39" s="1118"/>
      <c r="BB39" s="1118"/>
    </row>
    <row r="40" spans="1:54" s="768" customFormat="1" ht="12.6" customHeight="1">
      <c r="A40" s="1187"/>
      <c r="B40" s="1187"/>
      <c r="C40" s="1187"/>
      <c r="D40" s="1187"/>
      <c r="E40" s="1187"/>
      <c r="F40" s="1187"/>
      <c r="G40" s="1187"/>
      <c r="H40" s="1187"/>
      <c r="I40" s="1187"/>
      <c r="J40" s="1187"/>
      <c r="K40" s="1187"/>
      <c r="L40" s="1187"/>
      <c r="M40" s="1187"/>
      <c r="N40" s="1187"/>
      <c r="O40" s="1187"/>
      <c r="P40" s="1187"/>
      <c r="Q40" s="1187"/>
      <c r="R40" s="1187"/>
      <c r="S40" s="1187"/>
      <c r="T40" s="1187"/>
      <c r="U40" s="1187"/>
      <c r="V40" s="1187"/>
      <c r="W40" s="1187"/>
      <c r="X40" s="1187"/>
      <c r="Y40" s="1187"/>
      <c r="Z40" s="1187"/>
      <c r="AA40" s="1187"/>
      <c r="AB40" s="1187"/>
      <c r="AC40" s="1187"/>
      <c r="AD40" s="1187"/>
      <c r="AE40" s="1187"/>
      <c r="AF40" s="1187"/>
      <c r="AG40" s="1187"/>
      <c r="AH40" s="1187"/>
      <c r="AI40" s="1187"/>
      <c r="AJ40" s="1187"/>
      <c r="AK40" s="1187"/>
      <c r="AL40" s="1187"/>
      <c r="AM40" s="1187"/>
      <c r="AN40" s="1187"/>
      <c r="AO40" s="1187"/>
      <c r="AP40" s="1187"/>
      <c r="AQ40" s="1187"/>
      <c r="AR40" s="1187"/>
      <c r="AS40" s="1187"/>
      <c r="AT40" s="1187"/>
      <c r="AU40" s="1187"/>
      <c r="AV40" s="1187"/>
      <c r="AW40" s="1187"/>
      <c r="AX40" s="1187"/>
      <c r="AY40" s="1187"/>
      <c r="AZ40" s="1187"/>
      <c r="BA40" s="1187"/>
      <c r="BB40" s="1187"/>
    </row>
    <row r="41" spans="1:54" s="768" customFormat="1" ht="12.6" customHeight="1">
      <c r="A41" s="1187"/>
      <c r="B41" s="1187"/>
      <c r="C41" s="1187"/>
      <c r="D41" s="1187"/>
      <c r="E41" s="1187"/>
      <c r="F41" s="1187"/>
      <c r="G41" s="1187"/>
      <c r="H41" s="1187"/>
      <c r="I41" s="1187"/>
      <c r="J41" s="1187"/>
      <c r="K41" s="1187"/>
      <c r="L41" s="1187"/>
      <c r="M41" s="1187"/>
      <c r="N41" s="1187"/>
      <c r="O41" s="1187"/>
      <c r="P41" s="1187"/>
      <c r="Q41" s="1187"/>
      <c r="R41" s="1187"/>
      <c r="S41" s="1187"/>
      <c r="T41" s="1187"/>
      <c r="U41" s="1187"/>
      <c r="V41" s="1187"/>
      <c r="W41" s="1187"/>
      <c r="X41" s="1187"/>
      <c r="Y41" s="1187"/>
      <c r="Z41" s="1187"/>
      <c r="AA41" s="1187"/>
      <c r="AB41" s="1187"/>
      <c r="AC41" s="1187"/>
      <c r="AD41" s="1187"/>
      <c r="AE41" s="1187"/>
      <c r="AF41" s="1187"/>
      <c r="AG41" s="1187"/>
      <c r="AH41" s="1187"/>
      <c r="AI41" s="1187"/>
      <c r="AJ41" s="1187"/>
      <c r="AK41" s="1187"/>
      <c r="AL41" s="1187"/>
      <c r="AM41" s="1187"/>
      <c r="AN41" s="1187"/>
      <c r="AO41" s="1187"/>
      <c r="AP41" s="1187"/>
      <c r="AQ41" s="1187"/>
      <c r="AR41" s="1187"/>
      <c r="AS41" s="1187"/>
      <c r="AT41" s="1187"/>
      <c r="AU41" s="1187"/>
      <c r="AV41" s="1187"/>
      <c r="AW41" s="1187"/>
      <c r="AX41" s="1187"/>
      <c r="AY41" s="1187"/>
      <c r="AZ41" s="1187"/>
      <c r="BA41" s="1187"/>
      <c r="BB41" s="1187"/>
    </row>
    <row r="42" spans="1:54" s="768" customFormat="1" ht="12.6" customHeight="1">
      <c r="A42" s="1187"/>
      <c r="B42" s="1187"/>
      <c r="C42" s="1187"/>
      <c r="D42" s="1187"/>
      <c r="E42" s="1187"/>
      <c r="F42" s="1187"/>
      <c r="G42" s="1187"/>
      <c r="H42" s="1187"/>
      <c r="I42" s="1187"/>
      <c r="J42" s="1187"/>
      <c r="K42" s="1187"/>
      <c r="L42" s="1187"/>
      <c r="M42" s="1187"/>
      <c r="N42" s="1187"/>
      <c r="O42" s="1187"/>
      <c r="P42" s="1187"/>
      <c r="Q42" s="1187"/>
      <c r="R42" s="1187"/>
      <c r="S42" s="1187"/>
      <c r="T42" s="1187"/>
      <c r="U42" s="1187"/>
      <c r="V42" s="1187"/>
      <c r="W42" s="1187"/>
      <c r="X42" s="1187"/>
      <c r="Y42" s="1187"/>
      <c r="Z42" s="1187"/>
      <c r="AA42" s="1187"/>
      <c r="AB42" s="1187"/>
      <c r="AC42" s="1187"/>
      <c r="AD42" s="1187"/>
      <c r="AE42" s="1187"/>
      <c r="AF42" s="1187"/>
      <c r="AG42" s="1187"/>
      <c r="AH42" s="1187"/>
      <c r="AI42" s="1187"/>
      <c r="AJ42" s="1187"/>
      <c r="AK42" s="1187"/>
      <c r="AL42" s="1187"/>
      <c r="AM42" s="1187"/>
      <c r="AN42" s="1187"/>
      <c r="AO42" s="1187"/>
      <c r="AP42" s="1187"/>
      <c r="AQ42" s="1187"/>
      <c r="AR42" s="1187"/>
      <c r="AS42" s="1187"/>
      <c r="AT42" s="1187"/>
      <c r="AU42" s="1187"/>
      <c r="AV42" s="1187"/>
      <c r="AW42" s="1187"/>
      <c r="AX42" s="1187"/>
      <c r="AY42" s="1187"/>
      <c r="AZ42" s="1187"/>
      <c r="BA42" s="1187"/>
      <c r="BB42" s="1187"/>
    </row>
    <row r="43" spans="1:54" s="768" customFormat="1" ht="12.6" customHeight="1">
      <c r="A43" s="1187"/>
      <c r="B43" s="1187"/>
      <c r="C43" s="1187"/>
      <c r="D43" s="1187"/>
      <c r="E43" s="1187"/>
      <c r="F43" s="1187"/>
      <c r="G43" s="1187"/>
      <c r="H43" s="1187"/>
      <c r="I43" s="1187"/>
      <c r="J43" s="1187"/>
      <c r="K43" s="1187"/>
      <c r="L43" s="1187"/>
      <c r="M43" s="1187"/>
      <c r="N43" s="1187"/>
      <c r="O43" s="1187"/>
      <c r="P43" s="1187"/>
      <c r="Q43" s="1187"/>
      <c r="R43" s="1187"/>
      <c r="S43" s="1187"/>
      <c r="T43" s="1187"/>
      <c r="U43" s="1187"/>
      <c r="V43" s="1187"/>
      <c r="W43" s="1187"/>
      <c r="X43" s="1187"/>
      <c r="Y43" s="1187"/>
      <c r="Z43" s="1187"/>
      <c r="AA43" s="1187"/>
      <c r="AB43" s="1187"/>
      <c r="AC43" s="1187"/>
      <c r="AD43" s="1187"/>
      <c r="AE43" s="1187"/>
      <c r="AF43" s="1187"/>
      <c r="AG43" s="1187"/>
      <c r="AH43" s="1187"/>
      <c r="AI43" s="1187"/>
      <c r="AJ43" s="1187"/>
      <c r="AK43" s="1187"/>
      <c r="AL43" s="1187"/>
      <c r="AM43" s="1187"/>
      <c r="AN43" s="1187"/>
      <c r="AO43" s="1187"/>
      <c r="AP43" s="1187"/>
      <c r="AQ43" s="1187"/>
      <c r="AR43" s="1187"/>
      <c r="AS43" s="1187"/>
      <c r="AT43" s="1187"/>
      <c r="AU43" s="1187"/>
      <c r="AV43" s="1187"/>
      <c r="AW43" s="1187"/>
      <c r="AX43" s="1187"/>
      <c r="AY43" s="1187"/>
      <c r="AZ43" s="1187"/>
      <c r="BA43" s="1187"/>
      <c r="BB43" s="1187"/>
    </row>
    <row r="44" spans="1:54" s="768" customFormat="1" ht="12.6" customHeight="1">
      <c r="A44" s="1187"/>
      <c r="B44" s="1187"/>
      <c r="C44" s="1187"/>
      <c r="D44" s="1187"/>
      <c r="E44" s="1187"/>
      <c r="F44" s="1187"/>
      <c r="G44" s="1187"/>
      <c r="H44" s="1187"/>
      <c r="I44" s="1187"/>
      <c r="J44" s="1187"/>
      <c r="K44" s="1187"/>
      <c r="L44" s="1187"/>
      <c r="M44" s="1187"/>
      <c r="N44" s="1187"/>
      <c r="O44" s="1187"/>
      <c r="P44" s="1187"/>
      <c r="Q44" s="1187"/>
      <c r="R44" s="1187"/>
      <c r="S44" s="1187"/>
      <c r="T44" s="1187"/>
      <c r="U44" s="1187"/>
      <c r="V44" s="1187"/>
      <c r="W44" s="1187"/>
      <c r="X44" s="1187"/>
      <c r="Y44" s="1187"/>
      <c r="Z44" s="1187"/>
      <c r="AA44" s="1187"/>
      <c r="AB44" s="1187"/>
      <c r="AC44" s="1187"/>
      <c r="AD44" s="1187"/>
      <c r="AE44" s="1187"/>
      <c r="AF44" s="1187"/>
      <c r="AG44" s="1187"/>
      <c r="AH44" s="1187"/>
      <c r="AI44" s="1187"/>
      <c r="AJ44" s="1187"/>
      <c r="AK44" s="1187"/>
      <c r="AL44" s="1187"/>
      <c r="AM44" s="1187"/>
      <c r="AN44" s="1187"/>
      <c r="AO44" s="1187"/>
      <c r="AP44" s="1187"/>
      <c r="AQ44" s="1187"/>
      <c r="AR44" s="1187"/>
      <c r="AS44" s="1187"/>
      <c r="AT44" s="1187"/>
      <c r="AU44" s="1187"/>
      <c r="AV44" s="1187"/>
      <c r="AW44" s="1187"/>
      <c r="AX44" s="1187"/>
      <c r="AY44" s="1187"/>
      <c r="AZ44" s="1187"/>
      <c r="BA44" s="1187"/>
      <c r="BB44" s="1187"/>
    </row>
    <row r="45" spans="1:54" s="768" customFormat="1" ht="12.6" customHeight="1">
      <c r="A45" s="1187"/>
      <c r="B45" s="1187"/>
      <c r="C45" s="1187"/>
      <c r="D45" s="1187"/>
      <c r="E45" s="1187"/>
      <c r="F45" s="1187"/>
      <c r="G45" s="1187"/>
      <c r="H45" s="1187"/>
      <c r="I45" s="1187"/>
      <c r="J45" s="1187"/>
      <c r="K45" s="1187"/>
      <c r="L45" s="1187"/>
      <c r="M45" s="1187"/>
      <c r="N45" s="1187"/>
      <c r="O45" s="1187"/>
      <c r="P45" s="1187"/>
      <c r="Q45" s="1187"/>
      <c r="R45" s="1187"/>
      <c r="S45" s="1187"/>
      <c r="T45" s="1187"/>
      <c r="U45" s="1187"/>
      <c r="V45" s="1187"/>
      <c r="W45" s="1187"/>
      <c r="X45" s="1187"/>
      <c r="Y45" s="1187"/>
      <c r="Z45" s="1187"/>
      <c r="AA45" s="1187"/>
      <c r="AB45" s="1187"/>
      <c r="AC45" s="1187"/>
      <c r="AD45" s="1187"/>
      <c r="AE45" s="1187"/>
      <c r="AF45" s="1187"/>
      <c r="AG45" s="1187"/>
      <c r="AH45" s="1187"/>
      <c r="AI45" s="1187"/>
      <c r="AJ45" s="1187"/>
      <c r="AK45" s="1187"/>
      <c r="AL45" s="1187"/>
      <c r="AM45" s="1187"/>
      <c r="AN45" s="1187"/>
      <c r="AO45" s="1187"/>
      <c r="AP45" s="1187"/>
      <c r="AQ45" s="1187"/>
      <c r="AR45" s="1187"/>
      <c r="AS45" s="1187"/>
      <c r="AT45" s="1187"/>
      <c r="AU45" s="1187"/>
      <c r="AV45" s="1187"/>
      <c r="AW45" s="1187"/>
      <c r="AX45" s="1187"/>
      <c r="AY45" s="1187"/>
      <c r="AZ45" s="1187"/>
      <c r="BA45" s="1187"/>
      <c r="BB45" s="1187"/>
    </row>
    <row r="46" spans="1:54" s="768" customFormat="1" ht="12.6" customHeight="1">
      <c r="A46" s="1187"/>
      <c r="B46" s="1187"/>
      <c r="C46" s="1187"/>
      <c r="D46" s="1187"/>
      <c r="E46" s="1187"/>
      <c r="F46" s="1187"/>
      <c r="G46" s="1187"/>
      <c r="H46" s="1187"/>
      <c r="I46" s="1187"/>
      <c r="J46" s="1187"/>
      <c r="K46" s="1187"/>
      <c r="L46" s="1187"/>
      <c r="M46" s="1187"/>
      <c r="N46" s="1187"/>
      <c r="O46" s="1187"/>
      <c r="P46" s="1187"/>
      <c r="Q46" s="1187"/>
      <c r="R46" s="1187"/>
      <c r="S46" s="1187"/>
      <c r="T46" s="1187"/>
      <c r="U46" s="1187"/>
      <c r="V46" s="1187"/>
      <c r="W46" s="1187"/>
      <c r="X46" s="1187"/>
      <c r="Y46" s="1187"/>
      <c r="Z46" s="1187"/>
      <c r="AA46" s="1187"/>
      <c r="AB46" s="1187"/>
      <c r="AC46" s="1187"/>
      <c r="AD46" s="1187"/>
      <c r="AE46" s="1187"/>
      <c r="AF46" s="1187"/>
      <c r="AG46" s="1187"/>
      <c r="AH46" s="1187"/>
      <c r="AI46" s="1187"/>
      <c r="AJ46" s="1187"/>
      <c r="AK46" s="1187"/>
      <c r="AL46" s="1187"/>
      <c r="AM46" s="1187"/>
      <c r="AN46" s="1187"/>
      <c r="AO46" s="1187"/>
      <c r="AP46" s="1187"/>
      <c r="AQ46" s="1187"/>
      <c r="AR46" s="1187"/>
      <c r="AS46" s="1187"/>
      <c r="AT46" s="1187"/>
      <c r="AU46" s="1187"/>
      <c r="AV46" s="1187"/>
      <c r="AW46" s="1187"/>
      <c r="AX46" s="1187"/>
      <c r="AY46" s="1187"/>
      <c r="AZ46" s="1187"/>
      <c r="BA46" s="1187"/>
      <c r="BB46" s="1187"/>
    </row>
    <row r="47" spans="1:54" s="768" customFormat="1" ht="12.6" customHeight="1">
      <c r="A47" s="1117"/>
      <c r="B47" s="1118"/>
      <c r="C47" s="1118"/>
      <c r="D47" s="1118"/>
      <c r="E47" s="1118"/>
      <c r="F47" s="1118"/>
      <c r="G47" s="1118"/>
      <c r="H47" s="1118"/>
      <c r="I47" s="1118"/>
      <c r="J47" s="1118"/>
      <c r="K47" s="1118"/>
      <c r="L47" s="1118"/>
      <c r="M47" s="1118"/>
      <c r="N47" s="1118"/>
      <c r="O47" s="1118"/>
      <c r="P47" s="1118"/>
      <c r="Q47" s="1118"/>
      <c r="R47" s="1118"/>
      <c r="S47" s="1118"/>
      <c r="T47" s="1118"/>
      <c r="U47" s="1118"/>
      <c r="V47" s="1118"/>
      <c r="W47" s="1118"/>
      <c r="X47" s="1118"/>
      <c r="Y47" s="1118"/>
      <c r="Z47" s="1118"/>
      <c r="AA47" s="1118"/>
      <c r="AB47" s="1118"/>
      <c r="AC47" s="1118"/>
      <c r="AD47" s="1118"/>
      <c r="AE47" s="1118"/>
      <c r="AF47" s="1118"/>
      <c r="AG47" s="1118"/>
      <c r="AH47" s="1118"/>
      <c r="AI47" s="1118"/>
      <c r="AJ47" s="1118"/>
      <c r="AK47" s="1118"/>
      <c r="AL47" s="1118"/>
      <c r="AM47" s="1118"/>
      <c r="AN47" s="1118"/>
      <c r="AO47" s="1118"/>
      <c r="AP47" s="1118"/>
      <c r="AQ47" s="1118"/>
      <c r="AR47" s="1118"/>
      <c r="AS47" s="1118"/>
      <c r="AT47" s="1118"/>
      <c r="AU47" s="1118"/>
      <c r="AV47" s="1118"/>
      <c r="AW47" s="1118"/>
      <c r="AX47" s="1118"/>
      <c r="AY47" s="1118"/>
      <c r="AZ47" s="1118"/>
      <c r="BA47" s="1118"/>
      <c r="BB47" s="1118"/>
    </row>
    <row r="48" spans="1:54" ht="12.6" customHeight="1">
      <c r="A48" s="780" t="s">
        <v>1939</v>
      </c>
      <c r="B48" s="781"/>
      <c r="C48" s="781"/>
      <c r="D48" s="781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781"/>
      <c r="Q48" s="781"/>
      <c r="R48" s="781"/>
      <c r="S48" s="781"/>
      <c r="T48" s="781"/>
      <c r="U48" s="781"/>
      <c r="V48" s="781"/>
      <c r="W48" s="781"/>
      <c r="X48" s="781"/>
      <c r="Y48" s="781"/>
      <c r="Z48" s="781"/>
      <c r="AA48" s="781"/>
      <c r="AB48" s="781"/>
      <c r="AC48" s="781"/>
      <c r="AD48" s="781"/>
      <c r="AE48" s="781"/>
      <c r="AF48" s="781"/>
      <c r="AG48" s="781"/>
      <c r="AH48" s="781"/>
      <c r="AI48" s="781"/>
      <c r="AJ48" s="781"/>
      <c r="AK48" s="781"/>
      <c r="AL48" s="781"/>
      <c r="AM48" s="781"/>
      <c r="AN48" s="781"/>
      <c r="AO48" s="781"/>
      <c r="AP48" s="781"/>
      <c r="AQ48" s="781"/>
      <c r="AR48" s="781"/>
      <c r="AS48" s="781"/>
      <c r="AT48" s="781"/>
      <c r="AU48" s="781"/>
      <c r="AV48" s="781"/>
      <c r="AW48" s="781"/>
      <c r="AX48" s="781"/>
      <c r="AY48" s="781"/>
      <c r="AZ48" s="781"/>
      <c r="BA48" s="781"/>
      <c r="BB48" s="781"/>
    </row>
    <row r="49" spans="1:54" s="768" customFormat="1" ht="12.6" customHeight="1">
      <c r="A49" s="1117" t="s">
        <v>3332</v>
      </c>
      <c r="B49" s="1118"/>
      <c r="C49" s="1118"/>
      <c r="D49" s="1118"/>
      <c r="E49" s="1118"/>
      <c r="F49" s="1118"/>
      <c r="G49" s="1118"/>
      <c r="H49" s="1118"/>
      <c r="I49" s="1118"/>
      <c r="J49" s="1118"/>
      <c r="K49" s="1118"/>
      <c r="L49" s="1118"/>
      <c r="M49" s="1118"/>
      <c r="N49" s="1118"/>
      <c r="O49" s="1118"/>
      <c r="P49" s="1118"/>
      <c r="Q49" s="1118"/>
      <c r="R49" s="1118"/>
      <c r="S49" s="1118"/>
      <c r="T49" s="1118"/>
      <c r="U49" s="1118"/>
      <c r="V49" s="1118"/>
      <c r="W49" s="1118"/>
      <c r="X49" s="1118"/>
      <c r="Y49" s="1118"/>
      <c r="Z49" s="1118"/>
      <c r="AA49" s="1118"/>
      <c r="AB49" s="1118"/>
      <c r="AC49" s="1118"/>
      <c r="AD49" s="1118"/>
      <c r="AE49" s="1118"/>
      <c r="AF49" s="1118"/>
      <c r="AG49" s="1118"/>
      <c r="AH49" s="1118"/>
      <c r="AI49" s="1118"/>
      <c r="AJ49" s="1118"/>
      <c r="AK49" s="1118"/>
      <c r="AL49" s="1118"/>
      <c r="AM49" s="1118"/>
      <c r="AN49" s="1118"/>
      <c r="AO49" s="1118"/>
      <c r="AP49" s="1118"/>
      <c r="AQ49" s="1118"/>
      <c r="AR49" s="1118"/>
      <c r="AS49" s="1118"/>
      <c r="AT49" s="1118"/>
      <c r="AU49" s="1118"/>
      <c r="AV49" s="1118"/>
      <c r="AW49" s="1118"/>
      <c r="AX49" s="1118"/>
      <c r="AY49" s="1118"/>
      <c r="AZ49" s="1118"/>
      <c r="BA49" s="1118"/>
      <c r="BB49" s="1118"/>
    </row>
    <row r="50" spans="1:54" s="768" customFormat="1" ht="12.6" customHeight="1">
      <c r="A50" s="1117"/>
      <c r="B50" s="1118"/>
      <c r="C50" s="1118"/>
      <c r="D50" s="1118"/>
      <c r="E50" s="1118"/>
      <c r="F50" s="1118"/>
      <c r="G50" s="1118"/>
      <c r="H50" s="1118"/>
      <c r="I50" s="1118"/>
      <c r="J50" s="1118"/>
      <c r="K50" s="1118"/>
      <c r="L50" s="1118"/>
      <c r="M50" s="1118"/>
      <c r="N50" s="1118"/>
      <c r="O50" s="1118"/>
      <c r="P50" s="1118"/>
      <c r="Q50" s="1118"/>
      <c r="R50" s="1118"/>
      <c r="S50" s="1118"/>
      <c r="T50" s="1118"/>
      <c r="U50" s="1118"/>
      <c r="V50" s="1118"/>
      <c r="W50" s="1118"/>
      <c r="X50" s="1118"/>
      <c r="Y50" s="1118"/>
      <c r="Z50" s="1118"/>
      <c r="AA50" s="1118"/>
      <c r="AB50" s="1118"/>
      <c r="AC50" s="1118"/>
      <c r="AD50" s="1118"/>
      <c r="AE50" s="1118"/>
      <c r="AF50" s="1118"/>
      <c r="AG50" s="1118"/>
      <c r="AH50" s="1118"/>
      <c r="AI50" s="1118"/>
      <c r="AJ50" s="1118"/>
      <c r="AK50" s="1118"/>
      <c r="AL50" s="1118"/>
      <c r="AM50" s="1118"/>
      <c r="AN50" s="1118"/>
      <c r="AO50" s="1118"/>
      <c r="AP50" s="1118"/>
      <c r="AQ50" s="1118"/>
      <c r="AR50" s="1118"/>
      <c r="AS50" s="1118"/>
      <c r="AT50" s="1118"/>
      <c r="AU50" s="1118"/>
      <c r="AV50" s="1118"/>
      <c r="AW50" s="1118"/>
      <c r="AX50" s="1118"/>
      <c r="AY50" s="1118"/>
      <c r="AZ50" s="1118"/>
      <c r="BA50" s="1118"/>
      <c r="BB50" s="1118"/>
    </row>
    <row r="51" spans="1:54" s="768" customFormat="1" ht="12.6" customHeight="1">
      <c r="A51" s="1117"/>
      <c r="B51" s="1118"/>
      <c r="C51" s="1118"/>
      <c r="D51" s="1118"/>
      <c r="E51" s="1118"/>
      <c r="F51" s="1118"/>
      <c r="G51" s="1118"/>
      <c r="H51" s="1118"/>
      <c r="I51" s="1118"/>
      <c r="J51" s="1118"/>
      <c r="K51" s="1118"/>
      <c r="L51" s="1118"/>
      <c r="M51" s="1118"/>
      <c r="N51" s="1118"/>
      <c r="O51" s="1118"/>
      <c r="P51" s="1118"/>
      <c r="Q51" s="1118"/>
      <c r="R51" s="1118"/>
      <c r="S51" s="1118"/>
      <c r="T51" s="1118"/>
      <c r="U51" s="1118"/>
      <c r="V51" s="1118"/>
      <c r="W51" s="1118"/>
      <c r="X51" s="1118"/>
      <c r="Y51" s="1118"/>
      <c r="Z51" s="1118"/>
      <c r="AA51" s="1118"/>
      <c r="AB51" s="1118"/>
      <c r="AC51" s="1118"/>
      <c r="AD51" s="1118"/>
      <c r="AE51" s="1118"/>
      <c r="AF51" s="1118"/>
      <c r="AG51" s="1118"/>
      <c r="AH51" s="1118"/>
      <c r="AI51" s="1118"/>
      <c r="AJ51" s="1118"/>
      <c r="AK51" s="1118"/>
      <c r="AL51" s="1118"/>
      <c r="AM51" s="1118"/>
      <c r="AN51" s="1118"/>
      <c r="AO51" s="1118"/>
      <c r="AP51" s="1118"/>
      <c r="AQ51" s="1118"/>
      <c r="AR51" s="1118"/>
      <c r="AS51" s="1118"/>
      <c r="AT51" s="1118"/>
      <c r="AU51" s="1118"/>
      <c r="AV51" s="1118"/>
      <c r="AW51" s="1118"/>
      <c r="AX51" s="1118"/>
      <c r="AY51" s="1118"/>
      <c r="AZ51" s="1118"/>
      <c r="BA51" s="1118"/>
      <c r="BB51" s="1118"/>
    </row>
    <row r="52" spans="1:54" s="768" customFormat="1" ht="12.6" customHeight="1">
      <c r="A52" s="1117"/>
      <c r="B52" s="1118"/>
      <c r="C52" s="1118"/>
      <c r="D52" s="1118"/>
      <c r="E52" s="1118"/>
      <c r="F52" s="1118"/>
      <c r="G52" s="1118"/>
      <c r="H52" s="1118"/>
      <c r="I52" s="1118"/>
      <c r="J52" s="1118"/>
      <c r="K52" s="1118"/>
      <c r="L52" s="1118"/>
      <c r="M52" s="1118"/>
      <c r="N52" s="1118"/>
      <c r="O52" s="1118"/>
      <c r="P52" s="1118"/>
      <c r="Q52" s="1118"/>
      <c r="R52" s="1118"/>
      <c r="S52" s="1118"/>
      <c r="T52" s="1118"/>
      <c r="U52" s="1118"/>
      <c r="V52" s="1118"/>
      <c r="W52" s="1118"/>
      <c r="X52" s="1118"/>
      <c r="Y52" s="1118"/>
      <c r="Z52" s="1118"/>
      <c r="AA52" s="1118"/>
      <c r="AB52" s="1118"/>
      <c r="AC52" s="1118"/>
      <c r="AD52" s="1118"/>
      <c r="AE52" s="1118"/>
      <c r="AF52" s="1118"/>
      <c r="AG52" s="1118"/>
      <c r="AH52" s="1118"/>
      <c r="AI52" s="1118"/>
      <c r="AJ52" s="1118"/>
      <c r="AK52" s="1118"/>
      <c r="AL52" s="1118"/>
      <c r="AM52" s="1118"/>
      <c r="AN52" s="1118"/>
      <c r="AO52" s="1118"/>
      <c r="AP52" s="1118"/>
      <c r="AQ52" s="1118"/>
      <c r="AR52" s="1118"/>
      <c r="AS52" s="1118"/>
      <c r="AT52" s="1118"/>
      <c r="AU52" s="1118"/>
      <c r="AV52" s="1118"/>
      <c r="AW52" s="1118"/>
      <c r="AX52" s="1118"/>
      <c r="AY52" s="1118"/>
      <c r="AZ52" s="1118"/>
      <c r="BA52" s="1118"/>
      <c r="BB52" s="1118"/>
    </row>
    <row r="53" spans="1:54" s="768" customFormat="1" ht="12.6" customHeight="1">
      <c r="A53" s="1241" t="s">
        <v>3328</v>
      </c>
      <c r="B53" s="1242"/>
      <c r="C53" s="1242"/>
      <c r="D53" s="1242"/>
      <c r="E53" s="1242"/>
      <c r="F53" s="1242"/>
      <c r="G53" s="1242"/>
      <c r="H53" s="1242"/>
      <c r="I53" s="1242"/>
      <c r="J53" s="1242"/>
      <c r="K53" s="1242"/>
      <c r="L53" s="1242"/>
      <c r="M53" s="1242"/>
      <c r="N53" s="1242"/>
      <c r="O53" s="1242"/>
      <c r="P53" s="1242"/>
      <c r="Q53" s="1242"/>
      <c r="R53" s="1242"/>
      <c r="S53" s="1242"/>
      <c r="T53" s="1242"/>
      <c r="U53" s="1242"/>
      <c r="V53" s="1242"/>
      <c r="W53" s="1242"/>
      <c r="X53" s="1242"/>
      <c r="Y53" s="1242"/>
      <c r="Z53" s="1242"/>
      <c r="AA53" s="1242"/>
      <c r="AB53" s="1242"/>
      <c r="AC53" s="1242"/>
      <c r="AD53" s="1242"/>
      <c r="AE53" s="1242"/>
      <c r="AF53" s="1242"/>
      <c r="AG53" s="1242"/>
      <c r="AH53" s="1242"/>
      <c r="AI53" s="1242"/>
      <c r="AJ53" s="1242"/>
      <c r="AK53" s="1242"/>
      <c r="AL53" s="1242"/>
      <c r="AM53" s="1242"/>
      <c r="AN53" s="1242"/>
      <c r="AO53" s="1242"/>
      <c r="AP53" s="1242"/>
      <c r="AQ53" s="1242"/>
      <c r="AR53" s="1242"/>
      <c r="AS53" s="1242"/>
      <c r="AT53" s="1242"/>
      <c r="AU53" s="1242"/>
      <c r="AV53" s="1242"/>
      <c r="AW53" s="1242"/>
      <c r="AX53" s="1242"/>
      <c r="AY53" s="1242"/>
      <c r="AZ53" s="1242"/>
      <c r="BA53" s="1242"/>
      <c r="BB53" s="1242"/>
    </row>
    <row r="54" spans="1:54" s="768" customFormat="1" ht="12.6" customHeight="1">
      <c r="A54" s="1117" t="s">
        <v>3329</v>
      </c>
      <c r="B54" s="1118"/>
      <c r="C54" s="1118"/>
      <c r="D54" s="1118"/>
      <c r="E54" s="1118"/>
      <c r="F54" s="1118"/>
      <c r="G54" s="1118"/>
      <c r="H54" s="1118"/>
      <c r="I54" s="1118"/>
      <c r="J54" s="1118"/>
      <c r="K54" s="1118"/>
      <c r="L54" s="1118"/>
      <c r="M54" s="1118"/>
      <c r="N54" s="1118"/>
      <c r="O54" s="1118"/>
      <c r="P54" s="1118"/>
      <c r="Q54" s="1118"/>
      <c r="R54" s="1118"/>
      <c r="S54" s="1118"/>
      <c r="T54" s="1118"/>
      <c r="U54" s="1118"/>
      <c r="V54" s="1118"/>
      <c r="W54" s="1118"/>
      <c r="X54" s="1118"/>
      <c r="Y54" s="1118"/>
      <c r="Z54" s="1118"/>
      <c r="AA54" s="1118"/>
      <c r="AB54" s="1118"/>
      <c r="AC54" s="1118"/>
      <c r="AD54" s="1118"/>
      <c r="AE54" s="1118"/>
      <c r="AF54" s="1118"/>
      <c r="AG54" s="1118"/>
      <c r="AH54" s="1118"/>
      <c r="AI54" s="1118"/>
      <c r="AJ54" s="1118"/>
      <c r="AK54" s="1118"/>
      <c r="AL54" s="1118"/>
      <c r="AM54" s="1118"/>
      <c r="AN54" s="1118"/>
      <c r="AO54" s="1118"/>
      <c r="AP54" s="1118"/>
      <c r="AQ54" s="1118"/>
      <c r="AR54" s="1118"/>
      <c r="AS54" s="1118"/>
      <c r="AT54" s="1118"/>
      <c r="AU54" s="1118"/>
      <c r="AV54" s="1118"/>
      <c r="AW54" s="1118"/>
      <c r="AX54" s="1118"/>
      <c r="AY54" s="1118"/>
      <c r="AZ54" s="1118"/>
      <c r="BA54" s="1118"/>
      <c r="BB54" s="1118"/>
    </row>
    <row r="55" spans="1:54" s="768" customFormat="1" ht="12.6" customHeight="1">
      <c r="A55" s="1117" t="s">
        <v>3330</v>
      </c>
      <c r="B55" s="1118"/>
      <c r="C55" s="1118"/>
      <c r="D55" s="1118"/>
      <c r="E55" s="1118"/>
      <c r="F55" s="1118"/>
      <c r="G55" s="1118"/>
      <c r="H55" s="1118"/>
      <c r="I55" s="1118"/>
      <c r="J55" s="1118"/>
      <c r="K55" s="1118"/>
      <c r="L55" s="1118"/>
      <c r="M55" s="1118"/>
      <c r="N55" s="1118"/>
      <c r="O55" s="1118"/>
      <c r="P55" s="1118"/>
      <c r="Q55" s="1118"/>
      <c r="R55" s="1118"/>
      <c r="S55" s="1118"/>
      <c r="T55" s="1118"/>
      <c r="U55" s="1118"/>
      <c r="V55" s="1118"/>
      <c r="W55" s="1118"/>
      <c r="X55" s="1118"/>
      <c r="Y55" s="1118"/>
      <c r="Z55" s="1118"/>
      <c r="AA55" s="1118"/>
      <c r="AB55" s="1118"/>
      <c r="AC55" s="1118"/>
      <c r="AD55" s="1118"/>
      <c r="AE55" s="1118"/>
      <c r="AF55" s="1118"/>
      <c r="AG55" s="1118"/>
      <c r="AH55" s="1118"/>
      <c r="AI55" s="1118"/>
      <c r="AJ55" s="1118"/>
      <c r="AK55" s="1118"/>
      <c r="AL55" s="1118"/>
      <c r="AM55" s="1118"/>
      <c r="AN55" s="1118"/>
      <c r="AO55" s="1118"/>
      <c r="AP55" s="1118"/>
      <c r="AQ55" s="1118"/>
      <c r="AR55" s="1118"/>
      <c r="AS55" s="1118"/>
      <c r="AT55" s="1118"/>
      <c r="AU55" s="1118"/>
      <c r="AV55" s="1118"/>
      <c r="AW55" s="1118"/>
      <c r="AX55" s="1118"/>
      <c r="AY55" s="1118"/>
      <c r="AZ55" s="1118"/>
      <c r="BA55" s="1118"/>
      <c r="BB55" s="1118"/>
    </row>
    <row r="56" spans="1:54" s="768" customFormat="1" ht="12.6" customHeight="1">
      <c r="A56" s="1117" t="s">
        <v>3331</v>
      </c>
      <c r="B56" s="1118"/>
      <c r="C56" s="1118"/>
      <c r="D56" s="1118"/>
      <c r="E56" s="1118"/>
      <c r="F56" s="1118"/>
      <c r="G56" s="1118"/>
      <c r="H56" s="1118"/>
      <c r="I56" s="1118"/>
      <c r="J56" s="1118"/>
      <c r="K56" s="1118"/>
      <c r="L56" s="1118"/>
      <c r="M56" s="1118"/>
      <c r="N56" s="1118"/>
      <c r="O56" s="1118"/>
      <c r="P56" s="1118"/>
      <c r="Q56" s="1118"/>
      <c r="R56" s="1118"/>
      <c r="S56" s="1118"/>
      <c r="T56" s="1118"/>
      <c r="U56" s="1118"/>
      <c r="V56" s="1118"/>
      <c r="W56" s="1118"/>
      <c r="X56" s="1118"/>
      <c r="Y56" s="1118"/>
      <c r="Z56" s="1118"/>
      <c r="AA56" s="1118"/>
      <c r="AB56" s="1118"/>
      <c r="AC56" s="1118"/>
      <c r="AD56" s="1118"/>
      <c r="AE56" s="1118"/>
      <c r="AF56" s="1118"/>
      <c r="AG56" s="1118"/>
      <c r="AH56" s="1118"/>
      <c r="AI56" s="1118"/>
      <c r="AJ56" s="1118"/>
      <c r="AK56" s="1118"/>
      <c r="AL56" s="1118"/>
      <c r="AM56" s="1118"/>
      <c r="AN56" s="1118"/>
      <c r="AO56" s="1118"/>
      <c r="AP56" s="1118"/>
      <c r="AQ56" s="1118"/>
      <c r="AR56" s="1118"/>
      <c r="AS56" s="1118"/>
      <c r="AT56" s="1118"/>
      <c r="AU56" s="1118"/>
      <c r="AV56" s="1118"/>
      <c r="AW56" s="1118"/>
      <c r="AX56" s="1118"/>
      <c r="AY56" s="1118"/>
      <c r="AZ56" s="1118"/>
      <c r="BA56" s="1118"/>
      <c r="BB56" s="1118"/>
    </row>
    <row r="57" spans="1:54" s="768" customFormat="1" ht="12.6" customHeight="1">
      <c r="A57" s="1117"/>
      <c r="B57" s="1118"/>
      <c r="C57" s="1118"/>
      <c r="D57" s="1118"/>
      <c r="E57" s="1118"/>
      <c r="F57" s="1118"/>
      <c r="G57" s="1118"/>
      <c r="H57" s="1118"/>
      <c r="I57" s="1118"/>
      <c r="J57" s="1118"/>
      <c r="K57" s="1118"/>
      <c r="L57" s="1118"/>
      <c r="M57" s="1118"/>
      <c r="N57" s="1118"/>
      <c r="O57" s="1118"/>
      <c r="P57" s="1118"/>
      <c r="Q57" s="1118"/>
      <c r="R57" s="1118"/>
      <c r="S57" s="1118"/>
      <c r="T57" s="1118"/>
      <c r="U57" s="1118"/>
      <c r="V57" s="1118"/>
      <c r="W57" s="1118"/>
      <c r="X57" s="1118"/>
      <c r="Y57" s="1118"/>
      <c r="Z57" s="1118"/>
      <c r="AA57" s="1118"/>
      <c r="AB57" s="1118"/>
      <c r="AC57" s="1118"/>
      <c r="AD57" s="1118"/>
      <c r="AE57" s="1118"/>
      <c r="AF57" s="1118"/>
      <c r="AG57" s="1118"/>
      <c r="AH57" s="1118"/>
      <c r="AI57" s="1118"/>
      <c r="AJ57" s="1118"/>
      <c r="AK57" s="1118"/>
      <c r="AL57" s="1118"/>
      <c r="AM57" s="1118"/>
      <c r="AN57" s="1118"/>
      <c r="AO57" s="1118"/>
      <c r="AP57" s="1118"/>
      <c r="AQ57" s="1118"/>
      <c r="AR57" s="1118"/>
      <c r="AS57" s="1118"/>
      <c r="AT57" s="1118"/>
      <c r="AU57" s="1118"/>
      <c r="AV57" s="1118"/>
      <c r="AW57" s="1118"/>
      <c r="AX57" s="1118"/>
      <c r="AY57" s="1118"/>
      <c r="AZ57" s="1118"/>
      <c r="BA57" s="1118"/>
      <c r="BB57" s="1118"/>
    </row>
    <row r="58" spans="1:54" s="768" customFormat="1" ht="12.6" customHeight="1">
      <c r="A58" s="1117"/>
      <c r="B58" s="1118"/>
      <c r="C58" s="1118"/>
      <c r="D58" s="1118"/>
      <c r="E58" s="1118"/>
      <c r="F58" s="1118"/>
      <c r="G58" s="1118"/>
      <c r="H58" s="1118"/>
      <c r="I58" s="1118"/>
      <c r="J58" s="1118"/>
      <c r="K58" s="1118"/>
      <c r="L58" s="1118"/>
      <c r="M58" s="1118"/>
      <c r="N58" s="1118"/>
      <c r="O58" s="1118"/>
      <c r="P58" s="1118"/>
      <c r="Q58" s="1118"/>
      <c r="R58" s="1118"/>
      <c r="S58" s="1118"/>
      <c r="T58" s="1118"/>
      <c r="U58" s="1118"/>
      <c r="V58" s="1118"/>
      <c r="W58" s="1118"/>
      <c r="X58" s="1118"/>
      <c r="Y58" s="1118"/>
      <c r="Z58" s="1118"/>
      <c r="AA58" s="1118"/>
      <c r="AB58" s="1118"/>
      <c r="AC58" s="1118"/>
      <c r="AD58" s="1118"/>
      <c r="AE58" s="1118"/>
      <c r="AF58" s="1118"/>
      <c r="AG58" s="1118"/>
      <c r="AH58" s="1118"/>
      <c r="AI58" s="1118"/>
      <c r="AJ58" s="1118"/>
      <c r="AK58" s="1118"/>
      <c r="AL58" s="1118"/>
      <c r="AM58" s="1118"/>
      <c r="AN58" s="1118"/>
      <c r="AO58" s="1118"/>
      <c r="AP58" s="1118"/>
      <c r="AQ58" s="1118"/>
      <c r="AR58" s="1118"/>
      <c r="AS58" s="1118"/>
      <c r="AT58" s="1118"/>
      <c r="AU58" s="1118"/>
      <c r="AV58" s="1118"/>
      <c r="AW58" s="1118"/>
      <c r="AX58" s="1118"/>
      <c r="AY58" s="1118"/>
      <c r="AZ58" s="1118"/>
      <c r="BA58" s="1118"/>
      <c r="BB58" s="1118"/>
    </row>
    <row r="59" spans="1:54" s="768" customFormat="1" ht="12.6" customHeight="1">
      <c r="A59" s="1152"/>
      <c r="B59" s="1197"/>
      <c r="C59" s="1197"/>
      <c r="D59" s="1197"/>
      <c r="E59" s="1197"/>
      <c r="F59" s="1197"/>
      <c r="G59" s="1197"/>
      <c r="H59" s="1197"/>
      <c r="I59" s="1197"/>
      <c r="J59" s="1197"/>
      <c r="K59" s="1197"/>
      <c r="L59" s="1197"/>
      <c r="M59" s="1197"/>
      <c r="N59" s="1197"/>
      <c r="O59" s="1197"/>
      <c r="P59" s="1197"/>
      <c r="Q59" s="1197"/>
      <c r="R59" s="1197"/>
      <c r="S59" s="1197"/>
      <c r="T59" s="1197"/>
      <c r="U59" s="1197"/>
      <c r="V59" s="1197"/>
      <c r="W59" s="1197"/>
      <c r="X59" s="1197"/>
      <c r="Y59" s="1197"/>
      <c r="Z59" s="1197"/>
      <c r="AA59" s="1197"/>
      <c r="AB59" s="1197"/>
      <c r="AC59" s="1197"/>
      <c r="AD59" s="1197"/>
      <c r="AE59" s="1197"/>
      <c r="AF59" s="1197"/>
      <c r="AG59" s="1197"/>
      <c r="AH59" s="1197"/>
      <c r="AI59" s="1197"/>
      <c r="AJ59" s="1197"/>
      <c r="AK59" s="1197"/>
      <c r="AL59" s="1197"/>
      <c r="AM59" s="1197"/>
      <c r="AN59" s="1197"/>
      <c r="AO59" s="1197"/>
      <c r="AP59" s="1197"/>
      <c r="AQ59" s="1197"/>
      <c r="AR59" s="1197"/>
      <c r="AS59" s="1197"/>
      <c r="AT59" s="1197"/>
      <c r="AU59" s="1197"/>
      <c r="AV59" s="1197"/>
      <c r="AW59" s="1197"/>
      <c r="AX59" s="1197"/>
      <c r="AY59" s="1197"/>
      <c r="AZ59" s="1197"/>
      <c r="BA59" s="1197"/>
      <c r="BB59" s="1197"/>
    </row>
    <row r="60" spans="1:54" s="289" customFormat="1" ht="12.6" customHeight="1">
      <c r="A60" s="315" t="s">
        <v>3609</v>
      </c>
    </row>
    <row r="61" spans="1:54" s="289" customFormat="1" ht="12.6" customHeight="1">
      <c r="A61" s="315" t="s">
        <v>2302</v>
      </c>
      <c r="B61" s="393"/>
      <c r="C61" s="1036" t="str">
        <f>$C$2</f>
        <v>ELEKTROSYSTEM, a.s.</v>
      </c>
      <c r="D61" s="1036"/>
      <c r="E61" s="1036"/>
      <c r="F61" s="1036"/>
      <c r="G61" s="1036"/>
      <c r="H61" s="1036"/>
      <c r="I61" s="1036"/>
      <c r="J61" s="1036"/>
      <c r="K61" s="1036"/>
      <c r="L61" s="1036"/>
      <c r="M61" s="1036"/>
      <c r="N61" s="1036"/>
      <c r="O61" s="1036"/>
      <c r="P61" s="1036"/>
      <c r="Q61" s="1036"/>
      <c r="R61" s="1036"/>
      <c r="S61" s="1036"/>
      <c r="T61" s="1036"/>
      <c r="U61" s="1036"/>
      <c r="V61" s="1036"/>
      <c r="W61" s="1036"/>
      <c r="X61" s="1036"/>
      <c r="Y61" s="1036"/>
      <c r="Z61" s="1037"/>
      <c r="AB61" s="289" t="s">
        <v>922</v>
      </c>
      <c r="AD61" s="1035" t="str">
        <f>$AD$2</f>
        <v>31571875</v>
      </c>
      <c r="AE61" s="1036"/>
      <c r="AF61" s="1036"/>
      <c r="AG61" s="1036"/>
      <c r="AH61" s="1036"/>
      <c r="AI61" s="1036"/>
      <c r="AJ61" s="1036"/>
      <c r="AK61" s="1037"/>
      <c r="AL61" s="289" t="s">
        <v>844</v>
      </c>
      <c r="AN61" s="1026" t="str">
        <f>$AN$2</f>
        <v>21020448496</v>
      </c>
      <c r="AO61" s="1027"/>
      <c r="AP61" s="1027"/>
      <c r="AQ61" s="1027"/>
      <c r="AR61" s="1027"/>
      <c r="AS61" s="1027"/>
      <c r="AT61" s="1027"/>
      <c r="AU61" s="1027"/>
      <c r="AV61" s="1027"/>
      <c r="AW61" s="1027"/>
      <c r="AX61" s="1027"/>
      <c r="AY61" s="1027"/>
      <c r="AZ61" s="1027"/>
      <c r="BA61" s="1027"/>
      <c r="BB61" s="1028"/>
    </row>
    <row r="63" spans="1:54" ht="12.6" customHeight="1">
      <c r="A63" s="780" t="s">
        <v>1938</v>
      </c>
      <c r="B63" s="781"/>
      <c r="C63" s="781"/>
      <c r="D63" s="781"/>
      <c r="E63" s="781"/>
      <c r="F63" s="781"/>
      <c r="G63" s="781"/>
      <c r="H63" s="781"/>
      <c r="I63" s="781"/>
      <c r="J63" s="781"/>
      <c r="K63" s="781"/>
      <c r="L63" s="781"/>
      <c r="M63" s="781"/>
      <c r="N63" s="781"/>
      <c r="O63" s="781"/>
      <c r="P63" s="781"/>
      <c r="Q63" s="781"/>
      <c r="R63" s="781"/>
      <c r="S63" s="781"/>
      <c r="T63" s="781"/>
      <c r="U63" s="781"/>
      <c r="V63" s="781"/>
      <c r="W63" s="781"/>
      <c r="X63" s="781"/>
      <c r="Y63" s="781"/>
      <c r="Z63" s="781"/>
      <c r="AA63" s="781"/>
      <c r="AB63" s="781"/>
      <c r="AC63" s="781"/>
      <c r="AD63" s="781"/>
      <c r="AE63" s="781"/>
      <c r="AF63" s="781"/>
      <c r="AG63" s="781"/>
      <c r="AH63" s="781"/>
      <c r="AI63" s="781"/>
      <c r="AJ63" s="781"/>
      <c r="AK63" s="781"/>
      <c r="AL63" s="781"/>
      <c r="AM63" s="781"/>
      <c r="AN63" s="781"/>
      <c r="AO63" s="781"/>
      <c r="AP63" s="781"/>
      <c r="AQ63" s="781"/>
      <c r="AR63" s="781"/>
      <c r="AS63" s="781"/>
      <c r="AT63" s="781"/>
      <c r="AU63" s="781"/>
      <c r="AV63" s="781"/>
      <c r="AW63" s="781"/>
      <c r="AX63" s="781"/>
      <c r="AY63" s="781"/>
      <c r="AZ63" s="781"/>
      <c r="BA63" s="781"/>
      <c r="BB63" s="781"/>
    </row>
    <row r="64" spans="1:54" s="768" customFormat="1" ht="12.6" customHeight="1">
      <c r="A64" s="1117" t="s">
        <v>3320</v>
      </c>
      <c r="B64" s="1118"/>
      <c r="C64" s="1118"/>
      <c r="D64" s="1118"/>
      <c r="E64" s="1118"/>
      <c r="F64" s="1118"/>
      <c r="G64" s="1118"/>
      <c r="H64" s="1118"/>
      <c r="I64" s="1118"/>
      <c r="J64" s="1118"/>
      <c r="K64" s="1118"/>
      <c r="L64" s="1118"/>
      <c r="M64" s="1118"/>
      <c r="N64" s="1118"/>
      <c r="O64" s="1118"/>
      <c r="P64" s="1118"/>
      <c r="Q64" s="1118"/>
      <c r="R64" s="1118"/>
      <c r="S64" s="1118"/>
      <c r="T64" s="1118"/>
      <c r="U64" s="1118"/>
      <c r="V64" s="1118"/>
      <c r="W64" s="1118"/>
      <c r="X64" s="1118"/>
      <c r="Y64" s="1118"/>
      <c r="Z64" s="1118"/>
      <c r="AA64" s="1118"/>
      <c r="AB64" s="1118"/>
      <c r="AC64" s="1118"/>
      <c r="AD64" s="1118"/>
      <c r="AE64" s="1118"/>
      <c r="AF64" s="1118"/>
      <c r="AG64" s="1118"/>
      <c r="AH64" s="1118"/>
      <c r="AI64" s="1118"/>
      <c r="AJ64" s="1118"/>
      <c r="AK64" s="1118"/>
      <c r="AL64" s="1118"/>
      <c r="AM64" s="1118"/>
      <c r="AN64" s="1118"/>
      <c r="AO64" s="1118"/>
      <c r="AP64" s="1118"/>
      <c r="AQ64" s="1118"/>
      <c r="AR64" s="1118"/>
      <c r="AS64" s="1118"/>
      <c r="AT64" s="1118"/>
      <c r="AU64" s="1118"/>
      <c r="AV64" s="1118"/>
      <c r="AW64" s="1118"/>
      <c r="AX64" s="1118"/>
      <c r="AY64" s="1118"/>
      <c r="AZ64" s="1118"/>
      <c r="BA64" s="1118"/>
      <c r="BB64" s="1118"/>
    </row>
    <row r="65" spans="1:55" s="768" customFormat="1" ht="12.6" customHeight="1">
      <c r="A65" s="1117" t="s">
        <v>3321</v>
      </c>
      <c r="B65" s="1118"/>
      <c r="C65" s="1118"/>
      <c r="D65" s="1118"/>
      <c r="E65" s="1118"/>
      <c r="F65" s="1118"/>
      <c r="G65" s="1118"/>
      <c r="H65" s="1118"/>
      <c r="I65" s="1118"/>
      <c r="J65" s="1118"/>
      <c r="K65" s="1118"/>
      <c r="L65" s="1118"/>
      <c r="M65" s="1118"/>
      <c r="N65" s="1118"/>
      <c r="O65" s="1118"/>
      <c r="P65" s="1118"/>
      <c r="Q65" s="1118"/>
      <c r="R65" s="1118"/>
      <c r="S65" s="1118"/>
      <c r="T65" s="1118"/>
      <c r="U65" s="1118"/>
      <c r="V65" s="1118"/>
      <c r="W65" s="1118"/>
      <c r="X65" s="1118"/>
      <c r="Y65" s="1118"/>
      <c r="Z65" s="1118"/>
      <c r="AA65" s="1118"/>
      <c r="AB65" s="1118"/>
      <c r="AC65" s="1118"/>
      <c r="AD65" s="1118"/>
      <c r="AE65" s="1118"/>
      <c r="AF65" s="1118"/>
      <c r="AG65" s="1118"/>
      <c r="AH65" s="1118"/>
      <c r="AI65" s="1118"/>
      <c r="AJ65" s="1118"/>
      <c r="AK65" s="1118"/>
      <c r="AL65" s="1118"/>
      <c r="AM65" s="1118"/>
      <c r="AN65" s="1118"/>
      <c r="AO65" s="1118"/>
      <c r="AP65" s="1118"/>
      <c r="AQ65" s="1118"/>
      <c r="AR65" s="1118"/>
      <c r="AS65" s="1118"/>
      <c r="AT65" s="1118"/>
      <c r="AU65" s="1118"/>
      <c r="AV65" s="1118"/>
      <c r="AW65" s="1118"/>
      <c r="AX65" s="1118"/>
      <c r="AY65" s="1118"/>
      <c r="AZ65" s="1118"/>
      <c r="BA65" s="1118"/>
      <c r="BB65" s="1118"/>
    </row>
    <row r="66" spans="1:55" s="768" customFormat="1" ht="12.6" customHeight="1">
      <c r="A66" s="1117" t="s">
        <v>3319</v>
      </c>
      <c r="B66" s="1118"/>
      <c r="C66" s="1118"/>
      <c r="D66" s="1118"/>
      <c r="E66" s="1118"/>
      <c r="F66" s="1118"/>
      <c r="G66" s="1118"/>
      <c r="H66" s="1118"/>
      <c r="I66" s="1118"/>
      <c r="J66" s="1118"/>
      <c r="K66" s="1118"/>
      <c r="L66" s="1118"/>
      <c r="M66" s="1118"/>
      <c r="N66" s="1118"/>
      <c r="O66" s="1118"/>
      <c r="P66" s="1118"/>
      <c r="Q66" s="1118"/>
      <c r="R66" s="1118"/>
      <c r="S66" s="1118"/>
      <c r="T66" s="1118"/>
      <c r="U66" s="1118"/>
      <c r="V66" s="1118"/>
      <c r="W66" s="1118"/>
      <c r="X66" s="1118"/>
      <c r="Y66" s="1118"/>
      <c r="Z66" s="1118"/>
      <c r="AA66" s="1118"/>
      <c r="AB66" s="1118"/>
      <c r="AC66" s="1118"/>
      <c r="AD66" s="1118"/>
      <c r="AE66" s="1118"/>
      <c r="AF66" s="1118"/>
      <c r="AG66" s="1118"/>
      <c r="AH66" s="1118"/>
      <c r="AI66" s="1118"/>
      <c r="AJ66" s="1118"/>
      <c r="AK66" s="1118"/>
      <c r="AL66" s="1118"/>
      <c r="AM66" s="1118"/>
      <c r="AN66" s="1118"/>
      <c r="AO66" s="1118"/>
      <c r="AP66" s="1118"/>
      <c r="AQ66" s="1118"/>
      <c r="AR66" s="1118"/>
      <c r="AS66" s="1118"/>
      <c r="AT66" s="1118"/>
      <c r="AU66" s="1118"/>
      <c r="AV66" s="1118"/>
      <c r="AW66" s="1118"/>
      <c r="AX66" s="1118"/>
      <c r="AY66" s="1118"/>
      <c r="AZ66" s="1118"/>
      <c r="BA66" s="1118"/>
      <c r="BB66" s="1118"/>
    </row>
    <row r="67" spans="1:55" s="768" customFormat="1" ht="12.6" customHeight="1">
      <c r="A67" s="1117" t="s">
        <v>3322</v>
      </c>
      <c r="B67" s="1118"/>
      <c r="C67" s="1118"/>
      <c r="D67" s="1118"/>
      <c r="E67" s="1118"/>
      <c r="F67" s="1118"/>
      <c r="G67" s="1118"/>
      <c r="H67" s="1118"/>
      <c r="I67" s="1118"/>
      <c r="J67" s="1118"/>
      <c r="K67" s="1118"/>
      <c r="L67" s="1118"/>
      <c r="M67" s="1118"/>
      <c r="N67" s="1118"/>
      <c r="O67" s="1118"/>
      <c r="P67" s="1118"/>
      <c r="Q67" s="1118"/>
      <c r="R67" s="1118"/>
      <c r="S67" s="1118"/>
      <c r="T67" s="1118"/>
      <c r="U67" s="1118"/>
      <c r="V67" s="1118"/>
      <c r="W67" s="1118"/>
      <c r="X67" s="1118"/>
      <c r="Y67" s="1118"/>
      <c r="Z67" s="1118"/>
      <c r="AA67" s="1118"/>
      <c r="AB67" s="1118"/>
      <c r="AC67" s="1118"/>
      <c r="AD67" s="1118"/>
      <c r="AE67" s="1118"/>
      <c r="AF67" s="1118"/>
      <c r="AG67" s="1118"/>
      <c r="AH67" s="1118"/>
      <c r="AI67" s="1118"/>
      <c r="AJ67" s="1118"/>
      <c r="AK67" s="1118"/>
      <c r="AL67" s="1118"/>
      <c r="AM67" s="1118"/>
      <c r="AN67" s="1118"/>
      <c r="AO67" s="1118"/>
      <c r="AP67" s="1118"/>
      <c r="AQ67" s="1118"/>
      <c r="AR67" s="1118"/>
      <c r="AS67" s="1118"/>
      <c r="AT67" s="1118"/>
      <c r="AU67" s="1118"/>
      <c r="AV67" s="1118"/>
      <c r="AW67" s="1118"/>
      <c r="AX67" s="1118"/>
      <c r="AY67" s="1118"/>
      <c r="AZ67" s="1118"/>
      <c r="BA67" s="1118"/>
      <c r="BB67" s="1118"/>
    </row>
    <row r="68" spans="1:55" s="768" customFormat="1" ht="12.6" customHeight="1">
      <c r="A68" s="1117" t="s">
        <v>3323</v>
      </c>
      <c r="B68" s="1118"/>
      <c r="C68" s="1118"/>
      <c r="D68" s="1118"/>
      <c r="E68" s="1118"/>
      <c r="F68" s="1118"/>
      <c r="G68" s="1118"/>
      <c r="H68" s="1118"/>
      <c r="I68" s="1118"/>
      <c r="J68" s="1118"/>
      <c r="K68" s="1118"/>
      <c r="L68" s="1118"/>
      <c r="M68" s="1118"/>
      <c r="N68" s="1118"/>
      <c r="O68" s="1118"/>
      <c r="P68" s="1118"/>
      <c r="Q68" s="1118"/>
      <c r="R68" s="1118"/>
      <c r="S68" s="1118"/>
      <c r="T68" s="1118"/>
      <c r="U68" s="1118"/>
      <c r="V68" s="1118"/>
      <c r="W68" s="1118"/>
      <c r="X68" s="1118"/>
      <c r="Y68" s="1118"/>
      <c r="Z68" s="1118"/>
      <c r="AA68" s="1118"/>
      <c r="AB68" s="1118"/>
      <c r="AC68" s="1118"/>
      <c r="AD68" s="1118"/>
      <c r="AE68" s="1118"/>
      <c r="AF68" s="1118"/>
      <c r="AG68" s="1118"/>
      <c r="AH68" s="1118"/>
      <c r="AI68" s="1118"/>
      <c r="AJ68" s="1118"/>
      <c r="AK68" s="1118"/>
      <c r="AL68" s="1118"/>
      <c r="AM68" s="1118"/>
      <c r="AN68" s="1118"/>
      <c r="AO68" s="1118"/>
      <c r="AP68" s="1118"/>
      <c r="AQ68" s="1118"/>
      <c r="AR68" s="1118"/>
      <c r="AS68" s="1118"/>
      <c r="AT68" s="1118"/>
      <c r="AU68" s="1118"/>
      <c r="AV68" s="1118"/>
      <c r="AW68" s="1118"/>
      <c r="AX68" s="1118"/>
      <c r="AY68" s="1118"/>
      <c r="AZ68" s="1118"/>
      <c r="BA68" s="1118"/>
      <c r="BB68" s="1118"/>
    </row>
    <row r="69" spans="1:55" s="768" customFormat="1" ht="12.6" customHeight="1">
      <c r="A69" s="1117" t="s">
        <v>3324</v>
      </c>
      <c r="B69" s="1118"/>
      <c r="C69" s="1118"/>
      <c r="D69" s="1118"/>
      <c r="E69" s="1118"/>
      <c r="F69" s="1118"/>
      <c r="G69" s="1118"/>
      <c r="H69" s="1118"/>
      <c r="I69" s="1118"/>
      <c r="J69" s="1118"/>
      <c r="K69" s="1118"/>
      <c r="L69" s="1118"/>
      <c r="M69" s="1118"/>
      <c r="N69" s="1118"/>
      <c r="O69" s="1118"/>
      <c r="P69" s="1118"/>
      <c r="Q69" s="1118"/>
      <c r="R69" s="1118"/>
      <c r="S69" s="1118"/>
      <c r="T69" s="1118"/>
      <c r="U69" s="1118"/>
      <c r="V69" s="1118"/>
      <c r="W69" s="1118"/>
      <c r="X69" s="1118"/>
      <c r="Y69" s="1118"/>
      <c r="Z69" s="1118"/>
      <c r="AA69" s="1118"/>
      <c r="AB69" s="1118"/>
      <c r="AC69" s="1118"/>
      <c r="AD69" s="1118"/>
      <c r="AE69" s="1118"/>
      <c r="AF69" s="1118"/>
      <c r="AG69" s="1118"/>
      <c r="AH69" s="1118"/>
      <c r="AI69" s="1118"/>
      <c r="AJ69" s="1118"/>
      <c r="AK69" s="1118"/>
      <c r="AL69" s="1118"/>
      <c r="AM69" s="1118"/>
      <c r="AN69" s="1118"/>
      <c r="AO69" s="1118"/>
      <c r="AP69" s="1118"/>
      <c r="AQ69" s="1118"/>
      <c r="AR69" s="1118"/>
      <c r="AS69" s="1118"/>
      <c r="AT69" s="1118"/>
      <c r="AU69" s="1118"/>
      <c r="AV69" s="1118"/>
      <c r="AW69" s="1118"/>
      <c r="AX69" s="1118"/>
      <c r="AY69" s="1118"/>
      <c r="AZ69" s="1118"/>
      <c r="BA69" s="1118"/>
      <c r="BB69" s="1118"/>
    </row>
    <row r="70" spans="1:55" s="768" customFormat="1" ht="12.6" customHeight="1">
      <c r="A70" s="1117" t="s">
        <v>3333</v>
      </c>
      <c r="B70" s="1118"/>
      <c r="C70" s="1118"/>
      <c r="D70" s="1118"/>
      <c r="E70" s="1118"/>
      <c r="F70" s="1118"/>
      <c r="G70" s="1118"/>
      <c r="H70" s="1118"/>
      <c r="I70" s="1118"/>
      <c r="J70" s="1118"/>
      <c r="K70" s="1118"/>
      <c r="L70" s="1118"/>
      <c r="M70" s="1118"/>
      <c r="N70" s="1118"/>
      <c r="O70" s="1118"/>
      <c r="P70" s="1118"/>
      <c r="Q70" s="1118"/>
      <c r="R70" s="1118"/>
      <c r="S70" s="1118"/>
      <c r="T70" s="1118"/>
      <c r="U70" s="1118"/>
      <c r="V70" s="1118"/>
      <c r="W70" s="1118"/>
      <c r="X70" s="1118"/>
      <c r="Y70" s="1118"/>
      <c r="Z70" s="1118"/>
      <c r="AA70" s="1118"/>
      <c r="AB70" s="1118"/>
      <c r="AC70" s="1118"/>
      <c r="AD70" s="1118"/>
      <c r="AE70" s="1118"/>
      <c r="AF70" s="1118"/>
      <c r="AG70" s="1118"/>
      <c r="AH70" s="1118"/>
      <c r="AI70" s="1118"/>
      <c r="AJ70" s="1118"/>
      <c r="AK70" s="1118"/>
      <c r="AL70" s="1118"/>
      <c r="AM70" s="1118"/>
      <c r="AN70" s="1118"/>
      <c r="AO70" s="1118"/>
      <c r="AP70" s="1118"/>
      <c r="AQ70" s="1118"/>
      <c r="AR70" s="1118"/>
      <c r="AS70" s="1118"/>
      <c r="AT70" s="1118"/>
      <c r="AU70" s="1118"/>
      <c r="AV70" s="1118"/>
      <c r="AW70" s="1118"/>
      <c r="AX70" s="1118"/>
      <c r="AY70" s="1118"/>
      <c r="AZ70" s="1118"/>
      <c r="BA70" s="1118"/>
      <c r="BB70" s="1118"/>
    </row>
    <row r="71" spans="1:55" s="768" customFormat="1" ht="12.6" customHeight="1">
      <c r="A71" s="1117" t="s">
        <v>3325</v>
      </c>
      <c r="B71" s="1118"/>
      <c r="C71" s="1118"/>
      <c r="D71" s="1118"/>
      <c r="E71" s="1118"/>
      <c r="F71" s="1118"/>
      <c r="G71" s="1118"/>
      <c r="H71" s="1118"/>
      <c r="I71" s="1118"/>
      <c r="J71" s="1118"/>
      <c r="K71" s="1118"/>
      <c r="L71" s="1118"/>
      <c r="M71" s="1118"/>
      <c r="N71" s="1118"/>
      <c r="O71" s="1118"/>
      <c r="P71" s="1118"/>
      <c r="Q71" s="1118"/>
      <c r="R71" s="1118"/>
      <c r="S71" s="1118"/>
      <c r="T71" s="1118"/>
      <c r="U71" s="1118"/>
      <c r="V71" s="1118"/>
      <c r="W71" s="1118"/>
      <c r="X71" s="1118"/>
      <c r="Y71" s="1118"/>
      <c r="Z71" s="1118"/>
      <c r="AA71" s="1118"/>
      <c r="AB71" s="1118"/>
      <c r="AC71" s="1118"/>
      <c r="AD71" s="1118"/>
      <c r="AE71" s="1118"/>
      <c r="AF71" s="1118"/>
      <c r="AG71" s="1118"/>
      <c r="AH71" s="1118"/>
      <c r="AI71" s="1118"/>
      <c r="AJ71" s="1118"/>
      <c r="AK71" s="1118"/>
      <c r="AL71" s="1118"/>
      <c r="AM71" s="1118"/>
      <c r="AN71" s="1118"/>
      <c r="AO71" s="1118"/>
      <c r="AP71" s="1118"/>
      <c r="AQ71" s="1118"/>
      <c r="AR71" s="1118"/>
      <c r="AS71" s="1118"/>
      <c r="AT71" s="1118"/>
      <c r="AU71" s="1118"/>
      <c r="AV71" s="1118"/>
      <c r="AW71" s="1118"/>
      <c r="AX71" s="1118"/>
      <c r="AY71" s="1118"/>
      <c r="AZ71" s="1118"/>
      <c r="BA71" s="1118"/>
      <c r="BB71" s="1118"/>
    </row>
    <row r="72" spans="1:55" s="768" customFormat="1" ht="12.6" customHeight="1">
      <c r="A72" s="1117" t="s">
        <v>3326</v>
      </c>
      <c r="B72" s="1118"/>
      <c r="C72" s="1118"/>
      <c r="D72" s="1118"/>
      <c r="E72" s="1118"/>
      <c r="F72" s="1118"/>
      <c r="G72" s="1118"/>
      <c r="H72" s="1118"/>
      <c r="I72" s="1118"/>
      <c r="J72" s="1118"/>
      <c r="K72" s="1118"/>
      <c r="L72" s="1118"/>
      <c r="M72" s="1118"/>
      <c r="N72" s="1118"/>
      <c r="O72" s="1118"/>
      <c r="P72" s="1118"/>
      <c r="Q72" s="1118"/>
      <c r="R72" s="1118"/>
      <c r="S72" s="1118"/>
      <c r="T72" s="1118"/>
      <c r="U72" s="1118"/>
      <c r="V72" s="1118"/>
      <c r="W72" s="1118"/>
      <c r="X72" s="1118"/>
      <c r="Y72" s="1118"/>
      <c r="Z72" s="1118"/>
      <c r="AA72" s="1118"/>
      <c r="AB72" s="1118"/>
      <c r="AC72" s="1118"/>
      <c r="AD72" s="1118"/>
      <c r="AE72" s="1118"/>
      <c r="AF72" s="1118"/>
      <c r="AG72" s="1118"/>
      <c r="AH72" s="1118"/>
      <c r="AI72" s="1118"/>
      <c r="AJ72" s="1118"/>
      <c r="AK72" s="1118"/>
      <c r="AL72" s="1118"/>
      <c r="AM72" s="1118"/>
      <c r="AN72" s="1118"/>
      <c r="AO72" s="1118"/>
      <c r="AP72" s="1118"/>
      <c r="AQ72" s="1118"/>
      <c r="AR72" s="1118"/>
      <c r="AS72" s="1118"/>
      <c r="AT72" s="1118"/>
      <c r="AU72" s="1118"/>
      <c r="AV72" s="1118"/>
      <c r="AW72" s="1118"/>
      <c r="AX72" s="1118"/>
      <c r="AY72" s="1118"/>
      <c r="AZ72" s="1118"/>
      <c r="BA72" s="1118"/>
      <c r="BB72" s="1118"/>
    </row>
    <row r="73" spans="1:55" s="768" customFormat="1" ht="12.6" customHeight="1">
      <c r="A73" s="1152" t="s">
        <v>3327</v>
      </c>
      <c r="B73" s="1197"/>
      <c r="C73" s="1197"/>
      <c r="D73" s="1197"/>
      <c r="E73" s="1197"/>
      <c r="F73" s="1197"/>
      <c r="G73" s="1197"/>
      <c r="H73" s="1197"/>
      <c r="I73" s="1197"/>
      <c r="J73" s="1197"/>
      <c r="K73" s="1197"/>
      <c r="L73" s="1197"/>
      <c r="M73" s="1197"/>
      <c r="N73" s="1197"/>
      <c r="O73" s="1197"/>
      <c r="P73" s="1197"/>
      <c r="Q73" s="1197"/>
      <c r="R73" s="1197"/>
      <c r="S73" s="1197"/>
      <c r="T73" s="1197"/>
      <c r="U73" s="1197"/>
      <c r="V73" s="1197"/>
      <c r="W73" s="1197"/>
      <c r="X73" s="1197"/>
      <c r="Y73" s="1197"/>
      <c r="Z73" s="1197"/>
      <c r="AA73" s="1197"/>
      <c r="AB73" s="1197"/>
      <c r="AC73" s="1197"/>
      <c r="AD73" s="1197"/>
      <c r="AE73" s="1197"/>
      <c r="AF73" s="1197"/>
      <c r="AG73" s="1197"/>
      <c r="AH73" s="1197"/>
      <c r="AI73" s="1197"/>
      <c r="AJ73" s="1197"/>
      <c r="AK73" s="1197"/>
      <c r="AL73" s="1197"/>
      <c r="AM73" s="1197"/>
      <c r="AN73" s="1197"/>
      <c r="AO73" s="1197"/>
      <c r="AP73" s="1197"/>
      <c r="AQ73" s="1197"/>
      <c r="AR73" s="1197"/>
      <c r="AS73" s="1197"/>
      <c r="AT73" s="1197"/>
      <c r="AU73" s="1197"/>
      <c r="AV73" s="1197"/>
      <c r="AW73" s="1197"/>
      <c r="AX73" s="1197"/>
      <c r="AY73" s="1197"/>
      <c r="AZ73" s="1197"/>
      <c r="BA73" s="1197"/>
      <c r="BB73" s="1197"/>
    </row>
    <row r="74" spans="1:55" s="768" customFormat="1" ht="12.6" customHeight="1">
      <c r="A74" s="1117"/>
      <c r="B74" s="1118"/>
      <c r="C74" s="1118"/>
      <c r="D74" s="1118"/>
      <c r="E74" s="1118"/>
      <c r="F74" s="1118"/>
      <c r="G74" s="1118"/>
      <c r="H74" s="1118"/>
      <c r="I74" s="1118"/>
      <c r="J74" s="1118"/>
      <c r="K74" s="1118"/>
      <c r="L74" s="1118"/>
      <c r="M74" s="1118"/>
      <c r="N74" s="1118"/>
      <c r="O74" s="1118"/>
      <c r="P74" s="1118"/>
      <c r="Q74" s="1118"/>
      <c r="R74" s="1118"/>
      <c r="S74" s="1118"/>
      <c r="T74" s="1118"/>
      <c r="U74" s="1118"/>
      <c r="V74" s="1118"/>
      <c r="W74" s="1118"/>
      <c r="X74" s="1118"/>
      <c r="Y74" s="1118"/>
      <c r="Z74" s="1118"/>
      <c r="AA74" s="1118"/>
      <c r="AB74" s="1118"/>
      <c r="AC74" s="1118"/>
      <c r="AD74" s="1118"/>
      <c r="AE74" s="1118"/>
      <c r="AF74" s="1118"/>
      <c r="AG74" s="1118"/>
      <c r="AH74" s="1118"/>
      <c r="AI74" s="1118"/>
      <c r="AJ74" s="1118"/>
      <c r="AK74" s="1118"/>
      <c r="AL74" s="1118"/>
      <c r="AM74" s="1118"/>
      <c r="AN74" s="1118"/>
      <c r="AO74" s="1118"/>
      <c r="AP74" s="1118"/>
      <c r="AQ74" s="1118"/>
      <c r="AR74" s="1118"/>
      <c r="AS74" s="1118"/>
      <c r="AT74" s="1118"/>
      <c r="AU74" s="1118"/>
      <c r="AV74" s="1118"/>
      <c r="AW74" s="1118"/>
      <c r="AX74" s="1118"/>
      <c r="AY74" s="1118"/>
      <c r="AZ74" s="1118"/>
      <c r="BA74" s="1118"/>
      <c r="BB74" s="1118"/>
    </row>
    <row r="75" spans="1:55" ht="12.6" customHeight="1">
      <c r="A75" s="769" t="s">
        <v>1937</v>
      </c>
    </row>
    <row r="76" spans="1:55" ht="12.6" customHeight="1">
      <c r="A76" s="762" t="s">
        <v>475</v>
      </c>
    </row>
    <row r="77" spans="1:55" ht="12.6" customHeight="1">
      <c r="A77" s="782"/>
      <c r="B77" s="783"/>
      <c r="C77" s="783"/>
      <c r="D77" s="783"/>
      <c r="E77" s="783"/>
      <c r="F77" s="783"/>
      <c r="G77" s="783"/>
      <c r="H77" s="783"/>
      <c r="I77" s="783"/>
      <c r="J77" s="783"/>
      <c r="K77" s="783"/>
      <c r="L77" s="1054" t="s">
        <v>816</v>
      </c>
      <c r="M77" s="1055"/>
      <c r="N77" s="1055"/>
      <c r="O77" s="1055"/>
      <c r="P77" s="1055"/>
      <c r="Q77" s="1055"/>
      <c r="R77" s="1055"/>
      <c r="S77" s="1055"/>
      <c r="T77" s="1055"/>
      <c r="U77" s="1055"/>
      <c r="V77" s="1055"/>
      <c r="W77" s="1055"/>
      <c r="X77" s="1055"/>
      <c r="Y77" s="1055"/>
      <c r="Z77" s="1055"/>
      <c r="AA77" s="1055"/>
      <c r="AB77" s="1055"/>
      <c r="AC77" s="1055"/>
      <c r="AD77" s="1055"/>
      <c r="AE77" s="1055"/>
      <c r="AF77" s="1055"/>
      <c r="AG77" s="1055"/>
      <c r="AH77" s="1055"/>
      <c r="AI77" s="1055"/>
      <c r="AJ77" s="1055"/>
      <c r="AK77" s="1055"/>
      <c r="AL77" s="1055"/>
      <c r="AM77" s="1055"/>
      <c r="AN77" s="1055"/>
      <c r="AO77" s="1055"/>
      <c r="AP77" s="1055"/>
      <c r="AQ77" s="1055"/>
      <c r="AR77" s="1055"/>
      <c r="AS77" s="1055"/>
      <c r="AT77" s="1055"/>
      <c r="AU77" s="1055"/>
      <c r="AV77" s="1055"/>
      <c r="AW77" s="1055"/>
      <c r="AX77" s="1056"/>
      <c r="AY77" s="784"/>
      <c r="AZ77" s="784"/>
      <c r="BA77" s="784"/>
      <c r="BB77" s="784"/>
      <c r="BC77" s="761"/>
    </row>
    <row r="78" spans="1:55" ht="12.6" customHeight="1">
      <c r="A78" s="785"/>
      <c r="B78" s="765"/>
      <c r="C78" s="765"/>
      <c r="D78" s="765"/>
      <c r="E78" s="765"/>
      <c r="F78" s="765"/>
      <c r="G78" s="765"/>
      <c r="H78" s="765"/>
      <c r="I78" s="765"/>
      <c r="J78" s="765"/>
      <c r="K78" s="765"/>
      <c r="L78" s="1140" t="s">
        <v>1936</v>
      </c>
      <c r="M78" s="1140"/>
      <c r="N78" s="1140"/>
      <c r="O78" s="1140"/>
      <c r="P78" s="1239" t="s">
        <v>964</v>
      </c>
      <c r="Q78" s="1239"/>
      <c r="R78" s="1239"/>
      <c r="S78" s="1239"/>
      <c r="T78" s="1140" t="s">
        <v>1935</v>
      </c>
      <c r="U78" s="1140"/>
      <c r="V78" s="1140"/>
      <c r="W78" s="1140"/>
      <c r="X78" s="1239" t="s">
        <v>968</v>
      </c>
      <c r="Y78" s="1239"/>
      <c r="Z78" s="1239"/>
      <c r="AA78" s="1239"/>
      <c r="AB78" s="1239"/>
      <c r="AC78" s="1140" t="s">
        <v>1889</v>
      </c>
      <c r="AD78" s="1140"/>
      <c r="AE78" s="1140"/>
      <c r="AF78" s="1140"/>
      <c r="AG78" s="1140"/>
      <c r="AH78" s="1140" t="s">
        <v>1934</v>
      </c>
      <c r="AI78" s="1140"/>
      <c r="AJ78" s="1140"/>
      <c r="AK78" s="1140"/>
      <c r="AL78" s="1048"/>
      <c r="AM78" s="1048" t="s">
        <v>1933</v>
      </c>
      <c r="AN78" s="1049"/>
      <c r="AO78" s="1049"/>
      <c r="AP78" s="1049"/>
      <c r="AQ78" s="1049"/>
      <c r="AR78" s="1049"/>
      <c r="AS78" s="1050"/>
      <c r="AT78" s="1239" t="s">
        <v>479</v>
      </c>
      <c r="AU78" s="1239"/>
      <c r="AV78" s="1239"/>
      <c r="AW78" s="1164"/>
      <c r="AX78" s="786"/>
    </row>
    <row r="79" spans="1:55" ht="12.6" customHeight="1">
      <c r="A79" s="1048" t="s">
        <v>1932</v>
      </c>
      <c r="B79" s="1049"/>
      <c r="C79" s="1049"/>
      <c r="D79" s="1049"/>
      <c r="E79" s="1049"/>
      <c r="F79" s="1049"/>
      <c r="G79" s="1049"/>
      <c r="H79" s="1049"/>
      <c r="I79" s="1049"/>
      <c r="J79" s="1049"/>
      <c r="K79" s="1049"/>
      <c r="L79" s="1140" t="s">
        <v>1931</v>
      </c>
      <c r="M79" s="1140"/>
      <c r="N79" s="1140"/>
      <c r="O79" s="1140"/>
      <c r="P79" s="1239"/>
      <c r="Q79" s="1239"/>
      <c r="R79" s="1239"/>
      <c r="S79" s="1239"/>
      <c r="T79" s="1140" t="s">
        <v>1930</v>
      </c>
      <c r="U79" s="1140"/>
      <c r="V79" s="1140"/>
      <c r="W79" s="1140"/>
      <c r="X79" s="1239"/>
      <c r="Y79" s="1239"/>
      <c r="Z79" s="1239"/>
      <c r="AA79" s="1239"/>
      <c r="AB79" s="1239"/>
      <c r="AC79" s="1140" t="s">
        <v>1886</v>
      </c>
      <c r="AD79" s="1140"/>
      <c r="AE79" s="1140"/>
      <c r="AF79" s="1140"/>
      <c r="AG79" s="1140"/>
      <c r="AH79" s="1140" t="s">
        <v>1929</v>
      </c>
      <c r="AI79" s="1140"/>
      <c r="AJ79" s="1140"/>
      <c r="AK79" s="1140"/>
      <c r="AL79" s="1048"/>
      <c r="AM79" s="1048" t="s">
        <v>1928</v>
      </c>
      <c r="AN79" s="1049"/>
      <c r="AO79" s="1049"/>
      <c r="AP79" s="1049"/>
      <c r="AQ79" s="1049"/>
      <c r="AR79" s="1049"/>
      <c r="AS79" s="1050"/>
      <c r="AT79" s="1239"/>
      <c r="AU79" s="1239"/>
      <c r="AV79" s="1239"/>
      <c r="AW79" s="1164"/>
      <c r="AX79" s="786"/>
    </row>
    <row r="80" spans="1:55" ht="12.6" customHeight="1">
      <c r="A80" s="1048" t="s">
        <v>1883</v>
      </c>
      <c r="B80" s="1049"/>
      <c r="C80" s="1049"/>
      <c r="D80" s="1049"/>
      <c r="E80" s="1049"/>
      <c r="F80" s="1049"/>
      <c r="G80" s="1049"/>
      <c r="H80" s="1049"/>
      <c r="I80" s="1049"/>
      <c r="J80" s="1049"/>
      <c r="K80" s="1049"/>
      <c r="L80" s="1140" t="s">
        <v>1927</v>
      </c>
      <c r="M80" s="1140"/>
      <c r="N80" s="1140"/>
      <c r="O80" s="1140"/>
      <c r="P80" s="1239"/>
      <c r="Q80" s="1239"/>
      <c r="R80" s="1239"/>
      <c r="S80" s="1239"/>
      <c r="T80" s="1140" t="s">
        <v>1926</v>
      </c>
      <c r="U80" s="1140"/>
      <c r="V80" s="1140"/>
      <c r="W80" s="1140"/>
      <c r="X80" s="1239"/>
      <c r="Y80" s="1239"/>
      <c r="Z80" s="1239"/>
      <c r="AA80" s="1239"/>
      <c r="AB80" s="1239"/>
      <c r="AC80" s="1140" t="s">
        <v>1925</v>
      </c>
      <c r="AD80" s="1140"/>
      <c r="AE80" s="1140"/>
      <c r="AF80" s="1140"/>
      <c r="AG80" s="1140"/>
      <c r="AH80" s="1140" t="s">
        <v>1925</v>
      </c>
      <c r="AI80" s="1140"/>
      <c r="AJ80" s="1140"/>
      <c r="AK80" s="1140"/>
      <c r="AL80" s="1048"/>
      <c r="AM80" s="1048" t="s">
        <v>1924</v>
      </c>
      <c r="AN80" s="1049"/>
      <c r="AO80" s="1049"/>
      <c r="AP80" s="1049"/>
      <c r="AQ80" s="1049"/>
      <c r="AR80" s="1049"/>
      <c r="AS80" s="1050"/>
      <c r="AT80" s="1239"/>
      <c r="AU80" s="1239"/>
      <c r="AV80" s="1239"/>
      <c r="AW80" s="1164"/>
      <c r="AX80" s="786"/>
    </row>
    <row r="81" spans="1:50" ht="12.6" customHeight="1">
      <c r="A81" s="785"/>
      <c r="B81" s="765"/>
      <c r="C81" s="765"/>
      <c r="D81" s="765"/>
      <c r="E81" s="765"/>
      <c r="F81" s="765"/>
      <c r="G81" s="765"/>
      <c r="H81" s="765"/>
      <c r="I81" s="765"/>
      <c r="J81" s="765"/>
      <c r="K81" s="765"/>
      <c r="L81" s="1140" t="s">
        <v>1923</v>
      </c>
      <c r="M81" s="1140"/>
      <c r="N81" s="1140"/>
      <c r="O81" s="1140"/>
      <c r="P81" s="1239"/>
      <c r="Q81" s="1239"/>
      <c r="R81" s="1239"/>
      <c r="S81" s="1239"/>
      <c r="T81" s="1140"/>
      <c r="U81" s="1140"/>
      <c r="V81" s="1140"/>
      <c r="W81" s="1140"/>
      <c r="X81" s="1239"/>
      <c r="Y81" s="1239"/>
      <c r="Z81" s="1239"/>
      <c r="AA81" s="1239"/>
      <c r="AB81" s="1239"/>
      <c r="AC81" s="1048"/>
      <c r="AD81" s="1049"/>
      <c r="AE81" s="1049"/>
      <c r="AF81" s="1049"/>
      <c r="AG81" s="1050"/>
      <c r="AH81" s="1048"/>
      <c r="AI81" s="1049"/>
      <c r="AJ81" s="1049"/>
      <c r="AK81" s="1049"/>
      <c r="AL81" s="1049"/>
      <c r="AM81" s="787"/>
      <c r="AN81" s="784"/>
      <c r="AO81" s="784"/>
      <c r="AP81" s="784"/>
      <c r="AQ81" s="784"/>
      <c r="AR81" s="784"/>
      <c r="AS81" s="784"/>
      <c r="AT81" s="1239"/>
      <c r="AU81" s="1239"/>
      <c r="AV81" s="1239"/>
      <c r="AW81" s="1164"/>
      <c r="AX81" s="786"/>
    </row>
    <row r="82" spans="1:50" ht="12.6" customHeight="1">
      <c r="A82" s="1051" t="s">
        <v>817</v>
      </c>
      <c r="B82" s="1052"/>
      <c r="C82" s="1052"/>
      <c r="D82" s="1052"/>
      <c r="E82" s="1052"/>
      <c r="F82" s="1052"/>
      <c r="G82" s="1052"/>
      <c r="H82" s="1052"/>
      <c r="I82" s="1052"/>
      <c r="J82" s="1052"/>
      <c r="K82" s="1052"/>
      <c r="L82" s="1146" t="s">
        <v>818</v>
      </c>
      <c r="M82" s="1146"/>
      <c r="N82" s="1146"/>
      <c r="O82" s="1146"/>
      <c r="P82" s="1146" t="s">
        <v>819</v>
      </c>
      <c r="Q82" s="1146"/>
      <c r="R82" s="1146"/>
      <c r="S82" s="1146"/>
      <c r="T82" s="1146" t="s">
        <v>477</v>
      </c>
      <c r="U82" s="1146"/>
      <c r="V82" s="1146"/>
      <c r="W82" s="1146"/>
      <c r="X82" s="1146" t="s">
        <v>478</v>
      </c>
      <c r="Y82" s="1146"/>
      <c r="Z82" s="1146"/>
      <c r="AA82" s="1146"/>
      <c r="AB82" s="1146"/>
      <c r="AC82" s="1146" t="s">
        <v>481</v>
      </c>
      <c r="AD82" s="1146"/>
      <c r="AE82" s="1146"/>
      <c r="AF82" s="1146"/>
      <c r="AG82" s="1146"/>
      <c r="AH82" s="1146" t="s">
        <v>1531</v>
      </c>
      <c r="AI82" s="1146"/>
      <c r="AJ82" s="1146"/>
      <c r="AK82" s="1146"/>
      <c r="AL82" s="1051"/>
      <c r="AM82" s="1051" t="s">
        <v>1532</v>
      </c>
      <c r="AN82" s="1052"/>
      <c r="AO82" s="1052"/>
      <c r="AP82" s="1052"/>
      <c r="AQ82" s="1052"/>
      <c r="AR82" s="1052"/>
      <c r="AS82" s="1053"/>
      <c r="AT82" s="1146" t="s">
        <v>1533</v>
      </c>
      <c r="AU82" s="1146"/>
      <c r="AV82" s="1146"/>
      <c r="AW82" s="1051"/>
      <c r="AX82" s="786"/>
    </row>
    <row r="83" spans="1:50" ht="12.6" customHeight="1">
      <c r="A83" s="771" t="s">
        <v>1880</v>
      </c>
      <c r="B83" s="771"/>
      <c r="C83" s="771"/>
      <c r="D83" s="771"/>
      <c r="E83" s="771"/>
      <c r="F83" s="771"/>
      <c r="G83" s="771"/>
      <c r="H83" s="771"/>
      <c r="I83" s="771"/>
      <c r="J83" s="771"/>
      <c r="K83" s="771"/>
      <c r="L83" s="771"/>
      <c r="M83" s="771"/>
      <c r="N83" s="771"/>
      <c r="O83" s="771"/>
      <c r="P83" s="771"/>
      <c r="Q83" s="771"/>
      <c r="R83" s="771"/>
      <c r="S83" s="771"/>
      <c r="T83" s="771"/>
      <c r="U83" s="771"/>
      <c r="V83" s="771"/>
      <c r="W83" s="771"/>
      <c r="X83" s="771"/>
      <c r="Y83" s="771"/>
      <c r="Z83" s="771"/>
      <c r="AA83" s="771"/>
      <c r="AB83" s="771"/>
      <c r="AC83" s="771"/>
      <c r="AD83" s="771"/>
      <c r="AE83" s="771"/>
      <c r="AF83" s="771"/>
      <c r="AG83" s="771"/>
      <c r="AH83" s="771"/>
      <c r="AI83" s="771"/>
      <c r="AJ83" s="771"/>
      <c r="AK83" s="771"/>
      <c r="AL83" s="771"/>
      <c r="AM83" s="778"/>
      <c r="AN83" s="778"/>
      <c r="AO83" s="778"/>
      <c r="AP83" s="778"/>
      <c r="AQ83" s="778"/>
      <c r="AR83" s="778"/>
      <c r="AS83" s="778"/>
      <c r="AT83" s="771"/>
      <c r="AU83" s="771"/>
      <c r="AV83" s="771"/>
      <c r="AW83" s="771"/>
      <c r="AX83" s="772"/>
    </row>
    <row r="84" spans="1:50" ht="12.6" customHeight="1">
      <c r="A84" s="782" t="s">
        <v>1605</v>
      </c>
      <c r="B84" s="775"/>
      <c r="C84" s="775"/>
      <c r="D84" s="775"/>
      <c r="E84" s="775"/>
      <c r="F84" s="775"/>
      <c r="G84" s="775"/>
      <c r="H84" s="775"/>
      <c r="I84" s="775"/>
      <c r="J84" s="775"/>
      <c r="K84" s="776"/>
      <c r="L84" s="1176">
        <f>'PV1'!L10</f>
        <v>0</v>
      </c>
      <c r="M84" s="1177"/>
      <c r="N84" s="1177"/>
      <c r="O84" s="1178"/>
      <c r="P84" s="1177">
        <f>'PV1'!P10</f>
        <v>0</v>
      </c>
      <c r="Q84" s="1177"/>
      <c r="R84" s="1177"/>
      <c r="S84" s="1178"/>
      <c r="T84" s="1177">
        <f>'PV1'!T10</f>
        <v>0</v>
      </c>
      <c r="U84" s="1177"/>
      <c r="V84" s="1177"/>
      <c r="W84" s="1178"/>
      <c r="X84" s="1176">
        <f>'PV1'!X10</f>
        <v>0</v>
      </c>
      <c r="Y84" s="1177"/>
      <c r="Z84" s="1177"/>
      <c r="AA84" s="1177"/>
      <c r="AB84" s="1178"/>
      <c r="AC84" s="1176">
        <f>'PV1'!AC10</f>
        <v>0</v>
      </c>
      <c r="AD84" s="1177"/>
      <c r="AE84" s="1177"/>
      <c r="AF84" s="1177"/>
      <c r="AG84" s="1178"/>
      <c r="AH84" s="1176">
        <f>'PV1'!AH10</f>
        <v>0</v>
      </c>
      <c r="AI84" s="1177"/>
      <c r="AJ84" s="1177"/>
      <c r="AK84" s="1177"/>
      <c r="AL84" s="1178"/>
      <c r="AM84" s="1191">
        <f>'PV1'!AM10</f>
        <v>0</v>
      </c>
      <c r="AN84" s="1192"/>
      <c r="AO84" s="1192"/>
      <c r="AP84" s="1192"/>
      <c r="AQ84" s="1192"/>
      <c r="AR84" s="1192"/>
      <c r="AS84" s="1193"/>
      <c r="AT84" s="1199">
        <f>'PV1'!AT10</f>
        <v>0</v>
      </c>
      <c r="AU84" s="1200"/>
      <c r="AV84" s="1200"/>
      <c r="AW84" s="1200"/>
      <c r="AX84" s="1201"/>
    </row>
    <row r="85" spans="1:50" ht="12.6" customHeight="1">
      <c r="A85" s="788" t="s">
        <v>1590</v>
      </c>
      <c r="B85" s="778"/>
      <c r="C85" s="778"/>
      <c r="D85" s="778"/>
      <c r="E85" s="778"/>
      <c r="F85" s="778"/>
      <c r="G85" s="778"/>
      <c r="H85" s="778"/>
      <c r="I85" s="778"/>
      <c r="J85" s="778"/>
      <c r="K85" s="779"/>
      <c r="L85" s="1179"/>
      <c r="M85" s="1180"/>
      <c r="N85" s="1180"/>
      <c r="O85" s="1181"/>
      <c r="P85" s="1180"/>
      <c r="Q85" s="1180"/>
      <c r="R85" s="1180"/>
      <c r="S85" s="1181"/>
      <c r="T85" s="1180"/>
      <c r="U85" s="1180"/>
      <c r="V85" s="1180"/>
      <c r="W85" s="1181"/>
      <c r="X85" s="1179"/>
      <c r="Y85" s="1180"/>
      <c r="Z85" s="1180"/>
      <c r="AA85" s="1180"/>
      <c r="AB85" s="1181"/>
      <c r="AC85" s="1179"/>
      <c r="AD85" s="1180"/>
      <c r="AE85" s="1180"/>
      <c r="AF85" s="1180"/>
      <c r="AG85" s="1181"/>
      <c r="AH85" s="1179"/>
      <c r="AI85" s="1180"/>
      <c r="AJ85" s="1180"/>
      <c r="AK85" s="1180"/>
      <c r="AL85" s="1181"/>
      <c r="AM85" s="1194"/>
      <c r="AN85" s="1195"/>
      <c r="AO85" s="1195"/>
      <c r="AP85" s="1195"/>
      <c r="AQ85" s="1195"/>
      <c r="AR85" s="1195"/>
      <c r="AS85" s="1196"/>
      <c r="AT85" s="1202"/>
      <c r="AU85" s="1203"/>
      <c r="AV85" s="1203"/>
      <c r="AW85" s="1203"/>
      <c r="AX85" s="1204"/>
    </row>
    <row r="86" spans="1:50" ht="12.6" customHeight="1">
      <c r="A86" s="770" t="s">
        <v>511</v>
      </c>
      <c r="B86" s="771"/>
      <c r="C86" s="771"/>
      <c r="D86" s="771"/>
      <c r="E86" s="771"/>
      <c r="F86" s="771"/>
      <c r="G86" s="771"/>
      <c r="H86" s="771"/>
      <c r="I86" s="771"/>
      <c r="J86" s="771"/>
      <c r="K86" s="772"/>
      <c r="L86" s="1198">
        <f>'PV1'!L12</f>
        <v>0</v>
      </c>
      <c r="M86" s="1185"/>
      <c r="N86" s="1185"/>
      <c r="O86" s="1186"/>
      <c r="P86" s="1198">
        <f>'PV1'!P12</f>
        <v>0</v>
      </c>
      <c r="Q86" s="1185"/>
      <c r="R86" s="1185"/>
      <c r="S86" s="1186"/>
      <c r="T86" s="1185">
        <f>'PV1'!T12</f>
        <v>0</v>
      </c>
      <c r="U86" s="1185"/>
      <c r="V86" s="1185"/>
      <c r="W86" s="1186"/>
      <c r="X86" s="1038">
        <f>'PV1'!X12</f>
        <v>0</v>
      </c>
      <c r="Y86" s="1039"/>
      <c r="Z86" s="1039"/>
      <c r="AA86" s="1039"/>
      <c r="AB86" s="1040"/>
      <c r="AC86" s="1038">
        <f>'PV1'!AC12</f>
        <v>0</v>
      </c>
      <c r="AD86" s="1039"/>
      <c r="AE86" s="1039"/>
      <c r="AF86" s="1039"/>
      <c r="AG86" s="1040"/>
      <c r="AH86" s="1038">
        <f>'PV1'!AH12</f>
        <v>0</v>
      </c>
      <c r="AI86" s="1039"/>
      <c r="AJ86" s="1039"/>
      <c r="AK86" s="1039"/>
      <c r="AL86" s="1040"/>
      <c r="AM86" s="1173">
        <f>'PV1'!AM12</f>
        <v>0</v>
      </c>
      <c r="AN86" s="1174"/>
      <c r="AO86" s="1174"/>
      <c r="AP86" s="1174"/>
      <c r="AQ86" s="1174"/>
      <c r="AR86" s="1174"/>
      <c r="AS86" s="1175"/>
      <c r="AT86" s="1090">
        <f>'PV1'!AT12</f>
        <v>0</v>
      </c>
      <c r="AU86" s="1091"/>
      <c r="AV86" s="1091"/>
      <c r="AW86" s="1091"/>
      <c r="AX86" s="1092"/>
    </row>
    <row r="87" spans="1:50" ht="12.6" customHeight="1">
      <c r="A87" s="770" t="s">
        <v>510</v>
      </c>
      <c r="B87" s="771"/>
      <c r="C87" s="771"/>
      <c r="D87" s="771"/>
      <c r="E87" s="771"/>
      <c r="F87" s="771"/>
      <c r="G87" s="771"/>
      <c r="H87" s="771"/>
      <c r="I87" s="771"/>
      <c r="J87" s="771"/>
      <c r="K87" s="772"/>
      <c r="L87" s="1038">
        <f>'PV1'!L13</f>
        <v>0</v>
      </c>
      <c r="M87" s="1039"/>
      <c r="N87" s="1039"/>
      <c r="O87" s="1040"/>
      <c r="P87" s="1198">
        <f>'PV1'!P13</f>
        <v>0</v>
      </c>
      <c r="Q87" s="1185"/>
      <c r="R87" s="1185"/>
      <c r="S87" s="1186"/>
      <c r="T87" s="1198">
        <f>'PV1'!T13</f>
        <v>0</v>
      </c>
      <c r="U87" s="1185"/>
      <c r="V87" s="1185"/>
      <c r="W87" s="1186"/>
      <c r="X87" s="1038">
        <f>'PV1'!X13</f>
        <v>0</v>
      </c>
      <c r="Y87" s="1039"/>
      <c r="Z87" s="1039"/>
      <c r="AA87" s="1039"/>
      <c r="AB87" s="1040"/>
      <c r="AC87" s="1038">
        <f>'PV1'!AC13</f>
        <v>0</v>
      </c>
      <c r="AD87" s="1039"/>
      <c r="AE87" s="1039"/>
      <c r="AF87" s="1039"/>
      <c r="AG87" s="1040"/>
      <c r="AH87" s="1038">
        <f>'PV1'!AH13</f>
        <v>0</v>
      </c>
      <c r="AI87" s="1039"/>
      <c r="AJ87" s="1039"/>
      <c r="AK87" s="1039"/>
      <c r="AL87" s="1040"/>
      <c r="AM87" s="1173">
        <f>'PV1'!AM13</f>
        <v>0</v>
      </c>
      <c r="AN87" s="1174"/>
      <c r="AO87" s="1174"/>
      <c r="AP87" s="1174"/>
      <c r="AQ87" s="1174"/>
      <c r="AR87" s="1174"/>
      <c r="AS87" s="1175"/>
      <c r="AT87" s="1090">
        <f>'PV1'!AT13</f>
        <v>0</v>
      </c>
      <c r="AU87" s="1091"/>
      <c r="AV87" s="1091"/>
      <c r="AW87" s="1091"/>
      <c r="AX87" s="1092"/>
    </row>
    <row r="88" spans="1:50" ht="12.6" customHeight="1">
      <c r="A88" s="770" t="s">
        <v>590</v>
      </c>
      <c r="B88" s="771"/>
      <c r="C88" s="771"/>
      <c r="D88" s="771"/>
      <c r="E88" s="771"/>
      <c r="F88" s="771"/>
      <c r="G88" s="771"/>
      <c r="H88" s="771"/>
      <c r="I88" s="771"/>
      <c r="J88" s="771"/>
      <c r="K88" s="772"/>
      <c r="L88" s="1038">
        <f>'PV1'!L14</f>
        <v>0</v>
      </c>
      <c r="M88" s="1039"/>
      <c r="N88" s="1039"/>
      <c r="O88" s="1040"/>
      <c r="P88" s="1198">
        <f>'PV1'!P14</f>
        <v>0</v>
      </c>
      <c r="Q88" s="1185"/>
      <c r="R88" s="1185"/>
      <c r="S88" s="1186"/>
      <c r="T88" s="1198">
        <f>'PV1'!T14</f>
        <v>0</v>
      </c>
      <c r="U88" s="1185"/>
      <c r="V88" s="1185"/>
      <c r="W88" s="1186"/>
      <c r="X88" s="1038">
        <f>'PV1'!X14</f>
        <v>0</v>
      </c>
      <c r="Y88" s="1039"/>
      <c r="Z88" s="1039"/>
      <c r="AA88" s="1039"/>
      <c r="AB88" s="1040"/>
      <c r="AC88" s="1038">
        <f>'PV1'!AC14</f>
        <v>0</v>
      </c>
      <c r="AD88" s="1039"/>
      <c r="AE88" s="1039"/>
      <c r="AF88" s="1039"/>
      <c r="AG88" s="1040"/>
      <c r="AH88" s="1038">
        <f>'PV1'!AH14</f>
        <v>0</v>
      </c>
      <c r="AI88" s="1039"/>
      <c r="AJ88" s="1039"/>
      <c r="AK88" s="1039"/>
      <c r="AL88" s="1040"/>
      <c r="AM88" s="1173">
        <f>'PV1'!AM14</f>
        <v>0</v>
      </c>
      <c r="AN88" s="1174"/>
      <c r="AO88" s="1174"/>
      <c r="AP88" s="1174"/>
      <c r="AQ88" s="1174"/>
      <c r="AR88" s="1174"/>
      <c r="AS88" s="1175"/>
      <c r="AT88" s="1090">
        <f>'PV1'!AT14</f>
        <v>0</v>
      </c>
      <c r="AU88" s="1091"/>
      <c r="AV88" s="1091"/>
      <c r="AW88" s="1091"/>
      <c r="AX88" s="1092"/>
    </row>
    <row r="89" spans="1:50" ht="12.6" customHeight="1">
      <c r="A89" s="785" t="s">
        <v>505</v>
      </c>
      <c r="B89" s="761"/>
      <c r="C89" s="761"/>
      <c r="D89" s="761"/>
      <c r="E89" s="761"/>
      <c r="F89" s="761"/>
      <c r="G89" s="761"/>
      <c r="H89" s="761"/>
      <c r="I89" s="761"/>
      <c r="J89" s="761"/>
      <c r="K89" s="786"/>
      <c r="L89" s="1182">
        <f>'PV1'!L15</f>
        <v>0</v>
      </c>
      <c r="M89" s="1183"/>
      <c r="N89" s="1183"/>
      <c r="O89" s="1184"/>
      <c r="P89" s="1183">
        <f>'PV1'!P15</f>
        <v>0</v>
      </c>
      <c r="Q89" s="1183"/>
      <c r="R89" s="1183"/>
      <c r="S89" s="1184"/>
      <c r="T89" s="1183">
        <f>'PV1'!T15</f>
        <v>0</v>
      </c>
      <c r="U89" s="1183"/>
      <c r="V89" s="1183"/>
      <c r="W89" s="1184"/>
      <c r="X89" s="1182">
        <f>'PV1'!X15</f>
        <v>0</v>
      </c>
      <c r="Y89" s="1183"/>
      <c r="Z89" s="1183"/>
      <c r="AA89" s="1183"/>
      <c r="AB89" s="1184"/>
      <c r="AC89" s="1182">
        <f>'PV1'!AC15</f>
        <v>0</v>
      </c>
      <c r="AD89" s="1183"/>
      <c r="AE89" s="1183"/>
      <c r="AF89" s="1183"/>
      <c r="AG89" s="1184"/>
      <c r="AH89" s="1182">
        <f>'PV1'!AH15</f>
        <v>0</v>
      </c>
      <c r="AI89" s="1183"/>
      <c r="AJ89" s="1183"/>
      <c r="AK89" s="1183"/>
      <c r="AL89" s="1184"/>
      <c r="AM89" s="1191">
        <f>'PV1'!AM15</f>
        <v>0</v>
      </c>
      <c r="AN89" s="1192"/>
      <c r="AO89" s="1192"/>
      <c r="AP89" s="1192"/>
      <c r="AQ89" s="1192"/>
      <c r="AR89" s="1192"/>
      <c r="AS89" s="1193"/>
      <c r="AT89" s="1199">
        <f>'PV1'!AT15</f>
        <v>0</v>
      </c>
      <c r="AU89" s="1200"/>
      <c r="AV89" s="1200"/>
      <c r="AW89" s="1200"/>
      <c r="AX89" s="1201"/>
    </row>
    <row r="90" spans="1:50" ht="12.6" customHeight="1">
      <c r="A90" s="788" t="s">
        <v>1590</v>
      </c>
      <c r="B90" s="778"/>
      <c r="C90" s="778"/>
      <c r="D90" s="778"/>
      <c r="E90" s="778"/>
      <c r="F90" s="778"/>
      <c r="G90" s="778"/>
      <c r="H90" s="778"/>
      <c r="I90" s="778"/>
      <c r="J90" s="778"/>
      <c r="K90" s="779"/>
      <c r="L90" s="1179"/>
      <c r="M90" s="1180"/>
      <c r="N90" s="1180"/>
      <c r="O90" s="1181"/>
      <c r="P90" s="1180"/>
      <c r="Q90" s="1180"/>
      <c r="R90" s="1180"/>
      <c r="S90" s="1181"/>
      <c r="T90" s="1180"/>
      <c r="U90" s="1180"/>
      <c r="V90" s="1180"/>
      <c r="W90" s="1181"/>
      <c r="X90" s="1179"/>
      <c r="Y90" s="1180"/>
      <c r="Z90" s="1180"/>
      <c r="AA90" s="1180"/>
      <c r="AB90" s="1181"/>
      <c r="AC90" s="1179"/>
      <c r="AD90" s="1180"/>
      <c r="AE90" s="1180"/>
      <c r="AF90" s="1180"/>
      <c r="AG90" s="1181"/>
      <c r="AH90" s="1179"/>
      <c r="AI90" s="1180"/>
      <c r="AJ90" s="1180"/>
      <c r="AK90" s="1180"/>
      <c r="AL90" s="1181"/>
      <c r="AM90" s="1194"/>
      <c r="AN90" s="1195"/>
      <c r="AO90" s="1195"/>
      <c r="AP90" s="1195"/>
      <c r="AQ90" s="1195"/>
      <c r="AR90" s="1195"/>
      <c r="AS90" s="1196"/>
      <c r="AT90" s="1202"/>
      <c r="AU90" s="1203"/>
      <c r="AV90" s="1203"/>
      <c r="AW90" s="1203"/>
      <c r="AX90" s="1204"/>
    </row>
    <row r="91" spans="1:50" ht="12.6" customHeight="1">
      <c r="A91" s="771" t="s">
        <v>1896</v>
      </c>
      <c r="B91" s="771"/>
      <c r="C91" s="771"/>
      <c r="D91" s="771"/>
      <c r="E91" s="771"/>
      <c r="F91" s="771"/>
      <c r="G91" s="771"/>
      <c r="H91" s="771"/>
      <c r="I91" s="771"/>
      <c r="J91" s="771"/>
      <c r="K91" s="771"/>
      <c r="L91" s="747"/>
      <c r="M91" s="747"/>
      <c r="N91" s="747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  <c r="AC91" s="747"/>
      <c r="AD91" s="747"/>
      <c r="AE91" s="747"/>
      <c r="AF91" s="747"/>
      <c r="AG91" s="747"/>
      <c r="AH91" s="747"/>
      <c r="AI91" s="747"/>
      <c r="AJ91" s="747"/>
      <c r="AK91" s="747"/>
      <c r="AL91" s="747"/>
      <c r="AM91" s="747"/>
      <c r="AN91" s="747"/>
      <c r="AO91" s="747"/>
      <c r="AP91" s="747"/>
      <c r="AQ91" s="747"/>
      <c r="AR91" s="747"/>
      <c r="AS91" s="747"/>
      <c r="AT91" s="750"/>
      <c r="AU91" s="750"/>
      <c r="AV91" s="750"/>
      <c r="AW91" s="750"/>
      <c r="AX91" s="751"/>
    </row>
    <row r="92" spans="1:50" ht="12.6" customHeight="1">
      <c r="A92" s="782" t="s">
        <v>1605</v>
      </c>
      <c r="B92" s="774"/>
      <c r="C92" s="775"/>
      <c r="D92" s="775"/>
      <c r="E92" s="775"/>
      <c r="F92" s="775"/>
      <c r="G92" s="775"/>
      <c r="H92" s="775"/>
      <c r="I92" s="775"/>
      <c r="J92" s="775"/>
      <c r="K92" s="776"/>
      <c r="L92" s="1177">
        <f>'PV1'!L18</f>
        <v>0</v>
      </c>
      <c r="M92" s="1177"/>
      <c r="N92" s="1177"/>
      <c r="O92" s="1178"/>
      <c r="P92" s="1177">
        <f>'PV1'!P18</f>
        <v>0</v>
      </c>
      <c r="Q92" s="1177"/>
      <c r="R92" s="1177"/>
      <c r="S92" s="1178"/>
      <c r="T92" s="1177">
        <f>'PV1'!T18</f>
        <v>0</v>
      </c>
      <c r="U92" s="1177"/>
      <c r="V92" s="1177"/>
      <c r="W92" s="1178"/>
      <c r="X92" s="1176">
        <f>'PV1'!X18</f>
        <v>0</v>
      </c>
      <c r="Y92" s="1177"/>
      <c r="Z92" s="1177"/>
      <c r="AA92" s="1177"/>
      <c r="AB92" s="1178"/>
      <c r="AC92" s="1176">
        <f>'PV1'!AC18</f>
        <v>0</v>
      </c>
      <c r="AD92" s="1177"/>
      <c r="AE92" s="1177"/>
      <c r="AF92" s="1177"/>
      <c r="AG92" s="1178"/>
      <c r="AH92" s="1176">
        <f>'PV1'!AH18</f>
        <v>0</v>
      </c>
      <c r="AI92" s="1177"/>
      <c r="AJ92" s="1177"/>
      <c r="AK92" s="1177"/>
      <c r="AL92" s="1178"/>
      <c r="AM92" s="1191">
        <f>'PV1'!AM18</f>
        <v>0</v>
      </c>
      <c r="AN92" s="1192"/>
      <c r="AO92" s="1192"/>
      <c r="AP92" s="1192"/>
      <c r="AQ92" s="1192"/>
      <c r="AR92" s="1192"/>
      <c r="AS92" s="1193"/>
      <c r="AT92" s="1199">
        <f>'PV1'!AT18</f>
        <v>0</v>
      </c>
      <c r="AU92" s="1200"/>
      <c r="AV92" s="1200"/>
      <c r="AW92" s="1200"/>
      <c r="AX92" s="1201"/>
    </row>
    <row r="93" spans="1:50" ht="12.6" customHeight="1">
      <c r="A93" s="788" t="s">
        <v>1590</v>
      </c>
      <c r="B93" s="777"/>
      <c r="C93" s="778"/>
      <c r="D93" s="778"/>
      <c r="E93" s="778"/>
      <c r="F93" s="778"/>
      <c r="G93" s="778"/>
      <c r="H93" s="778"/>
      <c r="I93" s="778"/>
      <c r="J93" s="778"/>
      <c r="K93" s="779"/>
      <c r="L93" s="1180"/>
      <c r="M93" s="1180"/>
      <c r="N93" s="1180"/>
      <c r="O93" s="1181"/>
      <c r="P93" s="1180"/>
      <c r="Q93" s="1180"/>
      <c r="R93" s="1180"/>
      <c r="S93" s="1181"/>
      <c r="T93" s="1180"/>
      <c r="U93" s="1180"/>
      <c r="V93" s="1180"/>
      <c r="W93" s="1181"/>
      <c r="X93" s="1179"/>
      <c r="Y93" s="1180"/>
      <c r="Z93" s="1180"/>
      <c r="AA93" s="1180"/>
      <c r="AB93" s="1181"/>
      <c r="AC93" s="1179"/>
      <c r="AD93" s="1180"/>
      <c r="AE93" s="1180"/>
      <c r="AF93" s="1180"/>
      <c r="AG93" s="1181"/>
      <c r="AH93" s="1179"/>
      <c r="AI93" s="1180"/>
      <c r="AJ93" s="1180"/>
      <c r="AK93" s="1180"/>
      <c r="AL93" s="1181"/>
      <c r="AM93" s="1194"/>
      <c r="AN93" s="1195"/>
      <c r="AO93" s="1195"/>
      <c r="AP93" s="1195"/>
      <c r="AQ93" s="1195"/>
      <c r="AR93" s="1195"/>
      <c r="AS93" s="1196"/>
      <c r="AT93" s="1202"/>
      <c r="AU93" s="1203"/>
      <c r="AV93" s="1203"/>
      <c r="AW93" s="1203"/>
      <c r="AX93" s="1204"/>
    </row>
    <row r="94" spans="1:50" ht="12.6" customHeight="1">
      <c r="A94" s="770" t="s">
        <v>511</v>
      </c>
      <c r="B94" s="770"/>
      <c r="C94" s="771"/>
      <c r="D94" s="771"/>
      <c r="E94" s="771"/>
      <c r="F94" s="771"/>
      <c r="G94" s="771"/>
      <c r="H94" s="771"/>
      <c r="I94" s="771"/>
      <c r="J94" s="771"/>
      <c r="K94" s="772"/>
      <c r="L94" s="1185">
        <f>'PV1'!L20</f>
        <v>0</v>
      </c>
      <c r="M94" s="1185"/>
      <c r="N94" s="1185"/>
      <c r="O94" s="1186"/>
      <c r="P94" s="1198">
        <f>'PV1'!P20</f>
        <v>0</v>
      </c>
      <c r="Q94" s="1185"/>
      <c r="R94" s="1185"/>
      <c r="S94" s="1186"/>
      <c r="T94" s="1185">
        <f>'PV1'!T20</f>
        <v>0</v>
      </c>
      <c r="U94" s="1185"/>
      <c r="V94" s="1185"/>
      <c r="W94" s="1186"/>
      <c r="X94" s="1038">
        <f>'PV1'!X20</f>
        <v>0</v>
      </c>
      <c r="Y94" s="1039"/>
      <c r="Z94" s="1039"/>
      <c r="AA94" s="1039"/>
      <c r="AB94" s="1040"/>
      <c r="AC94" s="1038">
        <f>'PV1'!AC20</f>
        <v>0</v>
      </c>
      <c r="AD94" s="1039"/>
      <c r="AE94" s="1039"/>
      <c r="AF94" s="1039"/>
      <c r="AG94" s="1040"/>
      <c r="AH94" s="1038">
        <f>'PV1'!AH20</f>
        <v>0</v>
      </c>
      <c r="AI94" s="1039"/>
      <c r="AJ94" s="1039"/>
      <c r="AK94" s="1039"/>
      <c r="AL94" s="1040"/>
      <c r="AM94" s="1173">
        <f>'PV1'!AM20</f>
        <v>0</v>
      </c>
      <c r="AN94" s="1174"/>
      <c r="AO94" s="1174"/>
      <c r="AP94" s="1174"/>
      <c r="AQ94" s="1174"/>
      <c r="AR94" s="1174"/>
      <c r="AS94" s="1175"/>
      <c r="AT94" s="1090">
        <f>'PV1'!AT20</f>
        <v>0</v>
      </c>
      <c r="AU94" s="1091"/>
      <c r="AV94" s="1091"/>
      <c r="AW94" s="1091"/>
      <c r="AX94" s="1092"/>
    </row>
    <row r="95" spans="1:50" ht="12.6" customHeight="1">
      <c r="A95" s="770" t="s">
        <v>510</v>
      </c>
      <c r="B95" s="789"/>
      <c r="C95" s="771"/>
      <c r="D95" s="771"/>
      <c r="E95" s="771"/>
      <c r="F95" s="771"/>
      <c r="G95" s="771"/>
      <c r="H95" s="771"/>
      <c r="I95" s="771"/>
      <c r="J95" s="771"/>
      <c r="K95" s="771"/>
      <c r="L95" s="1038">
        <f>'PV1'!L21</f>
        <v>0</v>
      </c>
      <c r="M95" s="1039"/>
      <c r="N95" s="1039"/>
      <c r="O95" s="1040"/>
      <c r="P95" s="1198">
        <f>'PV1'!P21</f>
        <v>0</v>
      </c>
      <c r="Q95" s="1185"/>
      <c r="R95" s="1185"/>
      <c r="S95" s="1186"/>
      <c r="T95" s="1185">
        <f>'PV1'!T21</f>
        <v>0</v>
      </c>
      <c r="U95" s="1185"/>
      <c r="V95" s="1185"/>
      <c r="W95" s="1186"/>
      <c r="X95" s="1038">
        <f>'PV1'!X21</f>
        <v>0</v>
      </c>
      <c r="Y95" s="1039"/>
      <c r="Z95" s="1039"/>
      <c r="AA95" s="1039"/>
      <c r="AB95" s="1040"/>
      <c r="AC95" s="1038">
        <f>'PV1'!AC21</f>
        <v>0</v>
      </c>
      <c r="AD95" s="1039"/>
      <c r="AE95" s="1039"/>
      <c r="AF95" s="1039"/>
      <c r="AG95" s="1040"/>
      <c r="AH95" s="1038">
        <f>'PV1'!AH21</f>
        <v>0</v>
      </c>
      <c r="AI95" s="1039"/>
      <c r="AJ95" s="1039"/>
      <c r="AK95" s="1039"/>
      <c r="AL95" s="1040"/>
      <c r="AM95" s="1173">
        <f>'PV1'!AM21</f>
        <v>0</v>
      </c>
      <c r="AN95" s="1174"/>
      <c r="AO95" s="1174"/>
      <c r="AP95" s="1174"/>
      <c r="AQ95" s="1174"/>
      <c r="AR95" s="1174"/>
      <c r="AS95" s="1175"/>
      <c r="AT95" s="1090">
        <f>'PV1'!AT21</f>
        <v>0</v>
      </c>
      <c r="AU95" s="1091"/>
      <c r="AV95" s="1091"/>
      <c r="AW95" s="1091"/>
      <c r="AX95" s="1092"/>
    </row>
    <row r="96" spans="1:50" ht="12.6" customHeight="1">
      <c r="A96" s="770" t="s">
        <v>590</v>
      </c>
      <c r="B96" s="789"/>
      <c r="C96" s="771"/>
      <c r="D96" s="771"/>
      <c r="E96" s="771"/>
      <c r="F96" s="771"/>
      <c r="G96" s="771"/>
      <c r="H96" s="771"/>
      <c r="I96" s="771"/>
      <c r="J96" s="771"/>
      <c r="K96" s="771"/>
      <c r="L96" s="1038">
        <f>'PV1'!L22</f>
        <v>0</v>
      </c>
      <c r="M96" s="1039"/>
      <c r="N96" s="1039"/>
      <c r="O96" s="1040"/>
      <c r="P96" s="1198">
        <f>'PV1'!P22</f>
        <v>0</v>
      </c>
      <c r="Q96" s="1185"/>
      <c r="R96" s="1185"/>
      <c r="S96" s="1186"/>
      <c r="T96" s="1185">
        <f>'PV1'!T22</f>
        <v>0</v>
      </c>
      <c r="U96" s="1185"/>
      <c r="V96" s="1185"/>
      <c r="W96" s="1186"/>
      <c r="X96" s="1038">
        <f>'PV1'!X22</f>
        <v>0</v>
      </c>
      <c r="Y96" s="1039"/>
      <c r="Z96" s="1039"/>
      <c r="AA96" s="1039"/>
      <c r="AB96" s="1040"/>
      <c r="AC96" s="1038">
        <f>'PV1'!AC22</f>
        <v>0</v>
      </c>
      <c r="AD96" s="1039"/>
      <c r="AE96" s="1039"/>
      <c r="AF96" s="1039"/>
      <c r="AG96" s="1040"/>
      <c r="AH96" s="1038">
        <f>'PV1'!AH22</f>
        <v>0</v>
      </c>
      <c r="AI96" s="1039"/>
      <c r="AJ96" s="1039"/>
      <c r="AK96" s="1039"/>
      <c r="AL96" s="1040"/>
      <c r="AM96" s="1173">
        <f>'PV1'!AM22</f>
        <v>0</v>
      </c>
      <c r="AN96" s="1174"/>
      <c r="AO96" s="1174"/>
      <c r="AP96" s="1174"/>
      <c r="AQ96" s="1174"/>
      <c r="AR96" s="1174"/>
      <c r="AS96" s="1175"/>
      <c r="AT96" s="1090">
        <f>'PV1'!AT22</f>
        <v>0</v>
      </c>
      <c r="AU96" s="1091"/>
      <c r="AV96" s="1091"/>
      <c r="AW96" s="1091"/>
      <c r="AX96" s="1092"/>
    </row>
    <row r="97" spans="1:54" ht="12.6" customHeight="1">
      <c r="A97" s="785" t="s">
        <v>505</v>
      </c>
      <c r="B97" s="790"/>
      <c r="C97" s="761"/>
      <c r="D97" s="761"/>
      <c r="E97" s="761"/>
      <c r="F97" s="761"/>
      <c r="G97" s="761"/>
      <c r="H97" s="761"/>
      <c r="I97" s="761"/>
      <c r="J97" s="761"/>
      <c r="K97" s="761"/>
      <c r="L97" s="1182">
        <f>'PV1'!L23</f>
        <v>0</v>
      </c>
      <c r="M97" s="1183"/>
      <c r="N97" s="1183"/>
      <c r="O97" s="1184"/>
      <c r="P97" s="1183">
        <f>'PV1'!P23</f>
        <v>0</v>
      </c>
      <c r="Q97" s="1183"/>
      <c r="R97" s="1183"/>
      <c r="S97" s="1184"/>
      <c r="T97" s="1183">
        <f>'PV1'!T23</f>
        <v>0</v>
      </c>
      <c r="U97" s="1183"/>
      <c r="V97" s="1183"/>
      <c r="W97" s="1184"/>
      <c r="X97" s="1182">
        <f>'PV1'!X23</f>
        <v>0</v>
      </c>
      <c r="Y97" s="1183"/>
      <c r="Z97" s="1183"/>
      <c r="AA97" s="1183"/>
      <c r="AB97" s="1184"/>
      <c r="AC97" s="1182">
        <f>'PV1'!AC23</f>
        <v>0</v>
      </c>
      <c r="AD97" s="1183"/>
      <c r="AE97" s="1183"/>
      <c r="AF97" s="1183"/>
      <c r="AG97" s="1184"/>
      <c r="AH97" s="1182">
        <f>'PV1'!AH23</f>
        <v>0</v>
      </c>
      <c r="AI97" s="1183"/>
      <c r="AJ97" s="1183"/>
      <c r="AK97" s="1183"/>
      <c r="AL97" s="1184"/>
      <c r="AM97" s="1191">
        <f>'PV1'!AM23</f>
        <v>0</v>
      </c>
      <c r="AN97" s="1192"/>
      <c r="AO97" s="1192"/>
      <c r="AP97" s="1192"/>
      <c r="AQ97" s="1192"/>
      <c r="AR97" s="1192"/>
      <c r="AS97" s="1193"/>
      <c r="AT97" s="1199">
        <f>'PV1'!AT23</f>
        <v>0</v>
      </c>
      <c r="AU97" s="1200"/>
      <c r="AV97" s="1200"/>
      <c r="AW97" s="1200"/>
      <c r="AX97" s="1201"/>
    </row>
    <row r="98" spans="1:54" ht="12.6" customHeight="1">
      <c r="A98" s="788" t="s">
        <v>1590</v>
      </c>
      <c r="B98" s="791"/>
      <c r="C98" s="778"/>
      <c r="D98" s="778"/>
      <c r="E98" s="778"/>
      <c r="F98" s="778"/>
      <c r="G98" s="778"/>
      <c r="H98" s="778"/>
      <c r="I98" s="778"/>
      <c r="J98" s="778"/>
      <c r="K98" s="778"/>
      <c r="L98" s="1179"/>
      <c r="M98" s="1180"/>
      <c r="N98" s="1180"/>
      <c r="O98" s="1181"/>
      <c r="P98" s="1180"/>
      <c r="Q98" s="1180"/>
      <c r="R98" s="1180"/>
      <c r="S98" s="1181"/>
      <c r="T98" s="1180"/>
      <c r="U98" s="1180"/>
      <c r="V98" s="1180"/>
      <c r="W98" s="1181"/>
      <c r="X98" s="1179"/>
      <c r="Y98" s="1180"/>
      <c r="Z98" s="1180"/>
      <c r="AA98" s="1180"/>
      <c r="AB98" s="1181"/>
      <c r="AC98" s="1179"/>
      <c r="AD98" s="1180"/>
      <c r="AE98" s="1180"/>
      <c r="AF98" s="1180"/>
      <c r="AG98" s="1181"/>
      <c r="AH98" s="1179"/>
      <c r="AI98" s="1180"/>
      <c r="AJ98" s="1180"/>
      <c r="AK98" s="1180"/>
      <c r="AL98" s="1181"/>
      <c r="AM98" s="1194"/>
      <c r="AN98" s="1195"/>
      <c r="AO98" s="1195"/>
      <c r="AP98" s="1195"/>
      <c r="AQ98" s="1195"/>
      <c r="AR98" s="1195"/>
      <c r="AS98" s="1196"/>
      <c r="AT98" s="1202"/>
      <c r="AU98" s="1203"/>
      <c r="AV98" s="1203"/>
      <c r="AW98" s="1203"/>
      <c r="AX98" s="1204"/>
    </row>
    <row r="99" spans="1:54" ht="12.6" customHeight="1">
      <c r="A99" s="761" t="s">
        <v>1879</v>
      </c>
      <c r="B99" s="761"/>
      <c r="C99" s="761"/>
      <c r="D99" s="761"/>
      <c r="E99" s="761"/>
      <c r="F99" s="761"/>
      <c r="G99" s="761"/>
      <c r="H99" s="761"/>
      <c r="I99" s="761"/>
      <c r="J99" s="761"/>
      <c r="K99" s="761"/>
      <c r="L99" s="754"/>
      <c r="M99" s="754"/>
      <c r="N99" s="754"/>
      <c r="O99" s="754"/>
      <c r="P99" s="754"/>
      <c r="Q99" s="754"/>
      <c r="R99" s="754"/>
      <c r="S99" s="754"/>
      <c r="T99" s="754"/>
      <c r="U99" s="754"/>
      <c r="V99" s="754"/>
      <c r="W99" s="754"/>
      <c r="X99" s="754"/>
      <c r="Y99" s="754"/>
      <c r="Z99" s="754"/>
      <c r="AA99" s="754"/>
      <c r="AB99" s="754"/>
      <c r="AC99" s="754"/>
      <c r="AD99" s="754"/>
      <c r="AE99" s="754"/>
      <c r="AF99" s="754"/>
      <c r="AG99" s="754"/>
      <c r="AH99" s="754"/>
      <c r="AI99" s="754"/>
      <c r="AJ99" s="754"/>
      <c r="AK99" s="754"/>
      <c r="AL99" s="754"/>
      <c r="AM99" s="754"/>
      <c r="AN99" s="754"/>
      <c r="AO99" s="754"/>
      <c r="AP99" s="754"/>
      <c r="AQ99" s="754"/>
      <c r="AR99" s="754"/>
      <c r="AS99" s="754"/>
      <c r="AT99" s="757"/>
      <c r="AU99" s="757"/>
      <c r="AV99" s="757"/>
      <c r="AW99" s="757"/>
      <c r="AX99" s="751"/>
    </row>
    <row r="100" spans="1:54" ht="12.6" customHeight="1">
      <c r="A100" s="782" t="s">
        <v>1605</v>
      </c>
      <c r="B100" s="775"/>
      <c r="C100" s="775"/>
      <c r="D100" s="775"/>
      <c r="E100" s="775"/>
      <c r="F100" s="775"/>
      <c r="G100" s="775"/>
      <c r="H100" s="775"/>
      <c r="I100" s="775"/>
      <c r="J100" s="775"/>
      <c r="K100" s="775"/>
      <c r="L100" s="1176">
        <f>'PV1'!L26</f>
        <v>0</v>
      </c>
      <c r="M100" s="1177"/>
      <c r="N100" s="1177"/>
      <c r="O100" s="1178"/>
      <c r="P100" s="1177">
        <f>'PV1'!P26</f>
        <v>0</v>
      </c>
      <c r="Q100" s="1177"/>
      <c r="R100" s="1177"/>
      <c r="S100" s="1178"/>
      <c r="T100" s="1177">
        <f>'PV1'!T26</f>
        <v>0</v>
      </c>
      <c r="U100" s="1177"/>
      <c r="V100" s="1177"/>
      <c r="W100" s="1178"/>
      <c r="X100" s="1176">
        <f>'PV1'!X26</f>
        <v>0</v>
      </c>
      <c r="Y100" s="1177"/>
      <c r="Z100" s="1177"/>
      <c r="AA100" s="1177"/>
      <c r="AB100" s="1178"/>
      <c r="AC100" s="1176">
        <f>'PV1'!AC26</f>
        <v>0</v>
      </c>
      <c r="AD100" s="1177"/>
      <c r="AE100" s="1177"/>
      <c r="AF100" s="1177"/>
      <c r="AG100" s="1178"/>
      <c r="AH100" s="1176">
        <f>'PV1'!AH26</f>
        <v>0</v>
      </c>
      <c r="AI100" s="1177"/>
      <c r="AJ100" s="1177"/>
      <c r="AK100" s="1177"/>
      <c r="AL100" s="1178"/>
      <c r="AM100" s="1191">
        <f>'PV1'!AM26</f>
        <v>0</v>
      </c>
      <c r="AN100" s="1192"/>
      <c r="AO100" s="1192"/>
      <c r="AP100" s="1192"/>
      <c r="AQ100" s="1192"/>
      <c r="AR100" s="1192"/>
      <c r="AS100" s="1193"/>
      <c r="AT100" s="1199">
        <f>'PV1'!AT26</f>
        <v>0</v>
      </c>
      <c r="AU100" s="1200"/>
      <c r="AV100" s="1200"/>
      <c r="AW100" s="1200"/>
      <c r="AX100" s="1201"/>
    </row>
    <row r="101" spans="1:54" ht="12.6" customHeight="1">
      <c r="A101" s="788" t="s">
        <v>1590</v>
      </c>
      <c r="B101" s="778"/>
      <c r="C101" s="778"/>
      <c r="D101" s="778"/>
      <c r="E101" s="778"/>
      <c r="F101" s="778"/>
      <c r="G101" s="778"/>
      <c r="H101" s="778"/>
      <c r="I101" s="778"/>
      <c r="J101" s="778"/>
      <c r="K101" s="778"/>
      <c r="L101" s="1179"/>
      <c r="M101" s="1180"/>
      <c r="N101" s="1180"/>
      <c r="O101" s="1181"/>
      <c r="P101" s="1180"/>
      <c r="Q101" s="1180"/>
      <c r="R101" s="1180"/>
      <c r="S101" s="1181"/>
      <c r="T101" s="1180"/>
      <c r="U101" s="1180"/>
      <c r="V101" s="1180"/>
      <c r="W101" s="1181"/>
      <c r="X101" s="1179"/>
      <c r="Y101" s="1180"/>
      <c r="Z101" s="1180"/>
      <c r="AA101" s="1180"/>
      <c r="AB101" s="1181"/>
      <c r="AC101" s="1179"/>
      <c r="AD101" s="1180"/>
      <c r="AE101" s="1180"/>
      <c r="AF101" s="1180"/>
      <c r="AG101" s="1181"/>
      <c r="AH101" s="1179"/>
      <c r="AI101" s="1180"/>
      <c r="AJ101" s="1180"/>
      <c r="AK101" s="1180"/>
      <c r="AL101" s="1181"/>
      <c r="AM101" s="1194"/>
      <c r="AN101" s="1195"/>
      <c r="AO101" s="1195"/>
      <c r="AP101" s="1195"/>
      <c r="AQ101" s="1195"/>
      <c r="AR101" s="1195"/>
      <c r="AS101" s="1196"/>
      <c r="AT101" s="1202"/>
      <c r="AU101" s="1203"/>
      <c r="AV101" s="1203"/>
      <c r="AW101" s="1203"/>
      <c r="AX101" s="1204"/>
    </row>
    <row r="102" spans="1:54" ht="12.6" customHeight="1">
      <c r="A102" s="770" t="s">
        <v>511</v>
      </c>
      <c r="B102" s="771"/>
      <c r="C102" s="771"/>
      <c r="D102" s="771"/>
      <c r="E102" s="771"/>
      <c r="F102" s="771"/>
      <c r="G102" s="771"/>
      <c r="H102" s="771"/>
      <c r="I102" s="771"/>
      <c r="J102" s="771"/>
      <c r="K102" s="771"/>
      <c r="L102" s="1198">
        <f>'PV1'!L28</f>
        <v>0</v>
      </c>
      <c r="M102" s="1185"/>
      <c r="N102" s="1185"/>
      <c r="O102" s="1186"/>
      <c r="P102" s="1198">
        <f>'PV1'!P28</f>
        <v>0</v>
      </c>
      <c r="Q102" s="1185"/>
      <c r="R102" s="1185"/>
      <c r="S102" s="1186"/>
      <c r="T102" s="1185">
        <f>'PV1'!T28</f>
        <v>0</v>
      </c>
      <c r="U102" s="1185"/>
      <c r="V102" s="1185"/>
      <c r="W102" s="1186"/>
      <c r="X102" s="1038">
        <f>'PV1'!X28</f>
        <v>0</v>
      </c>
      <c r="Y102" s="1039"/>
      <c r="Z102" s="1039"/>
      <c r="AA102" s="1039"/>
      <c r="AB102" s="1040"/>
      <c r="AC102" s="1038">
        <f>'PV1'!AC28</f>
        <v>0</v>
      </c>
      <c r="AD102" s="1039"/>
      <c r="AE102" s="1039"/>
      <c r="AF102" s="1039"/>
      <c r="AG102" s="1040"/>
      <c r="AH102" s="1038">
        <f>'PV1'!AH28</f>
        <v>0</v>
      </c>
      <c r="AI102" s="1039"/>
      <c r="AJ102" s="1039"/>
      <c r="AK102" s="1039"/>
      <c r="AL102" s="1040"/>
      <c r="AM102" s="1173">
        <f>'PV1'!AM28</f>
        <v>0</v>
      </c>
      <c r="AN102" s="1174"/>
      <c r="AO102" s="1174"/>
      <c r="AP102" s="1174"/>
      <c r="AQ102" s="1174"/>
      <c r="AR102" s="1174"/>
      <c r="AS102" s="1175"/>
      <c r="AT102" s="1090">
        <f>'PV1'!AT28</f>
        <v>0</v>
      </c>
      <c r="AU102" s="1091"/>
      <c r="AV102" s="1091"/>
      <c r="AW102" s="1091"/>
      <c r="AX102" s="1092"/>
    </row>
    <row r="103" spans="1:54" ht="12.6" customHeight="1">
      <c r="A103" s="770" t="s">
        <v>510</v>
      </c>
      <c r="B103" s="771"/>
      <c r="C103" s="771"/>
      <c r="D103" s="771"/>
      <c r="E103" s="771"/>
      <c r="F103" s="771"/>
      <c r="G103" s="771"/>
      <c r="H103" s="771"/>
      <c r="I103" s="771"/>
      <c r="J103" s="771"/>
      <c r="K103" s="771"/>
      <c r="L103" s="1038">
        <f>'PV1'!L29</f>
        <v>0</v>
      </c>
      <c r="M103" s="1039"/>
      <c r="N103" s="1039"/>
      <c r="O103" s="1040"/>
      <c r="P103" s="1198">
        <f>'PV1'!P29</f>
        <v>0</v>
      </c>
      <c r="Q103" s="1185"/>
      <c r="R103" s="1185"/>
      <c r="S103" s="1186"/>
      <c r="T103" s="1185">
        <f>'PV1'!T29</f>
        <v>0</v>
      </c>
      <c r="U103" s="1185"/>
      <c r="V103" s="1185"/>
      <c r="W103" s="1186"/>
      <c r="X103" s="1038">
        <f>'PV1'!X29</f>
        <v>0</v>
      </c>
      <c r="Y103" s="1039"/>
      <c r="Z103" s="1039"/>
      <c r="AA103" s="1039"/>
      <c r="AB103" s="1040"/>
      <c r="AC103" s="1038">
        <f>'PV1'!AC29</f>
        <v>0</v>
      </c>
      <c r="AD103" s="1039"/>
      <c r="AE103" s="1039"/>
      <c r="AF103" s="1039"/>
      <c r="AG103" s="1040"/>
      <c r="AH103" s="1038">
        <f>'PV1'!AH29</f>
        <v>0</v>
      </c>
      <c r="AI103" s="1039"/>
      <c r="AJ103" s="1039"/>
      <c r="AK103" s="1039"/>
      <c r="AL103" s="1040"/>
      <c r="AM103" s="1173">
        <f>'PV1'!AM29</f>
        <v>0</v>
      </c>
      <c r="AN103" s="1174"/>
      <c r="AO103" s="1174"/>
      <c r="AP103" s="1174"/>
      <c r="AQ103" s="1174"/>
      <c r="AR103" s="1174"/>
      <c r="AS103" s="1175"/>
      <c r="AT103" s="1090">
        <f>'PV1'!AT29</f>
        <v>0</v>
      </c>
      <c r="AU103" s="1091"/>
      <c r="AV103" s="1091"/>
      <c r="AW103" s="1091"/>
      <c r="AX103" s="1092"/>
    </row>
    <row r="104" spans="1:54" ht="12.6" customHeight="1">
      <c r="A104" s="770" t="s">
        <v>590</v>
      </c>
      <c r="B104" s="771"/>
      <c r="C104" s="771"/>
      <c r="D104" s="771"/>
      <c r="E104" s="771"/>
      <c r="F104" s="771"/>
      <c r="G104" s="771"/>
      <c r="H104" s="771"/>
      <c r="I104" s="771"/>
      <c r="J104" s="771"/>
      <c r="K104" s="771"/>
      <c r="L104" s="1038">
        <f>'PV1'!L30</f>
        <v>0</v>
      </c>
      <c r="M104" s="1039"/>
      <c r="N104" s="1039"/>
      <c r="O104" s="1040"/>
      <c r="P104" s="1198">
        <f>'PV1'!P30</f>
        <v>0</v>
      </c>
      <c r="Q104" s="1185"/>
      <c r="R104" s="1185"/>
      <c r="S104" s="1186"/>
      <c r="T104" s="1185">
        <f>'PV1'!T30</f>
        <v>0</v>
      </c>
      <c r="U104" s="1185"/>
      <c r="V104" s="1185"/>
      <c r="W104" s="1186"/>
      <c r="X104" s="1038">
        <f>'PV1'!X30</f>
        <v>0</v>
      </c>
      <c r="Y104" s="1039"/>
      <c r="Z104" s="1039"/>
      <c r="AA104" s="1039"/>
      <c r="AB104" s="1040"/>
      <c r="AC104" s="1038">
        <f>'PV1'!AC30</f>
        <v>0</v>
      </c>
      <c r="AD104" s="1039"/>
      <c r="AE104" s="1039"/>
      <c r="AF104" s="1039"/>
      <c r="AG104" s="1040"/>
      <c r="AH104" s="1038">
        <f>'PV1'!AH30</f>
        <v>0</v>
      </c>
      <c r="AI104" s="1039"/>
      <c r="AJ104" s="1039"/>
      <c r="AK104" s="1039"/>
      <c r="AL104" s="1040"/>
      <c r="AM104" s="1173">
        <f>'PV1'!AM30</f>
        <v>0</v>
      </c>
      <c r="AN104" s="1174"/>
      <c r="AO104" s="1174"/>
      <c r="AP104" s="1174"/>
      <c r="AQ104" s="1174"/>
      <c r="AR104" s="1174"/>
      <c r="AS104" s="1175"/>
      <c r="AT104" s="1090">
        <f>'PV1'!AT30</f>
        <v>0</v>
      </c>
      <c r="AU104" s="1091"/>
      <c r="AV104" s="1091"/>
      <c r="AW104" s="1091"/>
      <c r="AX104" s="1092"/>
    </row>
    <row r="105" spans="1:54" ht="12.6" customHeight="1">
      <c r="A105" s="785" t="s">
        <v>505</v>
      </c>
      <c r="B105" s="761"/>
      <c r="C105" s="761"/>
      <c r="D105" s="761"/>
      <c r="E105" s="761"/>
      <c r="F105" s="761"/>
      <c r="G105" s="761"/>
      <c r="H105" s="761"/>
      <c r="I105" s="761"/>
      <c r="J105" s="761"/>
      <c r="K105" s="761"/>
      <c r="L105" s="1182">
        <f>'PV1'!L31</f>
        <v>0</v>
      </c>
      <c r="M105" s="1183"/>
      <c r="N105" s="1183"/>
      <c r="O105" s="1184"/>
      <c r="P105" s="1183">
        <f>'PV1'!P31</f>
        <v>0</v>
      </c>
      <c r="Q105" s="1183"/>
      <c r="R105" s="1183"/>
      <c r="S105" s="1184"/>
      <c r="T105" s="1183">
        <f>'PV1'!T31</f>
        <v>0</v>
      </c>
      <c r="U105" s="1183"/>
      <c r="V105" s="1183"/>
      <c r="W105" s="1184"/>
      <c r="X105" s="1182">
        <f>'PV1'!X31</f>
        <v>0</v>
      </c>
      <c r="Y105" s="1183"/>
      <c r="Z105" s="1183"/>
      <c r="AA105" s="1183"/>
      <c r="AB105" s="1184"/>
      <c r="AC105" s="1182">
        <f>'PV1'!AC31</f>
        <v>0</v>
      </c>
      <c r="AD105" s="1183"/>
      <c r="AE105" s="1183"/>
      <c r="AF105" s="1183"/>
      <c r="AG105" s="1184"/>
      <c r="AH105" s="1182">
        <f>'PV1'!AH31</f>
        <v>0</v>
      </c>
      <c r="AI105" s="1183"/>
      <c r="AJ105" s="1183"/>
      <c r="AK105" s="1183"/>
      <c r="AL105" s="1184"/>
      <c r="AM105" s="1191">
        <f>'PV1'!AM31</f>
        <v>0</v>
      </c>
      <c r="AN105" s="1192"/>
      <c r="AO105" s="1192"/>
      <c r="AP105" s="1192"/>
      <c r="AQ105" s="1192"/>
      <c r="AR105" s="1192"/>
      <c r="AS105" s="1193"/>
      <c r="AT105" s="1199">
        <f>'PV1'!AT31</f>
        <v>0</v>
      </c>
      <c r="AU105" s="1200"/>
      <c r="AV105" s="1200"/>
      <c r="AW105" s="1200"/>
      <c r="AX105" s="1201"/>
    </row>
    <row r="106" spans="1:54" ht="12.6" customHeight="1">
      <c r="A106" s="788" t="s">
        <v>1590</v>
      </c>
      <c r="B106" s="778"/>
      <c r="C106" s="778"/>
      <c r="D106" s="778"/>
      <c r="E106" s="778"/>
      <c r="F106" s="778"/>
      <c r="G106" s="778"/>
      <c r="H106" s="778"/>
      <c r="I106" s="778"/>
      <c r="J106" s="778"/>
      <c r="K106" s="778"/>
      <c r="L106" s="1179"/>
      <c r="M106" s="1180"/>
      <c r="N106" s="1180"/>
      <c r="O106" s="1181"/>
      <c r="P106" s="1180"/>
      <c r="Q106" s="1180"/>
      <c r="R106" s="1180"/>
      <c r="S106" s="1181"/>
      <c r="T106" s="1180"/>
      <c r="U106" s="1180"/>
      <c r="V106" s="1180"/>
      <c r="W106" s="1181"/>
      <c r="X106" s="1179"/>
      <c r="Y106" s="1180"/>
      <c r="Z106" s="1180"/>
      <c r="AA106" s="1180"/>
      <c r="AB106" s="1181"/>
      <c r="AC106" s="1179"/>
      <c r="AD106" s="1180"/>
      <c r="AE106" s="1180"/>
      <c r="AF106" s="1180"/>
      <c r="AG106" s="1181"/>
      <c r="AH106" s="1179"/>
      <c r="AI106" s="1180"/>
      <c r="AJ106" s="1180"/>
      <c r="AK106" s="1180"/>
      <c r="AL106" s="1181"/>
      <c r="AM106" s="1194"/>
      <c r="AN106" s="1195"/>
      <c r="AO106" s="1195"/>
      <c r="AP106" s="1195"/>
      <c r="AQ106" s="1195"/>
      <c r="AR106" s="1195"/>
      <c r="AS106" s="1196"/>
      <c r="AT106" s="1202"/>
      <c r="AU106" s="1203"/>
      <c r="AV106" s="1203"/>
      <c r="AW106" s="1203"/>
      <c r="AX106" s="1204"/>
    </row>
    <row r="107" spans="1:54" ht="12.6" customHeight="1">
      <c r="A107" s="761" t="s">
        <v>1534</v>
      </c>
      <c r="B107" s="761"/>
      <c r="C107" s="761"/>
      <c r="D107" s="761"/>
      <c r="E107" s="761"/>
      <c r="F107" s="761"/>
      <c r="G107" s="761"/>
      <c r="H107" s="761"/>
      <c r="I107" s="761"/>
      <c r="J107" s="761"/>
      <c r="K107" s="761"/>
      <c r="L107" s="754"/>
      <c r="M107" s="754"/>
      <c r="N107" s="754"/>
      <c r="O107" s="754"/>
      <c r="P107" s="754"/>
      <c r="Q107" s="754"/>
      <c r="R107" s="754"/>
      <c r="S107" s="754"/>
      <c r="T107" s="754"/>
      <c r="U107" s="754"/>
      <c r="V107" s="754"/>
      <c r="W107" s="754"/>
      <c r="X107" s="754"/>
      <c r="Y107" s="754"/>
      <c r="Z107" s="754"/>
      <c r="AA107" s="754"/>
      <c r="AB107" s="754"/>
      <c r="AC107" s="754"/>
      <c r="AD107" s="754"/>
      <c r="AE107" s="754"/>
      <c r="AF107" s="754"/>
      <c r="AG107" s="754"/>
      <c r="AH107" s="754"/>
      <c r="AI107" s="754"/>
      <c r="AJ107" s="754"/>
      <c r="AK107" s="754"/>
      <c r="AL107" s="754"/>
      <c r="AM107" s="754"/>
      <c r="AN107" s="754"/>
      <c r="AO107" s="754"/>
      <c r="AP107" s="754"/>
      <c r="AQ107" s="754"/>
      <c r="AR107" s="754"/>
      <c r="AS107" s="754"/>
      <c r="AT107" s="757"/>
      <c r="AU107" s="757"/>
      <c r="AV107" s="757"/>
      <c r="AW107" s="757"/>
      <c r="AX107" s="751"/>
    </row>
    <row r="108" spans="1:54" ht="12.6" customHeight="1">
      <c r="A108" s="782" t="s">
        <v>1605</v>
      </c>
      <c r="B108" s="775"/>
      <c r="C108" s="775"/>
      <c r="D108" s="775"/>
      <c r="E108" s="775"/>
      <c r="F108" s="775"/>
      <c r="G108" s="775"/>
      <c r="H108" s="775"/>
      <c r="I108" s="775"/>
      <c r="J108" s="775"/>
      <c r="K108" s="776"/>
      <c r="L108" s="1176">
        <f>'PV1'!L34</f>
        <v>0</v>
      </c>
      <c r="M108" s="1177"/>
      <c r="N108" s="1177"/>
      <c r="O108" s="1178"/>
      <c r="P108" s="1177">
        <f>'PV1'!P34</f>
        <v>0</v>
      </c>
      <c r="Q108" s="1177"/>
      <c r="R108" s="1177"/>
      <c r="S108" s="1178"/>
      <c r="T108" s="1177">
        <f>'PV1'!T34</f>
        <v>0</v>
      </c>
      <c r="U108" s="1177"/>
      <c r="V108" s="1177"/>
      <c r="W108" s="1178"/>
      <c r="X108" s="1176">
        <f>'PV1'!X34</f>
        <v>0</v>
      </c>
      <c r="Y108" s="1177"/>
      <c r="Z108" s="1177"/>
      <c r="AA108" s="1177"/>
      <c r="AB108" s="1178"/>
      <c r="AC108" s="1176">
        <f>'PV1'!AC34</f>
        <v>0</v>
      </c>
      <c r="AD108" s="1177"/>
      <c r="AE108" s="1177"/>
      <c r="AF108" s="1177"/>
      <c r="AG108" s="1178"/>
      <c r="AH108" s="1176">
        <f>'PV1'!AH34</f>
        <v>0</v>
      </c>
      <c r="AI108" s="1177"/>
      <c r="AJ108" s="1177"/>
      <c r="AK108" s="1177"/>
      <c r="AL108" s="1178"/>
      <c r="AM108" s="1191">
        <f>'PV1'!AM34</f>
        <v>0</v>
      </c>
      <c r="AN108" s="1192"/>
      <c r="AO108" s="1192"/>
      <c r="AP108" s="1192"/>
      <c r="AQ108" s="1192"/>
      <c r="AR108" s="1192"/>
      <c r="AS108" s="1193"/>
      <c r="AT108" s="1199">
        <f>'PV1'!AT34</f>
        <v>0</v>
      </c>
      <c r="AU108" s="1200"/>
      <c r="AV108" s="1200"/>
      <c r="AW108" s="1200"/>
      <c r="AX108" s="1201"/>
    </row>
    <row r="109" spans="1:54" ht="12.6" customHeight="1">
      <c r="A109" s="788" t="s">
        <v>1590</v>
      </c>
      <c r="B109" s="778"/>
      <c r="C109" s="778"/>
      <c r="D109" s="778"/>
      <c r="E109" s="778"/>
      <c r="F109" s="778"/>
      <c r="G109" s="778"/>
      <c r="H109" s="778"/>
      <c r="I109" s="778"/>
      <c r="J109" s="778"/>
      <c r="K109" s="779"/>
      <c r="L109" s="1179"/>
      <c r="M109" s="1180"/>
      <c r="N109" s="1180"/>
      <c r="O109" s="1181"/>
      <c r="P109" s="1180"/>
      <c r="Q109" s="1180"/>
      <c r="R109" s="1180"/>
      <c r="S109" s="1181"/>
      <c r="T109" s="1180"/>
      <c r="U109" s="1180"/>
      <c r="V109" s="1180"/>
      <c r="W109" s="1181"/>
      <c r="X109" s="1179"/>
      <c r="Y109" s="1180"/>
      <c r="Z109" s="1180"/>
      <c r="AA109" s="1180"/>
      <c r="AB109" s="1181"/>
      <c r="AC109" s="1179"/>
      <c r="AD109" s="1180"/>
      <c r="AE109" s="1180"/>
      <c r="AF109" s="1180"/>
      <c r="AG109" s="1181"/>
      <c r="AH109" s="1179"/>
      <c r="AI109" s="1180"/>
      <c r="AJ109" s="1180"/>
      <c r="AK109" s="1180"/>
      <c r="AL109" s="1181"/>
      <c r="AM109" s="1194"/>
      <c r="AN109" s="1195"/>
      <c r="AO109" s="1195"/>
      <c r="AP109" s="1195"/>
      <c r="AQ109" s="1195"/>
      <c r="AR109" s="1195"/>
      <c r="AS109" s="1196"/>
      <c r="AT109" s="1202"/>
      <c r="AU109" s="1203"/>
      <c r="AV109" s="1203"/>
      <c r="AW109" s="1203"/>
      <c r="AX109" s="1204"/>
    </row>
    <row r="110" spans="1:54" ht="12.6" customHeight="1">
      <c r="A110" s="785" t="s">
        <v>505</v>
      </c>
      <c r="B110" s="761"/>
      <c r="C110" s="761"/>
      <c r="D110" s="761"/>
      <c r="E110" s="761"/>
      <c r="F110" s="761"/>
      <c r="G110" s="761"/>
      <c r="H110" s="761"/>
      <c r="I110" s="761"/>
      <c r="J110" s="761"/>
      <c r="K110" s="786"/>
      <c r="L110" s="1182">
        <f>'PV1'!L36</f>
        <v>0</v>
      </c>
      <c r="M110" s="1183"/>
      <c r="N110" s="1183"/>
      <c r="O110" s="1184"/>
      <c r="P110" s="1183">
        <f>'PV1'!P36</f>
        <v>0</v>
      </c>
      <c r="Q110" s="1183"/>
      <c r="R110" s="1183"/>
      <c r="S110" s="1184"/>
      <c r="T110" s="1183">
        <f>'PV1'!T36</f>
        <v>0</v>
      </c>
      <c r="U110" s="1183"/>
      <c r="V110" s="1183"/>
      <c r="W110" s="1184"/>
      <c r="X110" s="1182">
        <f>'PV1'!X36</f>
        <v>0</v>
      </c>
      <c r="Y110" s="1183"/>
      <c r="Z110" s="1183"/>
      <c r="AA110" s="1183"/>
      <c r="AB110" s="1184"/>
      <c r="AC110" s="1182">
        <f>'PV1'!AC36</f>
        <v>0</v>
      </c>
      <c r="AD110" s="1183"/>
      <c r="AE110" s="1183"/>
      <c r="AF110" s="1183"/>
      <c r="AG110" s="1184"/>
      <c r="AH110" s="1182">
        <f>'PV1'!AH36</f>
        <v>0</v>
      </c>
      <c r="AI110" s="1183"/>
      <c r="AJ110" s="1183"/>
      <c r="AK110" s="1183"/>
      <c r="AL110" s="1184"/>
      <c r="AM110" s="1191">
        <f>'PV1'!AM36</f>
        <v>0</v>
      </c>
      <c r="AN110" s="1192"/>
      <c r="AO110" s="1192"/>
      <c r="AP110" s="1192"/>
      <c r="AQ110" s="1192"/>
      <c r="AR110" s="1192"/>
      <c r="AS110" s="1193"/>
      <c r="AT110" s="1199">
        <f>'PV1'!AT36</f>
        <v>0</v>
      </c>
      <c r="AU110" s="1200"/>
      <c r="AV110" s="1200"/>
      <c r="AW110" s="1200"/>
      <c r="AX110" s="1201"/>
    </row>
    <row r="111" spans="1:54" ht="12.6" customHeight="1">
      <c r="A111" s="788" t="s">
        <v>1590</v>
      </c>
      <c r="B111" s="778"/>
      <c r="C111" s="778"/>
      <c r="D111" s="778"/>
      <c r="E111" s="778"/>
      <c r="F111" s="778"/>
      <c r="G111" s="778"/>
      <c r="H111" s="778"/>
      <c r="I111" s="778"/>
      <c r="J111" s="778"/>
      <c r="K111" s="779"/>
      <c r="L111" s="1179"/>
      <c r="M111" s="1180"/>
      <c r="N111" s="1180"/>
      <c r="O111" s="1181"/>
      <c r="P111" s="1180"/>
      <c r="Q111" s="1180"/>
      <c r="R111" s="1180"/>
      <c r="S111" s="1181"/>
      <c r="T111" s="1180"/>
      <c r="U111" s="1180"/>
      <c r="V111" s="1180"/>
      <c r="W111" s="1181"/>
      <c r="X111" s="1179"/>
      <c r="Y111" s="1180"/>
      <c r="Z111" s="1180"/>
      <c r="AA111" s="1180"/>
      <c r="AB111" s="1181"/>
      <c r="AC111" s="1179"/>
      <c r="AD111" s="1180"/>
      <c r="AE111" s="1180"/>
      <c r="AF111" s="1180"/>
      <c r="AG111" s="1181"/>
      <c r="AH111" s="1179"/>
      <c r="AI111" s="1180"/>
      <c r="AJ111" s="1180"/>
      <c r="AK111" s="1180"/>
      <c r="AL111" s="1181"/>
      <c r="AM111" s="1194"/>
      <c r="AN111" s="1195"/>
      <c r="AO111" s="1195"/>
      <c r="AP111" s="1195"/>
      <c r="AQ111" s="1195"/>
      <c r="AR111" s="1195"/>
      <c r="AS111" s="1196"/>
      <c r="AT111" s="1202"/>
      <c r="AU111" s="1203"/>
      <c r="AV111" s="1203"/>
      <c r="AW111" s="1203"/>
      <c r="AX111" s="1204"/>
    </row>
    <row r="112" spans="1:54" ht="12.6" customHeight="1">
      <c r="A112" s="765"/>
      <c r="B112" s="761"/>
      <c r="C112" s="761"/>
      <c r="D112" s="761"/>
      <c r="E112" s="761"/>
      <c r="F112" s="761"/>
      <c r="G112" s="761"/>
      <c r="H112" s="761"/>
      <c r="I112" s="761"/>
      <c r="J112" s="761"/>
      <c r="K112" s="761"/>
      <c r="L112" s="748"/>
      <c r="M112" s="748"/>
      <c r="N112" s="748"/>
      <c r="O112" s="748"/>
      <c r="P112" s="748"/>
      <c r="Q112" s="748"/>
      <c r="R112" s="748"/>
      <c r="S112" s="748"/>
      <c r="T112" s="748"/>
      <c r="U112" s="748"/>
      <c r="V112" s="748"/>
      <c r="W112" s="748"/>
      <c r="X112" s="748"/>
      <c r="Y112" s="748"/>
      <c r="Z112" s="748"/>
      <c r="AA112" s="748"/>
      <c r="AB112" s="748"/>
      <c r="AC112" s="748"/>
      <c r="AD112" s="748"/>
      <c r="AE112" s="748"/>
      <c r="AF112" s="748"/>
      <c r="AG112" s="748"/>
      <c r="AH112" s="748"/>
      <c r="AI112" s="748"/>
      <c r="AJ112" s="748"/>
      <c r="AK112" s="748"/>
      <c r="AL112" s="748"/>
      <c r="AM112" s="748"/>
      <c r="AN112" s="748"/>
      <c r="AO112" s="748"/>
      <c r="AP112" s="748"/>
      <c r="AQ112" s="748"/>
      <c r="AR112" s="748"/>
      <c r="AS112" s="748"/>
      <c r="AT112" s="748"/>
      <c r="AU112" s="748"/>
      <c r="AV112" s="748"/>
      <c r="AW112" s="748"/>
      <c r="AX112" s="748"/>
      <c r="AY112" s="748"/>
      <c r="AZ112" s="748"/>
      <c r="BA112" s="748"/>
      <c r="BB112" s="748"/>
    </row>
    <row r="113" spans="1:55" s="289" customFormat="1" ht="12.6" customHeight="1">
      <c r="A113" s="315" t="s">
        <v>3609</v>
      </c>
    </row>
    <row r="114" spans="1:55" s="289" customFormat="1" ht="12.6" customHeight="1">
      <c r="A114" s="315" t="s">
        <v>2302</v>
      </c>
      <c r="B114" s="393"/>
      <c r="C114" s="1036" t="str">
        <f>$C$2</f>
        <v>ELEKTROSYSTEM, a.s.</v>
      </c>
      <c r="D114" s="1036"/>
      <c r="E114" s="1036"/>
      <c r="F114" s="1036"/>
      <c r="G114" s="1036"/>
      <c r="H114" s="1036"/>
      <c r="I114" s="1036"/>
      <c r="J114" s="1036"/>
      <c r="K114" s="1036"/>
      <c r="L114" s="1036"/>
      <c r="M114" s="1036"/>
      <c r="N114" s="1036"/>
      <c r="O114" s="1036"/>
      <c r="P114" s="1036"/>
      <c r="Q114" s="1036"/>
      <c r="R114" s="1036"/>
      <c r="S114" s="1036"/>
      <c r="T114" s="1036"/>
      <c r="U114" s="1036"/>
      <c r="V114" s="1036"/>
      <c r="W114" s="1036"/>
      <c r="X114" s="1036"/>
      <c r="Y114" s="1036"/>
      <c r="Z114" s="1037"/>
      <c r="AB114" s="289" t="s">
        <v>922</v>
      </c>
      <c r="AD114" s="1035" t="str">
        <f>$AD$2</f>
        <v>31571875</v>
      </c>
      <c r="AE114" s="1036"/>
      <c r="AF114" s="1036"/>
      <c r="AG114" s="1036"/>
      <c r="AH114" s="1036"/>
      <c r="AI114" s="1036"/>
      <c r="AJ114" s="1036"/>
      <c r="AK114" s="1037"/>
      <c r="AL114" s="289" t="s">
        <v>844</v>
      </c>
      <c r="AN114" s="1026" t="str">
        <f>$AN$2</f>
        <v>21020448496</v>
      </c>
      <c r="AO114" s="1027"/>
      <c r="AP114" s="1027"/>
      <c r="AQ114" s="1027"/>
      <c r="AR114" s="1027"/>
      <c r="AS114" s="1027"/>
      <c r="AT114" s="1027"/>
      <c r="AU114" s="1027"/>
      <c r="AV114" s="1027"/>
      <c r="AW114" s="1027"/>
      <c r="AX114" s="1027"/>
      <c r="AY114" s="1027"/>
      <c r="AZ114" s="1027"/>
      <c r="BA114" s="1027"/>
      <c r="BB114" s="1028"/>
    </row>
    <row r="116" spans="1:55" ht="12.6" customHeight="1">
      <c r="A116" s="762" t="s">
        <v>480</v>
      </c>
    </row>
    <row r="117" spans="1:55" ht="12.6" customHeight="1">
      <c r="A117" s="782"/>
      <c r="B117" s="783"/>
      <c r="C117" s="783"/>
      <c r="D117" s="783"/>
      <c r="E117" s="783"/>
      <c r="F117" s="783"/>
      <c r="G117" s="783"/>
      <c r="H117" s="783"/>
      <c r="I117" s="783"/>
      <c r="J117" s="783"/>
      <c r="K117" s="783"/>
      <c r="L117" s="1054" t="s">
        <v>470</v>
      </c>
      <c r="M117" s="1055"/>
      <c r="N117" s="1055"/>
      <c r="O117" s="1055"/>
      <c r="P117" s="1055"/>
      <c r="Q117" s="1055"/>
      <c r="R117" s="1055"/>
      <c r="S117" s="1055"/>
      <c r="T117" s="1055"/>
      <c r="U117" s="1055"/>
      <c r="V117" s="1055"/>
      <c r="W117" s="1055"/>
      <c r="X117" s="1055"/>
      <c r="Y117" s="1055"/>
      <c r="Z117" s="1055"/>
      <c r="AA117" s="1055"/>
      <c r="AB117" s="1055"/>
      <c r="AC117" s="1055"/>
      <c r="AD117" s="1055"/>
      <c r="AE117" s="1055"/>
      <c r="AF117" s="1055"/>
      <c r="AG117" s="1055"/>
      <c r="AH117" s="1055"/>
      <c r="AI117" s="1055"/>
      <c r="AJ117" s="1055"/>
      <c r="AK117" s="1055"/>
      <c r="AL117" s="1055"/>
      <c r="AM117" s="1055"/>
      <c r="AN117" s="1055"/>
      <c r="AO117" s="1055"/>
      <c r="AP117" s="1055"/>
      <c r="AQ117" s="1055"/>
      <c r="AR117" s="1055"/>
      <c r="AS117" s="1055"/>
      <c r="AT117" s="1055"/>
      <c r="AU117" s="1055"/>
      <c r="AV117" s="1055"/>
      <c r="AW117" s="1055"/>
      <c r="AX117" s="1056"/>
      <c r="AY117" s="784"/>
      <c r="AZ117" s="784"/>
      <c r="BA117" s="784"/>
      <c r="BB117" s="784"/>
      <c r="BC117" s="761"/>
    </row>
    <row r="118" spans="1:55" ht="12.6" customHeight="1">
      <c r="A118" s="785"/>
      <c r="B118" s="765"/>
      <c r="C118" s="765"/>
      <c r="D118" s="765"/>
      <c r="E118" s="765"/>
      <c r="F118" s="765"/>
      <c r="G118" s="765"/>
      <c r="H118" s="765"/>
      <c r="I118" s="765"/>
      <c r="J118" s="765"/>
      <c r="K118" s="765"/>
      <c r="L118" s="1140" t="s">
        <v>1936</v>
      </c>
      <c r="M118" s="1140"/>
      <c r="N118" s="1140"/>
      <c r="O118" s="1140"/>
      <c r="P118" s="1239" t="s">
        <v>964</v>
      </c>
      <c r="Q118" s="1239"/>
      <c r="R118" s="1239"/>
      <c r="S118" s="1239"/>
      <c r="T118" s="1140" t="s">
        <v>1935</v>
      </c>
      <c r="U118" s="1140"/>
      <c r="V118" s="1140"/>
      <c r="W118" s="1140"/>
      <c r="X118" s="1239" t="s">
        <v>968</v>
      </c>
      <c r="Y118" s="1239"/>
      <c r="Z118" s="1239"/>
      <c r="AA118" s="1239"/>
      <c r="AB118" s="1239"/>
      <c r="AC118" s="1140" t="s">
        <v>1889</v>
      </c>
      <c r="AD118" s="1140"/>
      <c r="AE118" s="1140"/>
      <c r="AF118" s="1140"/>
      <c r="AG118" s="1140"/>
      <c r="AH118" s="1140" t="s">
        <v>1934</v>
      </c>
      <c r="AI118" s="1140"/>
      <c r="AJ118" s="1140"/>
      <c r="AK118" s="1140"/>
      <c r="AL118" s="1140"/>
      <c r="AM118" s="1140" t="s">
        <v>1933</v>
      </c>
      <c r="AN118" s="1140"/>
      <c r="AO118" s="1140"/>
      <c r="AP118" s="1140"/>
      <c r="AQ118" s="1140"/>
      <c r="AR118" s="1140"/>
      <c r="AS118" s="1140"/>
      <c r="AT118" s="1239" t="s">
        <v>479</v>
      </c>
      <c r="AU118" s="1239"/>
      <c r="AV118" s="1239"/>
      <c r="AW118" s="1164"/>
      <c r="AX118" s="786"/>
    </row>
    <row r="119" spans="1:55" ht="12.6" customHeight="1">
      <c r="A119" s="1048" t="s">
        <v>1932</v>
      </c>
      <c r="B119" s="1049"/>
      <c r="C119" s="1049"/>
      <c r="D119" s="1049"/>
      <c r="E119" s="1049"/>
      <c r="F119" s="1049"/>
      <c r="G119" s="1049"/>
      <c r="H119" s="1049"/>
      <c r="I119" s="1049"/>
      <c r="J119" s="1049"/>
      <c r="K119" s="1049"/>
      <c r="L119" s="1140" t="s">
        <v>1931</v>
      </c>
      <c r="M119" s="1140"/>
      <c r="N119" s="1140"/>
      <c r="O119" s="1140"/>
      <c r="P119" s="1239"/>
      <c r="Q119" s="1239"/>
      <c r="R119" s="1239"/>
      <c r="S119" s="1239"/>
      <c r="T119" s="1140" t="s">
        <v>1930</v>
      </c>
      <c r="U119" s="1140"/>
      <c r="V119" s="1140"/>
      <c r="W119" s="1140"/>
      <c r="X119" s="1239"/>
      <c r="Y119" s="1239"/>
      <c r="Z119" s="1239"/>
      <c r="AA119" s="1239"/>
      <c r="AB119" s="1239"/>
      <c r="AC119" s="1140" t="s">
        <v>1886</v>
      </c>
      <c r="AD119" s="1140"/>
      <c r="AE119" s="1140"/>
      <c r="AF119" s="1140"/>
      <c r="AG119" s="1140"/>
      <c r="AH119" s="1140" t="s">
        <v>1929</v>
      </c>
      <c r="AI119" s="1140"/>
      <c r="AJ119" s="1140"/>
      <c r="AK119" s="1140"/>
      <c r="AL119" s="1140"/>
      <c r="AM119" s="1140" t="s">
        <v>1928</v>
      </c>
      <c r="AN119" s="1140"/>
      <c r="AO119" s="1140"/>
      <c r="AP119" s="1140"/>
      <c r="AQ119" s="1140"/>
      <c r="AR119" s="1140"/>
      <c r="AS119" s="1140"/>
      <c r="AT119" s="1239"/>
      <c r="AU119" s="1239"/>
      <c r="AV119" s="1239"/>
      <c r="AW119" s="1164"/>
      <c r="AX119" s="786"/>
    </row>
    <row r="120" spans="1:55" ht="12.6" customHeight="1">
      <c r="A120" s="1048" t="s">
        <v>1883</v>
      </c>
      <c r="B120" s="1049"/>
      <c r="C120" s="1049"/>
      <c r="D120" s="1049"/>
      <c r="E120" s="1049"/>
      <c r="F120" s="1049"/>
      <c r="G120" s="1049"/>
      <c r="H120" s="1049"/>
      <c r="I120" s="1049"/>
      <c r="J120" s="1049"/>
      <c r="K120" s="1049"/>
      <c r="L120" s="1140" t="s">
        <v>1927</v>
      </c>
      <c r="M120" s="1140"/>
      <c r="N120" s="1140"/>
      <c r="O120" s="1140"/>
      <c r="P120" s="1239"/>
      <c r="Q120" s="1239"/>
      <c r="R120" s="1239"/>
      <c r="S120" s="1239"/>
      <c r="T120" s="1140" t="s">
        <v>1926</v>
      </c>
      <c r="U120" s="1140"/>
      <c r="V120" s="1140"/>
      <c r="W120" s="1140"/>
      <c r="X120" s="1239"/>
      <c r="Y120" s="1239"/>
      <c r="Z120" s="1239"/>
      <c r="AA120" s="1239"/>
      <c r="AB120" s="1239"/>
      <c r="AC120" s="1140" t="s">
        <v>1925</v>
      </c>
      <c r="AD120" s="1140"/>
      <c r="AE120" s="1140"/>
      <c r="AF120" s="1140"/>
      <c r="AG120" s="1140"/>
      <c r="AH120" s="1140" t="s">
        <v>1925</v>
      </c>
      <c r="AI120" s="1140"/>
      <c r="AJ120" s="1140"/>
      <c r="AK120" s="1140"/>
      <c r="AL120" s="1140"/>
      <c r="AM120" s="1140" t="s">
        <v>1924</v>
      </c>
      <c r="AN120" s="1140"/>
      <c r="AO120" s="1140"/>
      <c r="AP120" s="1140"/>
      <c r="AQ120" s="1140"/>
      <c r="AR120" s="1140"/>
      <c r="AS120" s="1140"/>
      <c r="AT120" s="1239"/>
      <c r="AU120" s="1239"/>
      <c r="AV120" s="1239"/>
      <c r="AW120" s="1164"/>
      <c r="AX120" s="786"/>
    </row>
    <row r="121" spans="1:55" ht="12.6" customHeight="1">
      <c r="A121" s="785"/>
      <c r="B121" s="765"/>
      <c r="C121" s="765"/>
      <c r="D121" s="765"/>
      <c r="E121" s="765"/>
      <c r="F121" s="765"/>
      <c r="G121" s="765"/>
      <c r="H121" s="765"/>
      <c r="I121" s="765"/>
      <c r="J121" s="765"/>
      <c r="K121" s="765"/>
      <c r="L121" s="1140" t="s">
        <v>1923</v>
      </c>
      <c r="M121" s="1140"/>
      <c r="N121" s="1140"/>
      <c r="O121" s="1140"/>
      <c r="P121" s="1239"/>
      <c r="Q121" s="1239"/>
      <c r="R121" s="1239"/>
      <c r="S121" s="1239"/>
      <c r="T121" s="1140"/>
      <c r="U121" s="1140"/>
      <c r="V121" s="1140"/>
      <c r="W121" s="1140"/>
      <c r="X121" s="1239"/>
      <c r="Y121" s="1239"/>
      <c r="Z121" s="1239"/>
      <c r="AA121" s="1239"/>
      <c r="AB121" s="1239"/>
      <c r="AC121" s="1048"/>
      <c r="AD121" s="1049"/>
      <c r="AE121" s="1049"/>
      <c r="AF121" s="1049"/>
      <c r="AG121" s="1050"/>
      <c r="AH121" s="1048"/>
      <c r="AI121" s="1049"/>
      <c r="AJ121" s="1049"/>
      <c r="AK121" s="1049"/>
      <c r="AL121" s="1050"/>
      <c r="AM121" s="1048"/>
      <c r="AN121" s="1049"/>
      <c r="AO121" s="1049"/>
      <c r="AP121" s="1049"/>
      <c r="AQ121" s="1049"/>
      <c r="AR121" s="1049"/>
      <c r="AS121" s="1050"/>
      <c r="AT121" s="1239"/>
      <c r="AU121" s="1239"/>
      <c r="AV121" s="1239"/>
      <c r="AW121" s="1164"/>
      <c r="AX121" s="786"/>
    </row>
    <row r="122" spans="1:55" ht="12.6" customHeight="1">
      <c r="A122" s="1051" t="s">
        <v>817</v>
      </c>
      <c r="B122" s="1052"/>
      <c r="C122" s="1052"/>
      <c r="D122" s="1052"/>
      <c r="E122" s="1052"/>
      <c r="F122" s="1052"/>
      <c r="G122" s="1052"/>
      <c r="H122" s="1052"/>
      <c r="I122" s="1052"/>
      <c r="J122" s="1052"/>
      <c r="K122" s="1052"/>
      <c r="L122" s="1146" t="s">
        <v>818</v>
      </c>
      <c r="M122" s="1146"/>
      <c r="N122" s="1146"/>
      <c r="O122" s="1146"/>
      <c r="P122" s="1146" t="s">
        <v>819</v>
      </c>
      <c r="Q122" s="1146"/>
      <c r="R122" s="1146"/>
      <c r="S122" s="1146"/>
      <c r="T122" s="1146" t="s">
        <v>477</v>
      </c>
      <c r="U122" s="1146"/>
      <c r="V122" s="1146"/>
      <c r="W122" s="1146"/>
      <c r="X122" s="1146" t="s">
        <v>478</v>
      </c>
      <c r="Y122" s="1146"/>
      <c r="Z122" s="1146"/>
      <c r="AA122" s="1146"/>
      <c r="AB122" s="1146"/>
      <c r="AC122" s="1146" t="s">
        <v>481</v>
      </c>
      <c r="AD122" s="1146"/>
      <c r="AE122" s="1146"/>
      <c r="AF122" s="1146"/>
      <c r="AG122" s="1146"/>
      <c r="AH122" s="1146" t="s">
        <v>1531</v>
      </c>
      <c r="AI122" s="1146"/>
      <c r="AJ122" s="1146"/>
      <c r="AK122" s="1146"/>
      <c r="AL122" s="1146"/>
      <c r="AM122" s="1146" t="s">
        <v>1532</v>
      </c>
      <c r="AN122" s="1146"/>
      <c r="AO122" s="1146"/>
      <c r="AP122" s="1146"/>
      <c r="AQ122" s="1146"/>
      <c r="AR122" s="1146"/>
      <c r="AS122" s="1146"/>
      <c r="AT122" s="1146" t="s">
        <v>1533</v>
      </c>
      <c r="AU122" s="1146"/>
      <c r="AV122" s="1146"/>
      <c r="AW122" s="1051"/>
      <c r="AX122" s="786"/>
    </row>
    <row r="123" spans="1:55" ht="12.6" customHeight="1">
      <c r="A123" s="771" t="s">
        <v>1880</v>
      </c>
      <c r="B123" s="771"/>
      <c r="C123" s="771"/>
      <c r="D123" s="771"/>
      <c r="E123" s="771"/>
      <c r="F123" s="771"/>
      <c r="G123" s="771"/>
      <c r="H123" s="771"/>
      <c r="I123" s="771"/>
      <c r="J123" s="771"/>
      <c r="K123" s="771"/>
      <c r="L123" s="771"/>
      <c r="M123" s="771"/>
      <c r="N123" s="771"/>
      <c r="O123" s="771"/>
      <c r="P123" s="771"/>
      <c r="Q123" s="771"/>
      <c r="R123" s="771"/>
      <c r="S123" s="771"/>
      <c r="T123" s="771"/>
      <c r="U123" s="771"/>
      <c r="V123" s="771"/>
      <c r="W123" s="771"/>
      <c r="X123" s="771"/>
      <c r="Y123" s="771"/>
      <c r="Z123" s="771"/>
      <c r="AA123" s="771"/>
      <c r="AB123" s="771"/>
      <c r="AC123" s="771"/>
      <c r="AD123" s="771"/>
      <c r="AE123" s="771"/>
      <c r="AF123" s="771"/>
      <c r="AG123" s="771"/>
      <c r="AH123" s="771"/>
      <c r="AI123" s="771"/>
      <c r="AJ123" s="771"/>
      <c r="AK123" s="771"/>
      <c r="AL123" s="771"/>
      <c r="AM123" s="771"/>
      <c r="AN123" s="771"/>
      <c r="AO123" s="771"/>
      <c r="AP123" s="771"/>
      <c r="AQ123" s="771"/>
      <c r="AR123" s="771"/>
      <c r="AS123" s="771"/>
      <c r="AT123" s="771"/>
      <c r="AU123" s="771"/>
      <c r="AV123" s="771"/>
      <c r="AW123" s="771"/>
      <c r="AX123" s="772"/>
    </row>
    <row r="124" spans="1:55" ht="12.6" customHeight="1">
      <c r="A124" s="782" t="s">
        <v>1605</v>
      </c>
      <c r="B124" s="775"/>
      <c r="C124" s="775"/>
      <c r="D124" s="775"/>
      <c r="E124" s="775"/>
      <c r="F124" s="775"/>
      <c r="G124" s="775"/>
      <c r="H124" s="775"/>
      <c r="I124" s="775"/>
      <c r="J124" s="775"/>
      <c r="K124" s="776"/>
      <c r="L124" s="1176">
        <f>'PV2'!L9</f>
        <v>0</v>
      </c>
      <c r="M124" s="1177"/>
      <c r="N124" s="1177"/>
      <c r="O124" s="1178"/>
      <c r="P124" s="1177">
        <f>'PV2'!P9</f>
        <v>0</v>
      </c>
      <c r="Q124" s="1177"/>
      <c r="R124" s="1177"/>
      <c r="S124" s="1178"/>
      <c r="T124" s="1177">
        <f>'PV2'!T9</f>
        <v>0</v>
      </c>
      <c r="U124" s="1177"/>
      <c r="V124" s="1177"/>
      <c r="W124" s="1178"/>
      <c r="X124" s="1176">
        <f>'PV2'!X9</f>
        <v>0</v>
      </c>
      <c r="Y124" s="1177"/>
      <c r="Z124" s="1177"/>
      <c r="AA124" s="1177"/>
      <c r="AB124" s="1178"/>
      <c r="AC124" s="1176">
        <f>'PV2'!AC9</f>
        <v>0</v>
      </c>
      <c r="AD124" s="1177"/>
      <c r="AE124" s="1177"/>
      <c r="AF124" s="1177"/>
      <c r="AG124" s="1178"/>
      <c r="AH124" s="1176">
        <f>'PV2'!AH9</f>
        <v>0</v>
      </c>
      <c r="AI124" s="1177"/>
      <c r="AJ124" s="1177"/>
      <c r="AK124" s="1177"/>
      <c r="AL124" s="1178"/>
      <c r="AM124" s="1176">
        <f>'PV2'!AM9</f>
        <v>0</v>
      </c>
      <c r="AN124" s="1177"/>
      <c r="AO124" s="1177"/>
      <c r="AP124" s="1177"/>
      <c r="AQ124" s="1177"/>
      <c r="AR124" s="1177"/>
      <c r="AS124" s="1178"/>
      <c r="AT124" s="1199">
        <f>'PV2'!AT9</f>
        <v>0</v>
      </c>
      <c r="AU124" s="1200"/>
      <c r="AV124" s="1200"/>
      <c r="AW124" s="1200"/>
      <c r="AX124" s="1201"/>
    </row>
    <row r="125" spans="1:55" ht="12.6" customHeight="1">
      <c r="A125" s="788" t="s">
        <v>1590</v>
      </c>
      <c r="B125" s="778"/>
      <c r="C125" s="778"/>
      <c r="D125" s="778"/>
      <c r="E125" s="778"/>
      <c r="F125" s="778"/>
      <c r="G125" s="778"/>
      <c r="H125" s="778"/>
      <c r="I125" s="778"/>
      <c r="J125" s="778"/>
      <c r="K125" s="779"/>
      <c r="L125" s="1179"/>
      <c r="M125" s="1180"/>
      <c r="N125" s="1180"/>
      <c r="O125" s="1181"/>
      <c r="P125" s="1180"/>
      <c r="Q125" s="1180"/>
      <c r="R125" s="1180"/>
      <c r="S125" s="1181"/>
      <c r="T125" s="1180"/>
      <c r="U125" s="1180"/>
      <c r="V125" s="1180"/>
      <c r="W125" s="1181"/>
      <c r="X125" s="1179"/>
      <c r="Y125" s="1180"/>
      <c r="Z125" s="1180"/>
      <c r="AA125" s="1180"/>
      <c r="AB125" s="1181"/>
      <c r="AC125" s="1179"/>
      <c r="AD125" s="1180"/>
      <c r="AE125" s="1180"/>
      <c r="AF125" s="1180"/>
      <c r="AG125" s="1181"/>
      <c r="AH125" s="1179"/>
      <c r="AI125" s="1180"/>
      <c r="AJ125" s="1180"/>
      <c r="AK125" s="1180"/>
      <c r="AL125" s="1181"/>
      <c r="AM125" s="1179"/>
      <c r="AN125" s="1180"/>
      <c r="AO125" s="1180"/>
      <c r="AP125" s="1180"/>
      <c r="AQ125" s="1180"/>
      <c r="AR125" s="1180"/>
      <c r="AS125" s="1181"/>
      <c r="AT125" s="1202"/>
      <c r="AU125" s="1203"/>
      <c r="AV125" s="1203"/>
      <c r="AW125" s="1203"/>
      <c r="AX125" s="1204"/>
    </row>
    <row r="126" spans="1:55" ht="12.6" customHeight="1">
      <c r="A126" s="770" t="s">
        <v>511</v>
      </c>
      <c r="B126" s="771"/>
      <c r="C126" s="771"/>
      <c r="D126" s="771"/>
      <c r="E126" s="771"/>
      <c r="F126" s="771"/>
      <c r="G126" s="771"/>
      <c r="H126" s="771"/>
      <c r="I126" s="771"/>
      <c r="J126" s="771"/>
      <c r="K126" s="772"/>
      <c r="L126" s="1198">
        <f>'PV2'!L11</f>
        <v>0</v>
      </c>
      <c r="M126" s="1185"/>
      <c r="N126" s="1185"/>
      <c r="O126" s="1186"/>
      <c r="P126" s="1198">
        <f>'PV2'!P11</f>
        <v>0</v>
      </c>
      <c r="Q126" s="1185"/>
      <c r="R126" s="1185"/>
      <c r="S126" s="1186"/>
      <c r="T126" s="1185">
        <f>'PV2'!T11</f>
        <v>0</v>
      </c>
      <c r="U126" s="1185"/>
      <c r="V126" s="1185"/>
      <c r="W126" s="1186"/>
      <c r="X126" s="1038">
        <f>'PV2'!X11</f>
        <v>0</v>
      </c>
      <c r="Y126" s="1039"/>
      <c r="Z126" s="1039"/>
      <c r="AA126" s="1039"/>
      <c r="AB126" s="1040"/>
      <c r="AC126" s="1038">
        <f>'PV2'!AC11</f>
        <v>0</v>
      </c>
      <c r="AD126" s="1039"/>
      <c r="AE126" s="1039"/>
      <c r="AF126" s="1039"/>
      <c r="AG126" s="1040"/>
      <c r="AH126" s="1038">
        <f>'PV2'!AH11</f>
        <v>0</v>
      </c>
      <c r="AI126" s="1039"/>
      <c r="AJ126" s="1039"/>
      <c r="AK126" s="1039"/>
      <c r="AL126" s="1040"/>
      <c r="AM126" s="1038">
        <f>'PV2'!AM11</f>
        <v>0</v>
      </c>
      <c r="AN126" s="1039"/>
      <c r="AO126" s="1039"/>
      <c r="AP126" s="1039"/>
      <c r="AQ126" s="1039"/>
      <c r="AR126" s="1039"/>
      <c r="AS126" s="1040"/>
      <c r="AT126" s="1090">
        <f>'PV2'!AT11</f>
        <v>0</v>
      </c>
      <c r="AU126" s="1091"/>
      <c r="AV126" s="1091"/>
      <c r="AW126" s="1091"/>
      <c r="AX126" s="1092"/>
    </row>
    <row r="127" spans="1:55" ht="12.6" customHeight="1">
      <c r="A127" s="770" t="s">
        <v>510</v>
      </c>
      <c r="B127" s="771"/>
      <c r="C127" s="771"/>
      <c r="D127" s="771"/>
      <c r="E127" s="771"/>
      <c r="F127" s="771"/>
      <c r="G127" s="771"/>
      <c r="H127" s="771"/>
      <c r="I127" s="771"/>
      <c r="J127" s="771"/>
      <c r="K127" s="772"/>
      <c r="L127" s="1038">
        <f>'PV2'!L12</f>
        <v>0</v>
      </c>
      <c r="M127" s="1039"/>
      <c r="N127" s="1039"/>
      <c r="O127" s="1040"/>
      <c r="P127" s="1198">
        <f>'PV2'!P12</f>
        <v>0</v>
      </c>
      <c r="Q127" s="1185"/>
      <c r="R127" s="1185"/>
      <c r="S127" s="1186"/>
      <c r="T127" s="1198">
        <f>'PV2'!T12</f>
        <v>0</v>
      </c>
      <c r="U127" s="1185"/>
      <c r="V127" s="1185"/>
      <c r="W127" s="1186"/>
      <c r="X127" s="1038">
        <f>'PV2'!X12</f>
        <v>0</v>
      </c>
      <c r="Y127" s="1039"/>
      <c r="Z127" s="1039"/>
      <c r="AA127" s="1039"/>
      <c r="AB127" s="1040"/>
      <c r="AC127" s="1038">
        <f>'PV2'!AC12</f>
        <v>0</v>
      </c>
      <c r="AD127" s="1039"/>
      <c r="AE127" s="1039"/>
      <c r="AF127" s="1039"/>
      <c r="AG127" s="1040"/>
      <c r="AH127" s="1038">
        <f>'PV2'!AH12</f>
        <v>0</v>
      </c>
      <c r="AI127" s="1039"/>
      <c r="AJ127" s="1039"/>
      <c r="AK127" s="1039"/>
      <c r="AL127" s="1040"/>
      <c r="AM127" s="1038">
        <f>'PV2'!AM12</f>
        <v>0</v>
      </c>
      <c r="AN127" s="1039"/>
      <c r="AO127" s="1039"/>
      <c r="AP127" s="1039"/>
      <c r="AQ127" s="1039"/>
      <c r="AR127" s="1039"/>
      <c r="AS127" s="1040"/>
      <c r="AT127" s="1090">
        <f>'PV2'!AT12</f>
        <v>0</v>
      </c>
      <c r="AU127" s="1091"/>
      <c r="AV127" s="1091"/>
      <c r="AW127" s="1091"/>
      <c r="AX127" s="1092"/>
    </row>
    <row r="128" spans="1:55" ht="12.6" customHeight="1">
      <c r="A128" s="770" t="s">
        <v>590</v>
      </c>
      <c r="B128" s="771"/>
      <c r="C128" s="771"/>
      <c r="D128" s="771"/>
      <c r="E128" s="771"/>
      <c r="F128" s="771"/>
      <c r="G128" s="771"/>
      <c r="H128" s="771"/>
      <c r="I128" s="771"/>
      <c r="J128" s="771"/>
      <c r="K128" s="772"/>
      <c r="L128" s="1038">
        <f>'PV2'!L13</f>
        <v>0</v>
      </c>
      <c r="M128" s="1039"/>
      <c r="N128" s="1039"/>
      <c r="O128" s="1040"/>
      <c r="P128" s="1198">
        <f>'PV2'!P13</f>
        <v>0</v>
      </c>
      <c r="Q128" s="1185"/>
      <c r="R128" s="1185"/>
      <c r="S128" s="1186"/>
      <c r="T128" s="1198">
        <f>'PV2'!T13</f>
        <v>0</v>
      </c>
      <c r="U128" s="1185"/>
      <c r="V128" s="1185"/>
      <c r="W128" s="1186"/>
      <c r="X128" s="1038">
        <f>'PV2'!X13</f>
        <v>0</v>
      </c>
      <c r="Y128" s="1039"/>
      <c r="Z128" s="1039"/>
      <c r="AA128" s="1039"/>
      <c r="AB128" s="1040"/>
      <c r="AC128" s="1038">
        <f>'PV2'!AC13</f>
        <v>0</v>
      </c>
      <c r="AD128" s="1039"/>
      <c r="AE128" s="1039"/>
      <c r="AF128" s="1039"/>
      <c r="AG128" s="1040"/>
      <c r="AH128" s="1038">
        <f>'PV2'!AH13</f>
        <v>0</v>
      </c>
      <c r="AI128" s="1039"/>
      <c r="AJ128" s="1039"/>
      <c r="AK128" s="1039"/>
      <c r="AL128" s="1040"/>
      <c r="AM128" s="1038">
        <f>'PV2'!AM13</f>
        <v>0</v>
      </c>
      <c r="AN128" s="1039"/>
      <c r="AO128" s="1039"/>
      <c r="AP128" s="1039"/>
      <c r="AQ128" s="1039"/>
      <c r="AR128" s="1039"/>
      <c r="AS128" s="1040"/>
      <c r="AT128" s="1090">
        <f>'PV2'!AT13</f>
        <v>0</v>
      </c>
      <c r="AU128" s="1091"/>
      <c r="AV128" s="1091"/>
      <c r="AW128" s="1091"/>
      <c r="AX128" s="1092"/>
    </row>
    <row r="129" spans="1:50" ht="12.6" customHeight="1">
      <c r="A129" s="785" t="s">
        <v>505</v>
      </c>
      <c r="B129" s="761"/>
      <c r="C129" s="761"/>
      <c r="D129" s="761"/>
      <c r="E129" s="761"/>
      <c r="F129" s="761"/>
      <c r="G129" s="761"/>
      <c r="H129" s="761"/>
      <c r="I129" s="761"/>
      <c r="J129" s="761"/>
      <c r="K129" s="786"/>
      <c r="L129" s="1182">
        <f>'PV2'!L14</f>
        <v>0</v>
      </c>
      <c r="M129" s="1183"/>
      <c r="N129" s="1183"/>
      <c r="O129" s="1184"/>
      <c r="P129" s="1183">
        <f>'PV2'!P14</f>
        <v>0</v>
      </c>
      <c r="Q129" s="1183"/>
      <c r="R129" s="1183"/>
      <c r="S129" s="1184"/>
      <c r="T129" s="1183">
        <f>'PV2'!T14</f>
        <v>0</v>
      </c>
      <c r="U129" s="1183"/>
      <c r="V129" s="1183"/>
      <c r="W129" s="1184"/>
      <c r="X129" s="1182">
        <f>'PV2'!X14</f>
        <v>0</v>
      </c>
      <c r="Y129" s="1183"/>
      <c r="Z129" s="1183"/>
      <c r="AA129" s="1183"/>
      <c r="AB129" s="1184"/>
      <c r="AC129" s="1182">
        <f>'PV2'!AC14</f>
        <v>0</v>
      </c>
      <c r="AD129" s="1183"/>
      <c r="AE129" s="1183"/>
      <c r="AF129" s="1183"/>
      <c r="AG129" s="1184"/>
      <c r="AH129" s="1182">
        <f>'PV2'!AH14</f>
        <v>0</v>
      </c>
      <c r="AI129" s="1183"/>
      <c r="AJ129" s="1183"/>
      <c r="AK129" s="1183"/>
      <c r="AL129" s="1184"/>
      <c r="AM129" s="1182">
        <f>'PV2'!AM14</f>
        <v>0</v>
      </c>
      <c r="AN129" s="1183"/>
      <c r="AO129" s="1183"/>
      <c r="AP129" s="1183"/>
      <c r="AQ129" s="1183"/>
      <c r="AR129" s="1183"/>
      <c r="AS129" s="1184"/>
      <c r="AT129" s="1199">
        <f>'PV2'!AT14</f>
        <v>0</v>
      </c>
      <c r="AU129" s="1200"/>
      <c r="AV129" s="1200"/>
      <c r="AW129" s="1200"/>
      <c r="AX129" s="1201"/>
    </row>
    <row r="130" spans="1:50" ht="12.6" customHeight="1">
      <c r="A130" s="788" t="s">
        <v>1590</v>
      </c>
      <c r="B130" s="778"/>
      <c r="C130" s="778"/>
      <c r="D130" s="778"/>
      <c r="E130" s="778"/>
      <c r="F130" s="778"/>
      <c r="G130" s="778"/>
      <c r="H130" s="778"/>
      <c r="I130" s="778"/>
      <c r="J130" s="778"/>
      <c r="K130" s="779"/>
      <c r="L130" s="1179"/>
      <c r="M130" s="1180"/>
      <c r="N130" s="1180"/>
      <c r="O130" s="1181"/>
      <c r="P130" s="1180"/>
      <c r="Q130" s="1180"/>
      <c r="R130" s="1180"/>
      <c r="S130" s="1181"/>
      <c r="T130" s="1180"/>
      <c r="U130" s="1180"/>
      <c r="V130" s="1180"/>
      <c r="W130" s="1181"/>
      <c r="X130" s="1179"/>
      <c r="Y130" s="1180"/>
      <c r="Z130" s="1180"/>
      <c r="AA130" s="1180"/>
      <c r="AB130" s="1181"/>
      <c r="AC130" s="1179"/>
      <c r="AD130" s="1180"/>
      <c r="AE130" s="1180"/>
      <c r="AF130" s="1180"/>
      <c r="AG130" s="1181"/>
      <c r="AH130" s="1179"/>
      <c r="AI130" s="1180"/>
      <c r="AJ130" s="1180"/>
      <c r="AK130" s="1180"/>
      <c r="AL130" s="1181"/>
      <c r="AM130" s="1179"/>
      <c r="AN130" s="1180"/>
      <c r="AO130" s="1180"/>
      <c r="AP130" s="1180"/>
      <c r="AQ130" s="1180"/>
      <c r="AR130" s="1180"/>
      <c r="AS130" s="1181"/>
      <c r="AT130" s="1202"/>
      <c r="AU130" s="1203"/>
      <c r="AV130" s="1203"/>
      <c r="AW130" s="1203"/>
      <c r="AX130" s="1204"/>
    </row>
    <row r="131" spans="1:50" ht="12.6" customHeight="1">
      <c r="A131" s="771" t="s">
        <v>1896</v>
      </c>
      <c r="B131" s="771"/>
      <c r="C131" s="771"/>
      <c r="D131" s="771"/>
      <c r="E131" s="771"/>
      <c r="F131" s="771"/>
      <c r="G131" s="771"/>
      <c r="H131" s="771"/>
      <c r="I131" s="771"/>
      <c r="J131" s="771"/>
      <c r="K131" s="771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50"/>
      <c r="AU131" s="750"/>
      <c r="AV131" s="750"/>
      <c r="AW131" s="750"/>
      <c r="AX131" s="751"/>
    </row>
    <row r="132" spans="1:50" ht="12.6" customHeight="1">
      <c r="A132" s="782" t="s">
        <v>1605</v>
      </c>
      <c r="B132" s="774"/>
      <c r="C132" s="775"/>
      <c r="D132" s="775"/>
      <c r="E132" s="775"/>
      <c r="F132" s="775"/>
      <c r="G132" s="775"/>
      <c r="H132" s="775"/>
      <c r="I132" s="775"/>
      <c r="J132" s="775"/>
      <c r="K132" s="776"/>
      <c r="L132" s="1177">
        <f>'PV2'!L17</f>
        <v>0</v>
      </c>
      <c r="M132" s="1177"/>
      <c r="N132" s="1177"/>
      <c r="O132" s="1178"/>
      <c r="P132" s="1177">
        <f>'PV2'!P17</f>
        <v>0</v>
      </c>
      <c r="Q132" s="1177"/>
      <c r="R132" s="1177"/>
      <c r="S132" s="1178"/>
      <c r="T132" s="1177">
        <f>'PV2'!T17</f>
        <v>0</v>
      </c>
      <c r="U132" s="1177"/>
      <c r="V132" s="1177"/>
      <c r="W132" s="1178"/>
      <c r="X132" s="1176">
        <f>'PV2'!X17</f>
        <v>0</v>
      </c>
      <c r="Y132" s="1177"/>
      <c r="Z132" s="1177"/>
      <c r="AA132" s="1177"/>
      <c r="AB132" s="1178"/>
      <c r="AC132" s="1176">
        <f>'PV2'!AC17</f>
        <v>0</v>
      </c>
      <c r="AD132" s="1177"/>
      <c r="AE132" s="1177"/>
      <c r="AF132" s="1177"/>
      <c r="AG132" s="1178"/>
      <c r="AH132" s="1176">
        <f>'PV2'!AH17</f>
        <v>0</v>
      </c>
      <c r="AI132" s="1177"/>
      <c r="AJ132" s="1177"/>
      <c r="AK132" s="1177"/>
      <c r="AL132" s="1178"/>
      <c r="AM132" s="1176">
        <f>'PV2'!AM17</f>
        <v>0</v>
      </c>
      <c r="AN132" s="1177"/>
      <c r="AO132" s="1177"/>
      <c r="AP132" s="1177"/>
      <c r="AQ132" s="1177"/>
      <c r="AR132" s="1177"/>
      <c r="AS132" s="1178"/>
      <c r="AT132" s="1199">
        <f>'PV2'!AT17</f>
        <v>0</v>
      </c>
      <c r="AU132" s="1200"/>
      <c r="AV132" s="1200"/>
      <c r="AW132" s="1200"/>
      <c r="AX132" s="1201"/>
    </row>
    <row r="133" spans="1:50" ht="12.6" customHeight="1">
      <c r="A133" s="788" t="s">
        <v>1590</v>
      </c>
      <c r="B133" s="777"/>
      <c r="C133" s="778"/>
      <c r="D133" s="778"/>
      <c r="E133" s="778"/>
      <c r="F133" s="778"/>
      <c r="G133" s="778"/>
      <c r="H133" s="778"/>
      <c r="I133" s="778"/>
      <c r="J133" s="778"/>
      <c r="K133" s="779"/>
      <c r="L133" s="1180"/>
      <c r="M133" s="1180"/>
      <c r="N133" s="1180"/>
      <c r="O133" s="1181"/>
      <c r="P133" s="1180"/>
      <c r="Q133" s="1180"/>
      <c r="R133" s="1180"/>
      <c r="S133" s="1181"/>
      <c r="T133" s="1180"/>
      <c r="U133" s="1180"/>
      <c r="V133" s="1180"/>
      <c r="W133" s="1181"/>
      <c r="X133" s="1179"/>
      <c r="Y133" s="1180"/>
      <c r="Z133" s="1180"/>
      <c r="AA133" s="1180"/>
      <c r="AB133" s="1181"/>
      <c r="AC133" s="1179"/>
      <c r="AD133" s="1180"/>
      <c r="AE133" s="1180"/>
      <c r="AF133" s="1180"/>
      <c r="AG133" s="1181"/>
      <c r="AH133" s="1179"/>
      <c r="AI133" s="1180"/>
      <c r="AJ133" s="1180"/>
      <c r="AK133" s="1180"/>
      <c r="AL133" s="1181"/>
      <c r="AM133" s="1179"/>
      <c r="AN133" s="1180"/>
      <c r="AO133" s="1180"/>
      <c r="AP133" s="1180"/>
      <c r="AQ133" s="1180"/>
      <c r="AR133" s="1180"/>
      <c r="AS133" s="1181"/>
      <c r="AT133" s="1202"/>
      <c r="AU133" s="1203"/>
      <c r="AV133" s="1203"/>
      <c r="AW133" s="1203"/>
      <c r="AX133" s="1204"/>
    </row>
    <row r="134" spans="1:50" ht="12.6" customHeight="1">
      <c r="A134" s="770" t="s">
        <v>511</v>
      </c>
      <c r="B134" s="770"/>
      <c r="C134" s="771"/>
      <c r="D134" s="771"/>
      <c r="E134" s="771"/>
      <c r="F134" s="771"/>
      <c r="G134" s="771"/>
      <c r="H134" s="771"/>
      <c r="I134" s="771"/>
      <c r="J134" s="771"/>
      <c r="K134" s="772"/>
      <c r="L134" s="1185">
        <f>'PV2'!L19</f>
        <v>0</v>
      </c>
      <c r="M134" s="1185"/>
      <c r="N134" s="1185"/>
      <c r="O134" s="1186"/>
      <c r="P134" s="1198">
        <f>'PV2'!P19</f>
        <v>0</v>
      </c>
      <c r="Q134" s="1185"/>
      <c r="R134" s="1185"/>
      <c r="S134" s="1186"/>
      <c r="T134" s="1185">
        <f>'PV2'!T19</f>
        <v>0</v>
      </c>
      <c r="U134" s="1185"/>
      <c r="V134" s="1185"/>
      <c r="W134" s="1186"/>
      <c r="X134" s="1038">
        <f>'PV2'!X19</f>
        <v>0</v>
      </c>
      <c r="Y134" s="1039"/>
      <c r="Z134" s="1039"/>
      <c r="AA134" s="1039"/>
      <c r="AB134" s="1040"/>
      <c r="AC134" s="1038">
        <f>'PV2'!AC19</f>
        <v>0</v>
      </c>
      <c r="AD134" s="1039"/>
      <c r="AE134" s="1039"/>
      <c r="AF134" s="1039"/>
      <c r="AG134" s="1040"/>
      <c r="AH134" s="1038">
        <f>'PV2'!AH19</f>
        <v>0</v>
      </c>
      <c r="AI134" s="1039"/>
      <c r="AJ134" s="1039"/>
      <c r="AK134" s="1039"/>
      <c r="AL134" s="1040"/>
      <c r="AM134" s="1038">
        <f>'PV2'!AM19</f>
        <v>0</v>
      </c>
      <c r="AN134" s="1039"/>
      <c r="AO134" s="1039"/>
      <c r="AP134" s="1039"/>
      <c r="AQ134" s="1039"/>
      <c r="AR134" s="1039"/>
      <c r="AS134" s="1040"/>
      <c r="AT134" s="1090">
        <f>'PV2'!AT19</f>
        <v>0</v>
      </c>
      <c r="AU134" s="1091"/>
      <c r="AV134" s="1091"/>
      <c r="AW134" s="1091"/>
      <c r="AX134" s="1092"/>
    </row>
    <row r="135" spans="1:50" ht="12.6" customHeight="1">
      <c r="A135" s="770" t="s">
        <v>510</v>
      </c>
      <c r="B135" s="789"/>
      <c r="C135" s="771"/>
      <c r="D135" s="771"/>
      <c r="E135" s="771"/>
      <c r="F135" s="771"/>
      <c r="G135" s="771"/>
      <c r="H135" s="771"/>
      <c r="I135" s="771"/>
      <c r="J135" s="771"/>
      <c r="K135" s="771"/>
      <c r="L135" s="1038">
        <f>'PV2'!L20</f>
        <v>0</v>
      </c>
      <c r="M135" s="1039"/>
      <c r="N135" s="1039"/>
      <c r="O135" s="1040"/>
      <c r="P135" s="1198">
        <f>'PV2'!P20</f>
        <v>0</v>
      </c>
      <c r="Q135" s="1185"/>
      <c r="R135" s="1185"/>
      <c r="S135" s="1186"/>
      <c r="T135" s="1185">
        <f>'PV2'!T20</f>
        <v>0</v>
      </c>
      <c r="U135" s="1185"/>
      <c r="V135" s="1185"/>
      <c r="W135" s="1186"/>
      <c r="X135" s="1038">
        <f>'PV2'!X20</f>
        <v>0</v>
      </c>
      <c r="Y135" s="1039"/>
      <c r="Z135" s="1039"/>
      <c r="AA135" s="1039"/>
      <c r="AB135" s="1040"/>
      <c r="AC135" s="1038">
        <f>'PV2'!AC20</f>
        <v>0</v>
      </c>
      <c r="AD135" s="1039"/>
      <c r="AE135" s="1039"/>
      <c r="AF135" s="1039"/>
      <c r="AG135" s="1040"/>
      <c r="AH135" s="1038">
        <f>'PV2'!AH20</f>
        <v>0</v>
      </c>
      <c r="AI135" s="1039"/>
      <c r="AJ135" s="1039"/>
      <c r="AK135" s="1039"/>
      <c r="AL135" s="1040"/>
      <c r="AM135" s="1038">
        <f>'PV2'!AM20</f>
        <v>0</v>
      </c>
      <c r="AN135" s="1039"/>
      <c r="AO135" s="1039"/>
      <c r="AP135" s="1039"/>
      <c r="AQ135" s="1039"/>
      <c r="AR135" s="1039"/>
      <c r="AS135" s="1040"/>
      <c r="AT135" s="1090">
        <f>'PV2'!AT20</f>
        <v>0</v>
      </c>
      <c r="AU135" s="1091"/>
      <c r="AV135" s="1091"/>
      <c r="AW135" s="1091"/>
      <c r="AX135" s="1092"/>
    </row>
    <row r="136" spans="1:50" ht="12.6" customHeight="1">
      <c r="A136" s="770" t="s">
        <v>590</v>
      </c>
      <c r="B136" s="789"/>
      <c r="C136" s="771"/>
      <c r="D136" s="771"/>
      <c r="E136" s="771"/>
      <c r="F136" s="771"/>
      <c r="G136" s="771"/>
      <c r="H136" s="771"/>
      <c r="I136" s="771"/>
      <c r="J136" s="771"/>
      <c r="K136" s="771"/>
      <c r="L136" s="1038">
        <f>'PV2'!L21</f>
        <v>0</v>
      </c>
      <c r="M136" s="1039"/>
      <c r="N136" s="1039"/>
      <c r="O136" s="1040"/>
      <c r="P136" s="1198">
        <f>'PV2'!P21</f>
        <v>0</v>
      </c>
      <c r="Q136" s="1185"/>
      <c r="R136" s="1185"/>
      <c r="S136" s="1186"/>
      <c r="T136" s="1185">
        <f>'PV2'!T21</f>
        <v>0</v>
      </c>
      <c r="U136" s="1185"/>
      <c r="V136" s="1185"/>
      <c r="W136" s="1186"/>
      <c r="X136" s="1038">
        <f>'PV2'!X21</f>
        <v>0</v>
      </c>
      <c r="Y136" s="1039"/>
      <c r="Z136" s="1039"/>
      <c r="AA136" s="1039"/>
      <c r="AB136" s="1040"/>
      <c r="AC136" s="1038">
        <f>'PV2'!AC21</f>
        <v>0</v>
      </c>
      <c r="AD136" s="1039"/>
      <c r="AE136" s="1039"/>
      <c r="AF136" s="1039"/>
      <c r="AG136" s="1040"/>
      <c r="AH136" s="1038">
        <f>'PV2'!AH21</f>
        <v>0</v>
      </c>
      <c r="AI136" s="1039"/>
      <c r="AJ136" s="1039"/>
      <c r="AK136" s="1039"/>
      <c r="AL136" s="1040"/>
      <c r="AM136" s="1038">
        <f>'PV2'!AM21</f>
        <v>0</v>
      </c>
      <c r="AN136" s="1039"/>
      <c r="AO136" s="1039"/>
      <c r="AP136" s="1039"/>
      <c r="AQ136" s="1039"/>
      <c r="AR136" s="1039"/>
      <c r="AS136" s="1040"/>
      <c r="AT136" s="1090">
        <f>'PV2'!AT21</f>
        <v>0</v>
      </c>
      <c r="AU136" s="1091"/>
      <c r="AV136" s="1091"/>
      <c r="AW136" s="1091"/>
      <c r="AX136" s="1092"/>
    </row>
    <row r="137" spans="1:50" ht="12.6" customHeight="1">
      <c r="A137" s="785" t="s">
        <v>505</v>
      </c>
      <c r="B137" s="790"/>
      <c r="C137" s="761"/>
      <c r="D137" s="761"/>
      <c r="E137" s="761"/>
      <c r="F137" s="761"/>
      <c r="G137" s="761"/>
      <c r="H137" s="761"/>
      <c r="I137" s="761"/>
      <c r="J137" s="761"/>
      <c r="K137" s="761"/>
      <c r="L137" s="1182">
        <f>'PV2'!L22</f>
        <v>0</v>
      </c>
      <c r="M137" s="1183"/>
      <c r="N137" s="1183"/>
      <c r="O137" s="1184"/>
      <c r="P137" s="1183">
        <f>'PV2'!P22</f>
        <v>0</v>
      </c>
      <c r="Q137" s="1183"/>
      <c r="R137" s="1183"/>
      <c r="S137" s="1184"/>
      <c r="T137" s="1183">
        <f>'PV2'!T22</f>
        <v>0</v>
      </c>
      <c r="U137" s="1183"/>
      <c r="V137" s="1183"/>
      <c r="W137" s="1184"/>
      <c r="X137" s="1182">
        <f>'PV2'!X22</f>
        <v>0</v>
      </c>
      <c r="Y137" s="1183"/>
      <c r="Z137" s="1183"/>
      <c r="AA137" s="1183"/>
      <c r="AB137" s="1184"/>
      <c r="AC137" s="1182">
        <f>'PV2'!AC22</f>
        <v>0</v>
      </c>
      <c r="AD137" s="1183"/>
      <c r="AE137" s="1183"/>
      <c r="AF137" s="1183"/>
      <c r="AG137" s="1184"/>
      <c r="AH137" s="1182">
        <f>'PV2'!AH22</f>
        <v>0</v>
      </c>
      <c r="AI137" s="1183"/>
      <c r="AJ137" s="1183"/>
      <c r="AK137" s="1183"/>
      <c r="AL137" s="1184"/>
      <c r="AM137" s="1182">
        <f>'PV2'!AM22</f>
        <v>0</v>
      </c>
      <c r="AN137" s="1183"/>
      <c r="AO137" s="1183"/>
      <c r="AP137" s="1183"/>
      <c r="AQ137" s="1183"/>
      <c r="AR137" s="1183"/>
      <c r="AS137" s="1184"/>
      <c r="AT137" s="1199">
        <f>'PV2'!AT22</f>
        <v>0</v>
      </c>
      <c r="AU137" s="1200"/>
      <c r="AV137" s="1200"/>
      <c r="AW137" s="1200"/>
      <c r="AX137" s="1201"/>
    </row>
    <row r="138" spans="1:50" ht="12.6" customHeight="1">
      <c r="A138" s="788" t="s">
        <v>1590</v>
      </c>
      <c r="B138" s="791"/>
      <c r="C138" s="778"/>
      <c r="D138" s="778"/>
      <c r="E138" s="778"/>
      <c r="F138" s="778"/>
      <c r="G138" s="778"/>
      <c r="H138" s="778"/>
      <c r="I138" s="778"/>
      <c r="J138" s="778"/>
      <c r="K138" s="778"/>
      <c r="L138" s="1179"/>
      <c r="M138" s="1180"/>
      <c r="N138" s="1180"/>
      <c r="O138" s="1181"/>
      <c r="P138" s="1180"/>
      <c r="Q138" s="1180"/>
      <c r="R138" s="1180"/>
      <c r="S138" s="1181"/>
      <c r="T138" s="1180"/>
      <c r="U138" s="1180"/>
      <c r="V138" s="1180"/>
      <c r="W138" s="1181"/>
      <c r="X138" s="1179"/>
      <c r="Y138" s="1180"/>
      <c r="Z138" s="1180"/>
      <c r="AA138" s="1180"/>
      <c r="AB138" s="1181"/>
      <c r="AC138" s="1179"/>
      <c r="AD138" s="1180"/>
      <c r="AE138" s="1180"/>
      <c r="AF138" s="1180"/>
      <c r="AG138" s="1181"/>
      <c r="AH138" s="1179"/>
      <c r="AI138" s="1180"/>
      <c r="AJ138" s="1180"/>
      <c r="AK138" s="1180"/>
      <c r="AL138" s="1181"/>
      <c r="AM138" s="1179"/>
      <c r="AN138" s="1180"/>
      <c r="AO138" s="1180"/>
      <c r="AP138" s="1180"/>
      <c r="AQ138" s="1180"/>
      <c r="AR138" s="1180"/>
      <c r="AS138" s="1181"/>
      <c r="AT138" s="1202"/>
      <c r="AU138" s="1203"/>
      <c r="AV138" s="1203"/>
      <c r="AW138" s="1203"/>
      <c r="AX138" s="1204"/>
    </row>
    <row r="139" spans="1:50" ht="12.6" customHeight="1">
      <c r="A139" s="761" t="s">
        <v>1879</v>
      </c>
      <c r="B139" s="761"/>
      <c r="C139" s="761"/>
      <c r="D139" s="761"/>
      <c r="E139" s="761"/>
      <c r="F139" s="761"/>
      <c r="G139" s="761"/>
      <c r="H139" s="761"/>
      <c r="I139" s="761"/>
      <c r="J139" s="761"/>
      <c r="K139" s="761"/>
      <c r="L139" s="754"/>
      <c r="M139" s="754"/>
      <c r="N139" s="754"/>
      <c r="O139" s="754"/>
      <c r="P139" s="754"/>
      <c r="Q139" s="754"/>
      <c r="R139" s="754"/>
      <c r="S139" s="754"/>
      <c r="T139" s="754"/>
      <c r="U139" s="754"/>
      <c r="V139" s="754"/>
      <c r="W139" s="754"/>
      <c r="X139" s="754"/>
      <c r="Y139" s="754"/>
      <c r="Z139" s="754"/>
      <c r="AA139" s="754"/>
      <c r="AB139" s="754"/>
      <c r="AC139" s="754"/>
      <c r="AD139" s="754"/>
      <c r="AE139" s="754"/>
      <c r="AF139" s="754"/>
      <c r="AG139" s="754"/>
      <c r="AH139" s="754"/>
      <c r="AI139" s="754"/>
      <c r="AJ139" s="754"/>
      <c r="AK139" s="754"/>
      <c r="AL139" s="754"/>
      <c r="AM139" s="754"/>
      <c r="AN139" s="754"/>
      <c r="AO139" s="754"/>
      <c r="AP139" s="754"/>
      <c r="AQ139" s="754"/>
      <c r="AR139" s="754"/>
      <c r="AS139" s="754"/>
      <c r="AT139" s="757"/>
      <c r="AU139" s="757"/>
      <c r="AV139" s="757"/>
      <c r="AW139" s="757"/>
      <c r="AX139" s="751"/>
    </row>
    <row r="140" spans="1:50" ht="12.6" customHeight="1">
      <c r="A140" s="782" t="s">
        <v>1605</v>
      </c>
      <c r="B140" s="775"/>
      <c r="C140" s="775"/>
      <c r="D140" s="775"/>
      <c r="E140" s="775"/>
      <c r="F140" s="775"/>
      <c r="G140" s="775"/>
      <c r="H140" s="775"/>
      <c r="I140" s="775"/>
      <c r="J140" s="775"/>
      <c r="K140" s="775"/>
      <c r="L140" s="1176">
        <f>'PV2'!L25</f>
        <v>0</v>
      </c>
      <c r="M140" s="1177"/>
      <c r="N140" s="1177"/>
      <c r="O140" s="1178"/>
      <c r="P140" s="1177">
        <f>'PV2'!P25</f>
        <v>0</v>
      </c>
      <c r="Q140" s="1177"/>
      <c r="R140" s="1177"/>
      <c r="S140" s="1178"/>
      <c r="T140" s="1177">
        <f>'PV2'!T25</f>
        <v>0</v>
      </c>
      <c r="U140" s="1177"/>
      <c r="V140" s="1177"/>
      <c r="W140" s="1178"/>
      <c r="X140" s="1176">
        <f>'PV2'!X25</f>
        <v>0</v>
      </c>
      <c r="Y140" s="1177"/>
      <c r="Z140" s="1177"/>
      <c r="AA140" s="1177"/>
      <c r="AB140" s="1178"/>
      <c r="AC140" s="1176">
        <f>'PV2'!AC25</f>
        <v>0</v>
      </c>
      <c r="AD140" s="1177"/>
      <c r="AE140" s="1177"/>
      <c r="AF140" s="1177"/>
      <c r="AG140" s="1178"/>
      <c r="AH140" s="1176">
        <f>'PV2'!AH25</f>
        <v>0</v>
      </c>
      <c r="AI140" s="1177"/>
      <c r="AJ140" s="1177"/>
      <c r="AK140" s="1177"/>
      <c r="AL140" s="1178"/>
      <c r="AM140" s="1176">
        <f>'PV2'!AM25</f>
        <v>0</v>
      </c>
      <c r="AN140" s="1177"/>
      <c r="AO140" s="1177"/>
      <c r="AP140" s="1177"/>
      <c r="AQ140" s="1177"/>
      <c r="AR140" s="1177"/>
      <c r="AS140" s="1178"/>
      <c r="AT140" s="1199">
        <f>'PV2'!AT25</f>
        <v>0</v>
      </c>
      <c r="AU140" s="1200"/>
      <c r="AV140" s="1200"/>
      <c r="AW140" s="1200"/>
      <c r="AX140" s="1201"/>
    </row>
    <row r="141" spans="1:50" ht="12.6" customHeight="1">
      <c r="A141" s="788" t="s">
        <v>1590</v>
      </c>
      <c r="B141" s="778"/>
      <c r="C141" s="778"/>
      <c r="D141" s="778"/>
      <c r="E141" s="778"/>
      <c r="F141" s="778"/>
      <c r="G141" s="778"/>
      <c r="H141" s="778"/>
      <c r="I141" s="778"/>
      <c r="J141" s="778"/>
      <c r="K141" s="778"/>
      <c r="L141" s="1179"/>
      <c r="M141" s="1180"/>
      <c r="N141" s="1180"/>
      <c r="O141" s="1181"/>
      <c r="P141" s="1180"/>
      <c r="Q141" s="1180"/>
      <c r="R141" s="1180"/>
      <c r="S141" s="1181"/>
      <c r="T141" s="1180"/>
      <c r="U141" s="1180"/>
      <c r="V141" s="1180"/>
      <c r="W141" s="1181"/>
      <c r="X141" s="1179"/>
      <c r="Y141" s="1180"/>
      <c r="Z141" s="1180"/>
      <c r="AA141" s="1180"/>
      <c r="AB141" s="1181"/>
      <c r="AC141" s="1179"/>
      <c r="AD141" s="1180"/>
      <c r="AE141" s="1180"/>
      <c r="AF141" s="1180"/>
      <c r="AG141" s="1181"/>
      <c r="AH141" s="1179"/>
      <c r="AI141" s="1180"/>
      <c r="AJ141" s="1180"/>
      <c r="AK141" s="1180"/>
      <c r="AL141" s="1181"/>
      <c r="AM141" s="1179"/>
      <c r="AN141" s="1180"/>
      <c r="AO141" s="1180"/>
      <c r="AP141" s="1180"/>
      <c r="AQ141" s="1180"/>
      <c r="AR141" s="1180"/>
      <c r="AS141" s="1181"/>
      <c r="AT141" s="1202"/>
      <c r="AU141" s="1203"/>
      <c r="AV141" s="1203"/>
      <c r="AW141" s="1203"/>
      <c r="AX141" s="1204"/>
    </row>
    <row r="142" spans="1:50" ht="12.6" customHeight="1">
      <c r="A142" s="770" t="s">
        <v>511</v>
      </c>
      <c r="B142" s="771"/>
      <c r="C142" s="771"/>
      <c r="D142" s="771"/>
      <c r="E142" s="771"/>
      <c r="F142" s="771"/>
      <c r="G142" s="771"/>
      <c r="H142" s="771"/>
      <c r="I142" s="771"/>
      <c r="J142" s="771"/>
      <c r="K142" s="771"/>
      <c r="L142" s="1198">
        <f>'PV2'!L27</f>
        <v>0</v>
      </c>
      <c r="M142" s="1185"/>
      <c r="N142" s="1185"/>
      <c r="O142" s="1186"/>
      <c r="P142" s="1198">
        <f>'PV2'!P27</f>
        <v>0</v>
      </c>
      <c r="Q142" s="1185"/>
      <c r="R142" s="1185"/>
      <c r="S142" s="1186"/>
      <c r="T142" s="1185">
        <f>'PV2'!T27</f>
        <v>0</v>
      </c>
      <c r="U142" s="1185"/>
      <c r="V142" s="1185"/>
      <c r="W142" s="1186"/>
      <c r="X142" s="1038">
        <f>'PV2'!X27</f>
        <v>0</v>
      </c>
      <c r="Y142" s="1039"/>
      <c r="Z142" s="1039"/>
      <c r="AA142" s="1039"/>
      <c r="AB142" s="1040"/>
      <c r="AC142" s="1038">
        <f>'PV2'!AC27</f>
        <v>0</v>
      </c>
      <c r="AD142" s="1039"/>
      <c r="AE142" s="1039"/>
      <c r="AF142" s="1039"/>
      <c r="AG142" s="1040"/>
      <c r="AH142" s="1038">
        <f>'PV2'!AH27</f>
        <v>0</v>
      </c>
      <c r="AI142" s="1039"/>
      <c r="AJ142" s="1039"/>
      <c r="AK142" s="1039"/>
      <c r="AL142" s="1040"/>
      <c r="AM142" s="1038">
        <f>'PV2'!AM27</f>
        <v>0</v>
      </c>
      <c r="AN142" s="1039"/>
      <c r="AO142" s="1039"/>
      <c r="AP142" s="1039"/>
      <c r="AQ142" s="1039"/>
      <c r="AR142" s="1039"/>
      <c r="AS142" s="1040"/>
      <c r="AT142" s="1090">
        <f>'PV2'!AT27</f>
        <v>0</v>
      </c>
      <c r="AU142" s="1091"/>
      <c r="AV142" s="1091"/>
      <c r="AW142" s="1091"/>
      <c r="AX142" s="1092"/>
    </row>
    <row r="143" spans="1:50" ht="12.6" customHeight="1">
      <c r="A143" s="770" t="s">
        <v>510</v>
      </c>
      <c r="B143" s="771"/>
      <c r="C143" s="771"/>
      <c r="D143" s="771"/>
      <c r="E143" s="771"/>
      <c r="F143" s="771"/>
      <c r="G143" s="771"/>
      <c r="H143" s="771"/>
      <c r="I143" s="771"/>
      <c r="J143" s="771"/>
      <c r="K143" s="771"/>
      <c r="L143" s="1038">
        <f>'PV2'!L28</f>
        <v>0</v>
      </c>
      <c r="M143" s="1039"/>
      <c r="N143" s="1039"/>
      <c r="O143" s="1040"/>
      <c r="P143" s="1198">
        <f>'PV2'!P28</f>
        <v>0</v>
      </c>
      <c r="Q143" s="1185"/>
      <c r="R143" s="1185"/>
      <c r="S143" s="1186"/>
      <c r="T143" s="1185">
        <f>'PV2'!T28</f>
        <v>0</v>
      </c>
      <c r="U143" s="1185"/>
      <c r="V143" s="1185"/>
      <c r="W143" s="1186"/>
      <c r="X143" s="1038">
        <f>'PV2'!X28</f>
        <v>0</v>
      </c>
      <c r="Y143" s="1039"/>
      <c r="Z143" s="1039"/>
      <c r="AA143" s="1039"/>
      <c r="AB143" s="1040"/>
      <c r="AC143" s="1038">
        <f>'PV2'!AC28</f>
        <v>0</v>
      </c>
      <c r="AD143" s="1039"/>
      <c r="AE143" s="1039"/>
      <c r="AF143" s="1039"/>
      <c r="AG143" s="1040"/>
      <c r="AH143" s="1038">
        <f>'PV2'!AH28</f>
        <v>0</v>
      </c>
      <c r="AI143" s="1039"/>
      <c r="AJ143" s="1039"/>
      <c r="AK143" s="1039"/>
      <c r="AL143" s="1040"/>
      <c r="AM143" s="1038">
        <f>'PV2'!AM28</f>
        <v>0</v>
      </c>
      <c r="AN143" s="1039"/>
      <c r="AO143" s="1039"/>
      <c r="AP143" s="1039"/>
      <c r="AQ143" s="1039"/>
      <c r="AR143" s="1039"/>
      <c r="AS143" s="1040"/>
      <c r="AT143" s="1090">
        <f>'PV2'!AT28</f>
        <v>0</v>
      </c>
      <c r="AU143" s="1091"/>
      <c r="AV143" s="1091"/>
      <c r="AW143" s="1091"/>
      <c r="AX143" s="1092"/>
    </row>
    <row r="144" spans="1:50" ht="12.6" customHeight="1">
      <c r="A144" s="770" t="s">
        <v>590</v>
      </c>
      <c r="B144" s="771"/>
      <c r="C144" s="771"/>
      <c r="D144" s="771"/>
      <c r="E144" s="771"/>
      <c r="F144" s="771"/>
      <c r="G144" s="771"/>
      <c r="H144" s="771"/>
      <c r="I144" s="771"/>
      <c r="J144" s="771"/>
      <c r="K144" s="771"/>
      <c r="L144" s="1038">
        <f>'PV2'!L29</f>
        <v>0</v>
      </c>
      <c r="M144" s="1039"/>
      <c r="N144" s="1039"/>
      <c r="O144" s="1040"/>
      <c r="P144" s="1198">
        <f>'PV2'!P29</f>
        <v>0</v>
      </c>
      <c r="Q144" s="1185"/>
      <c r="R144" s="1185"/>
      <c r="S144" s="1186"/>
      <c r="T144" s="1185">
        <f>'PV2'!T29</f>
        <v>0</v>
      </c>
      <c r="U144" s="1185"/>
      <c r="V144" s="1185"/>
      <c r="W144" s="1186"/>
      <c r="X144" s="1038">
        <f>'PV2'!X29</f>
        <v>0</v>
      </c>
      <c r="Y144" s="1039"/>
      <c r="Z144" s="1039"/>
      <c r="AA144" s="1039"/>
      <c r="AB144" s="1040"/>
      <c r="AC144" s="1038">
        <f>'PV2'!AC29</f>
        <v>0</v>
      </c>
      <c r="AD144" s="1039"/>
      <c r="AE144" s="1039"/>
      <c r="AF144" s="1039"/>
      <c r="AG144" s="1040"/>
      <c r="AH144" s="1038">
        <f>'PV2'!AH29</f>
        <v>0</v>
      </c>
      <c r="AI144" s="1039"/>
      <c r="AJ144" s="1039"/>
      <c r="AK144" s="1039"/>
      <c r="AL144" s="1040"/>
      <c r="AM144" s="1038">
        <f>'PV2'!AM29</f>
        <v>0</v>
      </c>
      <c r="AN144" s="1039"/>
      <c r="AO144" s="1039"/>
      <c r="AP144" s="1039"/>
      <c r="AQ144" s="1039"/>
      <c r="AR144" s="1039"/>
      <c r="AS144" s="1040"/>
      <c r="AT144" s="1090">
        <f>'PV2'!AT29</f>
        <v>0</v>
      </c>
      <c r="AU144" s="1091"/>
      <c r="AV144" s="1091"/>
      <c r="AW144" s="1091"/>
      <c r="AX144" s="1092"/>
    </row>
    <row r="145" spans="1:54" ht="12.6" customHeight="1">
      <c r="A145" s="785" t="s">
        <v>505</v>
      </c>
      <c r="B145" s="761"/>
      <c r="C145" s="761"/>
      <c r="D145" s="761"/>
      <c r="E145" s="761"/>
      <c r="F145" s="761"/>
      <c r="G145" s="761"/>
      <c r="H145" s="761"/>
      <c r="I145" s="761"/>
      <c r="J145" s="761"/>
      <c r="K145" s="761"/>
      <c r="L145" s="1182">
        <f>'PV2'!L30</f>
        <v>0</v>
      </c>
      <c r="M145" s="1183"/>
      <c r="N145" s="1183"/>
      <c r="O145" s="1184"/>
      <c r="P145" s="1183">
        <f>'PV2'!P30</f>
        <v>0</v>
      </c>
      <c r="Q145" s="1183"/>
      <c r="R145" s="1183"/>
      <c r="S145" s="1184"/>
      <c r="T145" s="1183">
        <f>'PV2'!T30</f>
        <v>0</v>
      </c>
      <c r="U145" s="1183"/>
      <c r="V145" s="1183"/>
      <c r="W145" s="1184"/>
      <c r="X145" s="1182">
        <f>'PV2'!X30</f>
        <v>0</v>
      </c>
      <c r="Y145" s="1183"/>
      <c r="Z145" s="1183"/>
      <c r="AA145" s="1183"/>
      <c r="AB145" s="1184"/>
      <c r="AC145" s="1182">
        <f>'PV2'!AC30</f>
        <v>0</v>
      </c>
      <c r="AD145" s="1183"/>
      <c r="AE145" s="1183"/>
      <c r="AF145" s="1183"/>
      <c r="AG145" s="1184"/>
      <c r="AH145" s="1182">
        <f>'PV2'!AH30</f>
        <v>0</v>
      </c>
      <c r="AI145" s="1183"/>
      <c r="AJ145" s="1183"/>
      <c r="AK145" s="1183"/>
      <c r="AL145" s="1184"/>
      <c r="AM145" s="1182">
        <f>'PV2'!AM30</f>
        <v>0</v>
      </c>
      <c r="AN145" s="1183"/>
      <c r="AO145" s="1183"/>
      <c r="AP145" s="1183"/>
      <c r="AQ145" s="1183"/>
      <c r="AR145" s="1183"/>
      <c r="AS145" s="1184"/>
      <c r="AT145" s="1199">
        <f>'PV2'!AT30</f>
        <v>0</v>
      </c>
      <c r="AU145" s="1200"/>
      <c r="AV145" s="1200"/>
      <c r="AW145" s="1200"/>
      <c r="AX145" s="1201"/>
    </row>
    <row r="146" spans="1:54" ht="12.6" customHeight="1">
      <c r="A146" s="788" t="s">
        <v>1590</v>
      </c>
      <c r="B146" s="778"/>
      <c r="C146" s="778"/>
      <c r="D146" s="778"/>
      <c r="E146" s="778"/>
      <c r="F146" s="778"/>
      <c r="G146" s="778"/>
      <c r="H146" s="778"/>
      <c r="I146" s="778"/>
      <c r="J146" s="778"/>
      <c r="K146" s="778"/>
      <c r="L146" s="1179"/>
      <c r="M146" s="1180"/>
      <c r="N146" s="1180"/>
      <c r="O146" s="1181"/>
      <c r="P146" s="1180"/>
      <c r="Q146" s="1180"/>
      <c r="R146" s="1180"/>
      <c r="S146" s="1181"/>
      <c r="T146" s="1180"/>
      <c r="U146" s="1180"/>
      <c r="V146" s="1180"/>
      <c r="W146" s="1181"/>
      <c r="X146" s="1179"/>
      <c r="Y146" s="1180"/>
      <c r="Z146" s="1180"/>
      <c r="AA146" s="1180"/>
      <c r="AB146" s="1181"/>
      <c r="AC146" s="1179"/>
      <c r="AD146" s="1180"/>
      <c r="AE146" s="1180"/>
      <c r="AF146" s="1180"/>
      <c r="AG146" s="1181"/>
      <c r="AH146" s="1179"/>
      <c r="AI146" s="1180"/>
      <c r="AJ146" s="1180"/>
      <c r="AK146" s="1180"/>
      <c r="AL146" s="1181"/>
      <c r="AM146" s="1179"/>
      <c r="AN146" s="1180"/>
      <c r="AO146" s="1180"/>
      <c r="AP146" s="1180"/>
      <c r="AQ146" s="1180"/>
      <c r="AR146" s="1180"/>
      <c r="AS146" s="1181"/>
      <c r="AT146" s="1202"/>
      <c r="AU146" s="1203"/>
      <c r="AV146" s="1203"/>
      <c r="AW146" s="1203"/>
      <c r="AX146" s="1204"/>
    </row>
    <row r="147" spans="1:54" ht="12.6" customHeight="1">
      <c r="A147" s="761" t="s">
        <v>1534</v>
      </c>
      <c r="B147" s="761"/>
      <c r="C147" s="761"/>
      <c r="D147" s="761"/>
      <c r="E147" s="761"/>
      <c r="F147" s="761"/>
      <c r="G147" s="761"/>
      <c r="H147" s="761"/>
      <c r="I147" s="761"/>
      <c r="J147" s="761"/>
      <c r="K147" s="761"/>
      <c r="L147" s="754"/>
      <c r="M147" s="754"/>
      <c r="N147" s="754"/>
      <c r="O147" s="754"/>
      <c r="P147" s="754"/>
      <c r="Q147" s="754"/>
      <c r="R147" s="754"/>
      <c r="S147" s="754"/>
      <c r="T147" s="754"/>
      <c r="U147" s="754"/>
      <c r="V147" s="754"/>
      <c r="W147" s="754"/>
      <c r="X147" s="754"/>
      <c r="Y147" s="754"/>
      <c r="Z147" s="754"/>
      <c r="AA147" s="754"/>
      <c r="AB147" s="754"/>
      <c r="AC147" s="754"/>
      <c r="AD147" s="754"/>
      <c r="AE147" s="754"/>
      <c r="AF147" s="754"/>
      <c r="AG147" s="754"/>
      <c r="AH147" s="754"/>
      <c r="AI147" s="754"/>
      <c r="AJ147" s="754"/>
      <c r="AK147" s="754"/>
      <c r="AL147" s="754"/>
      <c r="AM147" s="754"/>
      <c r="AN147" s="754"/>
      <c r="AO147" s="754"/>
      <c r="AP147" s="754"/>
      <c r="AQ147" s="754"/>
      <c r="AR147" s="754"/>
      <c r="AS147" s="754"/>
      <c r="AT147" s="757"/>
      <c r="AU147" s="757"/>
      <c r="AV147" s="757"/>
      <c r="AW147" s="757"/>
      <c r="AX147" s="751"/>
    </row>
    <row r="148" spans="1:54" ht="12.6" customHeight="1">
      <c r="A148" s="782" t="s">
        <v>1605</v>
      </c>
      <c r="B148" s="775"/>
      <c r="C148" s="775"/>
      <c r="D148" s="775"/>
      <c r="E148" s="775"/>
      <c r="F148" s="775"/>
      <c r="G148" s="775"/>
      <c r="H148" s="775"/>
      <c r="I148" s="775"/>
      <c r="J148" s="775"/>
      <c r="K148" s="776"/>
      <c r="L148" s="1176">
        <f>'PV2'!L33</f>
        <v>0</v>
      </c>
      <c r="M148" s="1177"/>
      <c r="N148" s="1177"/>
      <c r="O148" s="1178"/>
      <c r="P148" s="1177">
        <f>'PV2'!P33</f>
        <v>0</v>
      </c>
      <c r="Q148" s="1177"/>
      <c r="R148" s="1177"/>
      <c r="S148" s="1178"/>
      <c r="T148" s="1177">
        <f>'PV2'!T33</f>
        <v>0</v>
      </c>
      <c r="U148" s="1177"/>
      <c r="V148" s="1177"/>
      <c r="W148" s="1178"/>
      <c r="X148" s="1176">
        <f>'PV2'!X33</f>
        <v>0</v>
      </c>
      <c r="Y148" s="1177"/>
      <c r="Z148" s="1177"/>
      <c r="AA148" s="1177"/>
      <c r="AB148" s="1178"/>
      <c r="AC148" s="1176">
        <f>'PV2'!AC33</f>
        <v>0</v>
      </c>
      <c r="AD148" s="1177"/>
      <c r="AE148" s="1177"/>
      <c r="AF148" s="1177"/>
      <c r="AG148" s="1178"/>
      <c r="AH148" s="1176">
        <f>'PV2'!AH33</f>
        <v>0</v>
      </c>
      <c r="AI148" s="1177"/>
      <c r="AJ148" s="1177"/>
      <c r="AK148" s="1177"/>
      <c r="AL148" s="1178"/>
      <c r="AM148" s="1176">
        <f>'PV2'!AM33</f>
        <v>0</v>
      </c>
      <c r="AN148" s="1177"/>
      <c r="AO148" s="1177"/>
      <c r="AP148" s="1177"/>
      <c r="AQ148" s="1177"/>
      <c r="AR148" s="1177"/>
      <c r="AS148" s="1178"/>
      <c r="AT148" s="1199">
        <f>'PV2'!AT33</f>
        <v>0</v>
      </c>
      <c r="AU148" s="1200"/>
      <c r="AV148" s="1200"/>
      <c r="AW148" s="1200"/>
      <c r="AX148" s="1201"/>
    </row>
    <row r="149" spans="1:54" ht="12.6" customHeight="1">
      <c r="A149" s="788" t="s">
        <v>1590</v>
      </c>
      <c r="B149" s="778"/>
      <c r="C149" s="778"/>
      <c r="D149" s="778"/>
      <c r="E149" s="778"/>
      <c r="F149" s="778"/>
      <c r="G149" s="778"/>
      <c r="H149" s="778"/>
      <c r="I149" s="778"/>
      <c r="J149" s="778"/>
      <c r="K149" s="779"/>
      <c r="L149" s="1179"/>
      <c r="M149" s="1180"/>
      <c r="N149" s="1180"/>
      <c r="O149" s="1181"/>
      <c r="P149" s="1180"/>
      <c r="Q149" s="1180"/>
      <c r="R149" s="1180"/>
      <c r="S149" s="1181"/>
      <c r="T149" s="1180"/>
      <c r="U149" s="1180"/>
      <c r="V149" s="1180"/>
      <c r="W149" s="1181"/>
      <c r="X149" s="1179"/>
      <c r="Y149" s="1180"/>
      <c r="Z149" s="1180"/>
      <c r="AA149" s="1180"/>
      <c r="AB149" s="1181"/>
      <c r="AC149" s="1179"/>
      <c r="AD149" s="1180"/>
      <c r="AE149" s="1180"/>
      <c r="AF149" s="1180"/>
      <c r="AG149" s="1181"/>
      <c r="AH149" s="1179"/>
      <c r="AI149" s="1180"/>
      <c r="AJ149" s="1180"/>
      <c r="AK149" s="1180"/>
      <c r="AL149" s="1181"/>
      <c r="AM149" s="1179"/>
      <c r="AN149" s="1180"/>
      <c r="AO149" s="1180"/>
      <c r="AP149" s="1180"/>
      <c r="AQ149" s="1180"/>
      <c r="AR149" s="1180"/>
      <c r="AS149" s="1181"/>
      <c r="AT149" s="1202"/>
      <c r="AU149" s="1203"/>
      <c r="AV149" s="1203"/>
      <c r="AW149" s="1203"/>
      <c r="AX149" s="1204"/>
    </row>
    <row r="150" spans="1:54" ht="12.6" customHeight="1">
      <c r="A150" s="785" t="s">
        <v>505</v>
      </c>
      <c r="B150" s="761"/>
      <c r="C150" s="761"/>
      <c r="D150" s="761"/>
      <c r="E150" s="761"/>
      <c r="F150" s="761"/>
      <c r="G150" s="761"/>
      <c r="H150" s="761"/>
      <c r="I150" s="761"/>
      <c r="J150" s="761"/>
      <c r="K150" s="786"/>
      <c r="L150" s="1182">
        <f>'PV2'!L35</f>
        <v>0</v>
      </c>
      <c r="M150" s="1183"/>
      <c r="N150" s="1183"/>
      <c r="O150" s="1184"/>
      <c r="P150" s="1183">
        <f>'PV2'!P35</f>
        <v>0</v>
      </c>
      <c r="Q150" s="1183"/>
      <c r="R150" s="1183"/>
      <c r="S150" s="1184"/>
      <c r="T150" s="1183">
        <f>'PV2'!T35</f>
        <v>0</v>
      </c>
      <c r="U150" s="1183"/>
      <c r="V150" s="1183"/>
      <c r="W150" s="1184"/>
      <c r="X150" s="1182">
        <f>'PV2'!X35</f>
        <v>0</v>
      </c>
      <c r="Y150" s="1183"/>
      <c r="Z150" s="1183"/>
      <c r="AA150" s="1183"/>
      <c r="AB150" s="1184"/>
      <c r="AC150" s="1182">
        <f>'PV2'!AC35</f>
        <v>0</v>
      </c>
      <c r="AD150" s="1183"/>
      <c r="AE150" s="1183"/>
      <c r="AF150" s="1183"/>
      <c r="AG150" s="1184"/>
      <c r="AH150" s="1182">
        <f>'PV2'!AH35</f>
        <v>0</v>
      </c>
      <c r="AI150" s="1183"/>
      <c r="AJ150" s="1183"/>
      <c r="AK150" s="1183"/>
      <c r="AL150" s="1184"/>
      <c r="AM150" s="1182">
        <f>'PV2'!AM35</f>
        <v>0</v>
      </c>
      <c r="AN150" s="1183"/>
      <c r="AO150" s="1183"/>
      <c r="AP150" s="1183"/>
      <c r="AQ150" s="1183"/>
      <c r="AR150" s="1183"/>
      <c r="AS150" s="1184"/>
      <c r="AT150" s="1199">
        <f>'PV2'!AT35</f>
        <v>0</v>
      </c>
      <c r="AU150" s="1200"/>
      <c r="AV150" s="1200"/>
      <c r="AW150" s="1200"/>
      <c r="AX150" s="1201"/>
    </row>
    <row r="151" spans="1:54" ht="12.6" customHeight="1">
      <c r="A151" s="788" t="s">
        <v>1590</v>
      </c>
      <c r="B151" s="778"/>
      <c r="C151" s="778"/>
      <c r="D151" s="778"/>
      <c r="E151" s="778"/>
      <c r="F151" s="778"/>
      <c r="G151" s="778"/>
      <c r="H151" s="778"/>
      <c r="I151" s="778"/>
      <c r="J151" s="778"/>
      <c r="K151" s="779"/>
      <c r="L151" s="1179"/>
      <c r="M151" s="1180"/>
      <c r="N151" s="1180"/>
      <c r="O151" s="1181"/>
      <c r="P151" s="1180"/>
      <c r="Q151" s="1180"/>
      <c r="R151" s="1180"/>
      <c r="S151" s="1181"/>
      <c r="T151" s="1180"/>
      <c r="U151" s="1180"/>
      <c r="V151" s="1180"/>
      <c r="W151" s="1181"/>
      <c r="X151" s="1179"/>
      <c r="Y151" s="1180"/>
      <c r="Z151" s="1180"/>
      <c r="AA151" s="1180"/>
      <c r="AB151" s="1181"/>
      <c r="AC151" s="1179"/>
      <c r="AD151" s="1180"/>
      <c r="AE151" s="1180"/>
      <c r="AF151" s="1180"/>
      <c r="AG151" s="1181"/>
      <c r="AH151" s="1179"/>
      <c r="AI151" s="1180"/>
      <c r="AJ151" s="1180"/>
      <c r="AK151" s="1180"/>
      <c r="AL151" s="1181"/>
      <c r="AM151" s="1179"/>
      <c r="AN151" s="1180"/>
      <c r="AO151" s="1180"/>
      <c r="AP151" s="1180"/>
      <c r="AQ151" s="1180"/>
      <c r="AR151" s="1180"/>
      <c r="AS151" s="1181"/>
      <c r="AT151" s="1202"/>
      <c r="AU151" s="1203"/>
      <c r="AV151" s="1203"/>
      <c r="AW151" s="1203"/>
      <c r="AX151" s="1204"/>
    </row>
    <row r="152" spans="1:54" ht="12.6" customHeight="1">
      <c r="A152" s="769" t="s">
        <v>1922</v>
      </c>
    </row>
    <row r="153" spans="1:54" ht="12.6" customHeight="1">
      <c r="A153" s="1245"/>
      <c r="B153" s="1246"/>
      <c r="C153" s="1246"/>
      <c r="D153" s="1246"/>
      <c r="E153" s="1246"/>
      <c r="F153" s="1246"/>
      <c r="G153" s="1246"/>
      <c r="H153" s="1246"/>
      <c r="I153" s="1246"/>
      <c r="J153" s="1246"/>
      <c r="K153" s="1246"/>
      <c r="L153" s="1246"/>
      <c r="M153" s="1246"/>
      <c r="N153" s="1246"/>
      <c r="O153" s="1246"/>
      <c r="P153" s="1246"/>
      <c r="Q153" s="1246"/>
      <c r="R153" s="1246"/>
      <c r="S153" s="1246"/>
      <c r="T153" s="1246"/>
      <c r="U153" s="1246"/>
      <c r="V153" s="1246"/>
      <c r="W153" s="1246"/>
      <c r="X153" s="1246"/>
      <c r="Y153" s="1246"/>
      <c r="Z153" s="1246"/>
      <c r="AA153" s="1246"/>
      <c r="AB153" s="1246"/>
      <c r="AC153" s="1246"/>
      <c r="AD153" s="1246"/>
      <c r="AE153" s="1246"/>
      <c r="AF153" s="1246"/>
      <c r="AG153" s="1246"/>
      <c r="AH153" s="1246"/>
      <c r="AI153" s="1246"/>
      <c r="AJ153" s="1246"/>
      <c r="AK153" s="1246"/>
      <c r="AL153" s="1246"/>
      <c r="AM153" s="1246"/>
      <c r="AN153" s="1246"/>
      <c r="AO153" s="1246"/>
      <c r="AP153" s="1246"/>
      <c r="AQ153" s="1246"/>
      <c r="AR153" s="1246"/>
      <c r="AS153" s="1246"/>
      <c r="AT153" s="1246"/>
      <c r="AU153" s="1246"/>
      <c r="AV153" s="1246"/>
      <c r="AW153" s="1246"/>
      <c r="AX153" s="1246"/>
      <c r="AY153" s="1246"/>
      <c r="AZ153" s="1246"/>
      <c r="BA153" s="1246"/>
      <c r="BB153" s="1247"/>
    </row>
    <row r="154" spans="1:54" ht="12.6" customHeight="1">
      <c r="A154" s="1357"/>
      <c r="B154" s="1358"/>
      <c r="C154" s="1358"/>
      <c r="D154" s="1358"/>
      <c r="E154" s="1358"/>
      <c r="F154" s="1358"/>
      <c r="G154" s="1358"/>
      <c r="H154" s="1358"/>
      <c r="I154" s="1358"/>
      <c r="J154" s="1358"/>
      <c r="K154" s="1358"/>
      <c r="L154" s="1358"/>
      <c r="M154" s="1358"/>
      <c r="N154" s="1358"/>
      <c r="O154" s="1358"/>
      <c r="P154" s="1358"/>
      <c r="Q154" s="1358"/>
      <c r="R154" s="1358"/>
      <c r="S154" s="1358"/>
      <c r="T154" s="1358"/>
      <c r="U154" s="1358"/>
      <c r="V154" s="1358"/>
      <c r="W154" s="1358"/>
      <c r="X154" s="1358"/>
      <c r="Y154" s="1358"/>
      <c r="Z154" s="1358"/>
      <c r="AA154" s="1358"/>
      <c r="AB154" s="1358"/>
      <c r="AC154" s="1358"/>
      <c r="AD154" s="1358"/>
      <c r="AE154" s="1358"/>
      <c r="AF154" s="1358"/>
      <c r="AG154" s="1358"/>
      <c r="AH154" s="1358"/>
      <c r="AI154" s="1358"/>
      <c r="AJ154" s="1358"/>
      <c r="AK154" s="1358"/>
      <c r="AL154" s="1358"/>
      <c r="AM154" s="1358"/>
      <c r="AN154" s="1358"/>
      <c r="AO154" s="1358"/>
      <c r="AP154" s="1358"/>
      <c r="AQ154" s="1358"/>
      <c r="AR154" s="1358"/>
      <c r="AS154" s="1358"/>
      <c r="AT154" s="1358"/>
      <c r="AU154" s="1358"/>
      <c r="AV154" s="1358"/>
      <c r="AW154" s="1358"/>
      <c r="AX154" s="1358"/>
      <c r="AY154" s="1358"/>
      <c r="AZ154" s="1358"/>
      <c r="BA154" s="1358"/>
      <c r="BB154" s="1359"/>
    </row>
    <row r="155" spans="1:54" ht="12.6" customHeight="1">
      <c r="A155" s="1357"/>
      <c r="B155" s="1358"/>
      <c r="C155" s="1358"/>
      <c r="D155" s="1358"/>
      <c r="E155" s="1358"/>
      <c r="F155" s="1358"/>
      <c r="G155" s="1358"/>
      <c r="H155" s="1358"/>
      <c r="I155" s="1358"/>
      <c r="J155" s="1358"/>
      <c r="K155" s="1358"/>
      <c r="L155" s="1358"/>
      <c r="M155" s="1358"/>
      <c r="N155" s="1358"/>
      <c r="O155" s="1358"/>
      <c r="P155" s="1358"/>
      <c r="Q155" s="1358"/>
      <c r="R155" s="1358"/>
      <c r="S155" s="1358"/>
      <c r="T155" s="1358"/>
      <c r="U155" s="1358"/>
      <c r="V155" s="1358"/>
      <c r="W155" s="1358"/>
      <c r="X155" s="1358"/>
      <c r="Y155" s="1358"/>
      <c r="Z155" s="1358"/>
      <c r="AA155" s="1358"/>
      <c r="AB155" s="1358"/>
      <c r="AC155" s="1358"/>
      <c r="AD155" s="1358"/>
      <c r="AE155" s="1358"/>
      <c r="AF155" s="1358"/>
      <c r="AG155" s="1358"/>
      <c r="AH155" s="1358"/>
      <c r="AI155" s="1358"/>
      <c r="AJ155" s="1358"/>
      <c r="AK155" s="1358"/>
      <c r="AL155" s="1358"/>
      <c r="AM155" s="1358"/>
      <c r="AN155" s="1358"/>
      <c r="AO155" s="1358"/>
      <c r="AP155" s="1358"/>
      <c r="AQ155" s="1358"/>
      <c r="AR155" s="1358"/>
      <c r="AS155" s="1358"/>
      <c r="AT155" s="1358"/>
      <c r="AU155" s="1358"/>
      <c r="AV155" s="1358"/>
      <c r="AW155" s="1358"/>
      <c r="AX155" s="1358"/>
      <c r="AY155" s="1358"/>
      <c r="AZ155" s="1358"/>
      <c r="BA155" s="1358"/>
      <c r="BB155" s="1359"/>
    </row>
    <row r="156" spans="1:54" ht="12.6" customHeight="1">
      <c r="A156" s="1248"/>
      <c r="B156" s="1249"/>
      <c r="C156" s="1249"/>
      <c r="D156" s="1249"/>
      <c r="E156" s="1249"/>
      <c r="F156" s="1249"/>
      <c r="G156" s="1249"/>
      <c r="H156" s="1249"/>
      <c r="I156" s="1249"/>
      <c r="J156" s="1249"/>
      <c r="K156" s="1249"/>
      <c r="L156" s="1249"/>
      <c r="M156" s="1249"/>
      <c r="N156" s="1249"/>
      <c r="O156" s="1249"/>
      <c r="P156" s="1249"/>
      <c r="Q156" s="1249"/>
      <c r="R156" s="1249"/>
      <c r="S156" s="1249"/>
      <c r="T156" s="1249"/>
      <c r="U156" s="1249"/>
      <c r="V156" s="1249"/>
      <c r="W156" s="1249"/>
      <c r="X156" s="1249"/>
      <c r="Y156" s="1249"/>
      <c r="Z156" s="1249"/>
      <c r="AA156" s="1249"/>
      <c r="AB156" s="1249"/>
      <c r="AC156" s="1249"/>
      <c r="AD156" s="1249"/>
      <c r="AE156" s="1249"/>
      <c r="AF156" s="1249"/>
      <c r="AG156" s="1249"/>
      <c r="AH156" s="1249"/>
      <c r="AI156" s="1249"/>
      <c r="AJ156" s="1249"/>
      <c r="AK156" s="1249"/>
      <c r="AL156" s="1249"/>
      <c r="AM156" s="1249"/>
      <c r="AN156" s="1249"/>
      <c r="AO156" s="1249"/>
      <c r="AP156" s="1249"/>
      <c r="AQ156" s="1249"/>
      <c r="AR156" s="1249"/>
      <c r="AS156" s="1249"/>
      <c r="AT156" s="1249"/>
      <c r="AU156" s="1249"/>
      <c r="AV156" s="1249"/>
      <c r="AW156" s="1249"/>
      <c r="AX156" s="1249"/>
      <c r="AY156" s="1249"/>
      <c r="AZ156" s="1249"/>
      <c r="BA156" s="1249"/>
      <c r="BB156" s="1250"/>
    </row>
    <row r="158" spans="1:54" ht="12.6" customHeight="1">
      <c r="A158" s="769" t="s">
        <v>1921</v>
      </c>
    </row>
    <row r="159" spans="1:54" ht="12.6" customHeight="1">
      <c r="A159" s="1161" t="s">
        <v>956</v>
      </c>
      <c r="B159" s="1162"/>
      <c r="C159" s="1162"/>
      <c r="D159" s="1162"/>
      <c r="E159" s="1162"/>
      <c r="F159" s="1162"/>
      <c r="G159" s="1162"/>
      <c r="H159" s="1162"/>
      <c r="I159" s="1162"/>
      <c r="J159" s="1162"/>
      <c r="K159" s="1162"/>
      <c r="L159" s="1162"/>
      <c r="M159" s="1162"/>
      <c r="N159" s="1162"/>
      <c r="O159" s="1162"/>
      <c r="P159" s="1162"/>
      <c r="Q159" s="1162"/>
      <c r="R159" s="1162"/>
      <c r="S159" s="1162"/>
      <c r="T159" s="1162"/>
      <c r="U159" s="1162"/>
      <c r="V159" s="1162"/>
      <c r="W159" s="1162"/>
      <c r="X159" s="1162"/>
      <c r="Y159" s="1162"/>
      <c r="Z159" s="1162"/>
      <c r="AA159" s="1162"/>
      <c r="AB159" s="1162"/>
      <c r="AC159" s="1162"/>
      <c r="AD159" s="1162"/>
      <c r="AE159" s="1162"/>
      <c r="AF159" s="1162"/>
      <c r="AG159" s="1163"/>
      <c r="AH159" s="1148" t="s">
        <v>1876</v>
      </c>
      <c r="AI159" s="1149"/>
      <c r="AJ159" s="1149"/>
      <c r="AK159" s="1149"/>
      <c r="AL159" s="1149"/>
      <c r="AM159" s="1149"/>
      <c r="AN159" s="1149"/>
      <c r="AO159" s="1149"/>
      <c r="AP159" s="1149"/>
      <c r="AQ159" s="1149"/>
      <c r="AR159" s="1149"/>
      <c r="AS159" s="1149"/>
      <c r="AT159" s="1149"/>
      <c r="AU159" s="1149"/>
      <c r="AV159" s="1149"/>
      <c r="AW159" s="1149"/>
      <c r="AX159" s="1149"/>
      <c r="AY159" s="1149"/>
      <c r="AZ159" s="1149"/>
      <c r="BA159" s="1149"/>
      <c r="BB159" s="1150"/>
    </row>
    <row r="160" spans="1:54" ht="12.6" customHeight="1">
      <c r="A160" s="1170"/>
      <c r="B160" s="1171"/>
      <c r="C160" s="1171"/>
      <c r="D160" s="1171"/>
      <c r="E160" s="1171"/>
      <c r="F160" s="1171"/>
      <c r="G160" s="1171"/>
      <c r="H160" s="1171"/>
      <c r="I160" s="1171"/>
      <c r="J160" s="1171"/>
      <c r="K160" s="1171"/>
      <c r="L160" s="1171"/>
      <c r="M160" s="1171"/>
      <c r="N160" s="1171"/>
      <c r="O160" s="1171"/>
      <c r="P160" s="1171"/>
      <c r="Q160" s="1171"/>
      <c r="R160" s="1171"/>
      <c r="S160" s="1171"/>
      <c r="T160" s="1171"/>
      <c r="U160" s="1171"/>
      <c r="V160" s="1171"/>
      <c r="W160" s="1171"/>
      <c r="X160" s="1171"/>
      <c r="Y160" s="1171"/>
      <c r="Z160" s="1171"/>
      <c r="AA160" s="1171"/>
      <c r="AB160" s="1171"/>
      <c r="AC160" s="1171"/>
      <c r="AD160" s="1171"/>
      <c r="AE160" s="1171"/>
      <c r="AF160" s="1171"/>
      <c r="AG160" s="1172"/>
      <c r="AH160" s="1164" t="s">
        <v>1643</v>
      </c>
      <c r="AI160" s="1165"/>
      <c r="AJ160" s="1165"/>
      <c r="AK160" s="1165"/>
      <c r="AL160" s="1165"/>
      <c r="AM160" s="1165"/>
      <c r="AN160" s="1165"/>
      <c r="AO160" s="1165"/>
      <c r="AP160" s="1165"/>
      <c r="AQ160" s="1165"/>
      <c r="AR160" s="1165"/>
      <c r="AS160" s="1165"/>
      <c r="AT160" s="1165"/>
      <c r="AU160" s="1165"/>
      <c r="AV160" s="1165"/>
      <c r="AW160" s="1165"/>
      <c r="AX160" s="1165"/>
      <c r="AY160" s="1165"/>
      <c r="AZ160" s="1165"/>
      <c r="BA160" s="1165"/>
      <c r="BB160" s="1166"/>
    </row>
    <row r="161" spans="1:55" ht="12.6" customHeight="1">
      <c r="A161" s="770" t="s">
        <v>1537</v>
      </c>
      <c r="B161" s="771"/>
      <c r="C161" s="771"/>
      <c r="D161" s="771"/>
      <c r="E161" s="771"/>
      <c r="F161" s="771"/>
      <c r="G161" s="771"/>
      <c r="H161" s="771"/>
      <c r="I161" s="771"/>
      <c r="J161" s="771"/>
      <c r="K161" s="771"/>
      <c r="L161" s="771"/>
      <c r="M161" s="771"/>
      <c r="N161" s="771"/>
      <c r="O161" s="771"/>
      <c r="P161" s="771"/>
      <c r="Q161" s="771"/>
      <c r="R161" s="771"/>
      <c r="S161" s="771"/>
      <c r="T161" s="771"/>
      <c r="U161" s="771"/>
      <c r="V161" s="771"/>
      <c r="W161" s="771"/>
      <c r="X161" s="771"/>
      <c r="Y161" s="771"/>
      <c r="Z161" s="771"/>
      <c r="AA161" s="771"/>
      <c r="AB161" s="771"/>
      <c r="AC161" s="771"/>
      <c r="AD161" s="771"/>
      <c r="AE161" s="771"/>
      <c r="AF161" s="771"/>
      <c r="AG161" s="771"/>
      <c r="AH161" s="1104"/>
      <c r="AI161" s="1105"/>
      <c r="AJ161" s="1105"/>
      <c r="AK161" s="1105"/>
      <c r="AL161" s="1105"/>
      <c r="AM161" s="1105"/>
      <c r="AN161" s="1105"/>
      <c r="AO161" s="1105"/>
      <c r="AP161" s="1105"/>
      <c r="AQ161" s="1105"/>
      <c r="AR161" s="1105"/>
      <c r="AS161" s="1105"/>
      <c r="AT161" s="1105"/>
      <c r="AU161" s="1105"/>
      <c r="AV161" s="1105"/>
      <c r="AW161" s="1105"/>
      <c r="AX161" s="1105"/>
      <c r="AY161" s="1105"/>
      <c r="AZ161" s="1105"/>
      <c r="BA161" s="1105"/>
      <c r="BB161" s="1106"/>
    </row>
    <row r="162" spans="1:55" ht="12.6" customHeight="1">
      <c r="A162" s="769" t="s">
        <v>1920</v>
      </c>
    </row>
    <row r="163" spans="1:55" ht="12.6" customHeight="1">
      <c r="A163" s="1245"/>
      <c r="B163" s="1246"/>
      <c r="C163" s="1246"/>
      <c r="D163" s="1246"/>
      <c r="E163" s="1246"/>
      <c r="F163" s="1246"/>
      <c r="G163" s="1246"/>
      <c r="H163" s="1246"/>
      <c r="I163" s="1246"/>
      <c r="J163" s="1246"/>
      <c r="K163" s="1246"/>
      <c r="L163" s="1246"/>
      <c r="M163" s="1246"/>
      <c r="N163" s="1246"/>
      <c r="O163" s="1246"/>
      <c r="P163" s="1246"/>
      <c r="Q163" s="1246"/>
      <c r="R163" s="1246"/>
      <c r="S163" s="1246"/>
      <c r="T163" s="1246"/>
      <c r="U163" s="1246"/>
      <c r="V163" s="1246"/>
      <c r="W163" s="1246"/>
      <c r="X163" s="1246"/>
      <c r="Y163" s="1246"/>
      <c r="Z163" s="1246"/>
      <c r="AA163" s="1246"/>
      <c r="AB163" s="1246"/>
      <c r="AC163" s="1246"/>
      <c r="AD163" s="1246"/>
      <c r="AE163" s="1246"/>
      <c r="AF163" s="1246"/>
      <c r="AG163" s="1246"/>
      <c r="AH163" s="1246"/>
      <c r="AI163" s="1246"/>
      <c r="AJ163" s="1246"/>
      <c r="AK163" s="1246"/>
      <c r="AL163" s="1246"/>
      <c r="AM163" s="1246"/>
      <c r="AN163" s="1246"/>
      <c r="AO163" s="1246"/>
      <c r="AP163" s="1246"/>
      <c r="AQ163" s="1246"/>
      <c r="AR163" s="1246"/>
      <c r="AS163" s="1246"/>
      <c r="AT163" s="1246"/>
      <c r="AU163" s="1246"/>
      <c r="AV163" s="1246"/>
      <c r="AW163" s="1246"/>
      <c r="AX163" s="1246"/>
      <c r="AY163" s="1246"/>
      <c r="AZ163" s="1246"/>
      <c r="BA163" s="1246"/>
      <c r="BB163" s="1247"/>
    </row>
    <row r="164" spans="1:55" ht="12.6" customHeight="1">
      <c r="A164" s="1357"/>
      <c r="B164" s="1358"/>
      <c r="C164" s="1358"/>
      <c r="D164" s="1358"/>
      <c r="E164" s="1358"/>
      <c r="F164" s="1358"/>
      <c r="G164" s="1358"/>
      <c r="H164" s="1358"/>
      <c r="I164" s="1358"/>
      <c r="J164" s="1358"/>
      <c r="K164" s="1358"/>
      <c r="L164" s="1358"/>
      <c r="M164" s="1358"/>
      <c r="N164" s="1358"/>
      <c r="O164" s="1358"/>
      <c r="P164" s="1358"/>
      <c r="Q164" s="1358"/>
      <c r="R164" s="1358"/>
      <c r="S164" s="1358"/>
      <c r="T164" s="1358"/>
      <c r="U164" s="1358"/>
      <c r="V164" s="1358"/>
      <c r="W164" s="1358"/>
      <c r="X164" s="1358"/>
      <c r="Y164" s="1358"/>
      <c r="Z164" s="1358"/>
      <c r="AA164" s="1358"/>
      <c r="AB164" s="1358"/>
      <c r="AC164" s="1358"/>
      <c r="AD164" s="1358"/>
      <c r="AE164" s="1358"/>
      <c r="AF164" s="1358"/>
      <c r="AG164" s="1358"/>
      <c r="AH164" s="1358"/>
      <c r="AI164" s="1358"/>
      <c r="AJ164" s="1358"/>
      <c r="AK164" s="1358"/>
      <c r="AL164" s="1358"/>
      <c r="AM164" s="1358"/>
      <c r="AN164" s="1358"/>
      <c r="AO164" s="1358"/>
      <c r="AP164" s="1358"/>
      <c r="AQ164" s="1358"/>
      <c r="AR164" s="1358"/>
      <c r="AS164" s="1358"/>
      <c r="AT164" s="1358"/>
      <c r="AU164" s="1358"/>
      <c r="AV164" s="1358"/>
      <c r="AW164" s="1358"/>
      <c r="AX164" s="1358"/>
      <c r="AY164" s="1358"/>
      <c r="AZ164" s="1358"/>
      <c r="BA164" s="1358"/>
      <c r="BB164" s="1359"/>
    </row>
    <row r="165" spans="1:55" ht="12.6" customHeight="1">
      <c r="A165" s="1357"/>
      <c r="B165" s="1358"/>
      <c r="C165" s="1358"/>
      <c r="D165" s="1358"/>
      <c r="E165" s="1358"/>
      <c r="F165" s="1358"/>
      <c r="G165" s="1358"/>
      <c r="H165" s="1358"/>
      <c r="I165" s="1358"/>
      <c r="J165" s="1358"/>
      <c r="K165" s="1358"/>
      <c r="L165" s="1358"/>
      <c r="M165" s="1358"/>
      <c r="N165" s="1358"/>
      <c r="O165" s="1358"/>
      <c r="P165" s="1358"/>
      <c r="Q165" s="1358"/>
      <c r="R165" s="1358"/>
      <c r="S165" s="1358"/>
      <c r="T165" s="1358"/>
      <c r="U165" s="1358"/>
      <c r="V165" s="1358"/>
      <c r="W165" s="1358"/>
      <c r="X165" s="1358"/>
      <c r="Y165" s="1358"/>
      <c r="Z165" s="1358"/>
      <c r="AA165" s="1358"/>
      <c r="AB165" s="1358"/>
      <c r="AC165" s="1358"/>
      <c r="AD165" s="1358"/>
      <c r="AE165" s="1358"/>
      <c r="AF165" s="1358"/>
      <c r="AG165" s="1358"/>
      <c r="AH165" s="1358"/>
      <c r="AI165" s="1358"/>
      <c r="AJ165" s="1358"/>
      <c r="AK165" s="1358"/>
      <c r="AL165" s="1358"/>
      <c r="AM165" s="1358"/>
      <c r="AN165" s="1358"/>
      <c r="AO165" s="1358"/>
      <c r="AP165" s="1358"/>
      <c r="AQ165" s="1358"/>
      <c r="AR165" s="1358"/>
      <c r="AS165" s="1358"/>
      <c r="AT165" s="1358"/>
      <c r="AU165" s="1358"/>
      <c r="AV165" s="1358"/>
      <c r="AW165" s="1358"/>
      <c r="AX165" s="1358"/>
      <c r="AY165" s="1358"/>
      <c r="AZ165" s="1358"/>
      <c r="BA165" s="1358"/>
      <c r="BB165" s="1359"/>
    </row>
    <row r="166" spans="1:55" ht="12.6" customHeight="1">
      <c r="A166" s="1248"/>
      <c r="B166" s="1249"/>
      <c r="C166" s="1249"/>
      <c r="D166" s="1249"/>
      <c r="E166" s="1249"/>
      <c r="F166" s="1249"/>
      <c r="G166" s="1249"/>
      <c r="H166" s="1249"/>
      <c r="I166" s="1249"/>
      <c r="J166" s="1249"/>
      <c r="K166" s="1249"/>
      <c r="L166" s="1249"/>
      <c r="M166" s="1249"/>
      <c r="N166" s="1249"/>
      <c r="O166" s="1249"/>
      <c r="P166" s="1249"/>
      <c r="Q166" s="1249"/>
      <c r="R166" s="1249"/>
      <c r="S166" s="1249"/>
      <c r="T166" s="1249"/>
      <c r="U166" s="1249"/>
      <c r="V166" s="1249"/>
      <c r="W166" s="1249"/>
      <c r="X166" s="1249"/>
      <c r="Y166" s="1249"/>
      <c r="Z166" s="1249"/>
      <c r="AA166" s="1249"/>
      <c r="AB166" s="1249"/>
      <c r="AC166" s="1249"/>
      <c r="AD166" s="1249"/>
      <c r="AE166" s="1249"/>
      <c r="AF166" s="1249"/>
      <c r="AG166" s="1249"/>
      <c r="AH166" s="1249"/>
      <c r="AI166" s="1249"/>
      <c r="AJ166" s="1249"/>
      <c r="AK166" s="1249"/>
      <c r="AL166" s="1249"/>
      <c r="AM166" s="1249"/>
      <c r="AN166" s="1249"/>
      <c r="AO166" s="1249"/>
      <c r="AP166" s="1249"/>
      <c r="AQ166" s="1249"/>
      <c r="AR166" s="1249"/>
      <c r="AS166" s="1249"/>
      <c r="AT166" s="1249"/>
      <c r="AU166" s="1249"/>
      <c r="AV166" s="1249"/>
      <c r="AW166" s="1249"/>
      <c r="AX166" s="1249"/>
      <c r="AY166" s="1249"/>
      <c r="AZ166" s="1249"/>
      <c r="BA166" s="1249"/>
      <c r="BB166" s="1250"/>
    </row>
    <row r="167" spans="1:55" ht="12.6" customHeight="1">
      <c r="A167" s="758"/>
      <c r="B167" s="758"/>
      <c r="C167" s="758"/>
      <c r="D167" s="758"/>
      <c r="E167" s="758"/>
      <c r="F167" s="758"/>
      <c r="G167" s="758"/>
      <c r="H167" s="758"/>
      <c r="I167" s="758"/>
      <c r="J167" s="758"/>
      <c r="K167" s="758"/>
      <c r="L167" s="758"/>
      <c r="M167" s="758"/>
      <c r="N167" s="758"/>
      <c r="O167" s="758"/>
      <c r="P167" s="758"/>
      <c r="Q167" s="758"/>
      <c r="R167" s="758"/>
      <c r="S167" s="758"/>
      <c r="T167" s="758"/>
      <c r="U167" s="758"/>
      <c r="V167" s="758"/>
      <c r="W167" s="758"/>
      <c r="X167" s="758"/>
      <c r="Y167" s="758"/>
      <c r="Z167" s="758"/>
      <c r="AA167" s="758"/>
      <c r="AB167" s="758"/>
      <c r="AC167" s="758"/>
      <c r="AD167" s="758"/>
      <c r="AE167" s="758"/>
      <c r="AF167" s="758"/>
      <c r="AG167" s="758"/>
      <c r="AH167" s="758"/>
      <c r="AI167" s="758"/>
      <c r="AJ167" s="758"/>
      <c r="AK167" s="758"/>
      <c r="AL167" s="758"/>
      <c r="AM167" s="758"/>
      <c r="AN167" s="758"/>
      <c r="AO167" s="758"/>
      <c r="AP167" s="758"/>
      <c r="AQ167" s="758"/>
      <c r="AR167" s="758"/>
      <c r="AS167" s="758"/>
      <c r="AT167" s="758"/>
      <c r="AU167" s="758"/>
      <c r="AV167" s="758"/>
      <c r="AW167" s="758"/>
      <c r="AX167" s="758"/>
      <c r="AY167" s="758"/>
      <c r="AZ167" s="758"/>
      <c r="BA167" s="758"/>
      <c r="BB167" s="758"/>
    </row>
    <row r="168" spans="1:55" s="289" customFormat="1" ht="12.6" customHeight="1">
      <c r="A168" s="315" t="s">
        <v>3609</v>
      </c>
    </row>
    <row r="169" spans="1:55" s="289" customFormat="1" ht="12.6" customHeight="1">
      <c r="A169" s="315" t="s">
        <v>2302</v>
      </c>
      <c r="B169" s="393"/>
      <c r="C169" s="1036" t="str">
        <f>$C$2</f>
        <v>ELEKTROSYSTEM, a.s.</v>
      </c>
      <c r="D169" s="1036"/>
      <c r="E169" s="1036"/>
      <c r="F169" s="1036"/>
      <c r="G169" s="1036"/>
      <c r="H169" s="1036"/>
      <c r="I169" s="1036"/>
      <c r="J169" s="1036"/>
      <c r="K169" s="1036"/>
      <c r="L169" s="1036"/>
      <c r="M169" s="1036"/>
      <c r="N169" s="1036"/>
      <c r="O169" s="1036"/>
      <c r="P169" s="1036"/>
      <c r="Q169" s="1036"/>
      <c r="R169" s="1036"/>
      <c r="S169" s="1036"/>
      <c r="T169" s="1036"/>
      <c r="U169" s="1036"/>
      <c r="V169" s="1036"/>
      <c r="W169" s="1036"/>
      <c r="X169" s="1036"/>
      <c r="Y169" s="1036"/>
      <c r="Z169" s="1037"/>
      <c r="AB169" s="289" t="s">
        <v>922</v>
      </c>
      <c r="AD169" s="1035" t="str">
        <f>$AD$2</f>
        <v>31571875</v>
      </c>
      <c r="AE169" s="1036"/>
      <c r="AF169" s="1036"/>
      <c r="AG169" s="1036"/>
      <c r="AH169" s="1036"/>
      <c r="AI169" s="1036"/>
      <c r="AJ169" s="1036"/>
      <c r="AK169" s="1037"/>
      <c r="AL169" s="289" t="s">
        <v>844</v>
      </c>
      <c r="AN169" s="1026" t="str">
        <f>$AN$2</f>
        <v>21020448496</v>
      </c>
      <c r="AO169" s="1027"/>
      <c r="AP169" s="1027"/>
      <c r="AQ169" s="1027"/>
      <c r="AR169" s="1027"/>
      <c r="AS169" s="1027"/>
      <c r="AT169" s="1027"/>
      <c r="AU169" s="1027"/>
      <c r="AV169" s="1027"/>
      <c r="AW169" s="1027"/>
      <c r="AX169" s="1027"/>
      <c r="AY169" s="1027"/>
      <c r="AZ169" s="1027"/>
      <c r="BA169" s="1027"/>
      <c r="BB169" s="1028"/>
    </row>
    <row r="170" spans="1:55" ht="12.6" customHeight="1">
      <c r="A170" s="758"/>
      <c r="B170" s="758"/>
      <c r="C170" s="758"/>
      <c r="D170" s="758"/>
      <c r="E170" s="758"/>
      <c r="F170" s="758"/>
      <c r="G170" s="758"/>
      <c r="H170" s="758"/>
      <c r="I170" s="758"/>
      <c r="J170" s="758"/>
      <c r="K170" s="758"/>
      <c r="L170" s="758"/>
      <c r="M170" s="758"/>
      <c r="N170" s="758"/>
      <c r="O170" s="758"/>
      <c r="P170" s="758"/>
      <c r="Q170" s="758"/>
      <c r="R170" s="758"/>
      <c r="S170" s="758"/>
      <c r="T170" s="758"/>
      <c r="U170" s="758"/>
      <c r="V170" s="758"/>
      <c r="W170" s="758"/>
      <c r="X170" s="758"/>
      <c r="Y170" s="758"/>
      <c r="Z170" s="758"/>
      <c r="AA170" s="758"/>
      <c r="AB170" s="758"/>
      <c r="AC170" s="758"/>
      <c r="AD170" s="758"/>
      <c r="AE170" s="758"/>
      <c r="AF170" s="758"/>
      <c r="AG170" s="758"/>
      <c r="AH170" s="758"/>
      <c r="AI170" s="758"/>
      <c r="AJ170" s="758"/>
      <c r="AK170" s="758"/>
      <c r="AL170" s="758"/>
      <c r="AM170" s="758"/>
      <c r="AN170" s="758"/>
      <c r="AO170" s="758"/>
      <c r="AP170" s="758"/>
      <c r="AQ170" s="758"/>
      <c r="AR170" s="758"/>
      <c r="AS170" s="758"/>
      <c r="AT170" s="758"/>
      <c r="AU170" s="758"/>
      <c r="AV170" s="758"/>
      <c r="AW170" s="758"/>
      <c r="AX170" s="758"/>
      <c r="AY170" s="758"/>
      <c r="AZ170" s="758"/>
      <c r="BA170" s="758"/>
      <c r="BB170" s="758"/>
    </row>
    <row r="171" spans="1:55" ht="12.6" customHeight="1">
      <c r="A171" s="769" t="s">
        <v>1919</v>
      </c>
    </row>
    <row r="172" spans="1:55" ht="12.6" customHeight="1">
      <c r="A172" s="769" t="s">
        <v>475</v>
      </c>
      <c r="B172" s="769"/>
      <c r="C172" s="769"/>
      <c r="D172" s="769"/>
      <c r="E172" s="769"/>
      <c r="F172" s="769"/>
      <c r="G172" s="769"/>
      <c r="H172" s="769"/>
      <c r="I172" s="769"/>
      <c r="J172" s="769"/>
      <c r="K172" s="769"/>
      <c r="L172" s="769"/>
      <c r="M172" s="769"/>
      <c r="N172" s="769"/>
      <c r="O172" s="769"/>
      <c r="P172" s="769"/>
      <c r="Q172" s="769"/>
      <c r="R172" s="769"/>
      <c r="S172" s="769"/>
      <c r="T172" s="769"/>
      <c r="U172" s="769"/>
      <c r="V172" s="769"/>
      <c r="W172" s="769"/>
      <c r="X172" s="769"/>
      <c r="Y172" s="769"/>
      <c r="Z172" s="769"/>
      <c r="AA172" s="769"/>
      <c r="AB172" s="769"/>
      <c r="AC172" s="769"/>
      <c r="AD172" s="769"/>
      <c r="AE172" s="769"/>
      <c r="AF172" s="769"/>
      <c r="AG172" s="769"/>
      <c r="AH172" s="769"/>
      <c r="AI172" s="769"/>
      <c r="AJ172" s="769"/>
      <c r="AK172" s="769"/>
      <c r="AL172" s="769"/>
      <c r="AM172" s="769"/>
      <c r="AN172" s="769"/>
      <c r="AO172" s="769"/>
      <c r="AP172" s="769"/>
      <c r="AQ172" s="769"/>
      <c r="AR172" s="769"/>
      <c r="AS172" s="769"/>
      <c r="AT172" s="769"/>
      <c r="AU172" s="769"/>
      <c r="AV172" s="769"/>
      <c r="AW172" s="769"/>
      <c r="AX172" s="769"/>
      <c r="AY172" s="769"/>
      <c r="AZ172" s="769"/>
      <c r="BA172" s="769"/>
      <c r="BB172" s="769"/>
    </row>
    <row r="173" spans="1:55" ht="12.6" customHeight="1">
      <c r="A173" s="782"/>
      <c r="B173" s="783"/>
      <c r="C173" s="783"/>
      <c r="D173" s="783"/>
      <c r="E173" s="783"/>
      <c r="F173" s="783"/>
      <c r="G173" s="783"/>
      <c r="H173" s="1054" t="s">
        <v>816</v>
      </c>
      <c r="I173" s="1055"/>
      <c r="J173" s="1055"/>
      <c r="K173" s="1055"/>
      <c r="L173" s="1055"/>
      <c r="M173" s="1055"/>
      <c r="N173" s="1055"/>
      <c r="O173" s="1055"/>
      <c r="P173" s="1055"/>
      <c r="Q173" s="1055"/>
      <c r="R173" s="1055"/>
      <c r="S173" s="1055"/>
      <c r="T173" s="1055"/>
      <c r="U173" s="1055"/>
      <c r="V173" s="1055"/>
      <c r="W173" s="1055"/>
      <c r="X173" s="1055"/>
      <c r="Y173" s="1055"/>
      <c r="Z173" s="1055"/>
      <c r="AA173" s="1055"/>
      <c r="AB173" s="1055"/>
      <c r="AC173" s="1055"/>
      <c r="AD173" s="1055"/>
      <c r="AE173" s="1055"/>
      <c r="AF173" s="1055"/>
      <c r="AG173" s="1055"/>
      <c r="AH173" s="1055"/>
      <c r="AI173" s="1055"/>
      <c r="AJ173" s="1055"/>
      <c r="AK173" s="1055"/>
      <c r="AL173" s="1055"/>
      <c r="AM173" s="1055"/>
      <c r="AN173" s="1055"/>
      <c r="AO173" s="1055"/>
      <c r="AP173" s="1055"/>
      <c r="AQ173" s="1055"/>
      <c r="AR173" s="1055"/>
      <c r="AS173" s="1055"/>
      <c r="AT173" s="1055"/>
      <c r="AU173" s="1055"/>
      <c r="AV173" s="1055"/>
      <c r="AW173" s="1055"/>
      <c r="AX173" s="1056"/>
      <c r="AY173" s="784"/>
      <c r="AZ173" s="784"/>
      <c r="BA173" s="784"/>
      <c r="BB173" s="784"/>
      <c r="BC173" s="784"/>
    </row>
    <row r="174" spans="1:55" ht="12.6" customHeight="1">
      <c r="A174" s="785"/>
      <c r="B174" s="765"/>
      <c r="C174" s="765"/>
      <c r="D174" s="765"/>
      <c r="E174" s="765"/>
      <c r="F174" s="765"/>
      <c r="G174" s="765"/>
      <c r="H174" s="1160"/>
      <c r="I174" s="1160"/>
      <c r="J174" s="1160"/>
      <c r="K174" s="1160"/>
      <c r="L174" s="1160"/>
      <c r="M174" s="1160"/>
      <c r="N174" s="1160"/>
      <c r="O174" s="1160"/>
      <c r="P174" s="1160"/>
      <c r="Q174" s="1160"/>
      <c r="R174" s="1160" t="s">
        <v>1918</v>
      </c>
      <c r="S174" s="1160"/>
      <c r="T174" s="1160"/>
      <c r="U174" s="1160"/>
      <c r="V174" s="1160"/>
      <c r="W174" s="1160"/>
      <c r="X174" s="1160"/>
      <c r="Y174" s="1160"/>
      <c r="Z174" s="1160"/>
      <c r="AA174" s="1160"/>
      <c r="AB174" s="1160"/>
      <c r="AC174" s="1160"/>
      <c r="AD174" s="1160"/>
      <c r="AE174" s="1160"/>
      <c r="AF174" s="1160"/>
      <c r="AG174" s="782"/>
      <c r="AH174" s="783"/>
      <c r="AI174" s="783"/>
      <c r="AJ174" s="792"/>
      <c r="AK174" s="782"/>
      <c r="AL174" s="783"/>
      <c r="AM174" s="783"/>
      <c r="AN174" s="792"/>
      <c r="AO174" s="782"/>
      <c r="AP174" s="783"/>
      <c r="AQ174" s="783"/>
      <c r="AR174" s="783"/>
      <c r="AS174" s="792"/>
      <c r="AT174" s="782"/>
      <c r="AU174" s="783"/>
      <c r="AV174" s="783"/>
      <c r="AW174" s="783"/>
      <c r="AX174" s="786"/>
    </row>
    <row r="175" spans="1:55" ht="12.6" customHeight="1">
      <c r="A175" s="785"/>
      <c r="B175" s="765"/>
      <c r="C175" s="765"/>
      <c r="D175" s="765"/>
      <c r="E175" s="765"/>
      <c r="F175" s="765"/>
      <c r="G175" s="765"/>
      <c r="H175" s="1140"/>
      <c r="I175" s="1140"/>
      <c r="J175" s="1140"/>
      <c r="K175" s="1140"/>
      <c r="L175" s="1140"/>
      <c r="M175" s="1140"/>
      <c r="N175" s="1140"/>
      <c r="O175" s="1140"/>
      <c r="P175" s="1140"/>
      <c r="Q175" s="1140"/>
      <c r="R175" s="1140" t="s">
        <v>1917</v>
      </c>
      <c r="S175" s="1140"/>
      <c r="T175" s="1140"/>
      <c r="U175" s="1140"/>
      <c r="V175" s="1140"/>
      <c r="W175" s="1140"/>
      <c r="X175" s="1140"/>
      <c r="Y175" s="1140"/>
      <c r="Z175" s="1140"/>
      <c r="AA175" s="1140"/>
      <c r="AB175" s="1140"/>
      <c r="AC175" s="1140"/>
      <c r="AD175" s="1140"/>
      <c r="AE175" s="1140"/>
      <c r="AF175" s="1140"/>
      <c r="AG175" s="785"/>
      <c r="AH175" s="765"/>
      <c r="AI175" s="765"/>
      <c r="AJ175" s="793"/>
      <c r="AK175" s="785"/>
      <c r="AL175" s="765"/>
      <c r="AM175" s="765"/>
      <c r="AN175" s="793"/>
      <c r="AO175" s="1048" t="s">
        <v>1891</v>
      </c>
      <c r="AP175" s="1049"/>
      <c r="AQ175" s="1049"/>
      <c r="AR175" s="1049"/>
      <c r="AS175" s="1050"/>
      <c r="AT175" s="785"/>
      <c r="AU175" s="765"/>
      <c r="AV175" s="765"/>
      <c r="AW175" s="765"/>
      <c r="AX175" s="786"/>
    </row>
    <row r="176" spans="1:55" ht="12.6" customHeight="1">
      <c r="A176" s="1048" t="s">
        <v>1890</v>
      </c>
      <c r="B176" s="1049"/>
      <c r="C176" s="1049"/>
      <c r="D176" s="1049"/>
      <c r="E176" s="1049"/>
      <c r="F176" s="1049"/>
      <c r="G176" s="1049"/>
      <c r="H176" s="1140"/>
      <c r="I176" s="1140"/>
      <c r="J176" s="1140"/>
      <c r="K176" s="1140"/>
      <c r="L176" s="1140"/>
      <c r="M176" s="1140"/>
      <c r="N176" s="1140"/>
      <c r="O176" s="1140"/>
      <c r="P176" s="1140"/>
      <c r="Q176" s="1140"/>
      <c r="R176" s="1140" t="s">
        <v>1902</v>
      </c>
      <c r="S176" s="1140"/>
      <c r="T176" s="1140"/>
      <c r="U176" s="1140"/>
      <c r="V176" s="1140"/>
      <c r="W176" s="1140" t="s">
        <v>1916</v>
      </c>
      <c r="X176" s="1140"/>
      <c r="Y176" s="1140"/>
      <c r="Z176" s="1140"/>
      <c r="AA176" s="1140"/>
      <c r="AB176" s="1140"/>
      <c r="AC176" s="1140"/>
      <c r="AD176" s="1140"/>
      <c r="AE176" s="1140"/>
      <c r="AF176" s="1140"/>
      <c r="AG176" s="785"/>
      <c r="AH176" s="765"/>
      <c r="AI176" s="765"/>
      <c r="AJ176" s="793"/>
      <c r="AK176" s="785"/>
      <c r="AL176" s="765"/>
      <c r="AM176" s="765"/>
      <c r="AN176" s="793"/>
      <c r="AO176" s="1048" t="s">
        <v>1888</v>
      </c>
      <c r="AP176" s="1049"/>
      <c r="AQ176" s="1049"/>
      <c r="AR176" s="1049"/>
      <c r="AS176" s="1050"/>
      <c r="AT176" s="785"/>
      <c r="AU176" s="765"/>
      <c r="AV176" s="765"/>
      <c r="AW176" s="765"/>
      <c r="AX176" s="786"/>
    </row>
    <row r="177" spans="1:57" ht="12.6" customHeight="1">
      <c r="A177" s="1048" t="s">
        <v>1915</v>
      </c>
      <c r="B177" s="1049"/>
      <c r="C177" s="1049"/>
      <c r="D177" s="1049"/>
      <c r="E177" s="1049"/>
      <c r="F177" s="1049"/>
      <c r="G177" s="1049"/>
      <c r="H177" s="1140" t="s">
        <v>994</v>
      </c>
      <c r="I177" s="1140"/>
      <c r="J177" s="1140"/>
      <c r="K177" s="1140"/>
      <c r="L177" s="1140"/>
      <c r="M177" s="1140" t="s">
        <v>976</v>
      </c>
      <c r="N177" s="1140"/>
      <c r="O177" s="1140"/>
      <c r="P177" s="1140"/>
      <c r="Q177" s="1140"/>
      <c r="R177" s="1140" t="s">
        <v>1914</v>
      </c>
      <c r="S177" s="1140"/>
      <c r="T177" s="1140"/>
      <c r="U177" s="1140"/>
      <c r="V177" s="1140"/>
      <c r="W177" s="1140" t="s">
        <v>1913</v>
      </c>
      <c r="X177" s="1140"/>
      <c r="Y177" s="1140"/>
      <c r="Z177" s="1140"/>
      <c r="AA177" s="1140"/>
      <c r="AB177" s="1140" t="s">
        <v>1912</v>
      </c>
      <c r="AC177" s="1140"/>
      <c r="AD177" s="1140"/>
      <c r="AE177" s="1140"/>
      <c r="AF177" s="1140"/>
      <c r="AG177" s="1048"/>
      <c r="AH177" s="1049"/>
      <c r="AI177" s="1049"/>
      <c r="AJ177" s="1050"/>
      <c r="AK177" s="1048" t="s">
        <v>1885</v>
      </c>
      <c r="AL177" s="1049"/>
      <c r="AM177" s="1049"/>
      <c r="AN177" s="1050"/>
      <c r="AO177" s="1048" t="s">
        <v>1884</v>
      </c>
      <c r="AP177" s="1049"/>
      <c r="AQ177" s="1049"/>
      <c r="AR177" s="1049"/>
      <c r="AS177" s="1050"/>
      <c r="AT177" s="1048" t="s">
        <v>479</v>
      </c>
      <c r="AU177" s="1049"/>
      <c r="AV177" s="1049"/>
      <c r="AW177" s="1049"/>
      <c r="AX177" s="786"/>
      <c r="BD177" s="761"/>
      <c r="BE177" s="761"/>
    </row>
    <row r="178" spans="1:57" ht="12.6" customHeight="1">
      <c r="A178" s="785"/>
      <c r="B178" s="765"/>
      <c r="C178" s="765"/>
      <c r="D178" s="765"/>
      <c r="E178" s="765"/>
      <c r="F178" s="765"/>
      <c r="G178" s="765"/>
      <c r="H178" s="1140"/>
      <c r="I178" s="1140"/>
      <c r="J178" s="1140"/>
      <c r="K178" s="1140"/>
      <c r="L178" s="1140"/>
      <c r="M178" s="1140"/>
      <c r="N178" s="1140"/>
      <c r="O178" s="1140"/>
      <c r="P178" s="1140"/>
      <c r="Q178" s="1140"/>
      <c r="R178" s="1140" t="s">
        <v>817</v>
      </c>
      <c r="S178" s="1140"/>
      <c r="T178" s="1140"/>
      <c r="U178" s="1140"/>
      <c r="V178" s="1140"/>
      <c r="W178" s="1140" t="s">
        <v>1911</v>
      </c>
      <c r="X178" s="1140"/>
      <c r="Y178" s="1140"/>
      <c r="Z178" s="1140"/>
      <c r="AA178" s="1140"/>
      <c r="AB178" s="1140" t="s">
        <v>1910</v>
      </c>
      <c r="AC178" s="1140"/>
      <c r="AD178" s="1140"/>
      <c r="AE178" s="1140"/>
      <c r="AF178" s="1140"/>
      <c r="AG178" s="1048" t="s">
        <v>1909</v>
      </c>
      <c r="AH178" s="1049"/>
      <c r="AI178" s="1049"/>
      <c r="AJ178" s="1050"/>
      <c r="AK178" s="1048" t="s">
        <v>1882</v>
      </c>
      <c r="AL178" s="1049"/>
      <c r="AM178" s="1049"/>
      <c r="AN178" s="1050"/>
      <c r="AO178" s="1048" t="s">
        <v>1908</v>
      </c>
      <c r="AP178" s="1049"/>
      <c r="AQ178" s="1049"/>
      <c r="AR178" s="1049"/>
      <c r="AS178" s="1050"/>
      <c r="AT178" s="785"/>
      <c r="AU178" s="765"/>
      <c r="AV178" s="765"/>
      <c r="AW178" s="765"/>
      <c r="AX178" s="786"/>
    </row>
    <row r="179" spans="1:57" ht="12.6" customHeight="1">
      <c r="A179" s="785"/>
      <c r="B179" s="765"/>
      <c r="C179" s="765"/>
      <c r="D179" s="765"/>
      <c r="E179" s="765"/>
      <c r="F179" s="765"/>
      <c r="G179" s="765"/>
      <c r="H179" s="1140"/>
      <c r="I179" s="1140"/>
      <c r="J179" s="1140"/>
      <c r="K179" s="1140"/>
      <c r="L179" s="1140"/>
      <c r="M179" s="1140"/>
      <c r="N179" s="1140"/>
      <c r="O179" s="1140"/>
      <c r="P179" s="1140"/>
      <c r="Q179" s="1140"/>
      <c r="R179" s="1140" t="s">
        <v>1907</v>
      </c>
      <c r="S179" s="1140"/>
      <c r="T179" s="1140"/>
      <c r="U179" s="1140"/>
      <c r="V179" s="1140"/>
      <c r="W179" s="1140" t="s">
        <v>1906</v>
      </c>
      <c r="X179" s="1140"/>
      <c r="Y179" s="1140"/>
      <c r="Z179" s="1140"/>
      <c r="AA179" s="1140"/>
      <c r="AB179" s="1140" t="s">
        <v>1905</v>
      </c>
      <c r="AC179" s="1140"/>
      <c r="AD179" s="1140"/>
      <c r="AE179" s="1140"/>
      <c r="AF179" s="1140"/>
      <c r="AG179" s="1048" t="s">
        <v>1904</v>
      </c>
      <c r="AH179" s="1049"/>
      <c r="AI179" s="1049"/>
      <c r="AJ179" s="1050"/>
      <c r="AK179" s="1048" t="s">
        <v>1881</v>
      </c>
      <c r="AL179" s="1049"/>
      <c r="AM179" s="1049"/>
      <c r="AN179" s="1050"/>
      <c r="AO179" s="1048" t="s">
        <v>1903</v>
      </c>
      <c r="AP179" s="1049"/>
      <c r="AQ179" s="1049"/>
      <c r="AR179" s="1049"/>
      <c r="AS179" s="1050"/>
      <c r="AT179" s="785"/>
      <c r="AU179" s="765"/>
      <c r="AV179" s="765"/>
      <c r="AW179" s="765"/>
      <c r="AX179" s="786"/>
    </row>
    <row r="180" spans="1:57" ht="12.6" customHeight="1">
      <c r="A180" s="785"/>
      <c r="B180" s="765"/>
      <c r="C180" s="765"/>
      <c r="D180" s="765"/>
      <c r="E180" s="765"/>
      <c r="F180" s="765"/>
      <c r="G180" s="765"/>
      <c r="H180" s="1140"/>
      <c r="I180" s="1140"/>
      <c r="J180" s="1140"/>
      <c r="K180" s="1140"/>
      <c r="L180" s="1140"/>
      <c r="M180" s="1140"/>
      <c r="N180" s="1140"/>
      <c r="O180" s="1140"/>
      <c r="P180" s="1140"/>
      <c r="Q180" s="1140"/>
      <c r="R180" s="1140" t="s">
        <v>1902</v>
      </c>
      <c r="S180" s="1140"/>
      <c r="T180" s="1140"/>
      <c r="U180" s="1140"/>
      <c r="V180" s="1140"/>
      <c r="W180" s="1140" t="s">
        <v>1901</v>
      </c>
      <c r="X180" s="1140"/>
      <c r="Y180" s="1140"/>
      <c r="Z180" s="1140"/>
      <c r="AA180" s="1140"/>
      <c r="AB180" s="1140" t="s">
        <v>1900</v>
      </c>
      <c r="AC180" s="1140"/>
      <c r="AD180" s="1140"/>
      <c r="AE180" s="1140"/>
      <c r="AF180" s="1140"/>
      <c r="AG180" s="1048" t="s">
        <v>1899</v>
      </c>
      <c r="AH180" s="1049"/>
      <c r="AI180" s="1049"/>
      <c r="AJ180" s="1050"/>
      <c r="AK180" s="1048" t="s">
        <v>1899</v>
      </c>
      <c r="AL180" s="1049"/>
      <c r="AM180" s="1049"/>
      <c r="AN180" s="1050"/>
      <c r="AO180" s="1048" t="s">
        <v>1899</v>
      </c>
      <c r="AP180" s="1049"/>
      <c r="AQ180" s="1049"/>
      <c r="AR180" s="1049"/>
      <c r="AS180" s="1050"/>
      <c r="AT180" s="785"/>
      <c r="AU180" s="765"/>
      <c r="AV180" s="765"/>
      <c r="AW180" s="765"/>
      <c r="AX180" s="786"/>
    </row>
    <row r="181" spans="1:57" ht="12.6" customHeight="1">
      <c r="A181" s="785"/>
      <c r="B181" s="765"/>
      <c r="C181" s="765"/>
      <c r="D181" s="765"/>
      <c r="E181" s="765"/>
      <c r="F181" s="765"/>
      <c r="G181" s="765"/>
      <c r="H181" s="1140"/>
      <c r="I181" s="1140"/>
      <c r="J181" s="1140"/>
      <c r="K181" s="1140"/>
      <c r="L181" s="1140"/>
      <c r="M181" s="1140"/>
      <c r="N181" s="1140"/>
      <c r="O181" s="1140"/>
      <c r="P181" s="1140"/>
      <c r="Q181" s="1140"/>
      <c r="R181" s="1140" t="s">
        <v>1898</v>
      </c>
      <c r="S181" s="1140"/>
      <c r="T181" s="1140"/>
      <c r="U181" s="1140"/>
      <c r="V181" s="1140"/>
      <c r="W181" s="1140"/>
      <c r="X181" s="1140"/>
      <c r="Y181" s="1140"/>
      <c r="Z181" s="1140"/>
      <c r="AA181" s="1140"/>
      <c r="AB181" s="1140"/>
      <c r="AC181" s="1140"/>
      <c r="AD181" s="1140"/>
      <c r="AE181" s="1140"/>
      <c r="AF181" s="1140"/>
      <c r="AG181" s="785"/>
      <c r="AH181" s="765"/>
      <c r="AI181" s="765"/>
      <c r="AJ181" s="793"/>
      <c r="AK181" s="785"/>
      <c r="AL181" s="765"/>
      <c r="AM181" s="765"/>
      <c r="AN181" s="793"/>
      <c r="AO181" s="785"/>
      <c r="AP181" s="765"/>
      <c r="AQ181" s="765"/>
      <c r="AR181" s="765"/>
      <c r="AS181" s="793"/>
      <c r="AT181" s="785"/>
      <c r="AU181" s="765"/>
      <c r="AV181" s="765"/>
      <c r="AW181" s="765"/>
      <c r="AX181" s="786"/>
    </row>
    <row r="182" spans="1:57" ht="12.6" customHeight="1">
      <c r="A182" s="785"/>
      <c r="B182" s="765"/>
      <c r="C182" s="765"/>
      <c r="D182" s="765"/>
      <c r="E182" s="765"/>
      <c r="F182" s="765"/>
      <c r="G182" s="765"/>
      <c r="H182" s="1140"/>
      <c r="I182" s="1140"/>
      <c r="J182" s="1140"/>
      <c r="K182" s="1140"/>
      <c r="L182" s="1140"/>
      <c r="M182" s="1140"/>
      <c r="N182" s="1140"/>
      <c r="O182" s="1140"/>
      <c r="P182" s="1140"/>
      <c r="Q182" s="1140"/>
      <c r="R182" s="1140" t="s">
        <v>1897</v>
      </c>
      <c r="S182" s="1140"/>
      <c r="T182" s="1140"/>
      <c r="U182" s="1140"/>
      <c r="V182" s="1140"/>
      <c r="W182" s="1140"/>
      <c r="X182" s="1140"/>
      <c r="Y182" s="1140"/>
      <c r="Z182" s="1140"/>
      <c r="AA182" s="1140"/>
      <c r="AB182" s="1140"/>
      <c r="AC182" s="1140"/>
      <c r="AD182" s="1140"/>
      <c r="AE182" s="1140"/>
      <c r="AF182" s="1140"/>
      <c r="AG182" s="785"/>
      <c r="AH182" s="765"/>
      <c r="AI182" s="765"/>
      <c r="AJ182" s="793"/>
      <c r="AK182" s="785"/>
      <c r="AL182" s="765"/>
      <c r="AM182" s="765"/>
      <c r="AN182" s="793"/>
      <c r="AO182" s="785"/>
      <c r="AP182" s="765"/>
      <c r="AQ182" s="765"/>
      <c r="AR182" s="765"/>
      <c r="AS182" s="793"/>
      <c r="AT182" s="785"/>
      <c r="AU182" s="765"/>
      <c r="AV182" s="765"/>
      <c r="AW182" s="765"/>
      <c r="AX182" s="786"/>
    </row>
    <row r="183" spans="1:57" ht="12.6" customHeight="1">
      <c r="A183" s="1051" t="s">
        <v>817</v>
      </c>
      <c r="B183" s="1052"/>
      <c r="C183" s="1052"/>
      <c r="D183" s="1052"/>
      <c r="E183" s="1052"/>
      <c r="F183" s="1052"/>
      <c r="G183" s="1052"/>
      <c r="H183" s="1146" t="s">
        <v>818</v>
      </c>
      <c r="I183" s="1146"/>
      <c r="J183" s="1146"/>
      <c r="K183" s="1146"/>
      <c r="L183" s="1146"/>
      <c r="M183" s="1146" t="s">
        <v>819</v>
      </c>
      <c r="N183" s="1146"/>
      <c r="O183" s="1146"/>
      <c r="P183" s="1146"/>
      <c r="Q183" s="1146"/>
      <c r="R183" s="1146" t="s">
        <v>477</v>
      </c>
      <c r="S183" s="1146"/>
      <c r="T183" s="1146"/>
      <c r="U183" s="1146"/>
      <c r="V183" s="1146"/>
      <c r="W183" s="1146" t="s">
        <v>478</v>
      </c>
      <c r="X183" s="1146"/>
      <c r="Y183" s="1146"/>
      <c r="Z183" s="1146"/>
      <c r="AA183" s="1146"/>
      <c r="AB183" s="1146" t="s">
        <v>481</v>
      </c>
      <c r="AC183" s="1146"/>
      <c r="AD183" s="1146"/>
      <c r="AE183" s="1146"/>
      <c r="AF183" s="1146"/>
      <c r="AG183" s="1051" t="s">
        <v>1531</v>
      </c>
      <c r="AH183" s="1052"/>
      <c r="AI183" s="1052"/>
      <c r="AJ183" s="1053"/>
      <c r="AK183" s="1051" t="s">
        <v>1532</v>
      </c>
      <c r="AL183" s="1052"/>
      <c r="AM183" s="1052"/>
      <c r="AN183" s="1053"/>
      <c r="AO183" s="1051" t="s">
        <v>1533</v>
      </c>
      <c r="AP183" s="1052"/>
      <c r="AQ183" s="1052"/>
      <c r="AR183" s="1052"/>
      <c r="AS183" s="1053"/>
      <c r="AT183" s="1051" t="s">
        <v>1536</v>
      </c>
      <c r="AU183" s="1052"/>
      <c r="AV183" s="1052"/>
      <c r="AW183" s="1052"/>
      <c r="AX183" s="786"/>
    </row>
    <row r="184" spans="1:57" ht="12.6" customHeight="1">
      <c r="A184" s="761" t="s">
        <v>1880</v>
      </c>
      <c r="B184" s="761"/>
      <c r="C184" s="761"/>
      <c r="D184" s="761"/>
      <c r="E184" s="761"/>
      <c r="F184" s="761"/>
      <c r="G184" s="761"/>
      <c r="H184" s="761"/>
      <c r="I184" s="761"/>
      <c r="J184" s="761"/>
      <c r="K184" s="761"/>
      <c r="L184" s="761"/>
      <c r="M184" s="761"/>
      <c r="N184" s="761"/>
      <c r="O184" s="761"/>
      <c r="P184" s="761"/>
      <c r="Q184" s="761"/>
      <c r="R184" s="761"/>
      <c r="S184" s="761"/>
      <c r="T184" s="761"/>
      <c r="U184" s="761"/>
      <c r="V184" s="761"/>
      <c r="W184" s="761"/>
      <c r="X184" s="761"/>
      <c r="Y184" s="761"/>
      <c r="Z184" s="761"/>
      <c r="AA184" s="761"/>
      <c r="AB184" s="761"/>
      <c r="AC184" s="761"/>
      <c r="AD184" s="761"/>
      <c r="AE184" s="761"/>
      <c r="AF184" s="761"/>
      <c r="AG184" s="761"/>
      <c r="AH184" s="761"/>
      <c r="AI184" s="761"/>
      <c r="AJ184" s="761"/>
      <c r="AK184" s="761"/>
      <c r="AL184" s="761"/>
      <c r="AM184" s="761"/>
      <c r="AN184" s="761"/>
      <c r="AO184" s="761"/>
      <c r="AP184" s="761"/>
      <c r="AQ184" s="761"/>
      <c r="AR184" s="761"/>
      <c r="AS184" s="761"/>
      <c r="AT184" s="761"/>
      <c r="AU184" s="761"/>
      <c r="AV184" s="761"/>
      <c r="AW184" s="761"/>
      <c r="AX184" s="772"/>
    </row>
    <row r="185" spans="1:57" ht="12.6" customHeight="1">
      <c r="A185" s="782" t="s">
        <v>1607</v>
      </c>
      <c r="B185" s="794"/>
      <c r="C185" s="775"/>
      <c r="D185" s="775"/>
      <c r="E185" s="775"/>
      <c r="F185" s="775"/>
      <c r="G185" s="775"/>
      <c r="H185" s="1107">
        <f>'PV3'!H15</f>
        <v>0</v>
      </c>
      <c r="I185" s="1107"/>
      <c r="J185" s="1107"/>
      <c r="K185" s="1107"/>
      <c r="L185" s="1107"/>
      <c r="M185" s="1107">
        <f>'PV3'!M15</f>
        <v>0</v>
      </c>
      <c r="N185" s="1107"/>
      <c r="O185" s="1107"/>
      <c r="P185" s="1107"/>
      <c r="Q185" s="1107"/>
      <c r="R185" s="1107">
        <f>'PV3'!R15</f>
        <v>0</v>
      </c>
      <c r="S185" s="1107"/>
      <c r="T185" s="1107"/>
      <c r="U185" s="1107"/>
      <c r="V185" s="1107"/>
      <c r="W185" s="1107">
        <f>'PV3'!W15</f>
        <v>0</v>
      </c>
      <c r="X185" s="1107"/>
      <c r="Y185" s="1107"/>
      <c r="Z185" s="1107"/>
      <c r="AA185" s="1107"/>
      <c r="AB185" s="1107">
        <f>'PV3'!AB15</f>
        <v>0</v>
      </c>
      <c r="AC185" s="1107"/>
      <c r="AD185" s="1107"/>
      <c r="AE185" s="1107"/>
      <c r="AF185" s="1107"/>
      <c r="AG185" s="1107">
        <f>'PV3'!AG15</f>
        <v>0</v>
      </c>
      <c r="AH185" s="1107"/>
      <c r="AI185" s="1107"/>
      <c r="AJ185" s="1107"/>
      <c r="AK185" s="1107">
        <f>'PV3'!AK15</f>
        <v>0</v>
      </c>
      <c r="AL185" s="1107"/>
      <c r="AM185" s="1107"/>
      <c r="AN185" s="1107"/>
      <c r="AO185" s="1107">
        <f>'PV3'!AO15</f>
        <v>0</v>
      </c>
      <c r="AP185" s="1107"/>
      <c r="AQ185" s="1107"/>
      <c r="AR185" s="1107"/>
      <c r="AS185" s="1107"/>
      <c r="AT185" s="1176">
        <f>'PV3'!AT15</f>
        <v>0</v>
      </c>
      <c r="AU185" s="1177"/>
      <c r="AV185" s="1177"/>
      <c r="AW185" s="1177"/>
      <c r="AX185" s="1178"/>
    </row>
    <row r="186" spans="1:57" ht="12.6" customHeight="1">
      <c r="A186" s="785" t="s">
        <v>1767</v>
      </c>
      <c r="B186" s="790"/>
      <c r="C186" s="761"/>
      <c r="D186" s="761"/>
      <c r="E186" s="761"/>
      <c r="F186" s="761"/>
      <c r="G186" s="761"/>
      <c r="H186" s="1107"/>
      <c r="I186" s="1107"/>
      <c r="J186" s="1107"/>
      <c r="K186" s="1107"/>
      <c r="L186" s="1107"/>
      <c r="M186" s="1107"/>
      <c r="N186" s="1107"/>
      <c r="O186" s="1107"/>
      <c r="P186" s="1107"/>
      <c r="Q186" s="1107"/>
      <c r="R186" s="1107"/>
      <c r="S186" s="1107"/>
      <c r="T186" s="1107"/>
      <c r="U186" s="1107"/>
      <c r="V186" s="1107"/>
      <c r="W186" s="1107"/>
      <c r="X186" s="1107"/>
      <c r="Y186" s="1107"/>
      <c r="Z186" s="1107"/>
      <c r="AA186" s="1107"/>
      <c r="AB186" s="1107"/>
      <c r="AC186" s="1107"/>
      <c r="AD186" s="1107"/>
      <c r="AE186" s="1107"/>
      <c r="AF186" s="1107"/>
      <c r="AG186" s="1107"/>
      <c r="AH186" s="1107"/>
      <c r="AI186" s="1107"/>
      <c r="AJ186" s="1107"/>
      <c r="AK186" s="1107"/>
      <c r="AL186" s="1107"/>
      <c r="AM186" s="1107"/>
      <c r="AN186" s="1107"/>
      <c r="AO186" s="1107"/>
      <c r="AP186" s="1107"/>
      <c r="AQ186" s="1107"/>
      <c r="AR186" s="1107"/>
      <c r="AS186" s="1107"/>
      <c r="AT186" s="1182"/>
      <c r="AU186" s="1183"/>
      <c r="AV186" s="1183"/>
      <c r="AW186" s="1183"/>
      <c r="AX186" s="1184"/>
    </row>
    <row r="187" spans="1:57" ht="12.6" customHeight="1">
      <c r="A187" s="785" t="s">
        <v>1603</v>
      </c>
      <c r="B187" s="790"/>
      <c r="C187" s="761"/>
      <c r="D187" s="761"/>
      <c r="E187" s="761"/>
      <c r="F187" s="761"/>
      <c r="G187" s="761"/>
      <c r="H187" s="1107"/>
      <c r="I187" s="1107"/>
      <c r="J187" s="1107"/>
      <c r="K187" s="1107"/>
      <c r="L187" s="1107"/>
      <c r="M187" s="1107"/>
      <c r="N187" s="1107"/>
      <c r="O187" s="1107"/>
      <c r="P187" s="1107"/>
      <c r="Q187" s="1107"/>
      <c r="R187" s="1107"/>
      <c r="S187" s="1107"/>
      <c r="T187" s="1107"/>
      <c r="U187" s="1107"/>
      <c r="V187" s="1107"/>
      <c r="W187" s="1107"/>
      <c r="X187" s="1107"/>
      <c r="Y187" s="1107"/>
      <c r="Z187" s="1107"/>
      <c r="AA187" s="1107"/>
      <c r="AB187" s="1107"/>
      <c r="AC187" s="1107"/>
      <c r="AD187" s="1107"/>
      <c r="AE187" s="1107"/>
      <c r="AF187" s="1107"/>
      <c r="AG187" s="1107"/>
      <c r="AH187" s="1107"/>
      <c r="AI187" s="1107"/>
      <c r="AJ187" s="1107"/>
      <c r="AK187" s="1107"/>
      <c r="AL187" s="1107"/>
      <c r="AM187" s="1107"/>
      <c r="AN187" s="1107"/>
      <c r="AO187" s="1107"/>
      <c r="AP187" s="1107"/>
      <c r="AQ187" s="1107"/>
      <c r="AR187" s="1107"/>
      <c r="AS187" s="1107"/>
      <c r="AT187" s="1182"/>
      <c r="AU187" s="1183"/>
      <c r="AV187" s="1183"/>
      <c r="AW187" s="1183"/>
      <c r="AX187" s="1184"/>
    </row>
    <row r="188" spans="1:57" ht="12.6" customHeight="1">
      <c r="A188" s="785" t="s">
        <v>1602</v>
      </c>
      <c r="B188" s="790"/>
      <c r="C188" s="761"/>
      <c r="D188" s="761"/>
      <c r="E188" s="761"/>
      <c r="F188" s="761"/>
      <c r="G188" s="761"/>
      <c r="H188" s="1107"/>
      <c r="I188" s="1107"/>
      <c r="J188" s="1107"/>
      <c r="K188" s="1107"/>
      <c r="L188" s="1107"/>
      <c r="M188" s="1107"/>
      <c r="N188" s="1107"/>
      <c r="O188" s="1107"/>
      <c r="P188" s="1107"/>
      <c r="Q188" s="1107"/>
      <c r="R188" s="1107"/>
      <c r="S188" s="1107"/>
      <c r="T188" s="1107"/>
      <c r="U188" s="1107"/>
      <c r="V188" s="1107"/>
      <c r="W188" s="1107"/>
      <c r="X188" s="1107"/>
      <c r="Y188" s="1107"/>
      <c r="Z188" s="1107"/>
      <c r="AA188" s="1107"/>
      <c r="AB188" s="1107"/>
      <c r="AC188" s="1107"/>
      <c r="AD188" s="1107"/>
      <c r="AE188" s="1107"/>
      <c r="AF188" s="1107"/>
      <c r="AG188" s="1107"/>
      <c r="AH188" s="1107"/>
      <c r="AI188" s="1107"/>
      <c r="AJ188" s="1107"/>
      <c r="AK188" s="1107"/>
      <c r="AL188" s="1107"/>
      <c r="AM188" s="1107"/>
      <c r="AN188" s="1107"/>
      <c r="AO188" s="1107"/>
      <c r="AP188" s="1107"/>
      <c r="AQ188" s="1107"/>
      <c r="AR188" s="1107"/>
      <c r="AS188" s="1107"/>
      <c r="AT188" s="1179"/>
      <c r="AU188" s="1180"/>
      <c r="AV188" s="1180"/>
      <c r="AW188" s="1180"/>
      <c r="AX188" s="1181"/>
    </row>
    <row r="189" spans="1:57" ht="12.6" customHeight="1">
      <c r="A189" s="770" t="s">
        <v>511</v>
      </c>
      <c r="B189" s="789"/>
      <c r="C189" s="771"/>
      <c r="D189" s="771"/>
      <c r="E189" s="771"/>
      <c r="F189" s="771"/>
      <c r="G189" s="771"/>
      <c r="H189" s="1107">
        <f>'PV3'!H19</f>
        <v>0</v>
      </c>
      <c r="I189" s="1107"/>
      <c r="J189" s="1107"/>
      <c r="K189" s="1107"/>
      <c r="L189" s="1107"/>
      <c r="M189" s="1107">
        <f>'PV3'!M19</f>
        <v>0</v>
      </c>
      <c r="N189" s="1107"/>
      <c r="O189" s="1107"/>
      <c r="P189" s="1107"/>
      <c r="Q189" s="1107"/>
      <c r="R189" s="1107">
        <f>'PV3'!R19</f>
        <v>0</v>
      </c>
      <c r="S189" s="1107"/>
      <c r="T189" s="1107"/>
      <c r="U189" s="1107"/>
      <c r="V189" s="1107"/>
      <c r="W189" s="1107">
        <f>'PV3'!W19</f>
        <v>0</v>
      </c>
      <c r="X189" s="1107"/>
      <c r="Y189" s="1107"/>
      <c r="Z189" s="1107"/>
      <c r="AA189" s="1107"/>
      <c r="AB189" s="1107">
        <f>'PV3'!AB19</f>
        <v>0</v>
      </c>
      <c r="AC189" s="1107"/>
      <c r="AD189" s="1107"/>
      <c r="AE189" s="1107"/>
      <c r="AF189" s="1107"/>
      <c r="AG189" s="1107">
        <f>'PV3'!AG19</f>
        <v>0</v>
      </c>
      <c r="AH189" s="1107"/>
      <c r="AI189" s="1107"/>
      <c r="AJ189" s="1107"/>
      <c r="AK189" s="1107">
        <f>'PV3'!AK19</f>
        <v>0</v>
      </c>
      <c r="AL189" s="1107"/>
      <c r="AM189" s="1107"/>
      <c r="AN189" s="1107"/>
      <c r="AO189" s="1107">
        <f>'PV3'!AO19</f>
        <v>0</v>
      </c>
      <c r="AP189" s="1107"/>
      <c r="AQ189" s="1107"/>
      <c r="AR189" s="1107"/>
      <c r="AS189" s="1107"/>
      <c r="AT189" s="1038">
        <f>'PV3'!AT19</f>
        <v>0</v>
      </c>
      <c r="AU189" s="1039"/>
      <c r="AV189" s="1039"/>
      <c r="AW189" s="1039"/>
      <c r="AX189" s="1040"/>
    </row>
    <row r="190" spans="1:57" ht="12.6" customHeight="1">
      <c r="A190" s="770" t="s">
        <v>510</v>
      </c>
      <c r="B190" s="789"/>
      <c r="C190" s="771"/>
      <c r="D190" s="771"/>
      <c r="E190" s="771"/>
      <c r="F190" s="771"/>
      <c r="G190" s="771"/>
      <c r="H190" s="1107">
        <f>'PV3'!H20</f>
        <v>0</v>
      </c>
      <c r="I190" s="1107"/>
      <c r="J190" s="1107"/>
      <c r="K190" s="1107"/>
      <c r="L190" s="1107"/>
      <c r="M190" s="1107">
        <f>'PV3'!M20</f>
        <v>0</v>
      </c>
      <c r="N190" s="1107"/>
      <c r="O190" s="1107"/>
      <c r="P190" s="1107"/>
      <c r="Q190" s="1107"/>
      <c r="R190" s="1107">
        <f>'PV3'!R20</f>
        <v>0</v>
      </c>
      <c r="S190" s="1107"/>
      <c r="T190" s="1107"/>
      <c r="U190" s="1107"/>
      <c r="V190" s="1107"/>
      <c r="W190" s="1107">
        <f>'PV3'!W20</f>
        <v>0</v>
      </c>
      <c r="X190" s="1107"/>
      <c r="Y190" s="1107"/>
      <c r="Z190" s="1107"/>
      <c r="AA190" s="1107"/>
      <c r="AB190" s="1107">
        <f>'PV3'!AB20</f>
        <v>0</v>
      </c>
      <c r="AC190" s="1107"/>
      <c r="AD190" s="1107"/>
      <c r="AE190" s="1107"/>
      <c r="AF190" s="1107"/>
      <c r="AG190" s="1107">
        <f>'PV3'!AG20</f>
        <v>0</v>
      </c>
      <c r="AH190" s="1107"/>
      <c r="AI190" s="1107"/>
      <c r="AJ190" s="1107"/>
      <c r="AK190" s="1107">
        <f>'PV3'!AK20</f>
        <v>0</v>
      </c>
      <c r="AL190" s="1107"/>
      <c r="AM190" s="1107"/>
      <c r="AN190" s="1107"/>
      <c r="AO190" s="1107">
        <f>'PV3'!AO20</f>
        <v>0</v>
      </c>
      <c r="AP190" s="1107"/>
      <c r="AQ190" s="1107"/>
      <c r="AR190" s="1107"/>
      <c r="AS190" s="1107"/>
      <c r="AT190" s="1038">
        <f>'PV3'!AT20</f>
        <v>0</v>
      </c>
      <c r="AU190" s="1039"/>
      <c r="AV190" s="1039"/>
      <c r="AW190" s="1039"/>
      <c r="AX190" s="1040"/>
    </row>
    <row r="191" spans="1:57" ht="12.6" customHeight="1">
      <c r="A191" s="770" t="s">
        <v>590</v>
      </c>
      <c r="B191" s="789"/>
      <c r="C191" s="771"/>
      <c r="D191" s="771"/>
      <c r="E191" s="771"/>
      <c r="F191" s="771"/>
      <c r="G191" s="771"/>
      <c r="H191" s="1107">
        <f>'PV3'!H21</f>
        <v>0</v>
      </c>
      <c r="I191" s="1107"/>
      <c r="J191" s="1107"/>
      <c r="K191" s="1107"/>
      <c r="L191" s="1107"/>
      <c r="M191" s="1107">
        <f>'PV3'!M21</f>
        <v>0</v>
      </c>
      <c r="N191" s="1107"/>
      <c r="O191" s="1107"/>
      <c r="P191" s="1107"/>
      <c r="Q191" s="1107"/>
      <c r="R191" s="1107">
        <f>'PV3'!R21</f>
        <v>0</v>
      </c>
      <c r="S191" s="1107"/>
      <c r="T191" s="1107"/>
      <c r="U191" s="1107"/>
      <c r="V191" s="1107"/>
      <c r="W191" s="1107">
        <f>'PV3'!W21</f>
        <v>0</v>
      </c>
      <c r="X191" s="1107"/>
      <c r="Y191" s="1107"/>
      <c r="Z191" s="1107"/>
      <c r="AA191" s="1107"/>
      <c r="AB191" s="1107">
        <f>'PV3'!AB21</f>
        <v>0</v>
      </c>
      <c r="AC191" s="1107"/>
      <c r="AD191" s="1107"/>
      <c r="AE191" s="1107"/>
      <c r="AF191" s="1107"/>
      <c r="AG191" s="1107">
        <f>'PV3'!AG21</f>
        <v>0</v>
      </c>
      <c r="AH191" s="1107"/>
      <c r="AI191" s="1107"/>
      <c r="AJ191" s="1107"/>
      <c r="AK191" s="1107">
        <f>'PV3'!AK21</f>
        <v>0</v>
      </c>
      <c r="AL191" s="1107"/>
      <c r="AM191" s="1107"/>
      <c r="AN191" s="1107"/>
      <c r="AO191" s="1107">
        <f>'PV3'!AO21</f>
        <v>0</v>
      </c>
      <c r="AP191" s="1107"/>
      <c r="AQ191" s="1107"/>
      <c r="AR191" s="1107"/>
      <c r="AS191" s="1107"/>
      <c r="AT191" s="1038">
        <f>'PV3'!AT21</f>
        <v>0</v>
      </c>
      <c r="AU191" s="1039"/>
      <c r="AV191" s="1039"/>
      <c r="AW191" s="1039"/>
      <c r="AX191" s="1040"/>
    </row>
    <row r="192" spans="1:57" ht="12.6" customHeight="1">
      <c r="A192" s="785" t="s">
        <v>505</v>
      </c>
      <c r="B192" s="790"/>
      <c r="C192" s="761"/>
      <c r="D192" s="761"/>
      <c r="E192" s="761"/>
      <c r="F192" s="761"/>
      <c r="G192" s="761"/>
      <c r="H192" s="1107">
        <f>'PV3'!H22</f>
        <v>0</v>
      </c>
      <c r="I192" s="1107"/>
      <c r="J192" s="1107"/>
      <c r="K192" s="1107"/>
      <c r="L192" s="1107"/>
      <c r="M192" s="1107">
        <f>'PV3'!M22</f>
        <v>0</v>
      </c>
      <c r="N192" s="1107"/>
      <c r="O192" s="1107"/>
      <c r="P192" s="1107"/>
      <c r="Q192" s="1107"/>
      <c r="R192" s="1107">
        <f>'PV3'!R22</f>
        <v>0</v>
      </c>
      <c r="S192" s="1107"/>
      <c r="T192" s="1107"/>
      <c r="U192" s="1107"/>
      <c r="V192" s="1107"/>
      <c r="W192" s="1107">
        <f>'PV3'!W22</f>
        <v>0</v>
      </c>
      <c r="X192" s="1107"/>
      <c r="Y192" s="1107"/>
      <c r="Z192" s="1107"/>
      <c r="AA192" s="1107"/>
      <c r="AB192" s="1107">
        <f>'PV3'!AB22</f>
        <v>0</v>
      </c>
      <c r="AC192" s="1107"/>
      <c r="AD192" s="1107"/>
      <c r="AE192" s="1107"/>
      <c r="AF192" s="1107"/>
      <c r="AG192" s="1107">
        <f>'PV3'!AG22</f>
        <v>0</v>
      </c>
      <c r="AH192" s="1107"/>
      <c r="AI192" s="1107"/>
      <c r="AJ192" s="1107"/>
      <c r="AK192" s="1107">
        <f>'PV3'!AK22</f>
        <v>0</v>
      </c>
      <c r="AL192" s="1107"/>
      <c r="AM192" s="1107"/>
      <c r="AN192" s="1107"/>
      <c r="AO192" s="1107">
        <f>'PV3'!AO22</f>
        <v>0</v>
      </c>
      <c r="AP192" s="1107"/>
      <c r="AQ192" s="1107"/>
      <c r="AR192" s="1107"/>
      <c r="AS192" s="1107"/>
      <c r="AT192" s="1176">
        <f>'PV3'!AT22</f>
        <v>0</v>
      </c>
      <c r="AU192" s="1177"/>
      <c r="AV192" s="1177"/>
      <c r="AW192" s="1177"/>
      <c r="AX192" s="1178"/>
    </row>
    <row r="193" spans="1:50" ht="12.6" customHeight="1">
      <c r="A193" s="785" t="s">
        <v>1603</v>
      </c>
      <c r="B193" s="790"/>
      <c r="C193" s="761"/>
      <c r="D193" s="761"/>
      <c r="E193" s="761"/>
      <c r="F193" s="761"/>
      <c r="G193" s="761"/>
      <c r="H193" s="1107"/>
      <c r="I193" s="1107"/>
      <c r="J193" s="1107"/>
      <c r="K193" s="1107"/>
      <c r="L193" s="1107"/>
      <c r="M193" s="1107"/>
      <c r="N193" s="1107"/>
      <c r="O193" s="1107"/>
      <c r="P193" s="1107"/>
      <c r="Q193" s="1107"/>
      <c r="R193" s="1107"/>
      <c r="S193" s="1107"/>
      <c r="T193" s="1107"/>
      <c r="U193" s="1107"/>
      <c r="V193" s="1107"/>
      <c r="W193" s="1107"/>
      <c r="X193" s="1107"/>
      <c r="Y193" s="1107"/>
      <c r="Z193" s="1107"/>
      <c r="AA193" s="1107"/>
      <c r="AB193" s="1107"/>
      <c r="AC193" s="1107"/>
      <c r="AD193" s="1107"/>
      <c r="AE193" s="1107"/>
      <c r="AF193" s="1107"/>
      <c r="AG193" s="1107"/>
      <c r="AH193" s="1107"/>
      <c r="AI193" s="1107"/>
      <c r="AJ193" s="1107"/>
      <c r="AK193" s="1107"/>
      <c r="AL193" s="1107"/>
      <c r="AM193" s="1107"/>
      <c r="AN193" s="1107"/>
      <c r="AO193" s="1107"/>
      <c r="AP193" s="1107"/>
      <c r="AQ193" s="1107"/>
      <c r="AR193" s="1107"/>
      <c r="AS193" s="1107"/>
      <c r="AT193" s="1182"/>
      <c r="AU193" s="1183"/>
      <c r="AV193" s="1183"/>
      <c r="AW193" s="1183"/>
      <c r="AX193" s="1184"/>
    </row>
    <row r="194" spans="1:50" ht="12.6" customHeight="1">
      <c r="A194" s="788" t="s">
        <v>1602</v>
      </c>
      <c r="B194" s="791"/>
      <c r="C194" s="778"/>
      <c r="D194" s="778"/>
      <c r="E194" s="778"/>
      <c r="F194" s="778"/>
      <c r="G194" s="778"/>
      <c r="H194" s="1107"/>
      <c r="I194" s="1107"/>
      <c r="J194" s="1107"/>
      <c r="K194" s="1107"/>
      <c r="L194" s="1107"/>
      <c r="M194" s="1107"/>
      <c r="N194" s="1107"/>
      <c r="O194" s="1107"/>
      <c r="P194" s="1107"/>
      <c r="Q194" s="1107"/>
      <c r="R194" s="1107"/>
      <c r="S194" s="1107"/>
      <c r="T194" s="1107"/>
      <c r="U194" s="1107"/>
      <c r="V194" s="1107"/>
      <c r="W194" s="1107"/>
      <c r="X194" s="1107"/>
      <c r="Y194" s="1107"/>
      <c r="Z194" s="1107"/>
      <c r="AA194" s="1107"/>
      <c r="AB194" s="1107"/>
      <c r="AC194" s="1107"/>
      <c r="AD194" s="1107"/>
      <c r="AE194" s="1107"/>
      <c r="AF194" s="1107"/>
      <c r="AG194" s="1107"/>
      <c r="AH194" s="1107"/>
      <c r="AI194" s="1107"/>
      <c r="AJ194" s="1107"/>
      <c r="AK194" s="1107"/>
      <c r="AL194" s="1107"/>
      <c r="AM194" s="1107"/>
      <c r="AN194" s="1107"/>
      <c r="AO194" s="1107"/>
      <c r="AP194" s="1107"/>
      <c r="AQ194" s="1107"/>
      <c r="AR194" s="1107"/>
      <c r="AS194" s="1107"/>
      <c r="AT194" s="1182"/>
      <c r="AU194" s="1183"/>
      <c r="AV194" s="1183"/>
      <c r="AW194" s="1183"/>
      <c r="AX194" s="1184"/>
    </row>
    <row r="195" spans="1:50" ht="12.6" customHeight="1">
      <c r="A195" s="775" t="s">
        <v>1896</v>
      </c>
      <c r="B195" s="775"/>
      <c r="C195" s="775"/>
      <c r="D195" s="775"/>
      <c r="E195" s="775"/>
      <c r="F195" s="775"/>
      <c r="G195" s="775"/>
      <c r="H195" s="753"/>
      <c r="I195" s="753"/>
      <c r="J195" s="753"/>
      <c r="K195" s="753"/>
      <c r="L195" s="753"/>
      <c r="M195" s="753"/>
      <c r="N195" s="753"/>
      <c r="O195" s="753"/>
      <c r="P195" s="753"/>
      <c r="Q195" s="753"/>
      <c r="R195" s="753"/>
      <c r="S195" s="753"/>
      <c r="T195" s="753"/>
      <c r="U195" s="753"/>
      <c r="V195" s="753"/>
      <c r="W195" s="753"/>
      <c r="X195" s="753"/>
      <c r="Y195" s="753"/>
      <c r="Z195" s="753"/>
      <c r="AA195" s="753"/>
      <c r="AB195" s="753"/>
      <c r="AC195" s="753"/>
      <c r="AD195" s="753"/>
      <c r="AE195" s="753"/>
      <c r="AF195" s="753"/>
      <c r="AG195" s="753"/>
      <c r="AH195" s="753"/>
      <c r="AI195" s="753"/>
      <c r="AJ195" s="753"/>
      <c r="AK195" s="753"/>
      <c r="AL195" s="753"/>
      <c r="AM195" s="753"/>
      <c r="AN195" s="753"/>
      <c r="AO195" s="753"/>
      <c r="AP195" s="753"/>
      <c r="AQ195" s="753"/>
      <c r="AR195" s="753"/>
      <c r="AS195" s="795"/>
      <c r="AT195" s="753"/>
      <c r="AU195" s="753"/>
      <c r="AV195" s="753"/>
      <c r="AW195" s="753"/>
      <c r="AX195" s="483"/>
    </row>
    <row r="196" spans="1:50" ht="12.6" customHeight="1">
      <c r="A196" s="782" t="s">
        <v>1607</v>
      </c>
      <c r="B196" s="775"/>
      <c r="C196" s="775"/>
      <c r="D196" s="775"/>
      <c r="E196" s="775"/>
      <c r="F196" s="775"/>
      <c r="G196" s="775"/>
      <c r="H196" s="1107">
        <f>'PV3'!H26</f>
        <v>0</v>
      </c>
      <c r="I196" s="1107"/>
      <c r="J196" s="1107"/>
      <c r="K196" s="1107"/>
      <c r="L196" s="1107"/>
      <c r="M196" s="1107">
        <f>'PV3'!M26</f>
        <v>0</v>
      </c>
      <c r="N196" s="1107"/>
      <c r="O196" s="1107"/>
      <c r="P196" s="1107"/>
      <c r="Q196" s="1107"/>
      <c r="R196" s="1107">
        <f>'PV3'!R26</f>
        <v>0</v>
      </c>
      <c r="S196" s="1107"/>
      <c r="T196" s="1107"/>
      <c r="U196" s="1107"/>
      <c r="V196" s="1107"/>
      <c r="W196" s="1107">
        <f>'PV3'!W26</f>
        <v>0</v>
      </c>
      <c r="X196" s="1107"/>
      <c r="Y196" s="1107"/>
      <c r="Z196" s="1107"/>
      <c r="AA196" s="1107"/>
      <c r="AB196" s="1107">
        <f>'PV3'!AB26</f>
        <v>0</v>
      </c>
      <c r="AC196" s="1107"/>
      <c r="AD196" s="1107"/>
      <c r="AE196" s="1107"/>
      <c r="AF196" s="1107"/>
      <c r="AG196" s="1107">
        <f>'PV3'!AG26</f>
        <v>0</v>
      </c>
      <c r="AH196" s="1107"/>
      <c r="AI196" s="1107"/>
      <c r="AJ196" s="1107"/>
      <c r="AK196" s="1107">
        <f>'PV3'!AK26</f>
        <v>0</v>
      </c>
      <c r="AL196" s="1107"/>
      <c r="AM196" s="1107"/>
      <c r="AN196" s="1107"/>
      <c r="AO196" s="1107">
        <f>'PV3'!AO26</f>
        <v>0</v>
      </c>
      <c r="AP196" s="1107"/>
      <c r="AQ196" s="1107"/>
      <c r="AR196" s="1107"/>
      <c r="AS196" s="1107"/>
      <c r="AT196" s="1176">
        <f>'PV3'!AT26</f>
        <v>0</v>
      </c>
      <c r="AU196" s="1177"/>
      <c r="AV196" s="1177"/>
      <c r="AW196" s="1177"/>
      <c r="AX196" s="1178"/>
    </row>
    <row r="197" spans="1:50" ht="12.6" customHeight="1">
      <c r="A197" s="785" t="s">
        <v>1767</v>
      </c>
      <c r="B197" s="761"/>
      <c r="C197" s="761"/>
      <c r="D197" s="761"/>
      <c r="E197" s="761"/>
      <c r="F197" s="761"/>
      <c r="G197" s="761"/>
      <c r="H197" s="1107"/>
      <c r="I197" s="1107"/>
      <c r="J197" s="1107"/>
      <c r="K197" s="1107"/>
      <c r="L197" s="1107"/>
      <c r="M197" s="1107"/>
      <c r="N197" s="1107"/>
      <c r="O197" s="1107"/>
      <c r="P197" s="1107"/>
      <c r="Q197" s="1107"/>
      <c r="R197" s="1107"/>
      <c r="S197" s="1107"/>
      <c r="T197" s="1107"/>
      <c r="U197" s="1107"/>
      <c r="V197" s="1107"/>
      <c r="W197" s="1107"/>
      <c r="X197" s="1107"/>
      <c r="Y197" s="1107"/>
      <c r="Z197" s="1107"/>
      <c r="AA197" s="1107"/>
      <c r="AB197" s="1107"/>
      <c r="AC197" s="1107"/>
      <c r="AD197" s="1107"/>
      <c r="AE197" s="1107"/>
      <c r="AF197" s="1107"/>
      <c r="AG197" s="1107"/>
      <c r="AH197" s="1107"/>
      <c r="AI197" s="1107"/>
      <c r="AJ197" s="1107"/>
      <c r="AK197" s="1107"/>
      <c r="AL197" s="1107"/>
      <c r="AM197" s="1107"/>
      <c r="AN197" s="1107"/>
      <c r="AO197" s="1107"/>
      <c r="AP197" s="1107"/>
      <c r="AQ197" s="1107"/>
      <c r="AR197" s="1107"/>
      <c r="AS197" s="1107"/>
      <c r="AT197" s="1182"/>
      <c r="AU197" s="1183"/>
      <c r="AV197" s="1183"/>
      <c r="AW197" s="1183"/>
      <c r="AX197" s="1184"/>
    </row>
    <row r="198" spans="1:50" ht="12.6" customHeight="1">
      <c r="A198" s="785" t="s">
        <v>1603</v>
      </c>
      <c r="B198" s="761"/>
      <c r="C198" s="761"/>
      <c r="D198" s="761"/>
      <c r="E198" s="761"/>
      <c r="F198" s="761"/>
      <c r="G198" s="761"/>
      <c r="H198" s="1107"/>
      <c r="I198" s="1107"/>
      <c r="J198" s="1107"/>
      <c r="K198" s="1107"/>
      <c r="L198" s="1107"/>
      <c r="M198" s="1107"/>
      <c r="N198" s="1107"/>
      <c r="O198" s="1107"/>
      <c r="P198" s="1107"/>
      <c r="Q198" s="1107"/>
      <c r="R198" s="1107"/>
      <c r="S198" s="1107"/>
      <c r="T198" s="1107"/>
      <c r="U198" s="1107"/>
      <c r="V198" s="1107"/>
      <c r="W198" s="1107"/>
      <c r="X198" s="1107"/>
      <c r="Y198" s="1107"/>
      <c r="Z198" s="1107"/>
      <c r="AA198" s="1107"/>
      <c r="AB198" s="1107"/>
      <c r="AC198" s="1107"/>
      <c r="AD198" s="1107"/>
      <c r="AE198" s="1107"/>
      <c r="AF198" s="1107"/>
      <c r="AG198" s="1107"/>
      <c r="AH198" s="1107"/>
      <c r="AI198" s="1107"/>
      <c r="AJ198" s="1107"/>
      <c r="AK198" s="1107"/>
      <c r="AL198" s="1107"/>
      <c r="AM198" s="1107"/>
      <c r="AN198" s="1107"/>
      <c r="AO198" s="1107"/>
      <c r="AP198" s="1107"/>
      <c r="AQ198" s="1107"/>
      <c r="AR198" s="1107"/>
      <c r="AS198" s="1107"/>
      <c r="AT198" s="1182"/>
      <c r="AU198" s="1183"/>
      <c r="AV198" s="1183"/>
      <c r="AW198" s="1183"/>
      <c r="AX198" s="1184"/>
    </row>
    <row r="199" spans="1:50" ht="12.6" customHeight="1">
      <c r="A199" s="788" t="s">
        <v>1602</v>
      </c>
      <c r="B199" s="778"/>
      <c r="C199" s="778"/>
      <c r="D199" s="778"/>
      <c r="E199" s="778"/>
      <c r="F199" s="778"/>
      <c r="G199" s="778"/>
      <c r="H199" s="1107"/>
      <c r="I199" s="1107"/>
      <c r="J199" s="1107"/>
      <c r="K199" s="1107"/>
      <c r="L199" s="1107"/>
      <c r="M199" s="1107"/>
      <c r="N199" s="1107"/>
      <c r="O199" s="1107"/>
      <c r="P199" s="1107"/>
      <c r="Q199" s="1107"/>
      <c r="R199" s="1107"/>
      <c r="S199" s="1107"/>
      <c r="T199" s="1107"/>
      <c r="U199" s="1107"/>
      <c r="V199" s="1107"/>
      <c r="W199" s="1107"/>
      <c r="X199" s="1107"/>
      <c r="Y199" s="1107"/>
      <c r="Z199" s="1107"/>
      <c r="AA199" s="1107"/>
      <c r="AB199" s="1107"/>
      <c r="AC199" s="1107"/>
      <c r="AD199" s="1107"/>
      <c r="AE199" s="1107"/>
      <c r="AF199" s="1107"/>
      <c r="AG199" s="1107"/>
      <c r="AH199" s="1107"/>
      <c r="AI199" s="1107"/>
      <c r="AJ199" s="1107"/>
      <c r="AK199" s="1107"/>
      <c r="AL199" s="1107"/>
      <c r="AM199" s="1107"/>
      <c r="AN199" s="1107"/>
      <c r="AO199" s="1107"/>
      <c r="AP199" s="1107"/>
      <c r="AQ199" s="1107"/>
      <c r="AR199" s="1107"/>
      <c r="AS199" s="1107"/>
      <c r="AT199" s="1179"/>
      <c r="AU199" s="1180"/>
      <c r="AV199" s="1180"/>
      <c r="AW199" s="1180"/>
      <c r="AX199" s="1181"/>
    </row>
    <row r="200" spans="1:50" ht="12.6" customHeight="1">
      <c r="A200" s="770" t="s">
        <v>511</v>
      </c>
      <c r="B200" s="771"/>
      <c r="C200" s="771"/>
      <c r="D200" s="771"/>
      <c r="E200" s="771"/>
      <c r="F200" s="771"/>
      <c r="G200" s="771"/>
      <c r="H200" s="1107">
        <f>'PV3'!H30</f>
        <v>0</v>
      </c>
      <c r="I200" s="1107"/>
      <c r="J200" s="1107"/>
      <c r="K200" s="1107"/>
      <c r="L200" s="1107"/>
      <c r="M200" s="1107">
        <f>'PV3'!M30</f>
        <v>0</v>
      </c>
      <c r="N200" s="1107"/>
      <c r="O200" s="1107"/>
      <c r="P200" s="1107"/>
      <c r="Q200" s="1107"/>
      <c r="R200" s="1107">
        <f>'PV3'!R30</f>
        <v>0</v>
      </c>
      <c r="S200" s="1107"/>
      <c r="T200" s="1107"/>
      <c r="U200" s="1107"/>
      <c r="V200" s="1107"/>
      <c r="W200" s="1107">
        <f>'PV3'!W30</f>
        <v>0</v>
      </c>
      <c r="X200" s="1107"/>
      <c r="Y200" s="1107"/>
      <c r="Z200" s="1107"/>
      <c r="AA200" s="1107"/>
      <c r="AB200" s="1107">
        <f>'PV3'!AB30</f>
        <v>0</v>
      </c>
      <c r="AC200" s="1107"/>
      <c r="AD200" s="1107"/>
      <c r="AE200" s="1107"/>
      <c r="AF200" s="1107"/>
      <c r="AG200" s="1107">
        <f>'PV3'!AG30</f>
        <v>0</v>
      </c>
      <c r="AH200" s="1107"/>
      <c r="AI200" s="1107"/>
      <c r="AJ200" s="1107"/>
      <c r="AK200" s="1107">
        <f>'PV3'!AK30</f>
        <v>0</v>
      </c>
      <c r="AL200" s="1107"/>
      <c r="AM200" s="1107"/>
      <c r="AN200" s="1107"/>
      <c r="AO200" s="1107">
        <f>'PV3'!AO30</f>
        <v>0</v>
      </c>
      <c r="AP200" s="1107"/>
      <c r="AQ200" s="1107"/>
      <c r="AR200" s="1107"/>
      <c r="AS200" s="1107"/>
      <c r="AT200" s="1038">
        <f>'PV3'!AT30</f>
        <v>0</v>
      </c>
      <c r="AU200" s="1039"/>
      <c r="AV200" s="1039"/>
      <c r="AW200" s="1039"/>
      <c r="AX200" s="1040"/>
    </row>
    <row r="201" spans="1:50" ht="12.6" customHeight="1">
      <c r="A201" s="770" t="s">
        <v>510</v>
      </c>
      <c r="B201" s="789"/>
      <c r="C201" s="771"/>
      <c r="D201" s="771"/>
      <c r="E201" s="771"/>
      <c r="F201" s="771"/>
      <c r="G201" s="771"/>
      <c r="H201" s="1107">
        <f>'PV3'!H31</f>
        <v>0</v>
      </c>
      <c r="I201" s="1107"/>
      <c r="J201" s="1107"/>
      <c r="K201" s="1107"/>
      <c r="L201" s="1107"/>
      <c r="M201" s="1107">
        <f>'PV3'!M31</f>
        <v>0</v>
      </c>
      <c r="N201" s="1107"/>
      <c r="O201" s="1107"/>
      <c r="P201" s="1107"/>
      <c r="Q201" s="1107"/>
      <c r="R201" s="1107">
        <f>'PV3'!R31</f>
        <v>0</v>
      </c>
      <c r="S201" s="1107"/>
      <c r="T201" s="1107"/>
      <c r="U201" s="1107"/>
      <c r="V201" s="1107"/>
      <c r="W201" s="1107">
        <f>'PV3'!W31</f>
        <v>0</v>
      </c>
      <c r="X201" s="1107"/>
      <c r="Y201" s="1107"/>
      <c r="Z201" s="1107"/>
      <c r="AA201" s="1107"/>
      <c r="AB201" s="1107">
        <f>'PV3'!AB31</f>
        <v>0</v>
      </c>
      <c r="AC201" s="1107"/>
      <c r="AD201" s="1107"/>
      <c r="AE201" s="1107"/>
      <c r="AF201" s="1107"/>
      <c r="AG201" s="1107">
        <f>'PV3'!AG31</f>
        <v>0</v>
      </c>
      <c r="AH201" s="1107"/>
      <c r="AI201" s="1107"/>
      <c r="AJ201" s="1107"/>
      <c r="AK201" s="1107">
        <f>'PV3'!AK31</f>
        <v>0</v>
      </c>
      <c r="AL201" s="1107"/>
      <c r="AM201" s="1107"/>
      <c r="AN201" s="1107"/>
      <c r="AO201" s="1107">
        <f>'PV3'!AO31</f>
        <v>0</v>
      </c>
      <c r="AP201" s="1107"/>
      <c r="AQ201" s="1107"/>
      <c r="AR201" s="1107"/>
      <c r="AS201" s="1107"/>
      <c r="AT201" s="1038">
        <f>'PV3'!AT31</f>
        <v>0</v>
      </c>
      <c r="AU201" s="1039"/>
      <c r="AV201" s="1039"/>
      <c r="AW201" s="1039"/>
      <c r="AX201" s="1040"/>
    </row>
    <row r="202" spans="1:50" ht="12.6" customHeight="1">
      <c r="A202" s="770" t="s">
        <v>590</v>
      </c>
      <c r="B202" s="789"/>
      <c r="C202" s="771"/>
      <c r="D202" s="771"/>
      <c r="E202" s="771"/>
      <c r="F202" s="771"/>
      <c r="G202" s="771"/>
      <c r="H202" s="1107">
        <f>'PV3'!H32</f>
        <v>0</v>
      </c>
      <c r="I202" s="1107"/>
      <c r="J202" s="1107"/>
      <c r="K202" s="1107"/>
      <c r="L202" s="1107"/>
      <c r="M202" s="1107">
        <f>'PV3'!M32</f>
        <v>0</v>
      </c>
      <c r="N202" s="1107"/>
      <c r="O202" s="1107"/>
      <c r="P202" s="1107"/>
      <c r="Q202" s="1107"/>
      <c r="R202" s="1107">
        <f>'PV3'!R32</f>
        <v>0</v>
      </c>
      <c r="S202" s="1107"/>
      <c r="T202" s="1107"/>
      <c r="U202" s="1107"/>
      <c r="V202" s="1107"/>
      <c r="W202" s="1107">
        <f>'PV3'!W32</f>
        <v>0</v>
      </c>
      <c r="X202" s="1107"/>
      <c r="Y202" s="1107"/>
      <c r="Z202" s="1107"/>
      <c r="AA202" s="1107"/>
      <c r="AB202" s="1107">
        <f>'PV3'!AB32</f>
        <v>0</v>
      </c>
      <c r="AC202" s="1107"/>
      <c r="AD202" s="1107"/>
      <c r="AE202" s="1107"/>
      <c r="AF202" s="1107"/>
      <c r="AG202" s="1107">
        <f>'PV3'!AG32</f>
        <v>0</v>
      </c>
      <c r="AH202" s="1107"/>
      <c r="AI202" s="1107"/>
      <c r="AJ202" s="1107"/>
      <c r="AK202" s="1107">
        <f>'PV3'!AK32</f>
        <v>0</v>
      </c>
      <c r="AL202" s="1107"/>
      <c r="AM202" s="1107"/>
      <c r="AN202" s="1107"/>
      <c r="AO202" s="1107">
        <f>'PV3'!AO32</f>
        <v>0</v>
      </c>
      <c r="AP202" s="1107"/>
      <c r="AQ202" s="1107"/>
      <c r="AR202" s="1107"/>
      <c r="AS202" s="1107"/>
      <c r="AT202" s="1038">
        <f>'PV3'!AT32</f>
        <v>0</v>
      </c>
      <c r="AU202" s="1039"/>
      <c r="AV202" s="1039"/>
      <c r="AW202" s="1039"/>
      <c r="AX202" s="1040"/>
    </row>
    <row r="203" spans="1:50" ht="12.6" customHeight="1">
      <c r="A203" s="785" t="s">
        <v>505</v>
      </c>
      <c r="B203" s="761"/>
      <c r="C203" s="761"/>
      <c r="D203" s="761"/>
      <c r="E203" s="761"/>
      <c r="F203" s="761"/>
      <c r="G203" s="761"/>
      <c r="H203" s="1107">
        <f>'PV3'!H33</f>
        <v>0</v>
      </c>
      <c r="I203" s="1107"/>
      <c r="J203" s="1107"/>
      <c r="K203" s="1107"/>
      <c r="L203" s="1107"/>
      <c r="M203" s="1107">
        <f>'PV3'!M33</f>
        <v>0</v>
      </c>
      <c r="N203" s="1107"/>
      <c r="O203" s="1107"/>
      <c r="P203" s="1107"/>
      <c r="Q203" s="1107"/>
      <c r="R203" s="1107">
        <f>'PV3'!R33</f>
        <v>0</v>
      </c>
      <c r="S203" s="1107"/>
      <c r="T203" s="1107"/>
      <c r="U203" s="1107"/>
      <c r="V203" s="1107"/>
      <c r="W203" s="1107">
        <f>'PV3'!W33</f>
        <v>0</v>
      </c>
      <c r="X203" s="1107"/>
      <c r="Y203" s="1107"/>
      <c r="Z203" s="1107"/>
      <c r="AA203" s="1107"/>
      <c r="AB203" s="1107">
        <f>'PV3'!AB33</f>
        <v>0</v>
      </c>
      <c r="AC203" s="1107"/>
      <c r="AD203" s="1107"/>
      <c r="AE203" s="1107"/>
      <c r="AF203" s="1107"/>
      <c r="AG203" s="1107">
        <f>'PV3'!AG33</f>
        <v>0</v>
      </c>
      <c r="AH203" s="1107"/>
      <c r="AI203" s="1107"/>
      <c r="AJ203" s="1107"/>
      <c r="AK203" s="1107">
        <f>'PV3'!AK33</f>
        <v>0</v>
      </c>
      <c r="AL203" s="1107"/>
      <c r="AM203" s="1107"/>
      <c r="AN203" s="1107"/>
      <c r="AO203" s="1107">
        <f>'PV3'!AO33</f>
        <v>0</v>
      </c>
      <c r="AP203" s="1107"/>
      <c r="AQ203" s="1107"/>
      <c r="AR203" s="1107"/>
      <c r="AS203" s="1107"/>
      <c r="AT203" s="1176">
        <f>'PV3'!AT33</f>
        <v>0</v>
      </c>
      <c r="AU203" s="1177"/>
      <c r="AV203" s="1177"/>
      <c r="AW203" s="1177"/>
      <c r="AX203" s="1178"/>
    </row>
    <row r="204" spans="1:50" ht="12.6" customHeight="1">
      <c r="A204" s="785" t="s">
        <v>1603</v>
      </c>
      <c r="B204" s="761"/>
      <c r="C204" s="761"/>
      <c r="D204" s="761"/>
      <c r="E204" s="761"/>
      <c r="F204" s="761"/>
      <c r="G204" s="761"/>
      <c r="H204" s="1107"/>
      <c r="I204" s="1107"/>
      <c r="J204" s="1107"/>
      <c r="K204" s="1107"/>
      <c r="L204" s="1107"/>
      <c r="M204" s="1107"/>
      <c r="N204" s="1107"/>
      <c r="O204" s="1107"/>
      <c r="P204" s="1107"/>
      <c r="Q204" s="1107"/>
      <c r="R204" s="1107"/>
      <c r="S204" s="1107"/>
      <c r="T204" s="1107"/>
      <c r="U204" s="1107"/>
      <c r="V204" s="1107"/>
      <c r="W204" s="1107"/>
      <c r="X204" s="1107"/>
      <c r="Y204" s="1107"/>
      <c r="Z204" s="1107"/>
      <c r="AA204" s="1107"/>
      <c r="AB204" s="1107"/>
      <c r="AC204" s="1107"/>
      <c r="AD204" s="1107"/>
      <c r="AE204" s="1107"/>
      <c r="AF204" s="1107"/>
      <c r="AG204" s="1107"/>
      <c r="AH204" s="1107"/>
      <c r="AI204" s="1107"/>
      <c r="AJ204" s="1107"/>
      <c r="AK204" s="1107"/>
      <c r="AL204" s="1107"/>
      <c r="AM204" s="1107"/>
      <c r="AN204" s="1107"/>
      <c r="AO204" s="1107"/>
      <c r="AP204" s="1107"/>
      <c r="AQ204" s="1107"/>
      <c r="AR204" s="1107"/>
      <c r="AS204" s="1107"/>
      <c r="AT204" s="1182"/>
      <c r="AU204" s="1183"/>
      <c r="AV204" s="1183"/>
      <c r="AW204" s="1183"/>
      <c r="AX204" s="1184"/>
    </row>
    <row r="205" spans="1:50" ht="12.6" customHeight="1">
      <c r="A205" s="788" t="s">
        <v>1602</v>
      </c>
      <c r="B205" s="778"/>
      <c r="C205" s="778"/>
      <c r="D205" s="778"/>
      <c r="E205" s="778"/>
      <c r="F205" s="778"/>
      <c r="G205" s="778"/>
      <c r="H205" s="1107"/>
      <c r="I205" s="1107"/>
      <c r="J205" s="1107"/>
      <c r="K205" s="1107"/>
      <c r="L205" s="1107"/>
      <c r="M205" s="1107"/>
      <c r="N205" s="1107"/>
      <c r="O205" s="1107"/>
      <c r="P205" s="1107"/>
      <c r="Q205" s="1107"/>
      <c r="R205" s="1107"/>
      <c r="S205" s="1107"/>
      <c r="T205" s="1107"/>
      <c r="U205" s="1107"/>
      <c r="V205" s="1107"/>
      <c r="W205" s="1107"/>
      <c r="X205" s="1107"/>
      <c r="Y205" s="1107"/>
      <c r="Z205" s="1107"/>
      <c r="AA205" s="1107"/>
      <c r="AB205" s="1107"/>
      <c r="AC205" s="1107"/>
      <c r="AD205" s="1107"/>
      <c r="AE205" s="1107"/>
      <c r="AF205" s="1107"/>
      <c r="AG205" s="1107"/>
      <c r="AH205" s="1107"/>
      <c r="AI205" s="1107"/>
      <c r="AJ205" s="1107"/>
      <c r="AK205" s="1107"/>
      <c r="AL205" s="1107"/>
      <c r="AM205" s="1107"/>
      <c r="AN205" s="1107"/>
      <c r="AO205" s="1107"/>
      <c r="AP205" s="1107"/>
      <c r="AQ205" s="1107"/>
      <c r="AR205" s="1107"/>
      <c r="AS205" s="1107"/>
      <c r="AT205" s="1179"/>
      <c r="AU205" s="1180"/>
      <c r="AV205" s="1180"/>
      <c r="AW205" s="1180"/>
      <c r="AX205" s="1181"/>
    </row>
    <row r="206" spans="1:50" ht="12.6" customHeight="1">
      <c r="A206" s="761" t="s">
        <v>1879</v>
      </c>
      <c r="B206" s="761"/>
      <c r="C206" s="761"/>
      <c r="D206" s="761"/>
      <c r="E206" s="761"/>
      <c r="F206" s="761"/>
      <c r="G206" s="761"/>
      <c r="H206" s="754"/>
      <c r="I206" s="754"/>
      <c r="J206" s="754"/>
      <c r="K206" s="754"/>
      <c r="L206" s="754"/>
      <c r="M206" s="754"/>
      <c r="N206" s="754"/>
      <c r="O206" s="754"/>
      <c r="P206" s="754"/>
      <c r="Q206" s="754"/>
      <c r="R206" s="754"/>
      <c r="S206" s="754"/>
      <c r="T206" s="754"/>
      <c r="U206" s="754"/>
      <c r="V206" s="754"/>
      <c r="W206" s="754"/>
      <c r="X206" s="754"/>
      <c r="Y206" s="754"/>
      <c r="Z206" s="754"/>
      <c r="AA206" s="754"/>
      <c r="AB206" s="754"/>
      <c r="AC206" s="754"/>
      <c r="AD206" s="754"/>
      <c r="AE206" s="754"/>
      <c r="AF206" s="754"/>
      <c r="AG206" s="754"/>
      <c r="AH206" s="754"/>
      <c r="AI206" s="754"/>
      <c r="AJ206" s="754"/>
      <c r="AK206" s="754"/>
      <c r="AL206" s="754"/>
      <c r="AM206" s="754"/>
      <c r="AN206" s="754"/>
      <c r="AO206" s="754"/>
      <c r="AP206" s="754"/>
      <c r="AQ206" s="754"/>
      <c r="AR206" s="754"/>
      <c r="AS206" s="754"/>
      <c r="AT206" s="754"/>
      <c r="AU206" s="754"/>
      <c r="AV206" s="754"/>
      <c r="AW206" s="754"/>
      <c r="AX206" s="483"/>
    </row>
    <row r="207" spans="1:50" ht="12.6" customHeight="1">
      <c r="A207" s="782" t="s">
        <v>1607</v>
      </c>
      <c r="B207" s="775"/>
      <c r="C207" s="775"/>
      <c r="D207" s="775"/>
      <c r="E207" s="775"/>
      <c r="F207" s="775"/>
      <c r="G207" s="775"/>
      <c r="H207" s="1107">
        <f>'PV3'!H37</f>
        <v>0</v>
      </c>
      <c r="I207" s="1107"/>
      <c r="J207" s="1107"/>
      <c r="K207" s="1107"/>
      <c r="L207" s="1107"/>
      <c r="M207" s="1107">
        <f>'PV3'!M37</f>
        <v>0</v>
      </c>
      <c r="N207" s="1107"/>
      <c r="O207" s="1107"/>
      <c r="P207" s="1107"/>
      <c r="Q207" s="1107"/>
      <c r="R207" s="1107">
        <f>'PV3'!R37</f>
        <v>0</v>
      </c>
      <c r="S207" s="1107"/>
      <c r="T207" s="1107"/>
      <c r="U207" s="1107"/>
      <c r="V207" s="1107"/>
      <c r="W207" s="1107">
        <f>'PV3'!W37</f>
        <v>0</v>
      </c>
      <c r="X207" s="1107"/>
      <c r="Y207" s="1107"/>
      <c r="Z207" s="1107"/>
      <c r="AA207" s="1107"/>
      <c r="AB207" s="1107">
        <f>'PV3'!AB37</f>
        <v>0</v>
      </c>
      <c r="AC207" s="1107"/>
      <c r="AD207" s="1107"/>
      <c r="AE207" s="1107"/>
      <c r="AF207" s="1107"/>
      <c r="AG207" s="1107">
        <f>'PV3'!AG37</f>
        <v>0</v>
      </c>
      <c r="AH207" s="1107"/>
      <c r="AI207" s="1107"/>
      <c r="AJ207" s="1107"/>
      <c r="AK207" s="1107">
        <f>'PV3'!AK37</f>
        <v>0</v>
      </c>
      <c r="AL207" s="1107"/>
      <c r="AM207" s="1107"/>
      <c r="AN207" s="1107"/>
      <c r="AO207" s="1107">
        <f>'PV3'!AO37</f>
        <v>0</v>
      </c>
      <c r="AP207" s="1107"/>
      <c r="AQ207" s="1107"/>
      <c r="AR207" s="1107"/>
      <c r="AS207" s="1107"/>
      <c r="AT207" s="1176">
        <f>'PV3'!AT37</f>
        <v>0</v>
      </c>
      <c r="AU207" s="1177"/>
      <c r="AV207" s="1177"/>
      <c r="AW207" s="1177"/>
      <c r="AX207" s="1178"/>
    </row>
    <row r="208" spans="1:50" ht="12.6" customHeight="1">
      <c r="A208" s="785" t="s">
        <v>1767</v>
      </c>
      <c r="B208" s="761"/>
      <c r="C208" s="761"/>
      <c r="D208" s="761"/>
      <c r="E208" s="761"/>
      <c r="F208" s="761"/>
      <c r="G208" s="761"/>
      <c r="H208" s="1107"/>
      <c r="I208" s="1107"/>
      <c r="J208" s="1107"/>
      <c r="K208" s="1107"/>
      <c r="L208" s="1107"/>
      <c r="M208" s="1107"/>
      <c r="N208" s="1107"/>
      <c r="O208" s="1107"/>
      <c r="P208" s="1107"/>
      <c r="Q208" s="1107"/>
      <c r="R208" s="1107"/>
      <c r="S208" s="1107"/>
      <c r="T208" s="1107"/>
      <c r="U208" s="1107"/>
      <c r="V208" s="1107"/>
      <c r="W208" s="1107"/>
      <c r="X208" s="1107"/>
      <c r="Y208" s="1107"/>
      <c r="Z208" s="1107"/>
      <c r="AA208" s="1107"/>
      <c r="AB208" s="1107"/>
      <c r="AC208" s="1107"/>
      <c r="AD208" s="1107"/>
      <c r="AE208" s="1107"/>
      <c r="AF208" s="1107"/>
      <c r="AG208" s="1107"/>
      <c r="AH208" s="1107"/>
      <c r="AI208" s="1107"/>
      <c r="AJ208" s="1107"/>
      <c r="AK208" s="1107"/>
      <c r="AL208" s="1107"/>
      <c r="AM208" s="1107"/>
      <c r="AN208" s="1107"/>
      <c r="AO208" s="1107"/>
      <c r="AP208" s="1107"/>
      <c r="AQ208" s="1107"/>
      <c r="AR208" s="1107"/>
      <c r="AS208" s="1107"/>
      <c r="AT208" s="1182"/>
      <c r="AU208" s="1183"/>
      <c r="AV208" s="1183"/>
      <c r="AW208" s="1183"/>
      <c r="AX208" s="1184"/>
    </row>
    <row r="209" spans="1:50" ht="12.6" customHeight="1">
      <c r="A209" s="785" t="s">
        <v>1603</v>
      </c>
      <c r="B209" s="761"/>
      <c r="C209" s="761"/>
      <c r="D209" s="761"/>
      <c r="E209" s="761"/>
      <c r="F209" s="761"/>
      <c r="G209" s="761"/>
      <c r="H209" s="1107"/>
      <c r="I209" s="1107"/>
      <c r="J209" s="1107"/>
      <c r="K209" s="1107"/>
      <c r="L209" s="1107"/>
      <c r="M209" s="1107"/>
      <c r="N209" s="1107"/>
      <c r="O209" s="1107"/>
      <c r="P209" s="1107"/>
      <c r="Q209" s="1107"/>
      <c r="R209" s="1107"/>
      <c r="S209" s="1107"/>
      <c r="T209" s="1107"/>
      <c r="U209" s="1107"/>
      <c r="V209" s="1107"/>
      <c r="W209" s="1107"/>
      <c r="X209" s="1107"/>
      <c r="Y209" s="1107"/>
      <c r="Z209" s="1107"/>
      <c r="AA209" s="1107"/>
      <c r="AB209" s="1107"/>
      <c r="AC209" s="1107"/>
      <c r="AD209" s="1107"/>
      <c r="AE209" s="1107"/>
      <c r="AF209" s="1107"/>
      <c r="AG209" s="1107"/>
      <c r="AH209" s="1107"/>
      <c r="AI209" s="1107"/>
      <c r="AJ209" s="1107"/>
      <c r="AK209" s="1107"/>
      <c r="AL209" s="1107"/>
      <c r="AM209" s="1107"/>
      <c r="AN209" s="1107"/>
      <c r="AO209" s="1107"/>
      <c r="AP209" s="1107"/>
      <c r="AQ209" s="1107"/>
      <c r="AR209" s="1107"/>
      <c r="AS209" s="1107"/>
      <c r="AT209" s="1182"/>
      <c r="AU209" s="1183"/>
      <c r="AV209" s="1183"/>
      <c r="AW209" s="1183"/>
      <c r="AX209" s="1184"/>
    </row>
    <row r="210" spans="1:50" ht="12.6" customHeight="1">
      <c r="A210" s="785" t="s">
        <v>1602</v>
      </c>
      <c r="B210" s="761"/>
      <c r="C210" s="761"/>
      <c r="D210" s="761"/>
      <c r="E210" s="761"/>
      <c r="F210" s="761"/>
      <c r="G210" s="761"/>
      <c r="H210" s="1107"/>
      <c r="I210" s="1107"/>
      <c r="J210" s="1107"/>
      <c r="K210" s="1107"/>
      <c r="L210" s="1107"/>
      <c r="M210" s="1107"/>
      <c r="N210" s="1107"/>
      <c r="O210" s="1107"/>
      <c r="P210" s="1107"/>
      <c r="Q210" s="1107"/>
      <c r="R210" s="1107"/>
      <c r="S210" s="1107"/>
      <c r="T210" s="1107"/>
      <c r="U210" s="1107"/>
      <c r="V210" s="1107"/>
      <c r="W210" s="1107"/>
      <c r="X210" s="1107"/>
      <c r="Y210" s="1107"/>
      <c r="Z210" s="1107"/>
      <c r="AA210" s="1107"/>
      <c r="AB210" s="1107"/>
      <c r="AC210" s="1107"/>
      <c r="AD210" s="1107"/>
      <c r="AE210" s="1107"/>
      <c r="AF210" s="1107"/>
      <c r="AG210" s="1107"/>
      <c r="AH210" s="1107"/>
      <c r="AI210" s="1107"/>
      <c r="AJ210" s="1107"/>
      <c r="AK210" s="1107"/>
      <c r="AL210" s="1107"/>
      <c r="AM210" s="1107"/>
      <c r="AN210" s="1107"/>
      <c r="AO210" s="1107"/>
      <c r="AP210" s="1107"/>
      <c r="AQ210" s="1107"/>
      <c r="AR210" s="1107"/>
      <c r="AS210" s="1107"/>
      <c r="AT210" s="1179"/>
      <c r="AU210" s="1180"/>
      <c r="AV210" s="1180"/>
      <c r="AW210" s="1180"/>
      <c r="AX210" s="1181"/>
    </row>
    <row r="211" spans="1:50" ht="12.6" customHeight="1">
      <c r="A211" s="770" t="s">
        <v>511</v>
      </c>
      <c r="B211" s="771"/>
      <c r="C211" s="771"/>
      <c r="D211" s="771"/>
      <c r="E211" s="771"/>
      <c r="F211" s="771"/>
      <c r="G211" s="771"/>
      <c r="H211" s="1107">
        <f>'PV3'!H41</f>
        <v>0</v>
      </c>
      <c r="I211" s="1107"/>
      <c r="J211" s="1107"/>
      <c r="K211" s="1107"/>
      <c r="L211" s="1107"/>
      <c r="M211" s="1107">
        <f>'PV3'!M41</f>
        <v>0</v>
      </c>
      <c r="N211" s="1107"/>
      <c r="O211" s="1107"/>
      <c r="P211" s="1107"/>
      <c r="Q211" s="1107"/>
      <c r="R211" s="1107">
        <f>'PV3'!R41</f>
        <v>0</v>
      </c>
      <c r="S211" s="1107"/>
      <c r="T211" s="1107"/>
      <c r="U211" s="1107"/>
      <c r="V211" s="1107"/>
      <c r="W211" s="1107">
        <f>'PV3'!W41</f>
        <v>0</v>
      </c>
      <c r="X211" s="1107"/>
      <c r="Y211" s="1107"/>
      <c r="Z211" s="1107"/>
      <c r="AA211" s="1107"/>
      <c r="AB211" s="1107">
        <f>'PV3'!AB41</f>
        <v>0</v>
      </c>
      <c r="AC211" s="1107"/>
      <c r="AD211" s="1107"/>
      <c r="AE211" s="1107"/>
      <c r="AF211" s="1107"/>
      <c r="AG211" s="1107">
        <f>'PV3'!AG41</f>
        <v>0</v>
      </c>
      <c r="AH211" s="1107"/>
      <c r="AI211" s="1107"/>
      <c r="AJ211" s="1107"/>
      <c r="AK211" s="1107">
        <f>'PV3'!AK41</f>
        <v>0</v>
      </c>
      <c r="AL211" s="1107"/>
      <c r="AM211" s="1107"/>
      <c r="AN211" s="1107"/>
      <c r="AO211" s="1107">
        <f>'PV3'!AO41</f>
        <v>0</v>
      </c>
      <c r="AP211" s="1107"/>
      <c r="AQ211" s="1107"/>
      <c r="AR211" s="1107"/>
      <c r="AS211" s="1107"/>
      <c r="AT211" s="1038">
        <f>'PV3'!AT41</f>
        <v>0</v>
      </c>
      <c r="AU211" s="1039"/>
      <c r="AV211" s="1039"/>
      <c r="AW211" s="1039"/>
      <c r="AX211" s="1040"/>
    </row>
    <row r="212" spans="1:50" ht="12.6" customHeight="1">
      <c r="A212" s="770" t="s">
        <v>510</v>
      </c>
      <c r="B212" s="789"/>
      <c r="C212" s="771"/>
      <c r="D212" s="771"/>
      <c r="E212" s="771"/>
      <c r="F212" s="771"/>
      <c r="G212" s="771"/>
      <c r="H212" s="1107">
        <f>'PV3'!H42</f>
        <v>0</v>
      </c>
      <c r="I212" s="1107"/>
      <c r="J212" s="1107"/>
      <c r="K212" s="1107"/>
      <c r="L212" s="1107"/>
      <c r="M212" s="1107">
        <f>'PV3'!M42</f>
        <v>0</v>
      </c>
      <c r="N212" s="1107"/>
      <c r="O212" s="1107"/>
      <c r="P212" s="1107"/>
      <c r="Q212" s="1107"/>
      <c r="R212" s="1107">
        <f>'PV3'!R42</f>
        <v>0</v>
      </c>
      <c r="S212" s="1107"/>
      <c r="T212" s="1107"/>
      <c r="U212" s="1107"/>
      <c r="V212" s="1107"/>
      <c r="W212" s="1107">
        <f>'PV3'!W42</f>
        <v>0</v>
      </c>
      <c r="X212" s="1107"/>
      <c r="Y212" s="1107"/>
      <c r="Z212" s="1107"/>
      <c r="AA212" s="1107"/>
      <c r="AB212" s="1107">
        <f>'PV3'!AB42</f>
        <v>0</v>
      </c>
      <c r="AC212" s="1107"/>
      <c r="AD212" s="1107"/>
      <c r="AE212" s="1107"/>
      <c r="AF212" s="1107"/>
      <c r="AG212" s="1107">
        <f>'PV3'!AG42</f>
        <v>0</v>
      </c>
      <c r="AH212" s="1107"/>
      <c r="AI212" s="1107"/>
      <c r="AJ212" s="1107"/>
      <c r="AK212" s="1107">
        <f>'PV3'!AK42</f>
        <v>0</v>
      </c>
      <c r="AL212" s="1107"/>
      <c r="AM212" s="1107"/>
      <c r="AN212" s="1107"/>
      <c r="AO212" s="1107">
        <f>'PV3'!AO42</f>
        <v>0</v>
      </c>
      <c r="AP212" s="1107"/>
      <c r="AQ212" s="1107"/>
      <c r="AR212" s="1107"/>
      <c r="AS212" s="1107"/>
      <c r="AT212" s="1038">
        <f>'PV3'!AT42</f>
        <v>0</v>
      </c>
      <c r="AU212" s="1039"/>
      <c r="AV212" s="1039"/>
      <c r="AW212" s="1039"/>
      <c r="AX212" s="1040"/>
    </row>
    <row r="213" spans="1:50" ht="12.6" customHeight="1">
      <c r="A213" s="770" t="s">
        <v>590</v>
      </c>
      <c r="B213" s="789"/>
      <c r="C213" s="771"/>
      <c r="D213" s="771"/>
      <c r="E213" s="771"/>
      <c r="F213" s="771"/>
      <c r="G213" s="771"/>
      <c r="H213" s="1107">
        <f>'PV3'!H43</f>
        <v>0</v>
      </c>
      <c r="I213" s="1107"/>
      <c r="J213" s="1107"/>
      <c r="K213" s="1107"/>
      <c r="L213" s="1107"/>
      <c r="M213" s="1107">
        <f>'PV3'!M43</f>
        <v>0</v>
      </c>
      <c r="N213" s="1107"/>
      <c r="O213" s="1107"/>
      <c r="P213" s="1107"/>
      <c r="Q213" s="1107"/>
      <c r="R213" s="1107">
        <f>'PV3'!R43</f>
        <v>0</v>
      </c>
      <c r="S213" s="1107"/>
      <c r="T213" s="1107"/>
      <c r="U213" s="1107"/>
      <c r="V213" s="1107"/>
      <c r="W213" s="1107">
        <f>'PV3'!W43</f>
        <v>0</v>
      </c>
      <c r="X213" s="1107"/>
      <c r="Y213" s="1107"/>
      <c r="Z213" s="1107"/>
      <c r="AA213" s="1107"/>
      <c r="AB213" s="1107">
        <f>'PV3'!AB43</f>
        <v>0</v>
      </c>
      <c r="AC213" s="1107"/>
      <c r="AD213" s="1107"/>
      <c r="AE213" s="1107"/>
      <c r="AF213" s="1107"/>
      <c r="AG213" s="1107">
        <f>'PV3'!AG43</f>
        <v>0</v>
      </c>
      <c r="AH213" s="1107"/>
      <c r="AI213" s="1107"/>
      <c r="AJ213" s="1107"/>
      <c r="AK213" s="1107">
        <f>'PV3'!AK43</f>
        <v>0</v>
      </c>
      <c r="AL213" s="1107"/>
      <c r="AM213" s="1107"/>
      <c r="AN213" s="1107"/>
      <c r="AO213" s="1107">
        <f>'PV3'!AO43</f>
        <v>0</v>
      </c>
      <c r="AP213" s="1107"/>
      <c r="AQ213" s="1107"/>
      <c r="AR213" s="1107"/>
      <c r="AS213" s="1107"/>
      <c r="AT213" s="1038">
        <f>'PV3'!AT43</f>
        <v>0</v>
      </c>
      <c r="AU213" s="1039"/>
      <c r="AV213" s="1039"/>
      <c r="AW213" s="1039"/>
      <c r="AX213" s="1040"/>
    </row>
    <row r="214" spans="1:50" ht="12.6" customHeight="1">
      <c r="A214" s="785" t="s">
        <v>505</v>
      </c>
      <c r="B214" s="761"/>
      <c r="C214" s="761"/>
      <c r="D214" s="761"/>
      <c r="E214" s="761"/>
      <c r="F214" s="761"/>
      <c r="G214" s="761"/>
      <c r="H214" s="1107">
        <f>'PV3'!H44</f>
        <v>0</v>
      </c>
      <c r="I214" s="1107"/>
      <c r="J214" s="1107"/>
      <c r="K214" s="1107"/>
      <c r="L214" s="1107"/>
      <c r="M214" s="1107">
        <f>'PV3'!M44</f>
        <v>0</v>
      </c>
      <c r="N214" s="1107"/>
      <c r="O214" s="1107"/>
      <c r="P214" s="1107"/>
      <c r="Q214" s="1107"/>
      <c r="R214" s="1107">
        <f>'PV3'!R44</f>
        <v>0</v>
      </c>
      <c r="S214" s="1107"/>
      <c r="T214" s="1107"/>
      <c r="U214" s="1107"/>
      <c r="V214" s="1107"/>
      <c r="W214" s="1107">
        <f>'PV3'!W44</f>
        <v>0</v>
      </c>
      <c r="X214" s="1107"/>
      <c r="Y214" s="1107"/>
      <c r="Z214" s="1107"/>
      <c r="AA214" s="1107"/>
      <c r="AB214" s="1107">
        <f>'PV3'!AB44</f>
        <v>0</v>
      </c>
      <c r="AC214" s="1107"/>
      <c r="AD214" s="1107"/>
      <c r="AE214" s="1107"/>
      <c r="AF214" s="1107"/>
      <c r="AG214" s="1107">
        <f>'PV3'!AG44</f>
        <v>0</v>
      </c>
      <c r="AH214" s="1107"/>
      <c r="AI214" s="1107"/>
      <c r="AJ214" s="1107"/>
      <c r="AK214" s="1107">
        <f>'PV3'!AK44</f>
        <v>0</v>
      </c>
      <c r="AL214" s="1107"/>
      <c r="AM214" s="1107"/>
      <c r="AN214" s="1107"/>
      <c r="AO214" s="1107">
        <f>'PV3'!AO44</f>
        <v>0</v>
      </c>
      <c r="AP214" s="1107"/>
      <c r="AQ214" s="1107"/>
      <c r="AR214" s="1107"/>
      <c r="AS214" s="1107"/>
      <c r="AT214" s="1199">
        <f>'PV3'!AT44</f>
        <v>0</v>
      </c>
      <c r="AU214" s="1200"/>
      <c r="AV214" s="1200"/>
      <c r="AW214" s="1200"/>
      <c r="AX214" s="1201"/>
    </row>
    <row r="215" spans="1:50" ht="12.6" customHeight="1">
      <c r="A215" s="785" t="s">
        <v>1603</v>
      </c>
      <c r="B215" s="761"/>
      <c r="C215" s="761"/>
      <c r="D215" s="761"/>
      <c r="E215" s="761"/>
      <c r="F215" s="761"/>
      <c r="G215" s="761"/>
      <c r="H215" s="1107"/>
      <c r="I215" s="1107"/>
      <c r="J215" s="1107"/>
      <c r="K215" s="1107"/>
      <c r="L215" s="1107"/>
      <c r="M215" s="1107"/>
      <c r="N215" s="1107"/>
      <c r="O215" s="1107"/>
      <c r="P215" s="1107"/>
      <c r="Q215" s="1107"/>
      <c r="R215" s="1107"/>
      <c r="S215" s="1107"/>
      <c r="T215" s="1107"/>
      <c r="U215" s="1107"/>
      <c r="V215" s="1107"/>
      <c r="W215" s="1107"/>
      <c r="X215" s="1107"/>
      <c r="Y215" s="1107"/>
      <c r="Z215" s="1107"/>
      <c r="AA215" s="1107"/>
      <c r="AB215" s="1107"/>
      <c r="AC215" s="1107"/>
      <c r="AD215" s="1107"/>
      <c r="AE215" s="1107"/>
      <c r="AF215" s="1107"/>
      <c r="AG215" s="1107"/>
      <c r="AH215" s="1107"/>
      <c r="AI215" s="1107"/>
      <c r="AJ215" s="1107"/>
      <c r="AK215" s="1107"/>
      <c r="AL215" s="1107"/>
      <c r="AM215" s="1107"/>
      <c r="AN215" s="1107"/>
      <c r="AO215" s="1107"/>
      <c r="AP215" s="1107"/>
      <c r="AQ215" s="1107"/>
      <c r="AR215" s="1107"/>
      <c r="AS215" s="1107"/>
      <c r="AT215" s="1354"/>
      <c r="AU215" s="1355"/>
      <c r="AV215" s="1355"/>
      <c r="AW215" s="1355"/>
      <c r="AX215" s="1356"/>
    </row>
    <row r="216" spans="1:50" ht="12.6" customHeight="1">
      <c r="A216" s="788" t="s">
        <v>1602</v>
      </c>
      <c r="B216" s="778"/>
      <c r="C216" s="778"/>
      <c r="D216" s="778"/>
      <c r="E216" s="778"/>
      <c r="F216" s="778"/>
      <c r="G216" s="778"/>
      <c r="H216" s="1107"/>
      <c r="I216" s="1107"/>
      <c r="J216" s="1107"/>
      <c r="K216" s="1107"/>
      <c r="L216" s="1107"/>
      <c r="M216" s="1107"/>
      <c r="N216" s="1107"/>
      <c r="O216" s="1107"/>
      <c r="P216" s="1107"/>
      <c r="Q216" s="1107"/>
      <c r="R216" s="1107"/>
      <c r="S216" s="1107"/>
      <c r="T216" s="1107"/>
      <c r="U216" s="1107"/>
      <c r="V216" s="1107"/>
      <c r="W216" s="1107"/>
      <c r="X216" s="1107"/>
      <c r="Y216" s="1107"/>
      <c r="Z216" s="1107"/>
      <c r="AA216" s="1107"/>
      <c r="AB216" s="1107"/>
      <c r="AC216" s="1107"/>
      <c r="AD216" s="1107"/>
      <c r="AE216" s="1107"/>
      <c r="AF216" s="1107"/>
      <c r="AG216" s="1107"/>
      <c r="AH216" s="1107"/>
      <c r="AI216" s="1107"/>
      <c r="AJ216" s="1107"/>
      <c r="AK216" s="1107"/>
      <c r="AL216" s="1107"/>
      <c r="AM216" s="1107"/>
      <c r="AN216" s="1107"/>
      <c r="AO216" s="1107"/>
      <c r="AP216" s="1107"/>
      <c r="AQ216" s="1107"/>
      <c r="AR216" s="1107"/>
      <c r="AS216" s="1107"/>
      <c r="AT216" s="1202"/>
      <c r="AU216" s="1203"/>
      <c r="AV216" s="1203"/>
      <c r="AW216" s="1203"/>
      <c r="AX216" s="1204"/>
    </row>
    <row r="217" spans="1:50" ht="12.6" customHeight="1">
      <c r="A217" s="771" t="s">
        <v>1534</v>
      </c>
      <c r="B217" s="771"/>
      <c r="C217" s="771"/>
      <c r="D217" s="771"/>
      <c r="E217" s="771"/>
      <c r="F217" s="771"/>
      <c r="G217" s="771"/>
      <c r="H217" s="796"/>
      <c r="I217" s="796"/>
      <c r="J217" s="796"/>
      <c r="K217" s="796"/>
      <c r="L217" s="796"/>
      <c r="M217" s="796"/>
      <c r="N217" s="796"/>
      <c r="O217" s="796"/>
      <c r="P217" s="796"/>
      <c r="Q217" s="796"/>
      <c r="R217" s="796"/>
      <c r="S217" s="796"/>
      <c r="T217" s="796"/>
      <c r="U217" s="796"/>
      <c r="V217" s="796"/>
      <c r="W217" s="796"/>
      <c r="X217" s="796"/>
      <c r="Y217" s="796"/>
      <c r="Z217" s="796"/>
      <c r="AA217" s="796"/>
      <c r="AB217" s="796"/>
      <c r="AC217" s="796"/>
      <c r="AD217" s="796"/>
      <c r="AE217" s="796"/>
      <c r="AF217" s="796"/>
      <c r="AG217" s="796"/>
      <c r="AH217" s="796"/>
      <c r="AI217" s="796"/>
      <c r="AJ217" s="796"/>
      <c r="AK217" s="796"/>
      <c r="AL217" s="796"/>
      <c r="AM217" s="796"/>
      <c r="AN217" s="796"/>
      <c r="AO217" s="796"/>
      <c r="AP217" s="796"/>
      <c r="AQ217" s="796"/>
      <c r="AR217" s="796"/>
      <c r="AS217" s="796"/>
      <c r="AT217" s="796"/>
      <c r="AU217" s="796"/>
      <c r="AV217" s="796"/>
      <c r="AW217" s="796"/>
      <c r="AX217" s="483"/>
    </row>
    <row r="218" spans="1:50" ht="12.6" customHeight="1">
      <c r="A218" s="782" t="s">
        <v>1607</v>
      </c>
      <c r="B218" s="775"/>
      <c r="C218" s="775"/>
      <c r="D218" s="775"/>
      <c r="E218" s="775"/>
      <c r="F218" s="775"/>
      <c r="G218" s="775"/>
      <c r="H218" s="1107">
        <f>'PV3'!H48</f>
        <v>0</v>
      </c>
      <c r="I218" s="1107"/>
      <c r="J218" s="1107"/>
      <c r="K218" s="1107"/>
      <c r="L218" s="1107"/>
      <c r="M218" s="1107">
        <f>'PV3'!M48</f>
        <v>0</v>
      </c>
      <c r="N218" s="1107"/>
      <c r="O218" s="1107"/>
      <c r="P218" s="1107"/>
      <c r="Q218" s="1107"/>
      <c r="R218" s="1107">
        <f>'PV3'!R48</f>
        <v>0</v>
      </c>
      <c r="S218" s="1107"/>
      <c r="T218" s="1107"/>
      <c r="U218" s="1107"/>
      <c r="V218" s="1107"/>
      <c r="W218" s="1107">
        <f>'PV3'!W48</f>
        <v>0</v>
      </c>
      <c r="X218" s="1107"/>
      <c r="Y218" s="1107"/>
      <c r="Z218" s="1107"/>
      <c r="AA218" s="1107"/>
      <c r="AB218" s="1107">
        <f>'PV3'!AB48</f>
        <v>0</v>
      </c>
      <c r="AC218" s="1107"/>
      <c r="AD218" s="1107"/>
      <c r="AE218" s="1107"/>
      <c r="AF218" s="1107"/>
      <c r="AG218" s="1107">
        <f>'PV3'!AG48</f>
        <v>0</v>
      </c>
      <c r="AH218" s="1107"/>
      <c r="AI218" s="1107"/>
      <c r="AJ218" s="1107"/>
      <c r="AK218" s="1107">
        <f>'PV3'!AK48</f>
        <v>0</v>
      </c>
      <c r="AL218" s="1107"/>
      <c r="AM218" s="1107"/>
      <c r="AN218" s="1107"/>
      <c r="AO218" s="1107">
        <f>'PV3'!AO48</f>
        <v>0</v>
      </c>
      <c r="AP218" s="1107"/>
      <c r="AQ218" s="1107"/>
      <c r="AR218" s="1107"/>
      <c r="AS218" s="1107"/>
      <c r="AT218" s="1176">
        <f>'PV3'!AT48</f>
        <v>0</v>
      </c>
      <c r="AU218" s="1177"/>
      <c r="AV218" s="1177"/>
      <c r="AW218" s="1177"/>
      <c r="AX218" s="1178"/>
    </row>
    <row r="219" spans="1:50" ht="12.6" customHeight="1">
      <c r="A219" s="785" t="s">
        <v>1767</v>
      </c>
      <c r="B219" s="761"/>
      <c r="C219" s="761"/>
      <c r="D219" s="761"/>
      <c r="E219" s="761"/>
      <c r="F219" s="761"/>
      <c r="G219" s="761"/>
      <c r="H219" s="1107"/>
      <c r="I219" s="1107"/>
      <c r="J219" s="1107"/>
      <c r="K219" s="1107"/>
      <c r="L219" s="1107"/>
      <c r="M219" s="1107"/>
      <c r="N219" s="1107"/>
      <c r="O219" s="1107"/>
      <c r="P219" s="1107"/>
      <c r="Q219" s="1107"/>
      <c r="R219" s="1107"/>
      <c r="S219" s="1107"/>
      <c r="T219" s="1107"/>
      <c r="U219" s="1107"/>
      <c r="V219" s="1107"/>
      <c r="W219" s="1107"/>
      <c r="X219" s="1107"/>
      <c r="Y219" s="1107"/>
      <c r="Z219" s="1107"/>
      <c r="AA219" s="1107"/>
      <c r="AB219" s="1107"/>
      <c r="AC219" s="1107"/>
      <c r="AD219" s="1107"/>
      <c r="AE219" s="1107"/>
      <c r="AF219" s="1107"/>
      <c r="AG219" s="1107"/>
      <c r="AH219" s="1107"/>
      <c r="AI219" s="1107"/>
      <c r="AJ219" s="1107"/>
      <c r="AK219" s="1107"/>
      <c r="AL219" s="1107"/>
      <c r="AM219" s="1107"/>
      <c r="AN219" s="1107"/>
      <c r="AO219" s="1107"/>
      <c r="AP219" s="1107"/>
      <c r="AQ219" s="1107"/>
      <c r="AR219" s="1107"/>
      <c r="AS219" s="1107"/>
      <c r="AT219" s="1182"/>
      <c r="AU219" s="1183"/>
      <c r="AV219" s="1183"/>
      <c r="AW219" s="1183"/>
      <c r="AX219" s="1184"/>
    </row>
    <row r="220" spans="1:50" ht="12.6" customHeight="1">
      <c r="A220" s="785" t="s">
        <v>1603</v>
      </c>
      <c r="B220" s="761"/>
      <c r="C220" s="761"/>
      <c r="D220" s="761"/>
      <c r="E220" s="761"/>
      <c r="F220" s="761"/>
      <c r="G220" s="761"/>
      <c r="H220" s="1107"/>
      <c r="I220" s="1107"/>
      <c r="J220" s="1107"/>
      <c r="K220" s="1107"/>
      <c r="L220" s="1107"/>
      <c r="M220" s="1107"/>
      <c r="N220" s="1107"/>
      <c r="O220" s="1107"/>
      <c r="P220" s="1107"/>
      <c r="Q220" s="1107"/>
      <c r="R220" s="1107"/>
      <c r="S220" s="1107"/>
      <c r="T220" s="1107"/>
      <c r="U220" s="1107"/>
      <c r="V220" s="1107"/>
      <c r="W220" s="1107"/>
      <c r="X220" s="1107"/>
      <c r="Y220" s="1107"/>
      <c r="Z220" s="1107"/>
      <c r="AA220" s="1107"/>
      <c r="AB220" s="1107"/>
      <c r="AC220" s="1107"/>
      <c r="AD220" s="1107"/>
      <c r="AE220" s="1107"/>
      <c r="AF220" s="1107"/>
      <c r="AG220" s="1107"/>
      <c r="AH220" s="1107"/>
      <c r="AI220" s="1107"/>
      <c r="AJ220" s="1107"/>
      <c r="AK220" s="1107"/>
      <c r="AL220" s="1107"/>
      <c r="AM220" s="1107"/>
      <c r="AN220" s="1107"/>
      <c r="AO220" s="1107"/>
      <c r="AP220" s="1107"/>
      <c r="AQ220" s="1107"/>
      <c r="AR220" s="1107"/>
      <c r="AS220" s="1107"/>
      <c r="AT220" s="1182"/>
      <c r="AU220" s="1183"/>
      <c r="AV220" s="1183"/>
      <c r="AW220" s="1183"/>
      <c r="AX220" s="1184"/>
    </row>
    <row r="221" spans="1:50" ht="12.6" customHeight="1">
      <c r="A221" s="785" t="s">
        <v>1602</v>
      </c>
      <c r="B221" s="761"/>
      <c r="C221" s="761"/>
      <c r="D221" s="761"/>
      <c r="E221" s="761"/>
      <c r="F221" s="761"/>
      <c r="G221" s="761"/>
      <c r="H221" s="1107"/>
      <c r="I221" s="1107"/>
      <c r="J221" s="1107"/>
      <c r="K221" s="1107"/>
      <c r="L221" s="1107"/>
      <c r="M221" s="1107"/>
      <c r="N221" s="1107"/>
      <c r="O221" s="1107"/>
      <c r="P221" s="1107"/>
      <c r="Q221" s="1107"/>
      <c r="R221" s="1107"/>
      <c r="S221" s="1107"/>
      <c r="T221" s="1107"/>
      <c r="U221" s="1107"/>
      <c r="V221" s="1107"/>
      <c r="W221" s="1107"/>
      <c r="X221" s="1107"/>
      <c r="Y221" s="1107"/>
      <c r="Z221" s="1107"/>
      <c r="AA221" s="1107"/>
      <c r="AB221" s="1107"/>
      <c r="AC221" s="1107"/>
      <c r="AD221" s="1107"/>
      <c r="AE221" s="1107"/>
      <c r="AF221" s="1107"/>
      <c r="AG221" s="1107"/>
      <c r="AH221" s="1107"/>
      <c r="AI221" s="1107"/>
      <c r="AJ221" s="1107"/>
      <c r="AK221" s="1107"/>
      <c r="AL221" s="1107"/>
      <c r="AM221" s="1107"/>
      <c r="AN221" s="1107"/>
      <c r="AO221" s="1107"/>
      <c r="AP221" s="1107"/>
      <c r="AQ221" s="1107"/>
      <c r="AR221" s="1107"/>
      <c r="AS221" s="1107"/>
      <c r="AT221" s="1179"/>
      <c r="AU221" s="1180"/>
      <c r="AV221" s="1180"/>
      <c r="AW221" s="1180"/>
      <c r="AX221" s="1181"/>
    </row>
    <row r="222" spans="1:50" ht="12.6" customHeight="1">
      <c r="A222" s="782" t="s">
        <v>505</v>
      </c>
      <c r="B222" s="775"/>
      <c r="C222" s="775"/>
      <c r="D222" s="775"/>
      <c r="E222" s="775"/>
      <c r="F222" s="775"/>
      <c r="G222" s="776"/>
      <c r="H222" s="1107">
        <f>'PV3'!H52</f>
        <v>0</v>
      </c>
      <c r="I222" s="1107"/>
      <c r="J222" s="1107"/>
      <c r="K222" s="1107"/>
      <c r="L222" s="1107"/>
      <c r="M222" s="1107">
        <f>'PV3'!M52</f>
        <v>0</v>
      </c>
      <c r="N222" s="1107"/>
      <c r="O222" s="1107"/>
      <c r="P222" s="1107"/>
      <c r="Q222" s="1107"/>
      <c r="R222" s="1107">
        <f>'PV3'!R52</f>
        <v>0</v>
      </c>
      <c r="S222" s="1107"/>
      <c r="T222" s="1107"/>
      <c r="U222" s="1107"/>
      <c r="V222" s="1107"/>
      <c r="W222" s="1107">
        <f>'PV3'!W52</f>
        <v>0</v>
      </c>
      <c r="X222" s="1107"/>
      <c r="Y222" s="1107"/>
      <c r="Z222" s="1107"/>
      <c r="AA222" s="1107"/>
      <c r="AB222" s="1107">
        <f>'PV3'!AB52</f>
        <v>0</v>
      </c>
      <c r="AC222" s="1107"/>
      <c r="AD222" s="1107"/>
      <c r="AE222" s="1107"/>
      <c r="AF222" s="1107"/>
      <c r="AG222" s="1107">
        <f>'PV3'!AG52</f>
        <v>0</v>
      </c>
      <c r="AH222" s="1107"/>
      <c r="AI222" s="1107"/>
      <c r="AJ222" s="1107"/>
      <c r="AK222" s="1107">
        <f>'PV3'!AK52</f>
        <v>0</v>
      </c>
      <c r="AL222" s="1107"/>
      <c r="AM222" s="1107"/>
      <c r="AN222" s="1107"/>
      <c r="AO222" s="1107">
        <f>'PV3'!AO52</f>
        <v>0</v>
      </c>
      <c r="AP222" s="1107"/>
      <c r="AQ222" s="1107"/>
      <c r="AR222" s="1107"/>
      <c r="AS222" s="1107"/>
      <c r="AT222" s="1176">
        <f>'PV3'!AT52</f>
        <v>0</v>
      </c>
      <c r="AU222" s="1177"/>
      <c r="AV222" s="1177"/>
      <c r="AW222" s="1177"/>
      <c r="AX222" s="1178"/>
    </row>
    <row r="223" spans="1:50" ht="12.6" customHeight="1">
      <c r="A223" s="785" t="s">
        <v>1603</v>
      </c>
      <c r="B223" s="761"/>
      <c r="C223" s="761"/>
      <c r="D223" s="761"/>
      <c r="E223" s="761"/>
      <c r="F223" s="761"/>
      <c r="G223" s="786"/>
      <c r="H223" s="1107"/>
      <c r="I223" s="1107"/>
      <c r="J223" s="1107"/>
      <c r="K223" s="1107"/>
      <c r="L223" s="1107"/>
      <c r="M223" s="1107"/>
      <c r="N223" s="1107"/>
      <c r="O223" s="1107"/>
      <c r="P223" s="1107"/>
      <c r="Q223" s="1107"/>
      <c r="R223" s="1107"/>
      <c r="S223" s="1107"/>
      <c r="T223" s="1107"/>
      <c r="U223" s="1107"/>
      <c r="V223" s="1107"/>
      <c r="W223" s="1107"/>
      <c r="X223" s="1107"/>
      <c r="Y223" s="1107"/>
      <c r="Z223" s="1107"/>
      <c r="AA223" s="1107"/>
      <c r="AB223" s="1107"/>
      <c r="AC223" s="1107"/>
      <c r="AD223" s="1107"/>
      <c r="AE223" s="1107"/>
      <c r="AF223" s="1107"/>
      <c r="AG223" s="1107"/>
      <c r="AH223" s="1107"/>
      <c r="AI223" s="1107"/>
      <c r="AJ223" s="1107"/>
      <c r="AK223" s="1107"/>
      <c r="AL223" s="1107"/>
      <c r="AM223" s="1107"/>
      <c r="AN223" s="1107"/>
      <c r="AO223" s="1107"/>
      <c r="AP223" s="1107"/>
      <c r="AQ223" s="1107"/>
      <c r="AR223" s="1107"/>
      <c r="AS223" s="1107"/>
      <c r="AT223" s="1182"/>
      <c r="AU223" s="1183"/>
      <c r="AV223" s="1183"/>
      <c r="AW223" s="1183"/>
      <c r="AX223" s="1184"/>
    </row>
    <row r="224" spans="1:50" ht="12.6" customHeight="1">
      <c r="A224" s="788" t="s">
        <v>1602</v>
      </c>
      <c r="B224" s="778"/>
      <c r="C224" s="778"/>
      <c r="D224" s="778"/>
      <c r="E224" s="778"/>
      <c r="F224" s="778"/>
      <c r="G224" s="779"/>
      <c r="H224" s="1107"/>
      <c r="I224" s="1107"/>
      <c r="J224" s="1107"/>
      <c r="K224" s="1107"/>
      <c r="L224" s="1107"/>
      <c r="M224" s="1107"/>
      <c r="N224" s="1107"/>
      <c r="O224" s="1107"/>
      <c r="P224" s="1107"/>
      <c r="Q224" s="1107"/>
      <c r="R224" s="1107"/>
      <c r="S224" s="1107"/>
      <c r="T224" s="1107"/>
      <c r="U224" s="1107"/>
      <c r="V224" s="1107"/>
      <c r="W224" s="1107"/>
      <c r="X224" s="1107"/>
      <c r="Y224" s="1107"/>
      <c r="Z224" s="1107"/>
      <c r="AA224" s="1107"/>
      <c r="AB224" s="1107"/>
      <c r="AC224" s="1107"/>
      <c r="AD224" s="1107"/>
      <c r="AE224" s="1107"/>
      <c r="AF224" s="1107"/>
      <c r="AG224" s="1107"/>
      <c r="AH224" s="1107"/>
      <c r="AI224" s="1107"/>
      <c r="AJ224" s="1107"/>
      <c r="AK224" s="1107"/>
      <c r="AL224" s="1107"/>
      <c r="AM224" s="1107"/>
      <c r="AN224" s="1107"/>
      <c r="AO224" s="1107"/>
      <c r="AP224" s="1107"/>
      <c r="AQ224" s="1107"/>
      <c r="AR224" s="1107"/>
      <c r="AS224" s="1107"/>
      <c r="AT224" s="1179"/>
      <c r="AU224" s="1180"/>
      <c r="AV224" s="1180"/>
      <c r="AW224" s="1180"/>
      <c r="AX224" s="1181"/>
    </row>
    <row r="225" spans="1:55" s="289" customFormat="1" ht="12.6" customHeight="1">
      <c r="A225" s="315" t="s">
        <v>3609</v>
      </c>
    </row>
    <row r="226" spans="1:55" s="289" customFormat="1" ht="12.6" customHeight="1">
      <c r="A226" s="315" t="s">
        <v>2302</v>
      </c>
      <c r="B226" s="393"/>
      <c r="C226" s="1036" t="str">
        <f>$C$2</f>
        <v>ELEKTROSYSTEM, a.s.</v>
      </c>
      <c r="D226" s="1036"/>
      <c r="E226" s="1036"/>
      <c r="F226" s="1036"/>
      <c r="G226" s="1036"/>
      <c r="H226" s="1036"/>
      <c r="I226" s="1036"/>
      <c r="J226" s="1036"/>
      <c r="K226" s="1036"/>
      <c r="L226" s="1036"/>
      <c r="M226" s="1036"/>
      <c r="N226" s="1036"/>
      <c r="O226" s="1036"/>
      <c r="P226" s="1036"/>
      <c r="Q226" s="1036"/>
      <c r="R226" s="1036"/>
      <c r="S226" s="1036"/>
      <c r="T226" s="1036"/>
      <c r="U226" s="1036"/>
      <c r="V226" s="1036"/>
      <c r="W226" s="1036"/>
      <c r="X226" s="1036"/>
      <c r="Y226" s="1036"/>
      <c r="Z226" s="1037"/>
      <c r="AB226" s="289" t="s">
        <v>922</v>
      </c>
      <c r="AD226" s="1035" t="str">
        <f>$AD$2</f>
        <v>31571875</v>
      </c>
      <c r="AE226" s="1036"/>
      <c r="AF226" s="1036"/>
      <c r="AG226" s="1036"/>
      <c r="AH226" s="1036"/>
      <c r="AI226" s="1036"/>
      <c r="AJ226" s="1036"/>
      <c r="AK226" s="1037"/>
      <c r="AL226" s="289" t="s">
        <v>844</v>
      </c>
      <c r="AN226" s="1026" t="str">
        <f>$AN$2</f>
        <v>21020448496</v>
      </c>
      <c r="AO226" s="1027"/>
      <c r="AP226" s="1027"/>
      <c r="AQ226" s="1027"/>
      <c r="AR226" s="1027"/>
      <c r="AS226" s="1027"/>
      <c r="AT226" s="1027"/>
      <c r="AU226" s="1027"/>
      <c r="AV226" s="1027"/>
      <c r="AW226" s="1027"/>
      <c r="AX226" s="1027"/>
      <c r="AY226" s="1027"/>
      <c r="AZ226" s="1027"/>
      <c r="BA226" s="1027"/>
      <c r="BB226" s="1028"/>
    </row>
    <row r="227" spans="1:55" ht="12.6" customHeight="1">
      <c r="B227" s="769"/>
      <c r="C227" s="769"/>
      <c r="D227" s="769"/>
      <c r="E227" s="769"/>
      <c r="F227" s="769"/>
      <c r="G227" s="769"/>
      <c r="H227" s="769"/>
      <c r="I227" s="769"/>
      <c r="J227" s="769"/>
      <c r="K227" s="769"/>
      <c r="L227" s="769"/>
      <c r="M227" s="769"/>
      <c r="N227" s="769"/>
      <c r="O227" s="769"/>
      <c r="P227" s="769"/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  <c r="AA227" s="769"/>
      <c r="AB227" s="769"/>
      <c r="AC227" s="769"/>
      <c r="AD227" s="769"/>
      <c r="AE227" s="769"/>
      <c r="AF227" s="769"/>
      <c r="AG227" s="769"/>
      <c r="AH227" s="769"/>
      <c r="AI227" s="769"/>
      <c r="AJ227" s="769"/>
      <c r="AK227" s="769"/>
      <c r="AL227" s="769"/>
      <c r="AM227" s="769"/>
      <c r="AN227" s="769"/>
      <c r="AO227" s="769"/>
      <c r="AP227" s="769"/>
      <c r="AQ227" s="769"/>
      <c r="AR227" s="769"/>
      <c r="AS227" s="769"/>
      <c r="AT227" s="769"/>
      <c r="AU227" s="769"/>
      <c r="AV227" s="769"/>
      <c r="AW227" s="769"/>
      <c r="AX227" s="769"/>
      <c r="AY227" s="769"/>
      <c r="AZ227" s="769"/>
      <c r="BA227" s="769"/>
      <c r="BB227" s="769"/>
    </row>
    <row r="228" spans="1:55" ht="12.6" customHeight="1">
      <c r="A228" s="762" t="s">
        <v>480</v>
      </c>
      <c r="B228" s="769"/>
      <c r="C228" s="769"/>
      <c r="D228" s="769"/>
      <c r="E228" s="769"/>
      <c r="F228" s="769"/>
      <c r="G228" s="769"/>
      <c r="H228" s="769"/>
      <c r="I228" s="769"/>
      <c r="J228" s="769"/>
      <c r="K228" s="769"/>
      <c r="L228" s="769"/>
      <c r="M228" s="769"/>
      <c r="N228" s="769"/>
      <c r="O228" s="769"/>
      <c r="P228" s="769"/>
      <c r="Q228" s="769"/>
      <c r="R228" s="769"/>
      <c r="S228" s="769"/>
      <c r="T228" s="769"/>
      <c r="U228" s="769"/>
      <c r="V228" s="769"/>
      <c r="W228" s="769"/>
      <c r="X228" s="769"/>
      <c r="Y228" s="769"/>
      <c r="Z228" s="769"/>
      <c r="AA228" s="769"/>
      <c r="AB228" s="769"/>
      <c r="AC228" s="769"/>
      <c r="AD228" s="769"/>
      <c r="AE228" s="769"/>
      <c r="AF228" s="769"/>
      <c r="AG228" s="769"/>
      <c r="AH228" s="769"/>
      <c r="AI228" s="769"/>
      <c r="AJ228" s="769"/>
      <c r="AK228" s="769"/>
      <c r="AL228" s="769"/>
      <c r="AM228" s="769"/>
      <c r="AN228" s="769"/>
      <c r="AO228" s="769"/>
      <c r="AP228" s="769"/>
      <c r="AQ228" s="769"/>
      <c r="AR228" s="769"/>
      <c r="AS228" s="769"/>
      <c r="AT228" s="769"/>
      <c r="AU228" s="769"/>
      <c r="AV228" s="769"/>
      <c r="AW228" s="769"/>
      <c r="AX228" s="769"/>
      <c r="AY228" s="769"/>
      <c r="AZ228" s="769"/>
      <c r="BA228" s="769"/>
      <c r="BB228" s="769"/>
    </row>
    <row r="229" spans="1:55" ht="12.6" customHeight="1">
      <c r="A229" s="782"/>
      <c r="B229" s="783"/>
      <c r="C229" s="783"/>
      <c r="D229" s="783"/>
      <c r="E229" s="783"/>
      <c r="F229" s="783"/>
      <c r="G229" s="783"/>
      <c r="H229" s="1054" t="s">
        <v>470</v>
      </c>
      <c r="I229" s="1055"/>
      <c r="J229" s="1055"/>
      <c r="K229" s="1055"/>
      <c r="L229" s="1055"/>
      <c r="M229" s="1055"/>
      <c r="N229" s="1055"/>
      <c r="O229" s="1055"/>
      <c r="P229" s="1055"/>
      <c r="Q229" s="1055"/>
      <c r="R229" s="1055"/>
      <c r="S229" s="1055"/>
      <c r="T229" s="1055"/>
      <c r="U229" s="1055"/>
      <c r="V229" s="1055"/>
      <c r="W229" s="1055"/>
      <c r="X229" s="1055"/>
      <c r="Y229" s="1055"/>
      <c r="Z229" s="1055"/>
      <c r="AA229" s="1055"/>
      <c r="AB229" s="1055"/>
      <c r="AC229" s="1055"/>
      <c r="AD229" s="1055"/>
      <c r="AE229" s="1055"/>
      <c r="AF229" s="1055"/>
      <c r="AG229" s="1055"/>
      <c r="AH229" s="1055"/>
      <c r="AI229" s="1055"/>
      <c r="AJ229" s="1055"/>
      <c r="AK229" s="1055"/>
      <c r="AL229" s="1055"/>
      <c r="AM229" s="1055"/>
      <c r="AN229" s="1055"/>
      <c r="AO229" s="1055"/>
      <c r="AP229" s="1055"/>
      <c r="AQ229" s="1055"/>
      <c r="AR229" s="1055"/>
      <c r="AS229" s="1055"/>
      <c r="AT229" s="1055"/>
      <c r="AU229" s="1055"/>
      <c r="AV229" s="1055"/>
      <c r="AW229" s="1055"/>
      <c r="AX229" s="1056"/>
      <c r="AY229" s="784"/>
      <c r="AZ229" s="784"/>
      <c r="BA229" s="784"/>
      <c r="BB229" s="784"/>
      <c r="BC229" s="761"/>
    </row>
    <row r="230" spans="1:55" ht="12.6" customHeight="1">
      <c r="A230" s="785"/>
      <c r="B230" s="765"/>
      <c r="C230" s="765"/>
      <c r="D230" s="765"/>
      <c r="E230" s="765"/>
      <c r="F230" s="765"/>
      <c r="G230" s="765"/>
      <c r="H230" s="1140"/>
      <c r="I230" s="1140"/>
      <c r="J230" s="1140"/>
      <c r="K230" s="1140"/>
      <c r="L230" s="1140"/>
      <c r="M230" s="1140"/>
      <c r="N230" s="1140"/>
      <c r="O230" s="1140"/>
      <c r="P230" s="1140"/>
      <c r="Q230" s="1140"/>
      <c r="R230" s="1140" t="s">
        <v>1918</v>
      </c>
      <c r="S230" s="1140"/>
      <c r="T230" s="1140"/>
      <c r="U230" s="1140"/>
      <c r="V230" s="1140"/>
      <c r="W230" s="1140"/>
      <c r="X230" s="1140"/>
      <c r="Y230" s="1140"/>
      <c r="Z230" s="1140"/>
      <c r="AA230" s="1140"/>
      <c r="AB230" s="1140"/>
      <c r="AC230" s="1140"/>
      <c r="AD230" s="1140"/>
      <c r="AE230" s="1140"/>
      <c r="AF230" s="1140"/>
      <c r="AG230" s="785"/>
      <c r="AH230" s="765"/>
      <c r="AI230" s="765"/>
      <c r="AJ230" s="793"/>
      <c r="AK230" s="785"/>
      <c r="AL230" s="765"/>
      <c r="AM230" s="765"/>
      <c r="AN230" s="793"/>
      <c r="AO230" s="785"/>
      <c r="AP230" s="765"/>
      <c r="AQ230" s="765"/>
      <c r="AR230" s="765"/>
      <c r="AS230" s="793"/>
      <c r="AT230" s="785"/>
      <c r="AU230" s="765"/>
      <c r="AV230" s="765"/>
      <c r="AW230" s="765"/>
      <c r="AX230" s="786"/>
    </row>
    <row r="231" spans="1:55" ht="12.6" customHeight="1">
      <c r="A231" s="785"/>
      <c r="B231" s="765"/>
      <c r="C231" s="765"/>
      <c r="D231" s="765"/>
      <c r="E231" s="765"/>
      <c r="F231" s="765"/>
      <c r="G231" s="765"/>
      <c r="H231" s="1140"/>
      <c r="I231" s="1140"/>
      <c r="J231" s="1140"/>
      <c r="K231" s="1140"/>
      <c r="L231" s="1140"/>
      <c r="M231" s="1140"/>
      <c r="N231" s="1140"/>
      <c r="O231" s="1140"/>
      <c r="P231" s="1140"/>
      <c r="Q231" s="1140"/>
      <c r="R231" s="1140" t="s">
        <v>1917</v>
      </c>
      <c r="S231" s="1140"/>
      <c r="T231" s="1140"/>
      <c r="U231" s="1140"/>
      <c r="V231" s="1140"/>
      <c r="W231" s="1140"/>
      <c r="X231" s="1140"/>
      <c r="Y231" s="1140"/>
      <c r="Z231" s="1140"/>
      <c r="AA231" s="1140"/>
      <c r="AB231" s="1140"/>
      <c r="AC231" s="1140"/>
      <c r="AD231" s="1140"/>
      <c r="AE231" s="1140"/>
      <c r="AF231" s="1140"/>
      <c r="AG231" s="785"/>
      <c r="AH231" s="765"/>
      <c r="AI231" s="765"/>
      <c r="AJ231" s="793"/>
      <c r="AK231" s="785"/>
      <c r="AL231" s="765"/>
      <c r="AM231" s="765"/>
      <c r="AN231" s="793"/>
      <c r="AO231" s="1048" t="s">
        <v>1891</v>
      </c>
      <c r="AP231" s="1049"/>
      <c r="AQ231" s="1049"/>
      <c r="AR231" s="1049"/>
      <c r="AS231" s="1050"/>
      <c r="AT231" s="785"/>
      <c r="AU231" s="765"/>
      <c r="AV231" s="765"/>
      <c r="AW231" s="765"/>
      <c r="AX231" s="786"/>
    </row>
    <row r="232" spans="1:55" ht="12.6" customHeight="1">
      <c r="A232" s="1048" t="s">
        <v>1890</v>
      </c>
      <c r="B232" s="1049"/>
      <c r="C232" s="1049"/>
      <c r="D232" s="1049"/>
      <c r="E232" s="1049"/>
      <c r="F232" s="1049"/>
      <c r="G232" s="1049"/>
      <c r="H232" s="1140"/>
      <c r="I232" s="1140"/>
      <c r="J232" s="1140"/>
      <c r="K232" s="1140"/>
      <c r="L232" s="1140"/>
      <c r="M232" s="1140"/>
      <c r="N232" s="1140"/>
      <c r="O232" s="1140"/>
      <c r="P232" s="1140"/>
      <c r="Q232" s="1140"/>
      <c r="R232" s="1140" t="s">
        <v>1902</v>
      </c>
      <c r="S232" s="1140"/>
      <c r="T232" s="1140"/>
      <c r="U232" s="1140"/>
      <c r="V232" s="1140"/>
      <c r="W232" s="1140" t="s">
        <v>1916</v>
      </c>
      <c r="X232" s="1140"/>
      <c r="Y232" s="1140"/>
      <c r="Z232" s="1140"/>
      <c r="AA232" s="1140"/>
      <c r="AB232" s="1140"/>
      <c r="AC232" s="1140"/>
      <c r="AD232" s="1140"/>
      <c r="AE232" s="1140"/>
      <c r="AF232" s="1140"/>
      <c r="AG232" s="785"/>
      <c r="AH232" s="765"/>
      <c r="AI232" s="765"/>
      <c r="AJ232" s="793"/>
      <c r="AK232" s="785"/>
      <c r="AL232" s="765"/>
      <c r="AM232" s="765"/>
      <c r="AN232" s="793"/>
      <c r="AO232" s="1048" t="s">
        <v>1888</v>
      </c>
      <c r="AP232" s="1049"/>
      <c r="AQ232" s="1049"/>
      <c r="AR232" s="1049"/>
      <c r="AS232" s="1050"/>
      <c r="AT232" s="785"/>
      <c r="AU232" s="765"/>
      <c r="AV232" s="765"/>
      <c r="AW232" s="765"/>
      <c r="AX232" s="786"/>
    </row>
    <row r="233" spans="1:55" ht="12.6" customHeight="1">
      <c r="A233" s="1048" t="s">
        <v>1915</v>
      </c>
      <c r="B233" s="1049"/>
      <c r="C233" s="1049"/>
      <c r="D233" s="1049"/>
      <c r="E233" s="1049"/>
      <c r="F233" s="1049"/>
      <c r="G233" s="1049"/>
      <c r="H233" s="1140" t="s">
        <v>994</v>
      </c>
      <c r="I233" s="1140"/>
      <c r="J233" s="1140"/>
      <c r="K233" s="1140"/>
      <c r="L233" s="1140"/>
      <c r="M233" s="1140" t="s">
        <v>976</v>
      </c>
      <c r="N233" s="1140"/>
      <c r="O233" s="1140"/>
      <c r="P233" s="1140"/>
      <c r="Q233" s="1140"/>
      <c r="R233" s="1140" t="s">
        <v>1914</v>
      </c>
      <c r="S233" s="1140"/>
      <c r="T233" s="1140"/>
      <c r="U233" s="1140"/>
      <c r="V233" s="1140"/>
      <c r="W233" s="1140" t="s">
        <v>1913</v>
      </c>
      <c r="X233" s="1140"/>
      <c r="Y233" s="1140"/>
      <c r="Z233" s="1140"/>
      <c r="AA233" s="1140"/>
      <c r="AB233" s="1140" t="s">
        <v>1912</v>
      </c>
      <c r="AC233" s="1140"/>
      <c r="AD233" s="1140"/>
      <c r="AE233" s="1140"/>
      <c r="AF233" s="1140"/>
      <c r="AG233" s="1048"/>
      <c r="AH233" s="1049"/>
      <c r="AI233" s="1049"/>
      <c r="AJ233" s="1050"/>
      <c r="AK233" s="1048" t="s">
        <v>1885</v>
      </c>
      <c r="AL233" s="1049"/>
      <c r="AM233" s="1049"/>
      <c r="AN233" s="1050"/>
      <c r="AO233" s="1048" t="s">
        <v>1884</v>
      </c>
      <c r="AP233" s="1049"/>
      <c r="AQ233" s="1049"/>
      <c r="AR233" s="1049"/>
      <c r="AS233" s="1050"/>
      <c r="AT233" s="1048" t="s">
        <v>479</v>
      </c>
      <c r="AU233" s="1049"/>
      <c r="AV233" s="1049"/>
      <c r="AW233" s="1049"/>
      <c r="AX233" s="786"/>
    </row>
    <row r="234" spans="1:55" ht="12.6" customHeight="1">
      <c r="A234" s="785"/>
      <c r="B234" s="765"/>
      <c r="C234" s="765"/>
      <c r="D234" s="765"/>
      <c r="E234" s="765"/>
      <c r="F234" s="765"/>
      <c r="G234" s="765"/>
      <c r="H234" s="1140"/>
      <c r="I234" s="1140"/>
      <c r="J234" s="1140"/>
      <c r="K234" s="1140"/>
      <c r="L234" s="1140"/>
      <c r="M234" s="1140"/>
      <c r="N234" s="1140"/>
      <c r="O234" s="1140"/>
      <c r="P234" s="1140"/>
      <c r="Q234" s="1140"/>
      <c r="R234" s="1140" t="s">
        <v>817</v>
      </c>
      <c r="S234" s="1140"/>
      <c r="T234" s="1140"/>
      <c r="U234" s="1140"/>
      <c r="V234" s="1140"/>
      <c r="W234" s="1140" t="s">
        <v>1911</v>
      </c>
      <c r="X234" s="1140"/>
      <c r="Y234" s="1140"/>
      <c r="Z234" s="1140"/>
      <c r="AA234" s="1140"/>
      <c r="AB234" s="1140" t="s">
        <v>1910</v>
      </c>
      <c r="AC234" s="1140"/>
      <c r="AD234" s="1140"/>
      <c r="AE234" s="1140"/>
      <c r="AF234" s="1140"/>
      <c r="AG234" s="1048" t="s">
        <v>1909</v>
      </c>
      <c r="AH234" s="1049"/>
      <c r="AI234" s="1049"/>
      <c r="AJ234" s="1050"/>
      <c r="AK234" s="1048" t="s">
        <v>1882</v>
      </c>
      <c r="AL234" s="1049"/>
      <c r="AM234" s="1049"/>
      <c r="AN234" s="1050"/>
      <c r="AO234" s="1048" t="s">
        <v>1908</v>
      </c>
      <c r="AP234" s="1049"/>
      <c r="AQ234" s="1049"/>
      <c r="AR234" s="1049"/>
      <c r="AS234" s="1050"/>
      <c r="AT234" s="785"/>
      <c r="AU234" s="765"/>
      <c r="AV234" s="765"/>
      <c r="AW234" s="765"/>
      <c r="AX234" s="786"/>
    </row>
    <row r="235" spans="1:55" ht="12.6" customHeight="1">
      <c r="A235" s="785"/>
      <c r="B235" s="765"/>
      <c r="C235" s="765"/>
      <c r="D235" s="765"/>
      <c r="E235" s="765"/>
      <c r="F235" s="765"/>
      <c r="G235" s="765"/>
      <c r="H235" s="1140"/>
      <c r="I235" s="1140"/>
      <c r="J235" s="1140"/>
      <c r="K235" s="1140"/>
      <c r="L235" s="1140"/>
      <c r="M235" s="1140"/>
      <c r="N235" s="1140"/>
      <c r="O235" s="1140"/>
      <c r="P235" s="1140"/>
      <c r="Q235" s="1140"/>
      <c r="R235" s="1140" t="s">
        <v>1907</v>
      </c>
      <c r="S235" s="1140"/>
      <c r="T235" s="1140"/>
      <c r="U235" s="1140"/>
      <c r="V235" s="1140"/>
      <c r="W235" s="1140" t="s">
        <v>1906</v>
      </c>
      <c r="X235" s="1140"/>
      <c r="Y235" s="1140"/>
      <c r="Z235" s="1140"/>
      <c r="AA235" s="1140"/>
      <c r="AB235" s="1140" t="s">
        <v>1905</v>
      </c>
      <c r="AC235" s="1140"/>
      <c r="AD235" s="1140"/>
      <c r="AE235" s="1140"/>
      <c r="AF235" s="1140"/>
      <c r="AG235" s="1048" t="s">
        <v>1904</v>
      </c>
      <c r="AH235" s="1049"/>
      <c r="AI235" s="1049"/>
      <c r="AJ235" s="1050"/>
      <c r="AK235" s="1048" t="s">
        <v>1881</v>
      </c>
      <c r="AL235" s="1049"/>
      <c r="AM235" s="1049"/>
      <c r="AN235" s="1050"/>
      <c r="AO235" s="1048" t="s">
        <v>1903</v>
      </c>
      <c r="AP235" s="1049"/>
      <c r="AQ235" s="1049"/>
      <c r="AR235" s="1049"/>
      <c r="AS235" s="1050"/>
      <c r="AT235" s="785"/>
      <c r="AU235" s="765"/>
      <c r="AV235" s="765"/>
      <c r="AW235" s="765"/>
      <c r="AX235" s="786"/>
    </row>
    <row r="236" spans="1:55" ht="12.6" customHeight="1">
      <c r="A236" s="785"/>
      <c r="B236" s="765"/>
      <c r="C236" s="765"/>
      <c r="D236" s="765"/>
      <c r="E236" s="765"/>
      <c r="F236" s="765"/>
      <c r="G236" s="765"/>
      <c r="H236" s="1140"/>
      <c r="I236" s="1140"/>
      <c r="J236" s="1140"/>
      <c r="K236" s="1140"/>
      <c r="L236" s="1140"/>
      <c r="M236" s="1140"/>
      <c r="N236" s="1140"/>
      <c r="O236" s="1140"/>
      <c r="P236" s="1140"/>
      <c r="Q236" s="1140"/>
      <c r="R236" s="1140" t="s">
        <v>1902</v>
      </c>
      <c r="S236" s="1140"/>
      <c r="T236" s="1140"/>
      <c r="U236" s="1140"/>
      <c r="V236" s="1140"/>
      <c r="W236" s="1140" t="s">
        <v>1901</v>
      </c>
      <c r="X236" s="1140"/>
      <c r="Y236" s="1140"/>
      <c r="Z236" s="1140"/>
      <c r="AA236" s="1140"/>
      <c r="AB236" s="1140" t="s">
        <v>1900</v>
      </c>
      <c r="AC236" s="1140"/>
      <c r="AD236" s="1140"/>
      <c r="AE236" s="1140"/>
      <c r="AF236" s="1140"/>
      <c r="AG236" s="1048" t="s">
        <v>1899</v>
      </c>
      <c r="AH236" s="1049"/>
      <c r="AI236" s="1049"/>
      <c r="AJ236" s="1050"/>
      <c r="AK236" s="1048" t="s">
        <v>1899</v>
      </c>
      <c r="AL236" s="1049"/>
      <c r="AM236" s="1049"/>
      <c r="AN236" s="1050"/>
      <c r="AO236" s="1048" t="s">
        <v>1899</v>
      </c>
      <c r="AP236" s="1049"/>
      <c r="AQ236" s="1049"/>
      <c r="AR236" s="1049"/>
      <c r="AS236" s="1050"/>
      <c r="AT236" s="785"/>
      <c r="AU236" s="765"/>
      <c r="AV236" s="765"/>
      <c r="AW236" s="765"/>
      <c r="AX236" s="786"/>
    </row>
    <row r="237" spans="1:55" ht="12.6" customHeight="1">
      <c r="A237" s="785"/>
      <c r="B237" s="765"/>
      <c r="C237" s="765"/>
      <c r="D237" s="765"/>
      <c r="E237" s="765"/>
      <c r="F237" s="765"/>
      <c r="G237" s="765"/>
      <c r="H237" s="1140"/>
      <c r="I237" s="1140"/>
      <c r="J237" s="1140"/>
      <c r="K237" s="1140"/>
      <c r="L237" s="1140"/>
      <c r="M237" s="1140"/>
      <c r="N237" s="1140"/>
      <c r="O237" s="1140"/>
      <c r="P237" s="1140"/>
      <c r="Q237" s="1140"/>
      <c r="R237" s="1140" t="s">
        <v>1898</v>
      </c>
      <c r="S237" s="1140"/>
      <c r="T237" s="1140"/>
      <c r="U237" s="1140"/>
      <c r="V237" s="1140"/>
      <c r="W237" s="1140"/>
      <c r="X237" s="1140"/>
      <c r="Y237" s="1140"/>
      <c r="Z237" s="1140"/>
      <c r="AA237" s="1140"/>
      <c r="AB237" s="1140"/>
      <c r="AC237" s="1140"/>
      <c r="AD237" s="1140"/>
      <c r="AE237" s="1140"/>
      <c r="AF237" s="1140"/>
      <c r="AG237" s="785"/>
      <c r="AH237" s="765"/>
      <c r="AI237" s="765"/>
      <c r="AJ237" s="793"/>
      <c r="AK237" s="785"/>
      <c r="AL237" s="765"/>
      <c r="AM237" s="765"/>
      <c r="AN237" s="793"/>
      <c r="AO237" s="785"/>
      <c r="AP237" s="765"/>
      <c r="AQ237" s="765"/>
      <c r="AR237" s="765"/>
      <c r="AS237" s="793"/>
      <c r="AT237" s="785"/>
      <c r="AU237" s="765"/>
      <c r="AV237" s="765"/>
      <c r="AW237" s="765"/>
      <c r="AX237" s="786"/>
    </row>
    <row r="238" spans="1:55" ht="12.6" customHeight="1">
      <c r="A238" s="785"/>
      <c r="B238" s="765"/>
      <c r="C238" s="765"/>
      <c r="D238" s="765"/>
      <c r="E238" s="765"/>
      <c r="F238" s="765"/>
      <c r="G238" s="765"/>
      <c r="H238" s="1140"/>
      <c r="I238" s="1140"/>
      <c r="J238" s="1140"/>
      <c r="K238" s="1140"/>
      <c r="L238" s="1140"/>
      <c r="M238" s="1140"/>
      <c r="N238" s="1140"/>
      <c r="O238" s="1140"/>
      <c r="P238" s="1140"/>
      <c r="Q238" s="1140"/>
      <c r="R238" s="1140" t="s">
        <v>1897</v>
      </c>
      <c r="S238" s="1140"/>
      <c r="T238" s="1140"/>
      <c r="U238" s="1140"/>
      <c r="V238" s="1140"/>
      <c r="W238" s="1140"/>
      <c r="X238" s="1140"/>
      <c r="Y238" s="1140"/>
      <c r="Z238" s="1140"/>
      <c r="AA238" s="1140"/>
      <c r="AB238" s="1140"/>
      <c r="AC238" s="1140"/>
      <c r="AD238" s="1140"/>
      <c r="AE238" s="1140"/>
      <c r="AF238" s="1140"/>
      <c r="AG238" s="785"/>
      <c r="AH238" s="765"/>
      <c r="AI238" s="765"/>
      <c r="AJ238" s="793"/>
      <c r="AK238" s="785"/>
      <c r="AL238" s="765"/>
      <c r="AM238" s="765"/>
      <c r="AN238" s="793"/>
      <c r="AO238" s="785"/>
      <c r="AP238" s="765"/>
      <c r="AQ238" s="765"/>
      <c r="AR238" s="765"/>
      <c r="AS238" s="793"/>
      <c r="AT238" s="785"/>
      <c r="AU238" s="765"/>
      <c r="AV238" s="765"/>
      <c r="AW238" s="765"/>
      <c r="AX238" s="786"/>
    </row>
    <row r="239" spans="1:55" ht="12.6" customHeight="1">
      <c r="A239" s="1051" t="s">
        <v>817</v>
      </c>
      <c r="B239" s="1052"/>
      <c r="C239" s="1052"/>
      <c r="D239" s="1052"/>
      <c r="E239" s="1052"/>
      <c r="F239" s="1052"/>
      <c r="G239" s="1052"/>
      <c r="H239" s="1146" t="s">
        <v>818</v>
      </c>
      <c r="I239" s="1146"/>
      <c r="J239" s="1146"/>
      <c r="K239" s="1146"/>
      <c r="L239" s="1146"/>
      <c r="M239" s="1146" t="s">
        <v>819</v>
      </c>
      <c r="N239" s="1146"/>
      <c r="O239" s="1146"/>
      <c r="P239" s="1146"/>
      <c r="Q239" s="1146"/>
      <c r="R239" s="1146" t="s">
        <v>477</v>
      </c>
      <c r="S239" s="1146"/>
      <c r="T239" s="1146"/>
      <c r="U239" s="1146"/>
      <c r="V239" s="1146"/>
      <c r="W239" s="1146" t="s">
        <v>478</v>
      </c>
      <c r="X239" s="1146"/>
      <c r="Y239" s="1146"/>
      <c r="Z239" s="1146"/>
      <c r="AA239" s="1146"/>
      <c r="AB239" s="1146" t="s">
        <v>481</v>
      </c>
      <c r="AC239" s="1146"/>
      <c r="AD239" s="1146"/>
      <c r="AE239" s="1146"/>
      <c r="AF239" s="1146"/>
      <c r="AG239" s="1051" t="s">
        <v>1531</v>
      </c>
      <c r="AH239" s="1052"/>
      <c r="AI239" s="1052"/>
      <c r="AJ239" s="1053"/>
      <c r="AK239" s="1051" t="s">
        <v>1532</v>
      </c>
      <c r="AL239" s="1052"/>
      <c r="AM239" s="1052"/>
      <c r="AN239" s="1053"/>
      <c r="AO239" s="1051" t="s">
        <v>1533</v>
      </c>
      <c r="AP239" s="1052"/>
      <c r="AQ239" s="1052"/>
      <c r="AR239" s="1052"/>
      <c r="AS239" s="1053"/>
      <c r="AT239" s="1051" t="s">
        <v>1536</v>
      </c>
      <c r="AU239" s="1052"/>
      <c r="AV239" s="1052"/>
      <c r="AW239" s="1052"/>
      <c r="AX239" s="786"/>
    </row>
    <row r="240" spans="1:55" ht="12.6" customHeight="1">
      <c r="A240" s="761" t="s">
        <v>1880</v>
      </c>
      <c r="B240" s="761"/>
      <c r="C240" s="761"/>
      <c r="D240" s="761"/>
      <c r="E240" s="761"/>
      <c r="F240" s="761"/>
      <c r="G240" s="761"/>
      <c r="H240" s="761"/>
      <c r="I240" s="761"/>
      <c r="J240" s="761"/>
      <c r="K240" s="761"/>
      <c r="L240" s="761"/>
      <c r="M240" s="761"/>
      <c r="N240" s="761"/>
      <c r="O240" s="761"/>
      <c r="P240" s="761"/>
      <c r="Q240" s="761"/>
      <c r="R240" s="761"/>
      <c r="S240" s="761"/>
      <c r="T240" s="761"/>
      <c r="U240" s="761"/>
      <c r="V240" s="761"/>
      <c r="W240" s="761"/>
      <c r="X240" s="761"/>
      <c r="Y240" s="761"/>
      <c r="Z240" s="761"/>
      <c r="AA240" s="761"/>
      <c r="AB240" s="761"/>
      <c r="AC240" s="761"/>
      <c r="AD240" s="761"/>
      <c r="AE240" s="761"/>
      <c r="AF240" s="761"/>
      <c r="AG240" s="761"/>
      <c r="AH240" s="761"/>
      <c r="AI240" s="761"/>
      <c r="AJ240" s="761"/>
      <c r="AK240" s="761"/>
      <c r="AL240" s="761"/>
      <c r="AM240" s="761"/>
      <c r="AN240" s="761"/>
      <c r="AO240" s="761"/>
      <c r="AP240" s="761"/>
      <c r="AQ240" s="761"/>
      <c r="AR240" s="761"/>
      <c r="AS240" s="761"/>
      <c r="AT240" s="761"/>
      <c r="AU240" s="761"/>
      <c r="AV240" s="761"/>
      <c r="AW240" s="761"/>
      <c r="AX240" s="772"/>
    </row>
    <row r="241" spans="1:50" ht="12.6" customHeight="1">
      <c r="A241" s="782" t="s">
        <v>1607</v>
      </c>
      <c r="B241" s="794"/>
      <c r="C241" s="775"/>
      <c r="D241" s="775"/>
      <c r="E241" s="775"/>
      <c r="F241" s="775"/>
      <c r="G241" s="775"/>
      <c r="H241" s="1107">
        <f>'PV4'!H14</f>
        <v>0</v>
      </c>
      <c r="I241" s="1107"/>
      <c r="J241" s="1107"/>
      <c r="K241" s="1107"/>
      <c r="L241" s="1107"/>
      <c r="M241" s="1107">
        <f>'PV4'!M14</f>
        <v>0</v>
      </c>
      <c r="N241" s="1107"/>
      <c r="O241" s="1107"/>
      <c r="P241" s="1107"/>
      <c r="Q241" s="1107"/>
      <c r="R241" s="1107">
        <f>'PV4'!R14</f>
        <v>0</v>
      </c>
      <c r="S241" s="1107"/>
      <c r="T241" s="1107"/>
      <c r="U241" s="1107"/>
      <c r="V241" s="1107"/>
      <c r="W241" s="1107">
        <f>'PV4'!W14</f>
        <v>0</v>
      </c>
      <c r="X241" s="1107"/>
      <c r="Y241" s="1107"/>
      <c r="Z241" s="1107"/>
      <c r="AA241" s="1107"/>
      <c r="AB241" s="1107">
        <f>'PV4'!AB14</f>
        <v>0</v>
      </c>
      <c r="AC241" s="1107"/>
      <c r="AD241" s="1107"/>
      <c r="AE241" s="1107"/>
      <c r="AF241" s="1107"/>
      <c r="AG241" s="1107">
        <f>'PV4'!AG14</f>
        <v>0</v>
      </c>
      <c r="AH241" s="1107"/>
      <c r="AI241" s="1107"/>
      <c r="AJ241" s="1107"/>
      <c r="AK241" s="1107">
        <f>'PV4'!AK14</f>
        <v>0</v>
      </c>
      <c r="AL241" s="1107"/>
      <c r="AM241" s="1107"/>
      <c r="AN241" s="1107"/>
      <c r="AO241" s="1107">
        <f>'PV4'!AO14</f>
        <v>0</v>
      </c>
      <c r="AP241" s="1107"/>
      <c r="AQ241" s="1107"/>
      <c r="AR241" s="1107"/>
      <c r="AS241" s="1107"/>
      <c r="AT241" s="1176">
        <f>'PV4'!AT14</f>
        <v>0</v>
      </c>
      <c r="AU241" s="1177"/>
      <c r="AV241" s="1177"/>
      <c r="AW241" s="1177"/>
      <c r="AX241" s="1178"/>
    </row>
    <row r="242" spans="1:50" ht="12.6" customHeight="1">
      <c r="A242" s="785" t="s">
        <v>1767</v>
      </c>
      <c r="B242" s="790"/>
      <c r="C242" s="761"/>
      <c r="D242" s="761"/>
      <c r="E242" s="761"/>
      <c r="F242" s="761"/>
      <c r="G242" s="761"/>
      <c r="H242" s="1107"/>
      <c r="I242" s="1107"/>
      <c r="J242" s="1107"/>
      <c r="K242" s="1107"/>
      <c r="L242" s="1107"/>
      <c r="M242" s="1107"/>
      <c r="N242" s="1107"/>
      <c r="O242" s="1107"/>
      <c r="P242" s="1107"/>
      <c r="Q242" s="1107"/>
      <c r="R242" s="1107"/>
      <c r="S242" s="1107"/>
      <c r="T242" s="1107"/>
      <c r="U242" s="1107"/>
      <c r="V242" s="1107"/>
      <c r="W242" s="1107"/>
      <c r="X242" s="1107"/>
      <c r="Y242" s="1107"/>
      <c r="Z242" s="1107"/>
      <c r="AA242" s="1107"/>
      <c r="AB242" s="1107"/>
      <c r="AC242" s="1107"/>
      <c r="AD242" s="1107"/>
      <c r="AE242" s="1107"/>
      <c r="AF242" s="1107"/>
      <c r="AG242" s="1107"/>
      <c r="AH242" s="1107"/>
      <c r="AI242" s="1107"/>
      <c r="AJ242" s="1107"/>
      <c r="AK242" s="1107"/>
      <c r="AL242" s="1107"/>
      <c r="AM242" s="1107"/>
      <c r="AN242" s="1107"/>
      <c r="AO242" s="1107"/>
      <c r="AP242" s="1107"/>
      <c r="AQ242" s="1107"/>
      <c r="AR242" s="1107"/>
      <c r="AS242" s="1107"/>
      <c r="AT242" s="1182"/>
      <c r="AU242" s="1183"/>
      <c r="AV242" s="1183"/>
      <c r="AW242" s="1183"/>
      <c r="AX242" s="1184"/>
    </row>
    <row r="243" spans="1:50" ht="12.6" customHeight="1">
      <c r="A243" s="785" t="s">
        <v>1603</v>
      </c>
      <c r="B243" s="790"/>
      <c r="C243" s="761"/>
      <c r="D243" s="761"/>
      <c r="E243" s="761"/>
      <c r="F243" s="761"/>
      <c r="G243" s="761"/>
      <c r="H243" s="1107"/>
      <c r="I243" s="1107"/>
      <c r="J243" s="1107"/>
      <c r="K243" s="1107"/>
      <c r="L243" s="1107"/>
      <c r="M243" s="1107"/>
      <c r="N243" s="1107"/>
      <c r="O243" s="1107"/>
      <c r="P243" s="1107"/>
      <c r="Q243" s="1107"/>
      <c r="R243" s="1107"/>
      <c r="S243" s="1107"/>
      <c r="T243" s="1107"/>
      <c r="U243" s="1107"/>
      <c r="V243" s="1107"/>
      <c r="W243" s="1107"/>
      <c r="X243" s="1107"/>
      <c r="Y243" s="1107"/>
      <c r="Z243" s="1107"/>
      <c r="AA243" s="1107"/>
      <c r="AB243" s="1107"/>
      <c r="AC243" s="1107"/>
      <c r="AD243" s="1107"/>
      <c r="AE243" s="1107"/>
      <c r="AF243" s="1107"/>
      <c r="AG243" s="1107"/>
      <c r="AH243" s="1107"/>
      <c r="AI243" s="1107"/>
      <c r="AJ243" s="1107"/>
      <c r="AK243" s="1107"/>
      <c r="AL243" s="1107"/>
      <c r="AM243" s="1107"/>
      <c r="AN243" s="1107"/>
      <c r="AO243" s="1107"/>
      <c r="AP243" s="1107"/>
      <c r="AQ243" s="1107"/>
      <c r="AR243" s="1107"/>
      <c r="AS243" s="1107"/>
      <c r="AT243" s="1182"/>
      <c r="AU243" s="1183"/>
      <c r="AV243" s="1183"/>
      <c r="AW243" s="1183"/>
      <c r="AX243" s="1184"/>
    </row>
    <row r="244" spans="1:50" ht="12.6" customHeight="1">
      <c r="A244" s="785" t="s">
        <v>1602</v>
      </c>
      <c r="B244" s="790"/>
      <c r="C244" s="761"/>
      <c r="D244" s="761"/>
      <c r="E244" s="761"/>
      <c r="F244" s="761"/>
      <c r="G244" s="761"/>
      <c r="H244" s="1107"/>
      <c r="I244" s="1107"/>
      <c r="J244" s="1107"/>
      <c r="K244" s="1107"/>
      <c r="L244" s="1107"/>
      <c r="M244" s="1107"/>
      <c r="N244" s="1107"/>
      <c r="O244" s="1107"/>
      <c r="P244" s="1107"/>
      <c r="Q244" s="1107"/>
      <c r="R244" s="1107"/>
      <c r="S244" s="1107"/>
      <c r="T244" s="1107"/>
      <c r="U244" s="1107"/>
      <c r="V244" s="1107"/>
      <c r="W244" s="1107"/>
      <c r="X244" s="1107"/>
      <c r="Y244" s="1107"/>
      <c r="Z244" s="1107"/>
      <c r="AA244" s="1107"/>
      <c r="AB244" s="1107"/>
      <c r="AC244" s="1107"/>
      <c r="AD244" s="1107"/>
      <c r="AE244" s="1107"/>
      <c r="AF244" s="1107"/>
      <c r="AG244" s="1107"/>
      <c r="AH244" s="1107"/>
      <c r="AI244" s="1107"/>
      <c r="AJ244" s="1107"/>
      <c r="AK244" s="1107"/>
      <c r="AL244" s="1107"/>
      <c r="AM244" s="1107"/>
      <c r="AN244" s="1107"/>
      <c r="AO244" s="1107"/>
      <c r="AP244" s="1107"/>
      <c r="AQ244" s="1107"/>
      <c r="AR244" s="1107"/>
      <c r="AS244" s="1107"/>
      <c r="AT244" s="1179"/>
      <c r="AU244" s="1180"/>
      <c r="AV244" s="1180"/>
      <c r="AW244" s="1180"/>
      <c r="AX244" s="1181"/>
    </row>
    <row r="245" spans="1:50" ht="12.6" customHeight="1">
      <c r="A245" s="770" t="s">
        <v>511</v>
      </c>
      <c r="B245" s="789"/>
      <c r="C245" s="771"/>
      <c r="D245" s="771"/>
      <c r="E245" s="771"/>
      <c r="F245" s="771"/>
      <c r="G245" s="771"/>
      <c r="H245" s="1107">
        <f>'PV4'!H18</f>
        <v>0</v>
      </c>
      <c r="I245" s="1107"/>
      <c r="J245" s="1107"/>
      <c r="K245" s="1107"/>
      <c r="L245" s="1107"/>
      <c r="M245" s="1107">
        <f>'PV4'!M18</f>
        <v>0</v>
      </c>
      <c r="N245" s="1107"/>
      <c r="O245" s="1107"/>
      <c r="P245" s="1107"/>
      <c r="Q245" s="1107"/>
      <c r="R245" s="1107">
        <f>'PV4'!R18</f>
        <v>0</v>
      </c>
      <c r="S245" s="1107"/>
      <c r="T245" s="1107"/>
      <c r="U245" s="1107"/>
      <c r="V245" s="1107"/>
      <c r="W245" s="1107">
        <f>'PV4'!W18</f>
        <v>0</v>
      </c>
      <c r="X245" s="1107"/>
      <c r="Y245" s="1107"/>
      <c r="Z245" s="1107"/>
      <c r="AA245" s="1107"/>
      <c r="AB245" s="1107">
        <f>'PV4'!AB18</f>
        <v>0</v>
      </c>
      <c r="AC245" s="1107"/>
      <c r="AD245" s="1107"/>
      <c r="AE245" s="1107"/>
      <c r="AF245" s="1107"/>
      <c r="AG245" s="1107">
        <f>'PV4'!AG18</f>
        <v>0</v>
      </c>
      <c r="AH245" s="1107"/>
      <c r="AI245" s="1107"/>
      <c r="AJ245" s="1107"/>
      <c r="AK245" s="1107">
        <f>'PV4'!AK18</f>
        <v>0</v>
      </c>
      <c r="AL245" s="1107"/>
      <c r="AM245" s="1107"/>
      <c r="AN245" s="1107"/>
      <c r="AO245" s="1107">
        <f>'PV4'!AO18</f>
        <v>0</v>
      </c>
      <c r="AP245" s="1107"/>
      <c r="AQ245" s="1107"/>
      <c r="AR245" s="1107"/>
      <c r="AS245" s="1107"/>
      <c r="AT245" s="1038">
        <f>'PV4'!AT18</f>
        <v>0</v>
      </c>
      <c r="AU245" s="1039"/>
      <c r="AV245" s="1039"/>
      <c r="AW245" s="1039"/>
      <c r="AX245" s="1040"/>
    </row>
    <row r="246" spans="1:50" ht="12.6" customHeight="1">
      <c r="A246" s="770" t="s">
        <v>510</v>
      </c>
      <c r="B246" s="789"/>
      <c r="C246" s="771"/>
      <c r="D246" s="771"/>
      <c r="E246" s="771"/>
      <c r="F246" s="771"/>
      <c r="G246" s="771"/>
      <c r="H246" s="1107">
        <f>'PV4'!H19</f>
        <v>0</v>
      </c>
      <c r="I246" s="1107"/>
      <c r="J246" s="1107"/>
      <c r="K246" s="1107"/>
      <c r="L246" s="1107"/>
      <c r="M246" s="1107">
        <f>'PV4'!M19</f>
        <v>0</v>
      </c>
      <c r="N246" s="1107"/>
      <c r="O246" s="1107"/>
      <c r="P246" s="1107"/>
      <c r="Q246" s="1107"/>
      <c r="R246" s="1107">
        <f>'PV4'!R19</f>
        <v>0</v>
      </c>
      <c r="S246" s="1107"/>
      <c r="T246" s="1107"/>
      <c r="U246" s="1107"/>
      <c r="V246" s="1107"/>
      <c r="W246" s="1107">
        <f>'PV4'!W19</f>
        <v>0</v>
      </c>
      <c r="X246" s="1107"/>
      <c r="Y246" s="1107"/>
      <c r="Z246" s="1107"/>
      <c r="AA246" s="1107"/>
      <c r="AB246" s="1107">
        <f>'PV4'!AB19</f>
        <v>0</v>
      </c>
      <c r="AC246" s="1107"/>
      <c r="AD246" s="1107"/>
      <c r="AE246" s="1107"/>
      <c r="AF246" s="1107"/>
      <c r="AG246" s="1107">
        <f>'PV4'!AG19</f>
        <v>0</v>
      </c>
      <c r="AH246" s="1107"/>
      <c r="AI246" s="1107"/>
      <c r="AJ246" s="1107"/>
      <c r="AK246" s="1107">
        <f>'PV4'!AK19</f>
        <v>0</v>
      </c>
      <c r="AL246" s="1107"/>
      <c r="AM246" s="1107"/>
      <c r="AN246" s="1107"/>
      <c r="AO246" s="1107">
        <f>'PV4'!AO19</f>
        <v>0</v>
      </c>
      <c r="AP246" s="1107"/>
      <c r="AQ246" s="1107"/>
      <c r="AR246" s="1107"/>
      <c r="AS246" s="1107"/>
      <c r="AT246" s="1038">
        <f>'PV4'!AT19</f>
        <v>0</v>
      </c>
      <c r="AU246" s="1039"/>
      <c r="AV246" s="1039"/>
      <c r="AW246" s="1039"/>
      <c r="AX246" s="1040"/>
    </row>
    <row r="247" spans="1:50" ht="12.6" customHeight="1">
      <c r="A247" s="770" t="s">
        <v>590</v>
      </c>
      <c r="B247" s="789"/>
      <c r="C247" s="771"/>
      <c r="D247" s="771"/>
      <c r="E247" s="771"/>
      <c r="F247" s="771"/>
      <c r="G247" s="771"/>
      <c r="H247" s="1107">
        <f>'PV4'!H20</f>
        <v>0</v>
      </c>
      <c r="I247" s="1107"/>
      <c r="J247" s="1107"/>
      <c r="K247" s="1107"/>
      <c r="L247" s="1107"/>
      <c r="M247" s="1107">
        <f>'PV4'!M20</f>
        <v>0</v>
      </c>
      <c r="N247" s="1107"/>
      <c r="O247" s="1107"/>
      <c r="P247" s="1107"/>
      <c r="Q247" s="1107"/>
      <c r="R247" s="1107">
        <f>'PV4'!R20</f>
        <v>0</v>
      </c>
      <c r="S247" s="1107"/>
      <c r="T247" s="1107"/>
      <c r="U247" s="1107"/>
      <c r="V247" s="1107"/>
      <c r="W247" s="1107">
        <f>'PV4'!W20</f>
        <v>0</v>
      </c>
      <c r="X247" s="1107"/>
      <c r="Y247" s="1107"/>
      <c r="Z247" s="1107"/>
      <c r="AA247" s="1107"/>
      <c r="AB247" s="1107">
        <f>'PV4'!AB20</f>
        <v>0</v>
      </c>
      <c r="AC247" s="1107"/>
      <c r="AD247" s="1107"/>
      <c r="AE247" s="1107"/>
      <c r="AF247" s="1107"/>
      <c r="AG247" s="1107">
        <f>'PV4'!AG20</f>
        <v>0</v>
      </c>
      <c r="AH247" s="1107"/>
      <c r="AI247" s="1107"/>
      <c r="AJ247" s="1107"/>
      <c r="AK247" s="1107">
        <f>'PV4'!AK20</f>
        <v>0</v>
      </c>
      <c r="AL247" s="1107"/>
      <c r="AM247" s="1107"/>
      <c r="AN247" s="1107"/>
      <c r="AO247" s="1107">
        <f>'PV4'!AO20</f>
        <v>0</v>
      </c>
      <c r="AP247" s="1107"/>
      <c r="AQ247" s="1107"/>
      <c r="AR247" s="1107"/>
      <c r="AS247" s="1107"/>
      <c r="AT247" s="1038">
        <f>'PV4'!AT20</f>
        <v>0</v>
      </c>
      <c r="AU247" s="1039"/>
      <c r="AV247" s="1039"/>
      <c r="AW247" s="1039"/>
      <c r="AX247" s="1040"/>
    </row>
    <row r="248" spans="1:50" ht="12.6" customHeight="1">
      <c r="A248" s="785" t="s">
        <v>505</v>
      </c>
      <c r="B248" s="790"/>
      <c r="C248" s="761"/>
      <c r="D248" s="761"/>
      <c r="E248" s="761"/>
      <c r="F248" s="761"/>
      <c r="G248" s="761"/>
      <c r="H248" s="1107">
        <f>'PV4'!H21</f>
        <v>0</v>
      </c>
      <c r="I248" s="1107"/>
      <c r="J248" s="1107"/>
      <c r="K248" s="1107"/>
      <c r="L248" s="1107"/>
      <c r="M248" s="1107">
        <f>'PV4'!M21</f>
        <v>0</v>
      </c>
      <c r="N248" s="1107"/>
      <c r="O248" s="1107"/>
      <c r="P248" s="1107"/>
      <c r="Q248" s="1107"/>
      <c r="R248" s="1107">
        <f>'PV4'!R21</f>
        <v>0</v>
      </c>
      <c r="S248" s="1107"/>
      <c r="T248" s="1107"/>
      <c r="U248" s="1107"/>
      <c r="V248" s="1107"/>
      <c r="W248" s="1107">
        <f>'PV4'!W21</f>
        <v>0</v>
      </c>
      <c r="X248" s="1107"/>
      <c r="Y248" s="1107"/>
      <c r="Z248" s="1107"/>
      <c r="AA248" s="1107"/>
      <c r="AB248" s="1107">
        <f>'PV4'!AB21</f>
        <v>0</v>
      </c>
      <c r="AC248" s="1107"/>
      <c r="AD248" s="1107"/>
      <c r="AE248" s="1107"/>
      <c r="AF248" s="1107"/>
      <c r="AG248" s="1107">
        <f>'PV4'!AG21</f>
        <v>0</v>
      </c>
      <c r="AH248" s="1107"/>
      <c r="AI248" s="1107"/>
      <c r="AJ248" s="1107"/>
      <c r="AK248" s="1107">
        <f>'PV4'!AK21</f>
        <v>0</v>
      </c>
      <c r="AL248" s="1107"/>
      <c r="AM248" s="1107"/>
      <c r="AN248" s="1107"/>
      <c r="AO248" s="1107">
        <f>'PV4'!AO21</f>
        <v>0</v>
      </c>
      <c r="AP248" s="1107"/>
      <c r="AQ248" s="1107"/>
      <c r="AR248" s="1107"/>
      <c r="AS248" s="1107"/>
      <c r="AT248" s="1176">
        <f>'PV4'!AT21</f>
        <v>0</v>
      </c>
      <c r="AU248" s="1177"/>
      <c r="AV248" s="1177"/>
      <c r="AW248" s="1177"/>
      <c r="AX248" s="1178"/>
    </row>
    <row r="249" spans="1:50" ht="12.6" customHeight="1">
      <c r="A249" s="785" t="s">
        <v>1603</v>
      </c>
      <c r="B249" s="790"/>
      <c r="C249" s="761"/>
      <c r="D249" s="761"/>
      <c r="E249" s="761"/>
      <c r="F249" s="761"/>
      <c r="G249" s="761"/>
      <c r="H249" s="1107"/>
      <c r="I249" s="1107"/>
      <c r="J249" s="1107"/>
      <c r="K249" s="1107"/>
      <c r="L249" s="1107"/>
      <c r="M249" s="1107"/>
      <c r="N249" s="1107"/>
      <c r="O249" s="1107"/>
      <c r="P249" s="1107"/>
      <c r="Q249" s="1107"/>
      <c r="R249" s="1107"/>
      <c r="S249" s="1107"/>
      <c r="T249" s="1107"/>
      <c r="U249" s="1107"/>
      <c r="V249" s="1107"/>
      <c r="W249" s="1107"/>
      <c r="X249" s="1107"/>
      <c r="Y249" s="1107"/>
      <c r="Z249" s="1107"/>
      <c r="AA249" s="1107"/>
      <c r="AB249" s="1107"/>
      <c r="AC249" s="1107"/>
      <c r="AD249" s="1107"/>
      <c r="AE249" s="1107"/>
      <c r="AF249" s="1107"/>
      <c r="AG249" s="1107"/>
      <c r="AH249" s="1107"/>
      <c r="AI249" s="1107"/>
      <c r="AJ249" s="1107"/>
      <c r="AK249" s="1107"/>
      <c r="AL249" s="1107"/>
      <c r="AM249" s="1107"/>
      <c r="AN249" s="1107"/>
      <c r="AO249" s="1107"/>
      <c r="AP249" s="1107"/>
      <c r="AQ249" s="1107"/>
      <c r="AR249" s="1107"/>
      <c r="AS249" s="1107"/>
      <c r="AT249" s="1182"/>
      <c r="AU249" s="1183"/>
      <c r="AV249" s="1183"/>
      <c r="AW249" s="1183"/>
      <c r="AX249" s="1184"/>
    </row>
    <row r="250" spans="1:50" ht="12.6" customHeight="1">
      <c r="A250" s="788" t="s">
        <v>1602</v>
      </c>
      <c r="B250" s="791"/>
      <c r="C250" s="778"/>
      <c r="D250" s="778"/>
      <c r="E250" s="778"/>
      <c r="F250" s="778"/>
      <c r="G250" s="778"/>
      <c r="H250" s="1107"/>
      <c r="I250" s="1107"/>
      <c r="J250" s="1107"/>
      <c r="K250" s="1107"/>
      <c r="L250" s="1107"/>
      <c r="M250" s="1107"/>
      <c r="N250" s="1107"/>
      <c r="O250" s="1107"/>
      <c r="P250" s="1107"/>
      <c r="Q250" s="1107"/>
      <c r="R250" s="1107"/>
      <c r="S250" s="1107"/>
      <c r="T250" s="1107"/>
      <c r="U250" s="1107"/>
      <c r="V250" s="1107"/>
      <c r="W250" s="1107"/>
      <c r="X250" s="1107"/>
      <c r="Y250" s="1107"/>
      <c r="Z250" s="1107"/>
      <c r="AA250" s="1107"/>
      <c r="AB250" s="1107"/>
      <c r="AC250" s="1107"/>
      <c r="AD250" s="1107"/>
      <c r="AE250" s="1107"/>
      <c r="AF250" s="1107"/>
      <c r="AG250" s="1107"/>
      <c r="AH250" s="1107"/>
      <c r="AI250" s="1107"/>
      <c r="AJ250" s="1107"/>
      <c r="AK250" s="1107"/>
      <c r="AL250" s="1107"/>
      <c r="AM250" s="1107"/>
      <c r="AN250" s="1107"/>
      <c r="AO250" s="1107"/>
      <c r="AP250" s="1107"/>
      <c r="AQ250" s="1107"/>
      <c r="AR250" s="1107"/>
      <c r="AS250" s="1107"/>
      <c r="AT250" s="1182"/>
      <c r="AU250" s="1183"/>
      <c r="AV250" s="1183"/>
      <c r="AW250" s="1183"/>
      <c r="AX250" s="1184"/>
    </row>
    <row r="251" spans="1:50" ht="12.6" customHeight="1">
      <c r="A251" s="761" t="s">
        <v>1896</v>
      </c>
      <c r="B251" s="761"/>
      <c r="C251" s="761"/>
      <c r="D251" s="761"/>
      <c r="E251" s="761"/>
      <c r="F251" s="761"/>
      <c r="G251" s="761"/>
      <c r="H251" s="754"/>
      <c r="I251" s="754"/>
      <c r="J251" s="754"/>
      <c r="K251" s="754"/>
      <c r="L251" s="754"/>
      <c r="M251" s="754"/>
      <c r="N251" s="754"/>
      <c r="O251" s="754"/>
      <c r="P251" s="754"/>
      <c r="Q251" s="754"/>
      <c r="R251" s="754"/>
      <c r="S251" s="754"/>
      <c r="T251" s="754"/>
      <c r="U251" s="754"/>
      <c r="V251" s="754"/>
      <c r="W251" s="754"/>
      <c r="X251" s="754"/>
      <c r="Y251" s="754"/>
      <c r="Z251" s="754"/>
      <c r="AA251" s="754"/>
      <c r="AB251" s="754"/>
      <c r="AC251" s="754"/>
      <c r="AD251" s="754"/>
      <c r="AE251" s="754"/>
      <c r="AF251" s="754"/>
      <c r="AG251" s="754"/>
      <c r="AH251" s="754"/>
      <c r="AI251" s="754"/>
      <c r="AJ251" s="754"/>
      <c r="AK251" s="754"/>
      <c r="AL251" s="754"/>
      <c r="AM251" s="754"/>
      <c r="AN251" s="754"/>
      <c r="AO251" s="754"/>
      <c r="AP251" s="754"/>
      <c r="AQ251" s="754"/>
      <c r="AR251" s="754"/>
      <c r="AS251" s="754"/>
      <c r="AT251" s="753"/>
      <c r="AU251" s="753"/>
      <c r="AV251" s="753"/>
      <c r="AW251" s="753"/>
      <c r="AX251" s="483"/>
    </row>
    <row r="252" spans="1:50" ht="12.6" customHeight="1">
      <c r="A252" s="782" t="s">
        <v>1607</v>
      </c>
      <c r="B252" s="775"/>
      <c r="C252" s="775"/>
      <c r="D252" s="775"/>
      <c r="E252" s="775"/>
      <c r="F252" s="775"/>
      <c r="G252" s="775"/>
      <c r="H252" s="1081">
        <f>'PV4'!H25</f>
        <v>0</v>
      </c>
      <c r="I252" s="1081"/>
      <c r="J252" s="1081"/>
      <c r="K252" s="1081"/>
      <c r="L252" s="1081"/>
      <c r="M252" s="1081">
        <f>'PV4'!M25</f>
        <v>0</v>
      </c>
      <c r="N252" s="1081"/>
      <c r="O252" s="1081"/>
      <c r="P252" s="1081"/>
      <c r="Q252" s="1081"/>
      <c r="R252" s="1081">
        <f>'PV4'!R25</f>
        <v>0</v>
      </c>
      <c r="S252" s="1081"/>
      <c r="T252" s="1081"/>
      <c r="U252" s="1081"/>
      <c r="V252" s="1081"/>
      <c r="W252" s="1081">
        <f>'PV4'!W25</f>
        <v>0</v>
      </c>
      <c r="X252" s="1081"/>
      <c r="Y252" s="1081"/>
      <c r="Z252" s="1081"/>
      <c r="AA252" s="1081"/>
      <c r="AB252" s="1081">
        <f>'PV4'!AB25</f>
        <v>0</v>
      </c>
      <c r="AC252" s="1081"/>
      <c r="AD252" s="1081"/>
      <c r="AE252" s="1081"/>
      <c r="AF252" s="1081"/>
      <c r="AG252" s="1081">
        <f>'PV4'!AG25</f>
        <v>0</v>
      </c>
      <c r="AH252" s="1081"/>
      <c r="AI252" s="1081"/>
      <c r="AJ252" s="1081"/>
      <c r="AK252" s="1081">
        <f>'PV4'!AK25</f>
        <v>0</v>
      </c>
      <c r="AL252" s="1081"/>
      <c r="AM252" s="1081"/>
      <c r="AN252" s="1081"/>
      <c r="AO252" s="1081">
        <f>'PV4'!AO25</f>
        <v>0</v>
      </c>
      <c r="AP252" s="1081"/>
      <c r="AQ252" s="1081"/>
      <c r="AR252" s="1081"/>
      <c r="AS252" s="1081"/>
      <c r="AT252" s="1176">
        <f>'PV4'!AT25</f>
        <v>0</v>
      </c>
      <c r="AU252" s="1177"/>
      <c r="AV252" s="1177"/>
      <c r="AW252" s="1177"/>
      <c r="AX252" s="1178"/>
    </row>
    <row r="253" spans="1:50" ht="12.6" customHeight="1">
      <c r="A253" s="785" t="s">
        <v>1767</v>
      </c>
      <c r="B253" s="761"/>
      <c r="C253" s="761"/>
      <c r="D253" s="761"/>
      <c r="E253" s="761"/>
      <c r="F253" s="761"/>
      <c r="G253" s="761"/>
      <c r="H253" s="1081"/>
      <c r="I253" s="1081"/>
      <c r="J253" s="1081"/>
      <c r="K253" s="1081"/>
      <c r="L253" s="1081"/>
      <c r="M253" s="1081"/>
      <c r="N253" s="1081"/>
      <c r="O253" s="1081"/>
      <c r="P253" s="1081"/>
      <c r="Q253" s="1081"/>
      <c r="R253" s="1081"/>
      <c r="S253" s="1081"/>
      <c r="T253" s="1081"/>
      <c r="U253" s="1081"/>
      <c r="V253" s="1081"/>
      <c r="W253" s="1081"/>
      <c r="X253" s="1081"/>
      <c r="Y253" s="1081"/>
      <c r="Z253" s="1081"/>
      <c r="AA253" s="1081"/>
      <c r="AB253" s="1081"/>
      <c r="AC253" s="1081"/>
      <c r="AD253" s="1081"/>
      <c r="AE253" s="1081"/>
      <c r="AF253" s="1081"/>
      <c r="AG253" s="1081"/>
      <c r="AH253" s="1081"/>
      <c r="AI253" s="1081"/>
      <c r="AJ253" s="1081"/>
      <c r="AK253" s="1081"/>
      <c r="AL253" s="1081"/>
      <c r="AM253" s="1081"/>
      <c r="AN253" s="1081"/>
      <c r="AO253" s="1081"/>
      <c r="AP253" s="1081"/>
      <c r="AQ253" s="1081"/>
      <c r="AR253" s="1081"/>
      <c r="AS253" s="1081"/>
      <c r="AT253" s="1182"/>
      <c r="AU253" s="1183"/>
      <c r="AV253" s="1183"/>
      <c r="AW253" s="1183"/>
      <c r="AX253" s="1184"/>
    </row>
    <row r="254" spans="1:50" ht="12.6" customHeight="1">
      <c r="A254" s="785" t="s">
        <v>1603</v>
      </c>
      <c r="B254" s="761"/>
      <c r="C254" s="761"/>
      <c r="D254" s="761"/>
      <c r="E254" s="761"/>
      <c r="F254" s="761"/>
      <c r="G254" s="761"/>
      <c r="H254" s="1081"/>
      <c r="I254" s="1081"/>
      <c r="J254" s="1081"/>
      <c r="K254" s="1081"/>
      <c r="L254" s="1081"/>
      <c r="M254" s="1081"/>
      <c r="N254" s="1081"/>
      <c r="O254" s="1081"/>
      <c r="P254" s="1081"/>
      <c r="Q254" s="1081"/>
      <c r="R254" s="1081"/>
      <c r="S254" s="1081"/>
      <c r="T254" s="1081"/>
      <c r="U254" s="1081"/>
      <c r="V254" s="1081"/>
      <c r="W254" s="1081"/>
      <c r="X254" s="1081"/>
      <c r="Y254" s="1081"/>
      <c r="Z254" s="1081"/>
      <c r="AA254" s="1081"/>
      <c r="AB254" s="1081"/>
      <c r="AC254" s="1081"/>
      <c r="AD254" s="1081"/>
      <c r="AE254" s="1081"/>
      <c r="AF254" s="1081"/>
      <c r="AG254" s="1081"/>
      <c r="AH254" s="1081"/>
      <c r="AI254" s="1081"/>
      <c r="AJ254" s="1081"/>
      <c r="AK254" s="1081"/>
      <c r="AL254" s="1081"/>
      <c r="AM254" s="1081"/>
      <c r="AN254" s="1081"/>
      <c r="AO254" s="1081"/>
      <c r="AP254" s="1081"/>
      <c r="AQ254" s="1081"/>
      <c r="AR254" s="1081"/>
      <c r="AS254" s="1081"/>
      <c r="AT254" s="1182"/>
      <c r="AU254" s="1183"/>
      <c r="AV254" s="1183"/>
      <c r="AW254" s="1183"/>
      <c r="AX254" s="1184"/>
    </row>
    <row r="255" spans="1:50" ht="12.6" customHeight="1">
      <c r="A255" s="785" t="s">
        <v>1602</v>
      </c>
      <c r="B255" s="761"/>
      <c r="C255" s="761"/>
      <c r="D255" s="761"/>
      <c r="E255" s="761"/>
      <c r="F255" s="761"/>
      <c r="G255" s="761"/>
      <c r="H255" s="1081"/>
      <c r="I255" s="1081"/>
      <c r="J255" s="1081"/>
      <c r="K255" s="1081"/>
      <c r="L255" s="1081"/>
      <c r="M255" s="1081"/>
      <c r="N255" s="1081"/>
      <c r="O255" s="1081"/>
      <c r="P255" s="1081"/>
      <c r="Q255" s="1081"/>
      <c r="R255" s="1081"/>
      <c r="S255" s="1081"/>
      <c r="T255" s="1081"/>
      <c r="U255" s="1081"/>
      <c r="V255" s="1081"/>
      <c r="W255" s="1081"/>
      <c r="X255" s="1081"/>
      <c r="Y255" s="1081"/>
      <c r="Z255" s="1081"/>
      <c r="AA255" s="1081"/>
      <c r="AB255" s="1081"/>
      <c r="AC255" s="1081"/>
      <c r="AD255" s="1081"/>
      <c r="AE255" s="1081"/>
      <c r="AF255" s="1081"/>
      <c r="AG255" s="1081"/>
      <c r="AH255" s="1081"/>
      <c r="AI255" s="1081"/>
      <c r="AJ255" s="1081"/>
      <c r="AK255" s="1081"/>
      <c r="AL255" s="1081"/>
      <c r="AM255" s="1081"/>
      <c r="AN255" s="1081"/>
      <c r="AO255" s="1081"/>
      <c r="AP255" s="1081"/>
      <c r="AQ255" s="1081"/>
      <c r="AR255" s="1081"/>
      <c r="AS255" s="1081"/>
      <c r="AT255" s="1179"/>
      <c r="AU255" s="1180"/>
      <c r="AV255" s="1180"/>
      <c r="AW255" s="1180"/>
      <c r="AX255" s="1181"/>
    </row>
    <row r="256" spans="1:50" ht="12.6" customHeight="1">
      <c r="A256" s="770" t="s">
        <v>511</v>
      </c>
      <c r="B256" s="771"/>
      <c r="C256" s="771"/>
      <c r="D256" s="771"/>
      <c r="E256" s="771"/>
      <c r="F256" s="771"/>
      <c r="G256" s="771"/>
      <c r="H256" s="1081">
        <f>'PV4'!H29</f>
        <v>0</v>
      </c>
      <c r="I256" s="1081"/>
      <c r="J256" s="1081"/>
      <c r="K256" s="1081"/>
      <c r="L256" s="1081"/>
      <c r="M256" s="1081">
        <f>'PV4'!M29</f>
        <v>0</v>
      </c>
      <c r="N256" s="1081"/>
      <c r="O256" s="1081"/>
      <c r="P256" s="1081"/>
      <c r="Q256" s="1081"/>
      <c r="R256" s="1081">
        <f>'PV4'!R29</f>
        <v>0</v>
      </c>
      <c r="S256" s="1081"/>
      <c r="T256" s="1081"/>
      <c r="U256" s="1081"/>
      <c r="V256" s="1081"/>
      <c r="W256" s="1081">
        <f>'PV4'!W29</f>
        <v>0</v>
      </c>
      <c r="X256" s="1081"/>
      <c r="Y256" s="1081"/>
      <c r="Z256" s="1081"/>
      <c r="AA256" s="1081"/>
      <c r="AB256" s="1081">
        <f>'PV4'!AB29</f>
        <v>0</v>
      </c>
      <c r="AC256" s="1081"/>
      <c r="AD256" s="1081"/>
      <c r="AE256" s="1081"/>
      <c r="AF256" s="1081"/>
      <c r="AG256" s="1081">
        <f>'PV4'!AG29</f>
        <v>0</v>
      </c>
      <c r="AH256" s="1081"/>
      <c r="AI256" s="1081"/>
      <c r="AJ256" s="1081"/>
      <c r="AK256" s="1081">
        <f>'PV4'!AK29</f>
        <v>0</v>
      </c>
      <c r="AL256" s="1081"/>
      <c r="AM256" s="1081"/>
      <c r="AN256" s="1081"/>
      <c r="AO256" s="1081">
        <f>'PV4'!AO29</f>
        <v>0</v>
      </c>
      <c r="AP256" s="1081"/>
      <c r="AQ256" s="1081"/>
      <c r="AR256" s="1081"/>
      <c r="AS256" s="1081"/>
      <c r="AT256" s="1038">
        <f>'PV4'!AT29</f>
        <v>0</v>
      </c>
      <c r="AU256" s="1039"/>
      <c r="AV256" s="1039"/>
      <c r="AW256" s="1039"/>
      <c r="AX256" s="1040"/>
    </row>
    <row r="257" spans="1:50" ht="12.6" customHeight="1">
      <c r="A257" s="770" t="s">
        <v>510</v>
      </c>
      <c r="B257" s="789"/>
      <c r="C257" s="771"/>
      <c r="D257" s="771"/>
      <c r="E257" s="771"/>
      <c r="F257" s="771"/>
      <c r="G257" s="771"/>
      <c r="H257" s="1081">
        <f>'PV4'!H30</f>
        <v>0</v>
      </c>
      <c r="I257" s="1081"/>
      <c r="J257" s="1081"/>
      <c r="K257" s="1081"/>
      <c r="L257" s="1081"/>
      <c r="M257" s="1081">
        <f>'PV4'!M30</f>
        <v>0</v>
      </c>
      <c r="N257" s="1081"/>
      <c r="O257" s="1081"/>
      <c r="P257" s="1081"/>
      <c r="Q257" s="1081"/>
      <c r="R257" s="1081">
        <f>'PV4'!R30</f>
        <v>0</v>
      </c>
      <c r="S257" s="1081"/>
      <c r="T257" s="1081"/>
      <c r="U257" s="1081"/>
      <c r="V257" s="1081"/>
      <c r="W257" s="1081">
        <f>'PV4'!W30</f>
        <v>0</v>
      </c>
      <c r="X257" s="1081"/>
      <c r="Y257" s="1081"/>
      <c r="Z257" s="1081"/>
      <c r="AA257" s="1081"/>
      <c r="AB257" s="1081">
        <f>'PV4'!AB30</f>
        <v>0</v>
      </c>
      <c r="AC257" s="1081"/>
      <c r="AD257" s="1081"/>
      <c r="AE257" s="1081"/>
      <c r="AF257" s="1081"/>
      <c r="AG257" s="1081">
        <f>'PV4'!AG30</f>
        <v>0</v>
      </c>
      <c r="AH257" s="1081"/>
      <c r="AI257" s="1081"/>
      <c r="AJ257" s="1081"/>
      <c r="AK257" s="1081">
        <f>'PV4'!AK30</f>
        <v>0</v>
      </c>
      <c r="AL257" s="1081"/>
      <c r="AM257" s="1081"/>
      <c r="AN257" s="1081"/>
      <c r="AO257" s="1081">
        <f>'PV4'!AO30</f>
        <v>0</v>
      </c>
      <c r="AP257" s="1081"/>
      <c r="AQ257" s="1081"/>
      <c r="AR257" s="1081"/>
      <c r="AS257" s="1081"/>
      <c r="AT257" s="1038">
        <f>'PV4'!AT30</f>
        <v>0</v>
      </c>
      <c r="AU257" s="1039"/>
      <c r="AV257" s="1039"/>
      <c r="AW257" s="1039"/>
      <c r="AX257" s="1040"/>
    </row>
    <row r="258" spans="1:50" ht="12.6" customHeight="1">
      <c r="A258" s="770" t="s">
        <v>590</v>
      </c>
      <c r="B258" s="789"/>
      <c r="C258" s="771"/>
      <c r="D258" s="771"/>
      <c r="E258" s="771"/>
      <c r="F258" s="771"/>
      <c r="G258" s="771"/>
      <c r="H258" s="1081">
        <f>'PV4'!H31</f>
        <v>0</v>
      </c>
      <c r="I258" s="1081"/>
      <c r="J258" s="1081"/>
      <c r="K258" s="1081"/>
      <c r="L258" s="1081"/>
      <c r="M258" s="1081">
        <f>'PV4'!M31</f>
        <v>0</v>
      </c>
      <c r="N258" s="1081"/>
      <c r="O258" s="1081"/>
      <c r="P258" s="1081"/>
      <c r="Q258" s="1081"/>
      <c r="R258" s="1081">
        <f>'PV4'!R31</f>
        <v>0</v>
      </c>
      <c r="S258" s="1081"/>
      <c r="T258" s="1081"/>
      <c r="U258" s="1081"/>
      <c r="V258" s="1081"/>
      <c r="W258" s="1081">
        <f>'PV4'!W31</f>
        <v>0</v>
      </c>
      <c r="X258" s="1081"/>
      <c r="Y258" s="1081"/>
      <c r="Z258" s="1081"/>
      <c r="AA258" s="1081"/>
      <c r="AB258" s="1081">
        <f>'PV4'!AB31</f>
        <v>0</v>
      </c>
      <c r="AC258" s="1081"/>
      <c r="AD258" s="1081"/>
      <c r="AE258" s="1081"/>
      <c r="AF258" s="1081"/>
      <c r="AG258" s="1081">
        <f>'PV4'!AG31</f>
        <v>0</v>
      </c>
      <c r="AH258" s="1081"/>
      <c r="AI258" s="1081"/>
      <c r="AJ258" s="1081"/>
      <c r="AK258" s="1081">
        <f>'PV4'!AK31</f>
        <v>0</v>
      </c>
      <c r="AL258" s="1081"/>
      <c r="AM258" s="1081"/>
      <c r="AN258" s="1081"/>
      <c r="AO258" s="1081">
        <f>'PV4'!AO31</f>
        <v>0</v>
      </c>
      <c r="AP258" s="1081"/>
      <c r="AQ258" s="1081"/>
      <c r="AR258" s="1081"/>
      <c r="AS258" s="1081"/>
      <c r="AT258" s="1038">
        <f>'PV4'!AT31</f>
        <v>0</v>
      </c>
      <c r="AU258" s="1039"/>
      <c r="AV258" s="1039"/>
      <c r="AW258" s="1039"/>
      <c r="AX258" s="1040"/>
    </row>
    <row r="259" spans="1:50" ht="12.6" customHeight="1">
      <c r="A259" s="785" t="s">
        <v>505</v>
      </c>
      <c r="B259" s="761"/>
      <c r="C259" s="761"/>
      <c r="D259" s="761"/>
      <c r="E259" s="761"/>
      <c r="F259" s="761"/>
      <c r="G259" s="761"/>
      <c r="H259" s="1081">
        <f>'PV4'!H32</f>
        <v>0</v>
      </c>
      <c r="I259" s="1081"/>
      <c r="J259" s="1081"/>
      <c r="K259" s="1081"/>
      <c r="L259" s="1081"/>
      <c r="M259" s="1081">
        <f>'PV4'!M32</f>
        <v>0</v>
      </c>
      <c r="N259" s="1081"/>
      <c r="O259" s="1081"/>
      <c r="P259" s="1081"/>
      <c r="Q259" s="1081"/>
      <c r="R259" s="1081">
        <f>'PV4'!R32</f>
        <v>0</v>
      </c>
      <c r="S259" s="1081"/>
      <c r="T259" s="1081"/>
      <c r="U259" s="1081"/>
      <c r="V259" s="1081"/>
      <c r="W259" s="1081">
        <f>'PV4'!W32</f>
        <v>0</v>
      </c>
      <c r="X259" s="1081"/>
      <c r="Y259" s="1081"/>
      <c r="Z259" s="1081"/>
      <c r="AA259" s="1081"/>
      <c r="AB259" s="1081">
        <f>'PV4'!AB32</f>
        <v>0</v>
      </c>
      <c r="AC259" s="1081"/>
      <c r="AD259" s="1081"/>
      <c r="AE259" s="1081"/>
      <c r="AF259" s="1081"/>
      <c r="AG259" s="1081">
        <f>'PV4'!AG32</f>
        <v>0</v>
      </c>
      <c r="AH259" s="1081"/>
      <c r="AI259" s="1081"/>
      <c r="AJ259" s="1081"/>
      <c r="AK259" s="1081">
        <f>'PV4'!AK32</f>
        <v>0</v>
      </c>
      <c r="AL259" s="1081"/>
      <c r="AM259" s="1081"/>
      <c r="AN259" s="1081"/>
      <c r="AO259" s="1081">
        <f>'PV4'!AO32</f>
        <v>0</v>
      </c>
      <c r="AP259" s="1081"/>
      <c r="AQ259" s="1081"/>
      <c r="AR259" s="1081"/>
      <c r="AS259" s="1081"/>
      <c r="AT259" s="1176">
        <f>'PV4'!AT32</f>
        <v>0</v>
      </c>
      <c r="AU259" s="1177"/>
      <c r="AV259" s="1177"/>
      <c r="AW259" s="1177"/>
      <c r="AX259" s="1178"/>
    </row>
    <row r="260" spans="1:50" ht="12.6" customHeight="1">
      <c r="A260" s="785" t="s">
        <v>1603</v>
      </c>
      <c r="B260" s="761"/>
      <c r="C260" s="761"/>
      <c r="D260" s="761"/>
      <c r="E260" s="761"/>
      <c r="F260" s="761"/>
      <c r="G260" s="761"/>
      <c r="H260" s="1081"/>
      <c r="I260" s="1081"/>
      <c r="J260" s="1081"/>
      <c r="K260" s="1081"/>
      <c r="L260" s="1081"/>
      <c r="M260" s="1081"/>
      <c r="N260" s="1081"/>
      <c r="O260" s="1081"/>
      <c r="P260" s="1081"/>
      <c r="Q260" s="1081"/>
      <c r="R260" s="1081"/>
      <c r="S260" s="1081"/>
      <c r="T260" s="1081"/>
      <c r="U260" s="1081"/>
      <c r="V260" s="1081"/>
      <c r="W260" s="1081"/>
      <c r="X260" s="1081"/>
      <c r="Y260" s="1081"/>
      <c r="Z260" s="1081"/>
      <c r="AA260" s="1081"/>
      <c r="AB260" s="1081"/>
      <c r="AC260" s="1081"/>
      <c r="AD260" s="1081"/>
      <c r="AE260" s="1081"/>
      <c r="AF260" s="1081"/>
      <c r="AG260" s="1081"/>
      <c r="AH260" s="1081"/>
      <c r="AI260" s="1081"/>
      <c r="AJ260" s="1081"/>
      <c r="AK260" s="1081"/>
      <c r="AL260" s="1081"/>
      <c r="AM260" s="1081"/>
      <c r="AN260" s="1081"/>
      <c r="AO260" s="1081"/>
      <c r="AP260" s="1081"/>
      <c r="AQ260" s="1081"/>
      <c r="AR260" s="1081"/>
      <c r="AS260" s="1081"/>
      <c r="AT260" s="1182"/>
      <c r="AU260" s="1183"/>
      <c r="AV260" s="1183"/>
      <c r="AW260" s="1183"/>
      <c r="AX260" s="1184"/>
    </row>
    <row r="261" spans="1:50" ht="12.6" customHeight="1">
      <c r="A261" s="788" t="s">
        <v>1602</v>
      </c>
      <c r="B261" s="778"/>
      <c r="C261" s="778"/>
      <c r="D261" s="778"/>
      <c r="E261" s="778"/>
      <c r="F261" s="778"/>
      <c r="G261" s="778"/>
      <c r="H261" s="1081"/>
      <c r="I261" s="1081"/>
      <c r="J261" s="1081"/>
      <c r="K261" s="1081"/>
      <c r="L261" s="1081"/>
      <c r="M261" s="1081"/>
      <c r="N261" s="1081"/>
      <c r="O261" s="1081"/>
      <c r="P261" s="1081"/>
      <c r="Q261" s="1081"/>
      <c r="R261" s="1081"/>
      <c r="S261" s="1081"/>
      <c r="T261" s="1081"/>
      <c r="U261" s="1081"/>
      <c r="V261" s="1081"/>
      <c r="W261" s="1081"/>
      <c r="X261" s="1081"/>
      <c r="Y261" s="1081"/>
      <c r="Z261" s="1081"/>
      <c r="AA261" s="1081"/>
      <c r="AB261" s="1081"/>
      <c r="AC261" s="1081"/>
      <c r="AD261" s="1081"/>
      <c r="AE261" s="1081"/>
      <c r="AF261" s="1081"/>
      <c r="AG261" s="1081"/>
      <c r="AH261" s="1081"/>
      <c r="AI261" s="1081"/>
      <c r="AJ261" s="1081"/>
      <c r="AK261" s="1081"/>
      <c r="AL261" s="1081"/>
      <c r="AM261" s="1081"/>
      <c r="AN261" s="1081"/>
      <c r="AO261" s="1081"/>
      <c r="AP261" s="1081"/>
      <c r="AQ261" s="1081"/>
      <c r="AR261" s="1081"/>
      <c r="AS261" s="1081"/>
      <c r="AT261" s="1179"/>
      <c r="AU261" s="1180"/>
      <c r="AV261" s="1180"/>
      <c r="AW261" s="1180"/>
      <c r="AX261" s="1181"/>
    </row>
    <row r="262" spans="1:50" ht="12.6" customHeight="1">
      <c r="A262" s="761" t="s">
        <v>1879</v>
      </c>
      <c r="B262" s="761"/>
      <c r="C262" s="761"/>
      <c r="D262" s="761"/>
      <c r="E262" s="761"/>
      <c r="F262" s="761"/>
      <c r="G262" s="761"/>
      <c r="H262" s="754"/>
      <c r="I262" s="754"/>
      <c r="J262" s="754"/>
      <c r="K262" s="754"/>
      <c r="L262" s="754"/>
      <c r="M262" s="754"/>
      <c r="N262" s="754"/>
      <c r="O262" s="754"/>
      <c r="P262" s="754"/>
      <c r="Q262" s="754"/>
      <c r="R262" s="754"/>
      <c r="S262" s="754"/>
      <c r="T262" s="754"/>
      <c r="U262" s="754"/>
      <c r="V262" s="754"/>
      <c r="W262" s="754"/>
      <c r="X262" s="754"/>
      <c r="Y262" s="754"/>
      <c r="Z262" s="754"/>
      <c r="AA262" s="754"/>
      <c r="AB262" s="754"/>
      <c r="AC262" s="754"/>
      <c r="AD262" s="754"/>
      <c r="AE262" s="754"/>
      <c r="AF262" s="754"/>
      <c r="AG262" s="754"/>
      <c r="AH262" s="754"/>
      <c r="AI262" s="754"/>
      <c r="AJ262" s="754"/>
      <c r="AK262" s="754"/>
      <c r="AL262" s="754"/>
      <c r="AM262" s="754"/>
      <c r="AN262" s="754"/>
      <c r="AO262" s="754"/>
      <c r="AP262" s="754"/>
      <c r="AQ262" s="754"/>
      <c r="AR262" s="754"/>
      <c r="AS262" s="754"/>
      <c r="AT262" s="754"/>
      <c r="AU262" s="754"/>
      <c r="AV262" s="754"/>
      <c r="AW262" s="754"/>
      <c r="AX262" s="483"/>
    </row>
    <row r="263" spans="1:50" ht="12.6" customHeight="1">
      <c r="A263" s="782" t="s">
        <v>1607</v>
      </c>
      <c r="B263" s="775"/>
      <c r="C263" s="775"/>
      <c r="D263" s="775"/>
      <c r="E263" s="775"/>
      <c r="F263" s="775"/>
      <c r="G263" s="775"/>
      <c r="H263" s="1081">
        <f>'PV4'!H36</f>
        <v>0</v>
      </c>
      <c r="I263" s="1081"/>
      <c r="J263" s="1081"/>
      <c r="K263" s="1081"/>
      <c r="L263" s="1081"/>
      <c r="M263" s="1081">
        <f>'PV4'!M36</f>
        <v>0</v>
      </c>
      <c r="N263" s="1081"/>
      <c r="O263" s="1081"/>
      <c r="P263" s="1081"/>
      <c r="Q263" s="1081"/>
      <c r="R263" s="1081">
        <f>'PV4'!R36</f>
        <v>0</v>
      </c>
      <c r="S263" s="1081"/>
      <c r="T263" s="1081"/>
      <c r="U263" s="1081"/>
      <c r="V263" s="1081"/>
      <c r="W263" s="1081">
        <f>'PV4'!W36</f>
        <v>0</v>
      </c>
      <c r="X263" s="1081"/>
      <c r="Y263" s="1081"/>
      <c r="Z263" s="1081"/>
      <c r="AA263" s="1081"/>
      <c r="AB263" s="1081">
        <f>'PV4'!AB36</f>
        <v>0</v>
      </c>
      <c r="AC263" s="1081"/>
      <c r="AD263" s="1081"/>
      <c r="AE263" s="1081"/>
      <c r="AF263" s="1081"/>
      <c r="AG263" s="1081">
        <f>'PV4'!AG36</f>
        <v>0</v>
      </c>
      <c r="AH263" s="1081"/>
      <c r="AI263" s="1081"/>
      <c r="AJ263" s="1081"/>
      <c r="AK263" s="1081">
        <f>'PV4'!AK36</f>
        <v>0</v>
      </c>
      <c r="AL263" s="1081"/>
      <c r="AM263" s="1081"/>
      <c r="AN263" s="1081"/>
      <c r="AO263" s="1081">
        <f>'PV4'!AO36</f>
        <v>0</v>
      </c>
      <c r="AP263" s="1081"/>
      <c r="AQ263" s="1081"/>
      <c r="AR263" s="1081"/>
      <c r="AS263" s="1081"/>
      <c r="AT263" s="1176">
        <f>'PV4'!AT36</f>
        <v>0</v>
      </c>
      <c r="AU263" s="1177"/>
      <c r="AV263" s="1177"/>
      <c r="AW263" s="1177"/>
      <c r="AX263" s="1178"/>
    </row>
    <row r="264" spans="1:50" ht="12.6" customHeight="1">
      <c r="A264" s="785" t="s">
        <v>1767</v>
      </c>
      <c r="B264" s="761"/>
      <c r="C264" s="761"/>
      <c r="D264" s="761"/>
      <c r="E264" s="761"/>
      <c r="F264" s="761"/>
      <c r="G264" s="761"/>
      <c r="H264" s="1081"/>
      <c r="I264" s="1081"/>
      <c r="J264" s="1081"/>
      <c r="K264" s="1081"/>
      <c r="L264" s="1081"/>
      <c r="M264" s="1081"/>
      <c r="N264" s="1081"/>
      <c r="O264" s="1081"/>
      <c r="P264" s="1081"/>
      <c r="Q264" s="1081"/>
      <c r="R264" s="1081"/>
      <c r="S264" s="1081"/>
      <c r="T264" s="1081"/>
      <c r="U264" s="1081"/>
      <c r="V264" s="1081"/>
      <c r="W264" s="1081"/>
      <c r="X264" s="1081"/>
      <c r="Y264" s="1081"/>
      <c r="Z264" s="1081"/>
      <c r="AA264" s="1081"/>
      <c r="AB264" s="1081"/>
      <c r="AC264" s="1081"/>
      <c r="AD264" s="1081"/>
      <c r="AE264" s="1081"/>
      <c r="AF264" s="1081"/>
      <c r="AG264" s="1081"/>
      <c r="AH264" s="1081"/>
      <c r="AI264" s="1081"/>
      <c r="AJ264" s="1081"/>
      <c r="AK264" s="1081"/>
      <c r="AL264" s="1081"/>
      <c r="AM264" s="1081"/>
      <c r="AN264" s="1081"/>
      <c r="AO264" s="1081"/>
      <c r="AP264" s="1081"/>
      <c r="AQ264" s="1081"/>
      <c r="AR264" s="1081"/>
      <c r="AS264" s="1081"/>
      <c r="AT264" s="1182"/>
      <c r="AU264" s="1183"/>
      <c r="AV264" s="1183"/>
      <c r="AW264" s="1183"/>
      <c r="AX264" s="1184"/>
    </row>
    <row r="265" spans="1:50" ht="12.6" customHeight="1">
      <c r="A265" s="785" t="s">
        <v>1603</v>
      </c>
      <c r="B265" s="761"/>
      <c r="C265" s="761"/>
      <c r="D265" s="761"/>
      <c r="E265" s="761"/>
      <c r="F265" s="761"/>
      <c r="G265" s="761"/>
      <c r="H265" s="1081"/>
      <c r="I265" s="1081"/>
      <c r="J265" s="1081"/>
      <c r="K265" s="1081"/>
      <c r="L265" s="1081"/>
      <c r="M265" s="1081"/>
      <c r="N265" s="1081"/>
      <c r="O265" s="1081"/>
      <c r="P265" s="1081"/>
      <c r="Q265" s="1081"/>
      <c r="R265" s="1081"/>
      <c r="S265" s="1081"/>
      <c r="T265" s="1081"/>
      <c r="U265" s="1081"/>
      <c r="V265" s="1081"/>
      <c r="W265" s="1081"/>
      <c r="X265" s="1081"/>
      <c r="Y265" s="1081"/>
      <c r="Z265" s="1081"/>
      <c r="AA265" s="1081"/>
      <c r="AB265" s="1081"/>
      <c r="AC265" s="1081"/>
      <c r="AD265" s="1081"/>
      <c r="AE265" s="1081"/>
      <c r="AF265" s="1081"/>
      <c r="AG265" s="1081"/>
      <c r="AH265" s="1081"/>
      <c r="AI265" s="1081"/>
      <c r="AJ265" s="1081"/>
      <c r="AK265" s="1081"/>
      <c r="AL265" s="1081"/>
      <c r="AM265" s="1081"/>
      <c r="AN265" s="1081"/>
      <c r="AO265" s="1081"/>
      <c r="AP265" s="1081"/>
      <c r="AQ265" s="1081"/>
      <c r="AR265" s="1081"/>
      <c r="AS265" s="1081"/>
      <c r="AT265" s="1182"/>
      <c r="AU265" s="1183"/>
      <c r="AV265" s="1183"/>
      <c r="AW265" s="1183"/>
      <c r="AX265" s="1184"/>
    </row>
    <row r="266" spans="1:50" ht="12.6" customHeight="1">
      <c r="A266" s="785" t="s">
        <v>1602</v>
      </c>
      <c r="B266" s="761"/>
      <c r="C266" s="761"/>
      <c r="D266" s="761"/>
      <c r="E266" s="761"/>
      <c r="F266" s="761"/>
      <c r="G266" s="761"/>
      <c r="H266" s="1081"/>
      <c r="I266" s="1081"/>
      <c r="J266" s="1081"/>
      <c r="K266" s="1081"/>
      <c r="L266" s="1081"/>
      <c r="M266" s="1081"/>
      <c r="N266" s="1081"/>
      <c r="O266" s="1081"/>
      <c r="P266" s="1081"/>
      <c r="Q266" s="1081"/>
      <c r="R266" s="1081"/>
      <c r="S266" s="1081"/>
      <c r="T266" s="1081"/>
      <c r="U266" s="1081"/>
      <c r="V266" s="1081"/>
      <c r="W266" s="1081"/>
      <c r="X266" s="1081"/>
      <c r="Y266" s="1081"/>
      <c r="Z266" s="1081"/>
      <c r="AA266" s="1081"/>
      <c r="AB266" s="1081"/>
      <c r="AC266" s="1081"/>
      <c r="AD266" s="1081"/>
      <c r="AE266" s="1081"/>
      <c r="AF266" s="1081"/>
      <c r="AG266" s="1081"/>
      <c r="AH266" s="1081"/>
      <c r="AI266" s="1081"/>
      <c r="AJ266" s="1081"/>
      <c r="AK266" s="1081"/>
      <c r="AL266" s="1081"/>
      <c r="AM266" s="1081"/>
      <c r="AN266" s="1081"/>
      <c r="AO266" s="1081"/>
      <c r="AP266" s="1081"/>
      <c r="AQ266" s="1081"/>
      <c r="AR266" s="1081"/>
      <c r="AS266" s="1081"/>
      <c r="AT266" s="1179"/>
      <c r="AU266" s="1180"/>
      <c r="AV266" s="1180"/>
      <c r="AW266" s="1180"/>
      <c r="AX266" s="1181"/>
    </row>
    <row r="267" spans="1:50" ht="12.6" customHeight="1">
      <c r="A267" s="770" t="s">
        <v>511</v>
      </c>
      <c r="B267" s="771"/>
      <c r="C267" s="771"/>
      <c r="D267" s="771"/>
      <c r="E267" s="771"/>
      <c r="F267" s="771"/>
      <c r="G267" s="771"/>
      <c r="H267" s="1081">
        <f>'PV4'!H40</f>
        <v>0</v>
      </c>
      <c r="I267" s="1081"/>
      <c r="J267" s="1081"/>
      <c r="K267" s="1081"/>
      <c r="L267" s="1081"/>
      <c r="M267" s="1081">
        <f>'PV4'!M40</f>
        <v>0</v>
      </c>
      <c r="N267" s="1081"/>
      <c r="O267" s="1081"/>
      <c r="P267" s="1081"/>
      <c r="Q267" s="1081"/>
      <c r="R267" s="1081">
        <f>'PV4'!R40</f>
        <v>0</v>
      </c>
      <c r="S267" s="1081"/>
      <c r="T267" s="1081"/>
      <c r="U267" s="1081"/>
      <c r="V267" s="1081"/>
      <c r="W267" s="1081">
        <f>'PV4'!W40</f>
        <v>0</v>
      </c>
      <c r="X267" s="1081"/>
      <c r="Y267" s="1081"/>
      <c r="Z267" s="1081"/>
      <c r="AA267" s="1081"/>
      <c r="AB267" s="1081">
        <f>'PV4'!AB40</f>
        <v>0</v>
      </c>
      <c r="AC267" s="1081"/>
      <c r="AD267" s="1081"/>
      <c r="AE267" s="1081"/>
      <c r="AF267" s="1081"/>
      <c r="AG267" s="1081">
        <f>'PV4'!AG40</f>
        <v>0</v>
      </c>
      <c r="AH267" s="1081"/>
      <c r="AI267" s="1081"/>
      <c r="AJ267" s="1081"/>
      <c r="AK267" s="1081">
        <f>'PV4'!AK40</f>
        <v>0</v>
      </c>
      <c r="AL267" s="1081"/>
      <c r="AM267" s="1081"/>
      <c r="AN267" s="1081"/>
      <c r="AO267" s="1081">
        <f>'PV4'!AO40</f>
        <v>0</v>
      </c>
      <c r="AP267" s="1081"/>
      <c r="AQ267" s="1081"/>
      <c r="AR267" s="1081"/>
      <c r="AS267" s="1081"/>
      <c r="AT267" s="1038">
        <f>'PV4'!AT40</f>
        <v>0</v>
      </c>
      <c r="AU267" s="1039"/>
      <c r="AV267" s="1039"/>
      <c r="AW267" s="1039"/>
      <c r="AX267" s="1040"/>
    </row>
    <row r="268" spans="1:50" ht="12.6" customHeight="1">
      <c r="A268" s="770" t="s">
        <v>510</v>
      </c>
      <c r="B268" s="789"/>
      <c r="C268" s="771"/>
      <c r="D268" s="771"/>
      <c r="E268" s="771"/>
      <c r="F268" s="771"/>
      <c r="G268" s="771"/>
      <c r="H268" s="1081">
        <f>'PV4'!H41</f>
        <v>0</v>
      </c>
      <c r="I268" s="1081"/>
      <c r="J268" s="1081"/>
      <c r="K268" s="1081"/>
      <c r="L268" s="1081"/>
      <c r="M268" s="1107">
        <f>'PV4'!M41</f>
        <v>0</v>
      </c>
      <c r="N268" s="1107"/>
      <c r="O268" s="1107"/>
      <c r="P268" s="1107"/>
      <c r="Q268" s="1107"/>
      <c r="R268" s="1107">
        <f>'PV4'!R41</f>
        <v>0</v>
      </c>
      <c r="S268" s="1107"/>
      <c r="T268" s="1107"/>
      <c r="U268" s="1107"/>
      <c r="V268" s="1107"/>
      <c r="W268" s="1107">
        <f>'PV4'!W41</f>
        <v>0</v>
      </c>
      <c r="X268" s="1107"/>
      <c r="Y268" s="1107"/>
      <c r="Z268" s="1107"/>
      <c r="AA268" s="1107"/>
      <c r="AB268" s="1107">
        <f>'PV4'!AB41</f>
        <v>0</v>
      </c>
      <c r="AC268" s="1107"/>
      <c r="AD268" s="1107"/>
      <c r="AE268" s="1107"/>
      <c r="AF268" s="1107"/>
      <c r="AG268" s="1107">
        <f>'PV4'!AG41</f>
        <v>0</v>
      </c>
      <c r="AH268" s="1107"/>
      <c r="AI268" s="1107"/>
      <c r="AJ268" s="1107"/>
      <c r="AK268" s="1107">
        <f>'PV4'!AK41</f>
        <v>0</v>
      </c>
      <c r="AL268" s="1107"/>
      <c r="AM268" s="1107"/>
      <c r="AN268" s="1107"/>
      <c r="AO268" s="1107">
        <f>'PV4'!AO41</f>
        <v>0</v>
      </c>
      <c r="AP268" s="1107"/>
      <c r="AQ268" s="1107"/>
      <c r="AR268" s="1107"/>
      <c r="AS268" s="1107"/>
      <c r="AT268" s="1038">
        <f>'PV4'!AT41</f>
        <v>0</v>
      </c>
      <c r="AU268" s="1039"/>
      <c r="AV268" s="1039"/>
      <c r="AW268" s="1039"/>
      <c r="AX268" s="1040"/>
    </row>
    <row r="269" spans="1:50" ht="12.6" customHeight="1">
      <c r="A269" s="770" t="s">
        <v>590</v>
      </c>
      <c r="B269" s="789"/>
      <c r="C269" s="771"/>
      <c r="D269" s="771"/>
      <c r="E269" s="771"/>
      <c r="F269" s="771"/>
      <c r="G269" s="771"/>
      <c r="H269" s="1107">
        <f>'PV4'!H42</f>
        <v>0</v>
      </c>
      <c r="I269" s="1107"/>
      <c r="J269" s="1107"/>
      <c r="K269" s="1107"/>
      <c r="L269" s="1107"/>
      <c r="M269" s="1107">
        <f>'PV4'!M42</f>
        <v>0</v>
      </c>
      <c r="N269" s="1107"/>
      <c r="O269" s="1107"/>
      <c r="P269" s="1107"/>
      <c r="Q269" s="1107"/>
      <c r="R269" s="1107">
        <f>'PV4'!R42</f>
        <v>0</v>
      </c>
      <c r="S269" s="1107"/>
      <c r="T269" s="1107"/>
      <c r="U269" s="1107"/>
      <c r="V269" s="1107"/>
      <c r="W269" s="1107">
        <f>'PV4'!W42</f>
        <v>0</v>
      </c>
      <c r="X269" s="1107"/>
      <c r="Y269" s="1107"/>
      <c r="Z269" s="1107"/>
      <c r="AA269" s="1107"/>
      <c r="AB269" s="1107">
        <f>'PV4'!AB42</f>
        <v>0</v>
      </c>
      <c r="AC269" s="1107"/>
      <c r="AD269" s="1107"/>
      <c r="AE269" s="1107"/>
      <c r="AF269" s="1107"/>
      <c r="AG269" s="1107">
        <f>'PV4'!AG42</f>
        <v>0</v>
      </c>
      <c r="AH269" s="1107"/>
      <c r="AI269" s="1107"/>
      <c r="AJ269" s="1107"/>
      <c r="AK269" s="1107">
        <f>'PV4'!AK42</f>
        <v>0</v>
      </c>
      <c r="AL269" s="1107"/>
      <c r="AM269" s="1107"/>
      <c r="AN269" s="1107"/>
      <c r="AO269" s="1107">
        <f>'PV4'!AO42</f>
        <v>0</v>
      </c>
      <c r="AP269" s="1107"/>
      <c r="AQ269" s="1107"/>
      <c r="AR269" s="1107"/>
      <c r="AS269" s="1107"/>
      <c r="AT269" s="1038">
        <f>'PV4'!AT42</f>
        <v>0</v>
      </c>
      <c r="AU269" s="1039"/>
      <c r="AV269" s="1039"/>
      <c r="AW269" s="1039"/>
      <c r="AX269" s="1040"/>
    </row>
    <row r="270" spans="1:50" ht="12.6" customHeight="1">
      <c r="A270" s="785" t="s">
        <v>505</v>
      </c>
      <c r="B270" s="761"/>
      <c r="C270" s="761"/>
      <c r="D270" s="761"/>
      <c r="E270" s="761"/>
      <c r="F270" s="761"/>
      <c r="G270" s="761"/>
      <c r="H270" s="1107">
        <f>'PV4'!H43</f>
        <v>0</v>
      </c>
      <c r="I270" s="1107"/>
      <c r="J270" s="1107"/>
      <c r="K270" s="1107"/>
      <c r="L270" s="1107"/>
      <c r="M270" s="1107">
        <f>'PV4'!M43</f>
        <v>0</v>
      </c>
      <c r="N270" s="1107"/>
      <c r="O270" s="1107"/>
      <c r="P270" s="1107"/>
      <c r="Q270" s="1107"/>
      <c r="R270" s="1107">
        <f>'PV4'!R43</f>
        <v>0</v>
      </c>
      <c r="S270" s="1107"/>
      <c r="T270" s="1107"/>
      <c r="U270" s="1107"/>
      <c r="V270" s="1107"/>
      <c r="W270" s="1107">
        <f>'PV4'!W43</f>
        <v>0</v>
      </c>
      <c r="X270" s="1107"/>
      <c r="Y270" s="1107"/>
      <c r="Z270" s="1107"/>
      <c r="AA270" s="1107"/>
      <c r="AB270" s="1107">
        <f>'PV4'!AB43</f>
        <v>0</v>
      </c>
      <c r="AC270" s="1107"/>
      <c r="AD270" s="1107"/>
      <c r="AE270" s="1107"/>
      <c r="AF270" s="1107"/>
      <c r="AG270" s="1107">
        <f>'PV4'!AG43</f>
        <v>0</v>
      </c>
      <c r="AH270" s="1107"/>
      <c r="AI270" s="1107"/>
      <c r="AJ270" s="1107"/>
      <c r="AK270" s="1107">
        <f>'PV4'!AK43</f>
        <v>0</v>
      </c>
      <c r="AL270" s="1107"/>
      <c r="AM270" s="1107"/>
      <c r="AN270" s="1107"/>
      <c r="AO270" s="1107">
        <f>'PV4'!AO43</f>
        <v>0</v>
      </c>
      <c r="AP270" s="1107"/>
      <c r="AQ270" s="1107"/>
      <c r="AR270" s="1107"/>
      <c r="AS270" s="1107"/>
      <c r="AT270" s="1199">
        <f>'PV4'!AT43</f>
        <v>0</v>
      </c>
      <c r="AU270" s="1200"/>
      <c r="AV270" s="1200"/>
      <c r="AW270" s="1200"/>
      <c r="AX270" s="1201"/>
    </row>
    <row r="271" spans="1:50" ht="12.6" customHeight="1">
      <c r="A271" s="785" t="s">
        <v>1603</v>
      </c>
      <c r="B271" s="761"/>
      <c r="C271" s="761"/>
      <c r="D271" s="761"/>
      <c r="E271" s="761"/>
      <c r="F271" s="761"/>
      <c r="G271" s="761"/>
      <c r="H271" s="1107"/>
      <c r="I271" s="1107"/>
      <c r="J271" s="1107"/>
      <c r="K271" s="1107"/>
      <c r="L271" s="1107"/>
      <c r="M271" s="1107"/>
      <c r="N271" s="1107"/>
      <c r="O271" s="1107"/>
      <c r="P271" s="1107"/>
      <c r="Q271" s="1107"/>
      <c r="R271" s="1107"/>
      <c r="S271" s="1107"/>
      <c r="T271" s="1107"/>
      <c r="U271" s="1107"/>
      <c r="V271" s="1107"/>
      <c r="W271" s="1107"/>
      <c r="X271" s="1107"/>
      <c r="Y271" s="1107"/>
      <c r="Z271" s="1107"/>
      <c r="AA271" s="1107"/>
      <c r="AB271" s="1107"/>
      <c r="AC271" s="1107"/>
      <c r="AD271" s="1107"/>
      <c r="AE271" s="1107"/>
      <c r="AF271" s="1107"/>
      <c r="AG271" s="1107"/>
      <c r="AH271" s="1107"/>
      <c r="AI271" s="1107"/>
      <c r="AJ271" s="1107"/>
      <c r="AK271" s="1107"/>
      <c r="AL271" s="1107"/>
      <c r="AM271" s="1107"/>
      <c r="AN271" s="1107"/>
      <c r="AO271" s="1107"/>
      <c r="AP271" s="1107"/>
      <c r="AQ271" s="1107"/>
      <c r="AR271" s="1107"/>
      <c r="AS271" s="1107"/>
      <c r="AT271" s="1354"/>
      <c r="AU271" s="1355"/>
      <c r="AV271" s="1355"/>
      <c r="AW271" s="1355"/>
      <c r="AX271" s="1356"/>
    </row>
    <row r="272" spans="1:50" ht="12.6" customHeight="1">
      <c r="A272" s="788" t="s">
        <v>1602</v>
      </c>
      <c r="B272" s="778"/>
      <c r="C272" s="778"/>
      <c r="D272" s="778"/>
      <c r="E272" s="778"/>
      <c r="F272" s="778"/>
      <c r="G272" s="778"/>
      <c r="H272" s="1107"/>
      <c r="I272" s="1107"/>
      <c r="J272" s="1107"/>
      <c r="K272" s="1107"/>
      <c r="L272" s="1107"/>
      <c r="M272" s="1107"/>
      <c r="N272" s="1107"/>
      <c r="O272" s="1107"/>
      <c r="P272" s="1107"/>
      <c r="Q272" s="1107"/>
      <c r="R272" s="1107"/>
      <c r="S272" s="1107"/>
      <c r="T272" s="1107"/>
      <c r="U272" s="1107"/>
      <c r="V272" s="1107"/>
      <c r="W272" s="1107"/>
      <c r="X272" s="1107"/>
      <c r="Y272" s="1107"/>
      <c r="Z272" s="1107"/>
      <c r="AA272" s="1107"/>
      <c r="AB272" s="1107"/>
      <c r="AC272" s="1107"/>
      <c r="AD272" s="1107"/>
      <c r="AE272" s="1107"/>
      <c r="AF272" s="1107"/>
      <c r="AG272" s="1107"/>
      <c r="AH272" s="1107"/>
      <c r="AI272" s="1107"/>
      <c r="AJ272" s="1107"/>
      <c r="AK272" s="1107"/>
      <c r="AL272" s="1107"/>
      <c r="AM272" s="1107"/>
      <c r="AN272" s="1107"/>
      <c r="AO272" s="1107"/>
      <c r="AP272" s="1107"/>
      <c r="AQ272" s="1107"/>
      <c r="AR272" s="1107"/>
      <c r="AS272" s="1107"/>
      <c r="AT272" s="1202"/>
      <c r="AU272" s="1203"/>
      <c r="AV272" s="1203"/>
      <c r="AW272" s="1203"/>
      <c r="AX272" s="1204"/>
    </row>
    <row r="273" spans="1:54" ht="12.6" customHeight="1">
      <c r="A273" s="771" t="s">
        <v>1534</v>
      </c>
      <c r="B273" s="771"/>
      <c r="C273" s="771"/>
      <c r="D273" s="771"/>
      <c r="E273" s="771"/>
      <c r="F273" s="771"/>
      <c r="G273" s="771"/>
      <c r="H273" s="750"/>
      <c r="I273" s="750"/>
      <c r="J273" s="750"/>
      <c r="K273" s="750"/>
      <c r="L273" s="750"/>
      <c r="M273" s="750"/>
      <c r="N273" s="750"/>
      <c r="O273" s="750"/>
      <c r="P273" s="750"/>
      <c r="Q273" s="750"/>
      <c r="R273" s="750"/>
      <c r="S273" s="750"/>
      <c r="T273" s="750"/>
      <c r="U273" s="750"/>
      <c r="V273" s="750"/>
      <c r="W273" s="750"/>
      <c r="X273" s="750"/>
      <c r="Y273" s="750"/>
      <c r="Z273" s="750"/>
      <c r="AA273" s="750"/>
      <c r="AB273" s="750"/>
      <c r="AC273" s="750"/>
      <c r="AD273" s="750"/>
      <c r="AE273" s="750"/>
      <c r="AF273" s="750"/>
      <c r="AG273" s="750"/>
      <c r="AH273" s="750"/>
      <c r="AI273" s="750"/>
      <c r="AJ273" s="750"/>
      <c r="AK273" s="750"/>
      <c r="AL273" s="750"/>
      <c r="AM273" s="750"/>
      <c r="AN273" s="750"/>
      <c r="AO273" s="750"/>
      <c r="AP273" s="750"/>
      <c r="AQ273" s="750"/>
      <c r="AR273" s="750"/>
      <c r="AS273" s="750"/>
      <c r="AT273" s="796"/>
      <c r="AU273" s="796"/>
      <c r="AV273" s="796"/>
      <c r="AW273" s="796"/>
      <c r="AX273" s="483"/>
    </row>
    <row r="274" spans="1:54" ht="12.6" customHeight="1">
      <c r="A274" s="782" t="s">
        <v>1607</v>
      </c>
      <c r="B274" s="775"/>
      <c r="C274" s="775"/>
      <c r="D274" s="775"/>
      <c r="E274" s="775"/>
      <c r="F274" s="775"/>
      <c r="G274" s="776"/>
      <c r="H274" s="1107">
        <f>'PV4'!H47</f>
        <v>0</v>
      </c>
      <c r="I274" s="1107"/>
      <c r="J274" s="1107"/>
      <c r="K274" s="1107"/>
      <c r="L274" s="1107"/>
      <c r="M274" s="1107">
        <f>'PV4'!M47</f>
        <v>0</v>
      </c>
      <c r="N274" s="1107"/>
      <c r="O274" s="1107"/>
      <c r="P274" s="1107"/>
      <c r="Q274" s="1107"/>
      <c r="R274" s="1107">
        <f>'PV4'!R47</f>
        <v>0</v>
      </c>
      <c r="S274" s="1107"/>
      <c r="T274" s="1107"/>
      <c r="U274" s="1107"/>
      <c r="V274" s="1107"/>
      <c r="W274" s="1107">
        <f>'PV4'!W47</f>
        <v>0</v>
      </c>
      <c r="X274" s="1107"/>
      <c r="Y274" s="1107"/>
      <c r="Z274" s="1107"/>
      <c r="AA274" s="1107"/>
      <c r="AB274" s="1107">
        <f>'PV4'!AB47</f>
        <v>0</v>
      </c>
      <c r="AC274" s="1107"/>
      <c r="AD274" s="1107"/>
      <c r="AE274" s="1107"/>
      <c r="AF274" s="1107"/>
      <c r="AG274" s="1107">
        <f>'PV4'!AG47</f>
        <v>0</v>
      </c>
      <c r="AH274" s="1107"/>
      <c r="AI274" s="1107"/>
      <c r="AJ274" s="1107"/>
      <c r="AK274" s="1107">
        <f>'PV4'!AK47</f>
        <v>0</v>
      </c>
      <c r="AL274" s="1107"/>
      <c r="AM274" s="1107"/>
      <c r="AN274" s="1107"/>
      <c r="AO274" s="1107">
        <f>'PV4'!AO47</f>
        <v>0</v>
      </c>
      <c r="AP274" s="1107"/>
      <c r="AQ274" s="1107"/>
      <c r="AR274" s="1107"/>
      <c r="AS274" s="1107"/>
      <c r="AT274" s="1176">
        <f>'PV4'!AT47</f>
        <v>0</v>
      </c>
      <c r="AU274" s="1177"/>
      <c r="AV274" s="1177"/>
      <c r="AW274" s="1177"/>
      <c r="AX274" s="1178"/>
    </row>
    <row r="275" spans="1:54" ht="12.6" customHeight="1">
      <c r="A275" s="785" t="s">
        <v>1767</v>
      </c>
      <c r="B275" s="761"/>
      <c r="C275" s="761"/>
      <c r="D275" s="761"/>
      <c r="E275" s="761"/>
      <c r="F275" s="761"/>
      <c r="G275" s="786"/>
      <c r="H275" s="1107"/>
      <c r="I275" s="1107"/>
      <c r="J275" s="1107"/>
      <c r="K275" s="1107"/>
      <c r="L275" s="1107"/>
      <c r="M275" s="1107"/>
      <c r="N275" s="1107"/>
      <c r="O275" s="1107"/>
      <c r="P275" s="1107"/>
      <c r="Q275" s="1107"/>
      <c r="R275" s="1107"/>
      <c r="S275" s="1107"/>
      <c r="T275" s="1107"/>
      <c r="U275" s="1107"/>
      <c r="V275" s="1107"/>
      <c r="W275" s="1107"/>
      <c r="X275" s="1107"/>
      <c r="Y275" s="1107"/>
      <c r="Z275" s="1107"/>
      <c r="AA275" s="1107"/>
      <c r="AB275" s="1107"/>
      <c r="AC275" s="1107"/>
      <c r="AD275" s="1107"/>
      <c r="AE275" s="1107"/>
      <c r="AF275" s="1107"/>
      <c r="AG275" s="1107"/>
      <c r="AH275" s="1107"/>
      <c r="AI275" s="1107"/>
      <c r="AJ275" s="1107"/>
      <c r="AK275" s="1107"/>
      <c r="AL275" s="1107"/>
      <c r="AM275" s="1107"/>
      <c r="AN275" s="1107"/>
      <c r="AO275" s="1107"/>
      <c r="AP275" s="1107"/>
      <c r="AQ275" s="1107"/>
      <c r="AR275" s="1107"/>
      <c r="AS275" s="1107"/>
      <c r="AT275" s="1182"/>
      <c r="AU275" s="1183"/>
      <c r="AV275" s="1183"/>
      <c r="AW275" s="1183"/>
      <c r="AX275" s="1184"/>
    </row>
    <row r="276" spans="1:54" ht="12.6" customHeight="1">
      <c r="A276" s="785" t="s">
        <v>1603</v>
      </c>
      <c r="B276" s="761"/>
      <c r="C276" s="761"/>
      <c r="D276" s="761"/>
      <c r="E276" s="761"/>
      <c r="F276" s="761"/>
      <c r="G276" s="786"/>
      <c r="H276" s="1107"/>
      <c r="I276" s="1107"/>
      <c r="J276" s="1107"/>
      <c r="K276" s="1107"/>
      <c r="L276" s="1107"/>
      <c r="M276" s="1107"/>
      <c r="N276" s="1107"/>
      <c r="O276" s="1107"/>
      <c r="P276" s="1107"/>
      <c r="Q276" s="1107"/>
      <c r="R276" s="1107"/>
      <c r="S276" s="1107"/>
      <c r="T276" s="1107"/>
      <c r="U276" s="1107"/>
      <c r="V276" s="1107"/>
      <c r="W276" s="1107"/>
      <c r="X276" s="1107"/>
      <c r="Y276" s="1107"/>
      <c r="Z276" s="1107"/>
      <c r="AA276" s="1107"/>
      <c r="AB276" s="1107"/>
      <c r="AC276" s="1107"/>
      <c r="AD276" s="1107"/>
      <c r="AE276" s="1107"/>
      <c r="AF276" s="1107"/>
      <c r="AG276" s="1107"/>
      <c r="AH276" s="1107"/>
      <c r="AI276" s="1107"/>
      <c r="AJ276" s="1107"/>
      <c r="AK276" s="1107"/>
      <c r="AL276" s="1107"/>
      <c r="AM276" s="1107"/>
      <c r="AN276" s="1107"/>
      <c r="AO276" s="1107"/>
      <c r="AP276" s="1107"/>
      <c r="AQ276" s="1107"/>
      <c r="AR276" s="1107"/>
      <c r="AS276" s="1107"/>
      <c r="AT276" s="1182"/>
      <c r="AU276" s="1183"/>
      <c r="AV276" s="1183"/>
      <c r="AW276" s="1183"/>
      <c r="AX276" s="1184"/>
    </row>
    <row r="277" spans="1:54" ht="12.6" customHeight="1">
      <c r="A277" s="788" t="s">
        <v>1602</v>
      </c>
      <c r="B277" s="778"/>
      <c r="C277" s="778"/>
      <c r="D277" s="778"/>
      <c r="E277" s="778"/>
      <c r="F277" s="778"/>
      <c r="G277" s="779"/>
      <c r="H277" s="1107"/>
      <c r="I277" s="1107"/>
      <c r="J277" s="1107"/>
      <c r="K277" s="1107"/>
      <c r="L277" s="1107"/>
      <c r="M277" s="1107"/>
      <c r="N277" s="1107"/>
      <c r="O277" s="1107"/>
      <c r="P277" s="1107"/>
      <c r="Q277" s="1107"/>
      <c r="R277" s="1107"/>
      <c r="S277" s="1107"/>
      <c r="T277" s="1107"/>
      <c r="U277" s="1107"/>
      <c r="V277" s="1107"/>
      <c r="W277" s="1107"/>
      <c r="X277" s="1107"/>
      <c r="Y277" s="1107"/>
      <c r="Z277" s="1107"/>
      <c r="AA277" s="1107"/>
      <c r="AB277" s="1107"/>
      <c r="AC277" s="1107"/>
      <c r="AD277" s="1107"/>
      <c r="AE277" s="1107"/>
      <c r="AF277" s="1107"/>
      <c r="AG277" s="1107"/>
      <c r="AH277" s="1107"/>
      <c r="AI277" s="1107"/>
      <c r="AJ277" s="1107"/>
      <c r="AK277" s="1107"/>
      <c r="AL277" s="1107"/>
      <c r="AM277" s="1107"/>
      <c r="AN277" s="1107"/>
      <c r="AO277" s="1107"/>
      <c r="AP277" s="1107"/>
      <c r="AQ277" s="1107"/>
      <c r="AR277" s="1107"/>
      <c r="AS277" s="1107"/>
      <c r="AT277" s="1179"/>
      <c r="AU277" s="1180"/>
      <c r="AV277" s="1180"/>
      <c r="AW277" s="1180"/>
      <c r="AX277" s="1181"/>
    </row>
    <row r="278" spans="1:54" ht="12.6" customHeight="1">
      <c r="A278" s="785" t="s">
        <v>505</v>
      </c>
      <c r="B278" s="761"/>
      <c r="C278" s="761"/>
      <c r="D278" s="761"/>
      <c r="E278" s="761"/>
      <c r="F278" s="761"/>
      <c r="G278" s="761"/>
      <c r="H278" s="1107">
        <f>'PV4'!H51</f>
        <v>0</v>
      </c>
      <c r="I278" s="1107"/>
      <c r="J278" s="1107"/>
      <c r="K278" s="1107"/>
      <c r="L278" s="1107"/>
      <c r="M278" s="1107">
        <f>'PV4'!M51</f>
        <v>0</v>
      </c>
      <c r="N278" s="1107"/>
      <c r="O278" s="1107"/>
      <c r="P278" s="1107"/>
      <c r="Q278" s="1107"/>
      <c r="R278" s="1107">
        <f>'PV4'!R51</f>
        <v>0</v>
      </c>
      <c r="S278" s="1107"/>
      <c r="T278" s="1107"/>
      <c r="U278" s="1107"/>
      <c r="V278" s="1107"/>
      <c r="W278" s="1107">
        <f>'PV4'!W51</f>
        <v>0</v>
      </c>
      <c r="X278" s="1107"/>
      <c r="Y278" s="1107"/>
      <c r="Z278" s="1107"/>
      <c r="AA278" s="1107"/>
      <c r="AB278" s="1107">
        <f>'PV4'!AB51</f>
        <v>0</v>
      </c>
      <c r="AC278" s="1107"/>
      <c r="AD278" s="1107"/>
      <c r="AE278" s="1107"/>
      <c r="AF278" s="1107"/>
      <c r="AG278" s="1107">
        <f>'PV4'!AG51</f>
        <v>0</v>
      </c>
      <c r="AH278" s="1107"/>
      <c r="AI278" s="1107"/>
      <c r="AJ278" s="1107"/>
      <c r="AK278" s="1107">
        <f>'PV4'!AK51</f>
        <v>0</v>
      </c>
      <c r="AL278" s="1107"/>
      <c r="AM278" s="1107"/>
      <c r="AN278" s="1107"/>
      <c r="AO278" s="1107">
        <f>'PV4'!AO51</f>
        <v>0</v>
      </c>
      <c r="AP278" s="1107"/>
      <c r="AQ278" s="1107"/>
      <c r="AR278" s="1107"/>
      <c r="AS278" s="1107"/>
      <c r="AT278" s="1176">
        <f>'PV4'!AT51</f>
        <v>0</v>
      </c>
      <c r="AU278" s="1177"/>
      <c r="AV278" s="1177"/>
      <c r="AW278" s="1177"/>
      <c r="AX278" s="1178"/>
    </row>
    <row r="279" spans="1:54" ht="12.6" customHeight="1">
      <c r="A279" s="785" t="s">
        <v>1603</v>
      </c>
      <c r="B279" s="761"/>
      <c r="C279" s="761"/>
      <c r="D279" s="761"/>
      <c r="E279" s="761"/>
      <c r="F279" s="761"/>
      <c r="G279" s="761"/>
      <c r="H279" s="1107"/>
      <c r="I279" s="1107"/>
      <c r="J279" s="1107"/>
      <c r="K279" s="1107"/>
      <c r="L279" s="1107"/>
      <c r="M279" s="1107"/>
      <c r="N279" s="1107"/>
      <c r="O279" s="1107"/>
      <c r="P279" s="1107"/>
      <c r="Q279" s="1107"/>
      <c r="R279" s="1107"/>
      <c r="S279" s="1107"/>
      <c r="T279" s="1107"/>
      <c r="U279" s="1107"/>
      <c r="V279" s="1107"/>
      <c r="W279" s="1107"/>
      <c r="X279" s="1107"/>
      <c r="Y279" s="1107"/>
      <c r="Z279" s="1107"/>
      <c r="AA279" s="1107"/>
      <c r="AB279" s="1107"/>
      <c r="AC279" s="1107"/>
      <c r="AD279" s="1107"/>
      <c r="AE279" s="1107"/>
      <c r="AF279" s="1107"/>
      <c r="AG279" s="1107"/>
      <c r="AH279" s="1107"/>
      <c r="AI279" s="1107"/>
      <c r="AJ279" s="1107"/>
      <c r="AK279" s="1107"/>
      <c r="AL279" s="1107"/>
      <c r="AM279" s="1107"/>
      <c r="AN279" s="1107"/>
      <c r="AO279" s="1107"/>
      <c r="AP279" s="1107"/>
      <c r="AQ279" s="1107"/>
      <c r="AR279" s="1107"/>
      <c r="AS279" s="1107"/>
      <c r="AT279" s="1182"/>
      <c r="AU279" s="1183"/>
      <c r="AV279" s="1183"/>
      <c r="AW279" s="1183"/>
      <c r="AX279" s="1184"/>
    </row>
    <row r="280" spans="1:54" ht="12.6" customHeight="1">
      <c r="A280" s="788" t="s">
        <v>1602</v>
      </c>
      <c r="B280" s="778"/>
      <c r="C280" s="778"/>
      <c r="D280" s="778"/>
      <c r="E280" s="778"/>
      <c r="F280" s="778"/>
      <c r="G280" s="778"/>
      <c r="H280" s="1107"/>
      <c r="I280" s="1107"/>
      <c r="J280" s="1107"/>
      <c r="K280" s="1107"/>
      <c r="L280" s="1107"/>
      <c r="M280" s="1107"/>
      <c r="N280" s="1107"/>
      <c r="O280" s="1107"/>
      <c r="P280" s="1107"/>
      <c r="Q280" s="1107"/>
      <c r="R280" s="1107"/>
      <c r="S280" s="1107"/>
      <c r="T280" s="1107"/>
      <c r="U280" s="1107"/>
      <c r="V280" s="1107"/>
      <c r="W280" s="1107"/>
      <c r="X280" s="1107"/>
      <c r="Y280" s="1107"/>
      <c r="Z280" s="1107"/>
      <c r="AA280" s="1107"/>
      <c r="AB280" s="1107"/>
      <c r="AC280" s="1107"/>
      <c r="AD280" s="1107"/>
      <c r="AE280" s="1107"/>
      <c r="AF280" s="1107"/>
      <c r="AG280" s="1107"/>
      <c r="AH280" s="1107"/>
      <c r="AI280" s="1107"/>
      <c r="AJ280" s="1107"/>
      <c r="AK280" s="1107"/>
      <c r="AL280" s="1107"/>
      <c r="AM280" s="1107"/>
      <c r="AN280" s="1107"/>
      <c r="AO280" s="1107"/>
      <c r="AP280" s="1107"/>
      <c r="AQ280" s="1107"/>
      <c r="AR280" s="1107"/>
      <c r="AS280" s="1107"/>
      <c r="AT280" s="1179"/>
      <c r="AU280" s="1180"/>
      <c r="AV280" s="1180"/>
      <c r="AW280" s="1180"/>
      <c r="AX280" s="1181"/>
    </row>
    <row r="281" spans="1:54" ht="12.6" customHeight="1">
      <c r="A281" s="769" t="s">
        <v>1895</v>
      </c>
    </row>
    <row r="282" spans="1:54" ht="12.6" customHeight="1">
      <c r="A282" s="1245"/>
      <c r="B282" s="1246"/>
      <c r="C282" s="1246"/>
      <c r="D282" s="1246"/>
      <c r="E282" s="1246"/>
      <c r="F282" s="1246"/>
      <c r="G282" s="1246"/>
      <c r="H282" s="1246"/>
      <c r="I282" s="1246"/>
      <c r="J282" s="1246"/>
      <c r="K282" s="1246"/>
      <c r="L282" s="1246"/>
      <c r="M282" s="1246"/>
      <c r="N282" s="1246"/>
      <c r="O282" s="1246"/>
      <c r="P282" s="1246"/>
      <c r="Q282" s="1246"/>
      <c r="R282" s="1246"/>
      <c r="S282" s="1246"/>
      <c r="T282" s="1246"/>
      <c r="U282" s="1246"/>
      <c r="V282" s="1246"/>
      <c r="W282" s="1246"/>
      <c r="X282" s="1246"/>
      <c r="Y282" s="1246"/>
      <c r="Z282" s="1246"/>
      <c r="AA282" s="1246"/>
      <c r="AB282" s="1246"/>
      <c r="AC282" s="1246"/>
      <c r="AD282" s="1246"/>
      <c r="AE282" s="1246"/>
      <c r="AF282" s="1246"/>
      <c r="AG282" s="1246"/>
      <c r="AH282" s="1246"/>
      <c r="AI282" s="1246"/>
      <c r="AJ282" s="1246"/>
      <c r="AK282" s="1246"/>
      <c r="AL282" s="1246"/>
      <c r="AM282" s="1246"/>
      <c r="AN282" s="1246"/>
      <c r="AO282" s="1246"/>
      <c r="AP282" s="1246"/>
      <c r="AQ282" s="1246"/>
      <c r="AR282" s="1246"/>
      <c r="AS282" s="1246"/>
      <c r="AT282" s="1246"/>
      <c r="AU282" s="1246"/>
      <c r="AV282" s="1246"/>
      <c r="AW282" s="1246"/>
      <c r="AX282" s="1246"/>
      <c r="AY282" s="1246"/>
      <c r="AZ282" s="1246"/>
      <c r="BA282" s="1246"/>
      <c r="BB282" s="1247"/>
    </row>
    <row r="283" spans="1:54" ht="12.6" customHeight="1">
      <c r="A283" s="1248"/>
      <c r="B283" s="1249"/>
      <c r="C283" s="1249"/>
      <c r="D283" s="1249"/>
      <c r="E283" s="1249"/>
      <c r="F283" s="1249"/>
      <c r="G283" s="1249"/>
      <c r="H283" s="1249"/>
      <c r="I283" s="1249"/>
      <c r="J283" s="1249"/>
      <c r="K283" s="1249"/>
      <c r="L283" s="1249"/>
      <c r="M283" s="1249"/>
      <c r="N283" s="1249"/>
      <c r="O283" s="1249"/>
      <c r="P283" s="1249"/>
      <c r="Q283" s="1249"/>
      <c r="R283" s="1249"/>
      <c r="S283" s="1249"/>
      <c r="T283" s="1249"/>
      <c r="U283" s="1249"/>
      <c r="V283" s="1249"/>
      <c r="W283" s="1249"/>
      <c r="X283" s="1249"/>
      <c r="Y283" s="1249"/>
      <c r="Z283" s="1249"/>
      <c r="AA283" s="1249"/>
      <c r="AB283" s="1249"/>
      <c r="AC283" s="1249"/>
      <c r="AD283" s="1249"/>
      <c r="AE283" s="1249"/>
      <c r="AF283" s="1249"/>
      <c r="AG283" s="1249"/>
      <c r="AH283" s="1249"/>
      <c r="AI283" s="1249"/>
      <c r="AJ283" s="1249"/>
      <c r="AK283" s="1249"/>
      <c r="AL283" s="1249"/>
      <c r="AM283" s="1249"/>
      <c r="AN283" s="1249"/>
      <c r="AO283" s="1249"/>
      <c r="AP283" s="1249"/>
      <c r="AQ283" s="1249"/>
      <c r="AR283" s="1249"/>
      <c r="AS283" s="1249"/>
      <c r="AT283" s="1249"/>
      <c r="AU283" s="1249"/>
      <c r="AV283" s="1249"/>
      <c r="AW283" s="1249"/>
      <c r="AX283" s="1249"/>
      <c r="AY283" s="1249"/>
      <c r="AZ283" s="1249"/>
      <c r="BA283" s="1249"/>
      <c r="BB283" s="1250"/>
    </row>
    <row r="284" spans="1:54" s="289" customFormat="1" ht="12.6" customHeight="1">
      <c r="A284" s="315" t="s">
        <v>3609</v>
      </c>
    </row>
    <row r="285" spans="1:54" s="289" customFormat="1" ht="12.6" customHeight="1">
      <c r="A285" s="315" t="s">
        <v>2302</v>
      </c>
      <c r="B285" s="393"/>
      <c r="C285" s="1036" t="str">
        <f>$C$2</f>
        <v>ELEKTROSYSTEM, a.s.</v>
      </c>
      <c r="D285" s="1036"/>
      <c r="E285" s="1036"/>
      <c r="F285" s="1036"/>
      <c r="G285" s="1036"/>
      <c r="H285" s="1036"/>
      <c r="I285" s="1036"/>
      <c r="J285" s="1036"/>
      <c r="K285" s="1036"/>
      <c r="L285" s="1036"/>
      <c r="M285" s="1036"/>
      <c r="N285" s="1036"/>
      <c r="O285" s="1036"/>
      <c r="P285" s="1036"/>
      <c r="Q285" s="1036"/>
      <c r="R285" s="1036"/>
      <c r="S285" s="1036"/>
      <c r="T285" s="1036"/>
      <c r="U285" s="1036"/>
      <c r="V285" s="1036"/>
      <c r="W285" s="1036"/>
      <c r="X285" s="1036"/>
      <c r="Y285" s="1036"/>
      <c r="Z285" s="1037"/>
      <c r="AB285" s="289" t="s">
        <v>922</v>
      </c>
      <c r="AD285" s="1035" t="str">
        <f>$AD$2</f>
        <v>31571875</v>
      </c>
      <c r="AE285" s="1036"/>
      <c r="AF285" s="1036"/>
      <c r="AG285" s="1036"/>
      <c r="AH285" s="1036"/>
      <c r="AI285" s="1036"/>
      <c r="AJ285" s="1036"/>
      <c r="AK285" s="1037"/>
      <c r="AL285" s="289" t="s">
        <v>844</v>
      </c>
      <c r="AN285" s="1026" t="str">
        <f>$AN$2</f>
        <v>21020448496</v>
      </c>
      <c r="AO285" s="1027"/>
      <c r="AP285" s="1027"/>
      <c r="AQ285" s="1027"/>
      <c r="AR285" s="1027"/>
      <c r="AS285" s="1027"/>
      <c r="AT285" s="1027"/>
      <c r="AU285" s="1027"/>
      <c r="AV285" s="1027"/>
      <c r="AW285" s="1027"/>
      <c r="AX285" s="1027"/>
      <c r="AY285" s="1027"/>
      <c r="AZ285" s="1027"/>
      <c r="BA285" s="1027"/>
      <c r="BB285" s="1028"/>
    </row>
    <row r="286" spans="1:54" ht="12.6" customHeight="1">
      <c r="A286" s="758"/>
      <c r="B286" s="758"/>
      <c r="C286" s="758"/>
      <c r="D286" s="758"/>
      <c r="E286" s="758"/>
      <c r="F286" s="758"/>
      <c r="G286" s="758"/>
      <c r="H286" s="758"/>
      <c r="I286" s="758"/>
      <c r="J286" s="758"/>
      <c r="K286" s="758"/>
      <c r="L286" s="758"/>
      <c r="M286" s="758"/>
      <c r="N286" s="758"/>
      <c r="O286" s="758"/>
      <c r="P286" s="758"/>
      <c r="Q286" s="758"/>
      <c r="R286" s="758"/>
      <c r="S286" s="758"/>
      <c r="T286" s="758"/>
      <c r="U286" s="758"/>
      <c r="V286" s="758"/>
      <c r="W286" s="758"/>
      <c r="X286" s="758"/>
      <c r="Y286" s="758"/>
      <c r="Z286" s="758"/>
      <c r="AA286" s="758"/>
      <c r="AB286" s="758"/>
      <c r="AC286" s="758"/>
      <c r="AD286" s="758"/>
      <c r="AE286" s="758"/>
      <c r="AF286" s="758"/>
      <c r="AG286" s="758"/>
      <c r="AH286" s="758"/>
      <c r="AI286" s="758"/>
      <c r="AJ286" s="758"/>
      <c r="AK286" s="758"/>
      <c r="AL286" s="758"/>
      <c r="AM286" s="758"/>
      <c r="AN286" s="758"/>
      <c r="AO286" s="758"/>
      <c r="AP286" s="758"/>
      <c r="AQ286" s="758"/>
      <c r="AR286" s="758"/>
      <c r="AS286" s="758"/>
      <c r="AT286" s="758"/>
      <c r="AU286" s="758"/>
      <c r="AV286" s="758"/>
      <c r="AW286" s="758"/>
      <c r="AX286" s="758"/>
      <c r="AY286" s="758"/>
      <c r="AZ286" s="758"/>
      <c r="BA286" s="758"/>
      <c r="BB286" s="758"/>
    </row>
    <row r="287" spans="1:54" ht="12.6" customHeight="1">
      <c r="A287" s="769" t="s">
        <v>1894</v>
      </c>
    </row>
    <row r="288" spans="1:54" ht="12.6" customHeight="1">
      <c r="A288" s="1161" t="s">
        <v>484</v>
      </c>
      <c r="B288" s="1162"/>
      <c r="C288" s="1162"/>
      <c r="D288" s="1162"/>
      <c r="E288" s="1162"/>
      <c r="F288" s="1162"/>
      <c r="G288" s="1162"/>
      <c r="H288" s="1162"/>
      <c r="I288" s="1162"/>
      <c r="J288" s="1162"/>
      <c r="K288" s="1162"/>
      <c r="L288" s="1162"/>
      <c r="M288" s="1162"/>
      <c r="N288" s="1162"/>
      <c r="O288" s="1162"/>
      <c r="P288" s="1162"/>
      <c r="Q288" s="1162"/>
      <c r="R288" s="1162"/>
      <c r="S288" s="1162"/>
      <c r="T288" s="1162"/>
      <c r="U288" s="1162"/>
      <c r="V288" s="1162"/>
      <c r="W288" s="1162"/>
      <c r="X288" s="1162"/>
      <c r="Y288" s="1162"/>
      <c r="Z288" s="1162"/>
      <c r="AA288" s="1162"/>
      <c r="AB288" s="1162"/>
      <c r="AC288" s="1162"/>
      <c r="AD288" s="1162"/>
      <c r="AE288" s="1162"/>
      <c r="AF288" s="1162"/>
      <c r="AG288" s="1163"/>
      <c r="AH288" s="1148" t="s">
        <v>1876</v>
      </c>
      <c r="AI288" s="1149"/>
      <c r="AJ288" s="1149"/>
      <c r="AK288" s="1149"/>
      <c r="AL288" s="1149"/>
      <c r="AM288" s="1149"/>
      <c r="AN288" s="1149"/>
      <c r="AO288" s="1149"/>
      <c r="AP288" s="1149"/>
      <c r="AQ288" s="1149"/>
      <c r="AR288" s="1149"/>
      <c r="AS288" s="1149"/>
      <c r="AT288" s="1149"/>
      <c r="AU288" s="1149"/>
      <c r="AV288" s="1149"/>
      <c r="AW288" s="1149"/>
      <c r="AX288" s="1149"/>
      <c r="AY288" s="1149"/>
      <c r="AZ288" s="1149"/>
      <c r="BA288" s="1149"/>
      <c r="BB288" s="1150"/>
    </row>
    <row r="289" spans="1:58" ht="12.6" customHeight="1">
      <c r="A289" s="1170"/>
      <c r="B289" s="1171"/>
      <c r="C289" s="1171"/>
      <c r="D289" s="1171"/>
      <c r="E289" s="1171"/>
      <c r="F289" s="1171"/>
      <c r="G289" s="1171"/>
      <c r="H289" s="1171"/>
      <c r="I289" s="1171"/>
      <c r="J289" s="1171"/>
      <c r="K289" s="1171"/>
      <c r="L289" s="1171"/>
      <c r="M289" s="1171"/>
      <c r="N289" s="1171"/>
      <c r="O289" s="1171"/>
      <c r="P289" s="1171"/>
      <c r="Q289" s="1171"/>
      <c r="R289" s="1171"/>
      <c r="S289" s="1171"/>
      <c r="T289" s="1171"/>
      <c r="U289" s="1171"/>
      <c r="V289" s="1171"/>
      <c r="W289" s="1171"/>
      <c r="X289" s="1171"/>
      <c r="Y289" s="1171"/>
      <c r="Z289" s="1171"/>
      <c r="AA289" s="1171"/>
      <c r="AB289" s="1171"/>
      <c r="AC289" s="1171"/>
      <c r="AD289" s="1171"/>
      <c r="AE289" s="1171"/>
      <c r="AF289" s="1171"/>
      <c r="AG289" s="1172"/>
      <c r="AH289" s="1048" t="s">
        <v>1643</v>
      </c>
      <c r="AI289" s="1049"/>
      <c r="AJ289" s="1049"/>
      <c r="AK289" s="1049"/>
      <c r="AL289" s="1049"/>
      <c r="AM289" s="1049"/>
      <c r="AN289" s="1049"/>
      <c r="AO289" s="1049"/>
      <c r="AP289" s="1049"/>
      <c r="AQ289" s="1049"/>
      <c r="AR289" s="1049"/>
      <c r="AS289" s="1049"/>
      <c r="AT289" s="1049"/>
      <c r="AU289" s="1049"/>
      <c r="AV289" s="1049"/>
      <c r="AW289" s="1049"/>
      <c r="AX289" s="1049"/>
      <c r="AY289" s="1049"/>
      <c r="AZ289" s="1049"/>
      <c r="BA289" s="1049"/>
      <c r="BB289" s="1050"/>
    </row>
    <row r="290" spans="1:58" ht="12.6" customHeight="1">
      <c r="A290" s="770" t="s">
        <v>1538</v>
      </c>
      <c r="B290" s="771"/>
      <c r="C290" s="771"/>
      <c r="D290" s="771"/>
      <c r="E290" s="771"/>
      <c r="F290" s="771"/>
      <c r="G290" s="771"/>
      <c r="H290" s="771"/>
      <c r="I290" s="771"/>
      <c r="J290" s="771"/>
      <c r="K290" s="771"/>
      <c r="L290" s="771"/>
      <c r="M290" s="771"/>
      <c r="N290" s="771"/>
      <c r="O290" s="771"/>
      <c r="P290" s="771"/>
      <c r="Q290" s="771"/>
      <c r="R290" s="771"/>
      <c r="S290" s="771"/>
      <c r="T290" s="771"/>
      <c r="U290" s="771"/>
      <c r="V290" s="771"/>
      <c r="W290" s="771"/>
      <c r="X290" s="771"/>
      <c r="Y290" s="771"/>
      <c r="Z290" s="771"/>
      <c r="AA290" s="771"/>
      <c r="AB290" s="771"/>
      <c r="AC290" s="771"/>
      <c r="AD290" s="771"/>
      <c r="AE290" s="771"/>
      <c r="AF290" s="771"/>
      <c r="AG290" s="771"/>
      <c r="AH290" s="1141"/>
      <c r="AI290" s="1142"/>
      <c r="AJ290" s="1142"/>
      <c r="AK290" s="1142"/>
      <c r="AL290" s="1142"/>
      <c r="AM290" s="1142"/>
      <c r="AN290" s="1142"/>
      <c r="AO290" s="1142"/>
      <c r="AP290" s="1142"/>
      <c r="AQ290" s="1142"/>
      <c r="AR290" s="1142"/>
      <c r="AS290" s="1142"/>
      <c r="AT290" s="1142"/>
      <c r="AU290" s="1142"/>
      <c r="AV290" s="1142"/>
      <c r="AW290" s="1142"/>
      <c r="AX290" s="1142"/>
      <c r="AY290" s="1142"/>
      <c r="AZ290" s="1142"/>
      <c r="BA290" s="1142"/>
      <c r="BB290" s="1143"/>
    </row>
    <row r="291" spans="1:58" ht="12.6" customHeight="1">
      <c r="A291" s="765" t="s">
        <v>1893</v>
      </c>
      <c r="B291" s="761"/>
      <c r="C291" s="761"/>
      <c r="D291" s="761"/>
      <c r="E291" s="761"/>
      <c r="F291" s="761"/>
      <c r="G291" s="761"/>
      <c r="H291" s="761"/>
      <c r="I291" s="761"/>
      <c r="J291" s="761"/>
      <c r="K291" s="761"/>
      <c r="L291" s="761"/>
      <c r="M291" s="761"/>
      <c r="N291" s="761"/>
      <c r="O291" s="761"/>
      <c r="P291" s="761"/>
      <c r="Q291" s="761"/>
      <c r="R291" s="761"/>
      <c r="S291" s="761"/>
      <c r="T291" s="761"/>
      <c r="U291" s="761"/>
      <c r="V291" s="761"/>
      <c r="W291" s="761"/>
      <c r="X291" s="761"/>
      <c r="Y291" s="761"/>
      <c r="Z291" s="761"/>
      <c r="AA291" s="761"/>
      <c r="AB291" s="761"/>
      <c r="AC291" s="761"/>
      <c r="AD291" s="761"/>
      <c r="AE291" s="761"/>
      <c r="AF291" s="761"/>
      <c r="AG291" s="761"/>
      <c r="AH291" s="756"/>
      <c r="AI291" s="756"/>
      <c r="AJ291" s="756"/>
      <c r="AK291" s="756"/>
      <c r="AL291" s="756"/>
      <c r="AM291" s="756"/>
      <c r="AN291" s="756"/>
      <c r="AO291" s="756"/>
      <c r="AP291" s="756"/>
      <c r="AQ291" s="756"/>
      <c r="AR291" s="756"/>
      <c r="AS291" s="756"/>
      <c r="AT291" s="756"/>
      <c r="AU291" s="756"/>
      <c r="AV291" s="756"/>
      <c r="AW291" s="756"/>
      <c r="AX291" s="756"/>
      <c r="AY291" s="756"/>
      <c r="AZ291" s="756"/>
      <c r="BA291" s="756"/>
      <c r="BB291" s="756"/>
    </row>
    <row r="292" spans="1:58" ht="12.6" customHeight="1">
      <c r="A292" s="1058"/>
      <c r="B292" s="1059"/>
      <c r="C292" s="1059"/>
      <c r="D292" s="1059"/>
      <c r="E292" s="1059"/>
      <c r="F292" s="1059"/>
      <c r="G292" s="1059"/>
      <c r="H292" s="1059"/>
      <c r="I292" s="1059"/>
      <c r="J292" s="1059"/>
      <c r="K292" s="1059"/>
      <c r="L292" s="1059"/>
      <c r="M292" s="1059"/>
      <c r="N292" s="1059"/>
      <c r="O292" s="1059"/>
      <c r="P292" s="1059"/>
      <c r="Q292" s="1059"/>
      <c r="R292" s="1059"/>
      <c r="S292" s="1059"/>
      <c r="T292" s="1059"/>
      <c r="U292" s="1059"/>
      <c r="V292" s="1059"/>
      <c r="W292" s="1059"/>
      <c r="X292" s="1059"/>
      <c r="Y292" s="1059"/>
      <c r="Z292" s="1059"/>
      <c r="AA292" s="1059"/>
      <c r="AB292" s="1059"/>
      <c r="AC292" s="1059"/>
      <c r="AD292" s="1059"/>
      <c r="AE292" s="1059"/>
      <c r="AF292" s="1059"/>
      <c r="AG292" s="1059"/>
      <c r="AH292" s="1059"/>
      <c r="AI292" s="1059"/>
      <c r="AJ292" s="1059"/>
      <c r="AK292" s="1059"/>
      <c r="AL292" s="1059"/>
      <c r="AM292" s="1059"/>
      <c r="AN292" s="1059"/>
      <c r="AO292" s="1059"/>
      <c r="AP292" s="1059"/>
      <c r="AQ292" s="1059"/>
      <c r="AR292" s="1059"/>
      <c r="AS292" s="1059"/>
      <c r="AT292" s="1059"/>
      <c r="AU292" s="1059"/>
      <c r="AV292" s="1059"/>
      <c r="AW292" s="1059"/>
      <c r="AX292" s="1059"/>
      <c r="AY292" s="1059"/>
      <c r="AZ292" s="1059"/>
      <c r="BA292" s="1059"/>
      <c r="BB292" s="1060"/>
    </row>
    <row r="293" spans="1:58" ht="12.6" customHeight="1">
      <c r="A293" s="1061"/>
      <c r="B293" s="1062"/>
      <c r="C293" s="1062"/>
      <c r="D293" s="1062"/>
      <c r="E293" s="1062"/>
      <c r="F293" s="1062"/>
      <c r="G293" s="1062"/>
      <c r="H293" s="1062"/>
      <c r="I293" s="1062"/>
      <c r="J293" s="1062"/>
      <c r="K293" s="1062"/>
      <c r="L293" s="1062"/>
      <c r="M293" s="1062"/>
      <c r="N293" s="1062"/>
      <c r="O293" s="1062"/>
      <c r="P293" s="1062"/>
      <c r="Q293" s="1062"/>
      <c r="R293" s="1062"/>
      <c r="S293" s="1062"/>
      <c r="T293" s="1062"/>
      <c r="U293" s="1062"/>
      <c r="V293" s="1062"/>
      <c r="W293" s="1062"/>
      <c r="X293" s="1062"/>
      <c r="Y293" s="1062"/>
      <c r="Z293" s="1062"/>
      <c r="AA293" s="1062"/>
      <c r="AB293" s="1062"/>
      <c r="AC293" s="1062"/>
      <c r="AD293" s="1062"/>
      <c r="AE293" s="1062"/>
      <c r="AF293" s="1062"/>
      <c r="AG293" s="1062"/>
      <c r="AH293" s="1062"/>
      <c r="AI293" s="1062"/>
      <c r="AJ293" s="1062"/>
      <c r="AK293" s="1062"/>
      <c r="AL293" s="1062"/>
      <c r="AM293" s="1062"/>
      <c r="AN293" s="1062"/>
      <c r="AO293" s="1062"/>
      <c r="AP293" s="1062"/>
      <c r="AQ293" s="1062"/>
      <c r="AR293" s="1062"/>
      <c r="AS293" s="1062"/>
      <c r="AT293" s="1062"/>
      <c r="AU293" s="1062"/>
      <c r="AV293" s="1062"/>
      <c r="AW293" s="1062"/>
      <c r="AX293" s="1062"/>
      <c r="AY293" s="1062"/>
      <c r="AZ293" s="1062"/>
      <c r="BA293" s="1062"/>
      <c r="BB293" s="1063"/>
    </row>
    <row r="294" spans="1:58" ht="12.6" customHeight="1">
      <c r="A294" s="1061"/>
      <c r="B294" s="1062"/>
      <c r="C294" s="1062"/>
      <c r="D294" s="1062"/>
      <c r="E294" s="1062"/>
      <c r="F294" s="1062"/>
      <c r="G294" s="1062"/>
      <c r="H294" s="1062"/>
      <c r="I294" s="1062"/>
      <c r="J294" s="1062"/>
      <c r="K294" s="1062"/>
      <c r="L294" s="1062"/>
      <c r="M294" s="1062"/>
      <c r="N294" s="1062"/>
      <c r="O294" s="1062"/>
      <c r="P294" s="1062"/>
      <c r="Q294" s="1062"/>
      <c r="R294" s="1062"/>
      <c r="S294" s="1062"/>
      <c r="T294" s="1062"/>
      <c r="U294" s="1062"/>
      <c r="V294" s="1062"/>
      <c r="W294" s="1062"/>
      <c r="X294" s="1062"/>
      <c r="Y294" s="1062"/>
      <c r="Z294" s="1062"/>
      <c r="AA294" s="1062"/>
      <c r="AB294" s="1062"/>
      <c r="AC294" s="1062"/>
      <c r="AD294" s="1062"/>
      <c r="AE294" s="1062"/>
      <c r="AF294" s="1062"/>
      <c r="AG294" s="1062"/>
      <c r="AH294" s="1062"/>
      <c r="AI294" s="1062"/>
      <c r="AJ294" s="1062"/>
      <c r="AK294" s="1062"/>
      <c r="AL294" s="1062"/>
      <c r="AM294" s="1062"/>
      <c r="AN294" s="1062"/>
      <c r="AO294" s="1062"/>
      <c r="AP294" s="1062"/>
      <c r="AQ294" s="1062"/>
      <c r="AR294" s="1062"/>
      <c r="AS294" s="1062"/>
      <c r="AT294" s="1062"/>
      <c r="AU294" s="1062"/>
      <c r="AV294" s="1062"/>
      <c r="AW294" s="1062"/>
      <c r="AX294" s="1062"/>
      <c r="AY294" s="1062"/>
      <c r="AZ294" s="1062"/>
      <c r="BA294" s="1062"/>
      <c r="BB294" s="1063"/>
    </row>
    <row r="295" spans="1:58" ht="12.6" customHeight="1">
      <c r="A295" s="1061"/>
      <c r="B295" s="1062"/>
      <c r="C295" s="1062"/>
      <c r="D295" s="1062"/>
      <c r="E295" s="1062"/>
      <c r="F295" s="1062"/>
      <c r="G295" s="1062"/>
      <c r="H295" s="1062"/>
      <c r="I295" s="1062"/>
      <c r="J295" s="1062"/>
      <c r="K295" s="1062"/>
      <c r="L295" s="1062"/>
      <c r="M295" s="1062"/>
      <c r="N295" s="1062"/>
      <c r="O295" s="1062"/>
      <c r="P295" s="1062"/>
      <c r="Q295" s="1062"/>
      <c r="R295" s="1062"/>
      <c r="S295" s="1062"/>
      <c r="T295" s="1062"/>
      <c r="U295" s="1062"/>
      <c r="V295" s="1062"/>
      <c r="W295" s="1062"/>
      <c r="X295" s="1062"/>
      <c r="Y295" s="1062"/>
      <c r="Z295" s="1062"/>
      <c r="AA295" s="1062"/>
      <c r="AB295" s="1062"/>
      <c r="AC295" s="1062"/>
      <c r="AD295" s="1062"/>
      <c r="AE295" s="1062"/>
      <c r="AF295" s="1062"/>
      <c r="AG295" s="1062"/>
      <c r="AH295" s="1062"/>
      <c r="AI295" s="1062"/>
      <c r="AJ295" s="1062"/>
      <c r="AK295" s="1062"/>
      <c r="AL295" s="1062"/>
      <c r="AM295" s="1062"/>
      <c r="AN295" s="1062"/>
      <c r="AO295" s="1062"/>
      <c r="AP295" s="1062"/>
      <c r="AQ295" s="1062"/>
      <c r="AR295" s="1062"/>
      <c r="AS295" s="1062"/>
      <c r="AT295" s="1062"/>
      <c r="AU295" s="1062"/>
      <c r="AV295" s="1062"/>
      <c r="AW295" s="1062"/>
      <c r="AX295" s="1062"/>
      <c r="AY295" s="1062"/>
      <c r="AZ295" s="1062"/>
      <c r="BA295" s="1062"/>
      <c r="BB295" s="1063"/>
    </row>
    <row r="296" spans="1:58" ht="12.6" customHeight="1">
      <c r="A296" s="1064"/>
      <c r="B296" s="1065"/>
      <c r="C296" s="1065"/>
      <c r="D296" s="1065"/>
      <c r="E296" s="1065"/>
      <c r="F296" s="1065"/>
      <c r="G296" s="1065"/>
      <c r="H296" s="1065"/>
      <c r="I296" s="1065"/>
      <c r="J296" s="1065"/>
      <c r="K296" s="1065"/>
      <c r="L296" s="1065"/>
      <c r="M296" s="1065"/>
      <c r="N296" s="1065"/>
      <c r="O296" s="1065"/>
      <c r="P296" s="1065"/>
      <c r="Q296" s="1065"/>
      <c r="R296" s="1065"/>
      <c r="S296" s="1065"/>
      <c r="T296" s="1065"/>
      <c r="U296" s="1065"/>
      <c r="V296" s="1065"/>
      <c r="W296" s="1065"/>
      <c r="X296" s="1065"/>
      <c r="Y296" s="1065"/>
      <c r="Z296" s="1065"/>
      <c r="AA296" s="1065"/>
      <c r="AB296" s="1065"/>
      <c r="AC296" s="1065"/>
      <c r="AD296" s="1065"/>
      <c r="AE296" s="1065"/>
      <c r="AF296" s="1065"/>
      <c r="AG296" s="1065"/>
      <c r="AH296" s="1065"/>
      <c r="AI296" s="1065"/>
      <c r="AJ296" s="1065"/>
      <c r="AK296" s="1065"/>
      <c r="AL296" s="1065"/>
      <c r="AM296" s="1065"/>
      <c r="AN296" s="1065"/>
      <c r="AO296" s="1065"/>
      <c r="AP296" s="1065"/>
      <c r="AQ296" s="1065"/>
      <c r="AR296" s="1065"/>
      <c r="AS296" s="1065"/>
      <c r="AT296" s="1065"/>
      <c r="AU296" s="1065"/>
      <c r="AV296" s="1065"/>
      <c r="AW296" s="1065"/>
      <c r="AX296" s="1065"/>
      <c r="AY296" s="1065"/>
      <c r="AZ296" s="1065"/>
      <c r="BA296" s="1065"/>
      <c r="BB296" s="1066"/>
    </row>
    <row r="297" spans="1:58" ht="12.6" customHeight="1">
      <c r="A297" s="769" t="s">
        <v>1892</v>
      </c>
    </row>
    <row r="298" spans="1:58" ht="12.6" customHeight="1">
      <c r="A298" s="762" t="s">
        <v>475</v>
      </c>
    </row>
    <row r="299" spans="1:58" ht="12.6" customHeight="1">
      <c r="A299" s="797"/>
      <c r="B299" s="798"/>
      <c r="C299" s="798"/>
      <c r="D299" s="798"/>
      <c r="E299" s="798"/>
      <c r="F299" s="1023" t="s">
        <v>816</v>
      </c>
      <c r="G299" s="1024"/>
      <c r="H299" s="1024"/>
      <c r="I299" s="1024"/>
      <c r="J299" s="1024"/>
      <c r="K299" s="1024"/>
      <c r="L299" s="1024"/>
      <c r="M299" s="1024"/>
      <c r="N299" s="1024"/>
      <c r="O299" s="1024"/>
      <c r="P299" s="1024"/>
      <c r="Q299" s="1024"/>
      <c r="R299" s="1024"/>
      <c r="S299" s="1024"/>
      <c r="T299" s="1024"/>
      <c r="U299" s="1024"/>
      <c r="V299" s="1024"/>
      <c r="W299" s="1024"/>
      <c r="X299" s="1024"/>
      <c r="Y299" s="1024"/>
      <c r="Z299" s="1024"/>
      <c r="AA299" s="1024"/>
      <c r="AB299" s="1024"/>
      <c r="AC299" s="1024"/>
      <c r="AD299" s="1024"/>
      <c r="AE299" s="1024"/>
      <c r="AF299" s="1024"/>
      <c r="AG299" s="1024"/>
      <c r="AH299" s="1024"/>
      <c r="AI299" s="1024"/>
      <c r="AJ299" s="1024"/>
      <c r="AK299" s="1024"/>
      <c r="AL299" s="1024"/>
      <c r="AM299" s="1024"/>
      <c r="AN299" s="1024"/>
      <c r="AO299" s="1024"/>
      <c r="AP299" s="1024"/>
      <c r="AQ299" s="1024"/>
      <c r="AR299" s="1024"/>
      <c r="AS299" s="1024"/>
      <c r="AT299" s="1024"/>
      <c r="AU299" s="1024"/>
      <c r="AV299" s="1024"/>
      <c r="AW299" s="1024"/>
      <c r="AX299" s="1024"/>
      <c r="AY299" s="1024"/>
      <c r="AZ299" s="1024"/>
      <c r="BA299" s="1025"/>
      <c r="BB299" s="799"/>
      <c r="BC299" s="799"/>
      <c r="BD299" s="799"/>
      <c r="BE299" s="799"/>
      <c r="BF299" s="799"/>
    </row>
    <row r="300" spans="1:58" ht="12.6" customHeight="1">
      <c r="A300" s="800"/>
      <c r="B300" s="801"/>
      <c r="C300" s="801"/>
      <c r="D300" s="801"/>
      <c r="E300" s="801"/>
      <c r="F300" s="1243" t="s">
        <v>2237</v>
      </c>
      <c r="G300" s="1243"/>
      <c r="H300" s="1243"/>
      <c r="I300" s="1243"/>
      <c r="J300" s="1243" t="s">
        <v>2238</v>
      </c>
      <c r="K300" s="1243"/>
      <c r="L300" s="1243"/>
      <c r="M300" s="1243"/>
      <c r="N300" s="1243" t="s">
        <v>2239</v>
      </c>
      <c r="O300" s="1243"/>
      <c r="P300" s="1243"/>
      <c r="Q300" s="1243"/>
      <c r="R300" s="1243" t="s">
        <v>2240</v>
      </c>
      <c r="S300" s="1243"/>
      <c r="T300" s="1243"/>
      <c r="U300" s="1243"/>
      <c r="V300" s="1243" t="s">
        <v>2241</v>
      </c>
      <c r="W300" s="1243"/>
      <c r="X300" s="1243"/>
      <c r="Y300" s="1243"/>
      <c r="Z300" s="1243" t="s">
        <v>18</v>
      </c>
      <c r="AA300" s="1243"/>
      <c r="AB300" s="1243"/>
      <c r="AC300" s="1243"/>
      <c r="AD300" s="1243" t="s">
        <v>2242</v>
      </c>
      <c r="AE300" s="1243"/>
      <c r="AF300" s="1243"/>
      <c r="AG300" s="1243"/>
      <c r="AH300" s="1243" t="s">
        <v>2243</v>
      </c>
      <c r="AI300" s="1243"/>
      <c r="AJ300" s="1243"/>
      <c r="AK300" s="1243"/>
      <c r="AL300" s="1243" t="s">
        <v>2233</v>
      </c>
      <c r="AM300" s="1243"/>
      <c r="AN300" s="1243"/>
      <c r="AO300" s="1243"/>
      <c r="AP300" s="1243" t="s">
        <v>2244</v>
      </c>
      <c r="AQ300" s="1243"/>
      <c r="AR300" s="1243"/>
      <c r="AS300" s="1243"/>
      <c r="AT300" s="1243" t="s">
        <v>2382</v>
      </c>
      <c r="AU300" s="1243"/>
      <c r="AV300" s="1243"/>
      <c r="AW300" s="1243"/>
      <c r="AX300" s="1144" t="s">
        <v>479</v>
      </c>
      <c r="AY300" s="1144"/>
      <c r="AZ300" s="1144"/>
      <c r="BA300" s="1144"/>
      <c r="BB300" s="1257"/>
      <c r="BC300" s="1258"/>
      <c r="BD300" s="1258"/>
      <c r="BE300" s="1258"/>
      <c r="BF300" s="1258"/>
    </row>
    <row r="301" spans="1:58" ht="12.6" customHeight="1">
      <c r="A301" s="800"/>
      <c r="B301" s="801"/>
      <c r="C301" s="801"/>
      <c r="D301" s="801"/>
      <c r="E301" s="801"/>
      <c r="F301" s="1244"/>
      <c r="G301" s="1244"/>
      <c r="H301" s="1244"/>
      <c r="I301" s="1244"/>
      <c r="J301" s="1244"/>
      <c r="K301" s="1244"/>
      <c r="L301" s="1244"/>
      <c r="M301" s="1244"/>
      <c r="N301" s="1244"/>
      <c r="O301" s="1244"/>
      <c r="P301" s="1244"/>
      <c r="Q301" s="1244"/>
      <c r="R301" s="1244"/>
      <c r="S301" s="1244"/>
      <c r="T301" s="1244"/>
      <c r="U301" s="1244"/>
      <c r="V301" s="1244"/>
      <c r="W301" s="1244"/>
      <c r="X301" s="1244"/>
      <c r="Y301" s="1244"/>
      <c r="Z301" s="1244"/>
      <c r="AA301" s="1244"/>
      <c r="AB301" s="1244"/>
      <c r="AC301" s="1244"/>
      <c r="AD301" s="1244"/>
      <c r="AE301" s="1244"/>
      <c r="AF301" s="1244"/>
      <c r="AG301" s="1244"/>
      <c r="AH301" s="1244"/>
      <c r="AI301" s="1244"/>
      <c r="AJ301" s="1244"/>
      <c r="AK301" s="1244"/>
      <c r="AL301" s="1244"/>
      <c r="AM301" s="1244"/>
      <c r="AN301" s="1244"/>
      <c r="AO301" s="1244"/>
      <c r="AP301" s="1244"/>
      <c r="AQ301" s="1244"/>
      <c r="AR301" s="1244"/>
      <c r="AS301" s="1244"/>
      <c r="AT301" s="1244"/>
      <c r="AU301" s="1244"/>
      <c r="AV301" s="1244"/>
      <c r="AW301" s="1244"/>
      <c r="AX301" s="1145"/>
      <c r="AY301" s="1145"/>
      <c r="AZ301" s="1145"/>
      <c r="BA301" s="1145"/>
      <c r="BB301" s="1257"/>
      <c r="BC301" s="1258"/>
      <c r="BD301" s="1258"/>
      <c r="BE301" s="1258"/>
      <c r="BF301" s="1258"/>
    </row>
    <row r="302" spans="1:58" ht="12.6" customHeight="1">
      <c r="A302" s="1251" t="s">
        <v>1890</v>
      </c>
      <c r="B302" s="1252"/>
      <c r="C302" s="1252"/>
      <c r="D302" s="1252"/>
      <c r="E302" s="1253"/>
      <c r="F302" s="1244"/>
      <c r="G302" s="1244"/>
      <c r="H302" s="1244"/>
      <c r="I302" s="1244"/>
      <c r="J302" s="1244"/>
      <c r="K302" s="1244"/>
      <c r="L302" s="1244"/>
      <c r="M302" s="1244"/>
      <c r="N302" s="1244"/>
      <c r="O302" s="1244"/>
      <c r="P302" s="1244"/>
      <c r="Q302" s="1244"/>
      <c r="R302" s="1244"/>
      <c r="S302" s="1244"/>
      <c r="T302" s="1244"/>
      <c r="U302" s="1244"/>
      <c r="V302" s="1244"/>
      <c r="W302" s="1244"/>
      <c r="X302" s="1244"/>
      <c r="Y302" s="1244"/>
      <c r="Z302" s="1244"/>
      <c r="AA302" s="1244"/>
      <c r="AB302" s="1244"/>
      <c r="AC302" s="1244"/>
      <c r="AD302" s="1244"/>
      <c r="AE302" s="1244"/>
      <c r="AF302" s="1244"/>
      <c r="AG302" s="1244"/>
      <c r="AH302" s="1244"/>
      <c r="AI302" s="1244"/>
      <c r="AJ302" s="1244"/>
      <c r="AK302" s="1244"/>
      <c r="AL302" s="1244"/>
      <c r="AM302" s="1244"/>
      <c r="AN302" s="1244"/>
      <c r="AO302" s="1244"/>
      <c r="AP302" s="1244"/>
      <c r="AQ302" s="1244"/>
      <c r="AR302" s="1244"/>
      <c r="AS302" s="1244"/>
      <c r="AT302" s="1244"/>
      <c r="AU302" s="1244"/>
      <c r="AV302" s="1244"/>
      <c r="AW302" s="1244"/>
      <c r="AX302" s="1145"/>
      <c r="AY302" s="1145"/>
      <c r="AZ302" s="1145"/>
      <c r="BA302" s="1145"/>
      <c r="BB302" s="1257"/>
      <c r="BC302" s="1258"/>
      <c r="BD302" s="1258"/>
      <c r="BE302" s="1258"/>
      <c r="BF302" s="1258"/>
    </row>
    <row r="303" spans="1:58" ht="12.6" customHeight="1">
      <c r="A303" s="1251" t="s">
        <v>1887</v>
      </c>
      <c r="B303" s="1252"/>
      <c r="C303" s="1252"/>
      <c r="D303" s="1252"/>
      <c r="E303" s="1253"/>
      <c r="F303" s="1244"/>
      <c r="G303" s="1244"/>
      <c r="H303" s="1244"/>
      <c r="I303" s="1244"/>
      <c r="J303" s="1244"/>
      <c r="K303" s="1244"/>
      <c r="L303" s="1244"/>
      <c r="M303" s="1244"/>
      <c r="N303" s="1244"/>
      <c r="O303" s="1244"/>
      <c r="P303" s="1244"/>
      <c r="Q303" s="1244"/>
      <c r="R303" s="1244"/>
      <c r="S303" s="1244"/>
      <c r="T303" s="1244"/>
      <c r="U303" s="1244"/>
      <c r="V303" s="1244"/>
      <c r="W303" s="1244"/>
      <c r="X303" s="1244"/>
      <c r="Y303" s="1244"/>
      <c r="Z303" s="1244"/>
      <c r="AA303" s="1244"/>
      <c r="AB303" s="1244"/>
      <c r="AC303" s="1244"/>
      <c r="AD303" s="1244"/>
      <c r="AE303" s="1244"/>
      <c r="AF303" s="1244"/>
      <c r="AG303" s="1244"/>
      <c r="AH303" s="1244"/>
      <c r="AI303" s="1244"/>
      <c r="AJ303" s="1244"/>
      <c r="AK303" s="1244"/>
      <c r="AL303" s="1244"/>
      <c r="AM303" s="1244"/>
      <c r="AN303" s="1244"/>
      <c r="AO303" s="1244"/>
      <c r="AP303" s="1244"/>
      <c r="AQ303" s="1244"/>
      <c r="AR303" s="1244"/>
      <c r="AS303" s="1244"/>
      <c r="AT303" s="1244"/>
      <c r="AU303" s="1244"/>
      <c r="AV303" s="1244"/>
      <c r="AW303" s="1244"/>
      <c r="AX303" s="1145"/>
      <c r="AY303" s="1145"/>
      <c r="AZ303" s="1145"/>
      <c r="BA303" s="1145"/>
      <c r="BB303" s="1257"/>
      <c r="BC303" s="1258"/>
      <c r="BD303" s="1258"/>
      <c r="BE303" s="1258"/>
      <c r="BF303" s="1258"/>
    </row>
    <row r="304" spans="1:58" ht="12.6" customHeight="1">
      <c r="A304" s="1251" t="s">
        <v>1883</v>
      </c>
      <c r="B304" s="1252"/>
      <c r="C304" s="1252"/>
      <c r="D304" s="1252"/>
      <c r="E304" s="1253"/>
      <c r="F304" s="1244"/>
      <c r="G304" s="1244"/>
      <c r="H304" s="1244"/>
      <c r="I304" s="1244"/>
      <c r="J304" s="1244"/>
      <c r="K304" s="1244"/>
      <c r="L304" s="1244"/>
      <c r="M304" s="1244"/>
      <c r="N304" s="1244"/>
      <c r="O304" s="1244"/>
      <c r="P304" s="1244"/>
      <c r="Q304" s="1244"/>
      <c r="R304" s="1244"/>
      <c r="S304" s="1244"/>
      <c r="T304" s="1244"/>
      <c r="U304" s="1244"/>
      <c r="V304" s="1244"/>
      <c r="W304" s="1244"/>
      <c r="X304" s="1244"/>
      <c r="Y304" s="1244"/>
      <c r="Z304" s="1244"/>
      <c r="AA304" s="1244"/>
      <c r="AB304" s="1244"/>
      <c r="AC304" s="1244"/>
      <c r="AD304" s="1244"/>
      <c r="AE304" s="1244"/>
      <c r="AF304" s="1244"/>
      <c r="AG304" s="1244"/>
      <c r="AH304" s="1244"/>
      <c r="AI304" s="1244"/>
      <c r="AJ304" s="1244"/>
      <c r="AK304" s="1244"/>
      <c r="AL304" s="1244"/>
      <c r="AM304" s="1244"/>
      <c r="AN304" s="1244"/>
      <c r="AO304" s="1244"/>
      <c r="AP304" s="1244"/>
      <c r="AQ304" s="1244"/>
      <c r="AR304" s="1244"/>
      <c r="AS304" s="1244"/>
      <c r="AT304" s="1244"/>
      <c r="AU304" s="1244"/>
      <c r="AV304" s="1244"/>
      <c r="AW304" s="1244"/>
      <c r="AX304" s="1145"/>
      <c r="AY304" s="1145"/>
      <c r="AZ304" s="1145"/>
      <c r="BA304" s="1145"/>
      <c r="BB304" s="1257"/>
      <c r="BC304" s="1258"/>
      <c r="BD304" s="1258"/>
      <c r="BE304" s="1258"/>
      <c r="BF304" s="1258"/>
    </row>
    <row r="305" spans="1:58" ht="12.6" customHeight="1">
      <c r="A305" s="800"/>
      <c r="B305" s="801"/>
      <c r="C305" s="801"/>
      <c r="D305" s="801"/>
      <c r="E305" s="801"/>
      <c r="F305" s="1244"/>
      <c r="G305" s="1244"/>
      <c r="H305" s="1244"/>
      <c r="I305" s="1244"/>
      <c r="J305" s="1244"/>
      <c r="K305" s="1244"/>
      <c r="L305" s="1244"/>
      <c r="M305" s="1244"/>
      <c r="N305" s="1244"/>
      <c r="O305" s="1244"/>
      <c r="P305" s="1244"/>
      <c r="Q305" s="1244"/>
      <c r="R305" s="1244"/>
      <c r="S305" s="1244"/>
      <c r="T305" s="1244"/>
      <c r="U305" s="1244"/>
      <c r="V305" s="1244"/>
      <c r="W305" s="1244"/>
      <c r="X305" s="1244"/>
      <c r="Y305" s="1244"/>
      <c r="Z305" s="1244"/>
      <c r="AA305" s="1244"/>
      <c r="AB305" s="1244"/>
      <c r="AC305" s="1244"/>
      <c r="AD305" s="1244"/>
      <c r="AE305" s="1244"/>
      <c r="AF305" s="1244"/>
      <c r="AG305" s="1244"/>
      <c r="AH305" s="1244"/>
      <c r="AI305" s="1244"/>
      <c r="AJ305" s="1244"/>
      <c r="AK305" s="1244"/>
      <c r="AL305" s="1244"/>
      <c r="AM305" s="1244"/>
      <c r="AN305" s="1244"/>
      <c r="AO305" s="1244"/>
      <c r="AP305" s="1244"/>
      <c r="AQ305" s="1244"/>
      <c r="AR305" s="1244"/>
      <c r="AS305" s="1244"/>
      <c r="AT305" s="1244"/>
      <c r="AU305" s="1244"/>
      <c r="AV305" s="1244"/>
      <c r="AW305" s="1244"/>
      <c r="AX305" s="1145"/>
      <c r="AY305" s="1145"/>
      <c r="AZ305" s="1145"/>
      <c r="BA305" s="1145"/>
      <c r="BB305" s="1257"/>
      <c r="BC305" s="1258"/>
      <c r="BD305" s="1258"/>
      <c r="BE305" s="1258"/>
      <c r="BF305" s="1258"/>
    </row>
    <row r="306" spans="1:58" ht="12.6" customHeight="1">
      <c r="A306" s="800"/>
      <c r="B306" s="801"/>
      <c r="C306" s="801"/>
      <c r="D306" s="801"/>
      <c r="E306" s="801"/>
      <c r="F306" s="1244"/>
      <c r="G306" s="1244"/>
      <c r="H306" s="1244"/>
      <c r="I306" s="1244"/>
      <c r="J306" s="1244"/>
      <c r="K306" s="1244"/>
      <c r="L306" s="1244"/>
      <c r="M306" s="1244"/>
      <c r="N306" s="1244"/>
      <c r="O306" s="1244"/>
      <c r="P306" s="1244"/>
      <c r="Q306" s="1244"/>
      <c r="R306" s="1244"/>
      <c r="S306" s="1244"/>
      <c r="T306" s="1244"/>
      <c r="U306" s="1244"/>
      <c r="V306" s="1244"/>
      <c r="W306" s="1244"/>
      <c r="X306" s="1244"/>
      <c r="Y306" s="1244"/>
      <c r="Z306" s="1244"/>
      <c r="AA306" s="1244"/>
      <c r="AB306" s="1244"/>
      <c r="AC306" s="1244"/>
      <c r="AD306" s="1244"/>
      <c r="AE306" s="1244"/>
      <c r="AF306" s="1244"/>
      <c r="AG306" s="1244"/>
      <c r="AH306" s="1244"/>
      <c r="AI306" s="1244"/>
      <c r="AJ306" s="1244"/>
      <c r="AK306" s="1244"/>
      <c r="AL306" s="1244"/>
      <c r="AM306" s="1244"/>
      <c r="AN306" s="1244"/>
      <c r="AO306" s="1244"/>
      <c r="AP306" s="1244"/>
      <c r="AQ306" s="1244"/>
      <c r="AR306" s="1244"/>
      <c r="AS306" s="1244"/>
      <c r="AT306" s="1244"/>
      <c r="AU306" s="1244"/>
      <c r="AV306" s="1244"/>
      <c r="AW306" s="1244"/>
      <c r="AX306" s="1145"/>
      <c r="AY306" s="1145"/>
      <c r="AZ306" s="1145"/>
      <c r="BA306" s="1145"/>
      <c r="BB306" s="1257"/>
      <c r="BC306" s="1258"/>
      <c r="BD306" s="1258"/>
      <c r="BE306" s="1258"/>
      <c r="BF306" s="1258"/>
    </row>
    <row r="307" spans="1:58" ht="12.6" customHeight="1">
      <c r="A307" s="800"/>
      <c r="B307" s="801"/>
      <c r="C307" s="801"/>
      <c r="D307" s="801"/>
      <c r="E307" s="801"/>
      <c r="F307" s="1244"/>
      <c r="G307" s="1244"/>
      <c r="H307" s="1244"/>
      <c r="I307" s="1244"/>
      <c r="J307" s="1244"/>
      <c r="K307" s="1244"/>
      <c r="L307" s="1244"/>
      <c r="M307" s="1244"/>
      <c r="N307" s="1244"/>
      <c r="O307" s="1244"/>
      <c r="P307" s="1244"/>
      <c r="Q307" s="1244"/>
      <c r="R307" s="1244"/>
      <c r="S307" s="1244"/>
      <c r="T307" s="1244"/>
      <c r="U307" s="1244"/>
      <c r="V307" s="1244"/>
      <c r="W307" s="1244"/>
      <c r="X307" s="1244"/>
      <c r="Y307" s="1244"/>
      <c r="Z307" s="1244"/>
      <c r="AA307" s="1244"/>
      <c r="AB307" s="1244"/>
      <c r="AC307" s="1244"/>
      <c r="AD307" s="1244"/>
      <c r="AE307" s="1244"/>
      <c r="AF307" s="1244"/>
      <c r="AG307" s="1244"/>
      <c r="AH307" s="1244"/>
      <c r="AI307" s="1244"/>
      <c r="AJ307" s="1244"/>
      <c r="AK307" s="1244"/>
      <c r="AL307" s="1244"/>
      <c r="AM307" s="1244"/>
      <c r="AN307" s="1244"/>
      <c r="AO307" s="1244"/>
      <c r="AP307" s="1244"/>
      <c r="AQ307" s="1244"/>
      <c r="AR307" s="1244"/>
      <c r="AS307" s="1244"/>
      <c r="AT307" s="1244"/>
      <c r="AU307" s="1244"/>
      <c r="AV307" s="1244"/>
      <c r="AW307" s="1244"/>
      <c r="AX307" s="1145"/>
      <c r="AY307" s="1145"/>
      <c r="AZ307" s="1145"/>
      <c r="BA307" s="1145"/>
      <c r="BB307" s="1257"/>
      <c r="BC307" s="1258"/>
      <c r="BD307" s="1258"/>
      <c r="BE307" s="1258"/>
      <c r="BF307" s="1258"/>
    </row>
    <row r="308" spans="1:58" ht="12.6" customHeight="1">
      <c r="A308" s="800"/>
      <c r="B308" s="801"/>
      <c r="C308" s="801"/>
      <c r="D308" s="801"/>
      <c r="E308" s="801"/>
      <c r="F308" s="1244"/>
      <c r="G308" s="1244"/>
      <c r="H308" s="1244"/>
      <c r="I308" s="1244"/>
      <c r="J308" s="1244"/>
      <c r="K308" s="1244"/>
      <c r="L308" s="1244"/>
      <c r="M308" s="1244"/>
      <c r="N308" s="1244"/>
      <c r="O308" s="1244"/>
      <c r="P308" s="1244"/>
      <c r="Q308" s="1244"/>
      <c r="R308" s="1244"/>
      <c r="S308" s="1244"/>
      <c r="T308" s="1244"/>
      <c r="U308" s="1244"/>
      <c r="V308" s="1244"/>
      <c r="W308" s="1244"/>
      <c r="X308" s="1244"/>
      <c r="Y308" s="1244"/>
      <c r="Z308" s="1244"/>
      <c r="AA308" s="1244"/>
      <c r="AB308" s="1244"/>
      <c r="AC308" s="1244"/>
      <c r="AD308" s="1244"/>
      <c r="AE308" s="1244"/>
      <c r="AF308" s="1244"/>
      <c r="AG308" s="1244"/>
      <c r="AH308" s="1244"/>
      <c r="AI308" s="1244"/>
      <c r="AJ308" s="1244"/>
      <c r="AK308" s="1244"/>
      <c r="AL308" s="1244"/>
      <c r="AM308" s="1244"/>
      <c r="AN308" s="1244"/>
      <c r="AO308" s="1244"/>
      <c r="AP308" s="1244"/>
      <c r="AQ308" s="1244"/>
      <c r="AR308" s="1244"/>
      <c r="AS308" s="1244"/>
      <c r="AT308" s="1244"/>
      <c r="AU308" s="1244"/>
      <c r="AV308" s="1244"/>
      <c r="AW308" s="1244"/>
      <c r="AX308" s="1145"/>
      <c r="AY308" s="1145"/>
      <c r="AZ308" s="1145"/>
      <c r="BA308" s="1145"/>
      <c r="BB308" s="1257"/>
      <c r="BC308" s="1258"/>
      <c r="BD308" s="1258"/>
      <c r="BE308" s="1258"/>
      <c r="BF308" s="1258"/>
    </row>
    <row r="309" spans="1:58" ht="12.6" customHeight="1">
      <c r="A309" s="1157" t="s">
        <v>817</v>
      </c>
      <c r="B309" s="1158"/>
      <c r="C309" s="1158"/>
      <c r="D309" s="1158"/>
      <c r="E309" s="1159"/>
      <c r="F309" s="1146" t="s">
        <v>818</v>
      </c>
      <c r="G309" s="1146"/>
      <c r="H309" s="1146"/>
      <c r="I309" s="1146"/>
      <c r="J309" s="1146" t="s">
        <v>819</v>
      </c>
      <c r="K309" s="1146"/>
      <c r="L309" s="1146"/>
      <c r="M309" s="1146"/>
      <c r="N309" s="1146" t="s">
        <v>477</v>
      </c>
      <c r="O309" s="1146"/>
      <c r="P309" s="1146"/>
      <c r="Q309" s="1146"/>
      <c r="R309" s="1146" t="s">
        <v>478</v>
      </c>
      <c r="S309" s="1146"/>
      <c r="T309" s="1146"/>
      <c r="U309" s="1146"/>
      <c r="V309" s="1146" t="s">
        <v>481</v>
      </c>
      <c r="W309" s="1146"/>
      <c r="X309" s="1146"/>
      <c r="Y309" s="1146"/>
      <c r="Z309" s="1146" t="s">
        <v>1531</v>
      </c>
      <c r="AA309" s="1146"/>
      <c r="AB309" s="1146"/>
      <c r="AC309" s="1146"/>
      <c r="AD309" s="1146" t="s">
        <v>1532</v>
      </c>
      <c r="AE309" s="1146"/>
      <c r="AF309" s="1146"/>
      <c r="AG309" s="1146"/>
      <c r="AH309" s="1146" t="s">
        <v>1533</v>
      </c>
      <c r="AI309" s="1146"/>
      <c r="AJ309" s="1146"/>
      <c r="AK309" s="1146"/>
      <c r="AL309" s="1146" t="s">
        <v>1536</v>
      </c>
      <c r="AM309" s="1146"/>
      <c r="AN309" s="1146"/>
      <c r="AO309" s="1146"/>
      <c r="AP309" s="1146" t="s">
        <v>2292</v>
      </c>
      <c r="AQ309" s="1146"/>
      <c r="AR309" s="1146"/>
      <c r="AS309" s="1146"/>
      <c r="AT309" s="1146" t="s">
        <v>2293</v>
      </c>
      <c r="AU309" s="1146"/>
      <c r="AV309" s="1146"/>
      <c r="AW309" s="1146"/>
      <c r="AX309" s="1146" t="s">
        <v>2381</v>
      </c>
      <c r="AY309" s="1146"/>
      <c r="AZ309" s="1146"/>
      <c r="BA309" s="1146"/>
      <c r="BB309" s="1048"/>
      <c r="BC309" s="1049"/>
      <c r="BD309" s="1049"/>
      <c r="BE309" s="1049"/>
      <c r="BF309" s="1049"/>
    </row>
    <row r="310" spans="1:58" ht="12.6" customHeight="1">
      <c r="A310" s="761" t="s">
        <v>1880</v>
      </c>
      <c r="B310" s="761"/>
      <c r="C310" s="761"/>
      <c r="D310" s="761"/>
      <c r="E310" s="761"/>
      <c r="F310" s="761"/>
      <c r="G310" s="761"/>
      <c r="H310" s="761"/>
      <c r="I310" s="761"/>
      <c r="J310" s="761"/>
      <c r="K310" s="761"/>
      <c r="L310" s="761"/>
      <c r="M310" s="761"/>
      <c r="N310" s="761"/>
      <c r="O310" s="761"/>
      <c r="P310" s="761"/>
      <c r="Q310" s="761"/>
      <c r="R310" s="761"/>
      <c r="S310" s="761"/>
      <c r="T310" s="761"/>
      <c r="U310" s="761"/>
      <c r="V310" s="761"/>
      <c r="W310" s="761"/>
      <c r="X310" s="761"/>
      <c r="Y310" s="761"/>
      <c r="Z310" s="761"/>
      <c r="AA310" s="761"/>
      <c r="AB310" s="761"/>
      <c r="AC310" s="761"/>
      <c r="AD310" s="761"/>
      <c r="AE310" s="761"/>
      <c r="AF310" s="761"/>
      <c r="AG310" s="761"/>
      <c r="AH310" s="761"/>
      <c r="AI310" s="761"/>
      <c r="AJ310" s="761"/>
      <c r="AK310" s="761"/>
      <c r="AL310" s="761"/>
      <c r="AM310" s="761"/>
      <c r="AN310" s="761"/>
      <c r="AO310" s="761"/>
      <c r="AP310" s="761"/>
      <c r="AQ310" s="761"/>
      <c r="AR310" s="761"/>
      <c r="AS310" s="761"/>
      <c r="AT310" s="761"/>
      <c r="AU310" s="761"/>
      <c r="AV310" s="761"/>
      <c r="AW310" s="761"/>
      <c r="AX310" s="761"/>
      <c r="AY310" s="761"/>
      <c r="AZ310" s="761"/>
      <c r="BA310" s="761"/>
      <c r="BB310" s="761"/>
      <c r="BC310" s="761"/>
      <c r="BD310" s="761"/>
      <c r="BE310" s="761"/>
      <c r="BF310" s="761"/>
    </row>
    <row r="311" spans="1:58" ht="12.6" customHeight="1">
      <c r="A311" s="782" t="s">
        <v>1607</v>
      </c>
      <c r="B311" s="794"/>
      <c r="C311" s="775"/>
      <c r="D311" s="775"/>
      <c r="E311" s="776"/>
      <c r="F311" s="1119">
        <f>'PV5'!F15</f>
        <v>0</v>
      </c>
      <c r="G311" s="1232"/>
      <c r="H311" s="1232"/>
      <c r="I311" s="1233"/>
      <c r="J311" s="1119">
        <f>'PV5'!J15</f>
        <v>0</v>
      </c>
      <c r="K311" s="1120"/>
      <c r="L311" s="1120"/>
      <c r="M311" s="1121"/>
      <c r="N311" s="1119">
        <f>'PV5'!N15</f>
        <v>0</v>
      </c>
      <c r="O311" s="1120"/>
      <c r="P311" s="1120"/>
      <c r="Q311" s="1121"/>
      <c r="R311" s="1119">
        <f>'PV5'!R15</f>
        <v>0</v>
      </c>
      <c r="S311" s="1120"/>
      <c r="T311" s="1120"/>
      <c r="U311" s="1121"/>
      <c r="V311" s="1119">
        <f>'PV5'!V15</f>
        <v>0</v>
      </c>
      <c r="W311" s="1120"/>
      <c r="X311" s="1120"/>
      <c r="Y311" s="1121"/>
      <c r="Z311" s="1119">
        <f>'PV5'!Z15</f>
        <v>0</v>
      </c>
      <c r="AA311" s="1120"/>
      <c r="AB311" s="1120"/>
      <c r="AC311" s="1121"/>
      <c r="AD311" s="1119">
        <f>'PV5'!AD15</f>
        <v>0</v>
      </c>
      <c r="AE311" s="1120"/>
      <c r="AF311" s="1120"/>
      <c r="AG311" s="1121"/>
      <c r="AH311" s="1119">
        <f>'PV5'!AH15</f>
        <v>0</v>
      </c>
      <c r="AI311" s="1120"/>
      <c r="AJ311" s="1120"/>
      <c r="AK311" s="1121"/>
      <c r="AL311" s="1119">
        <f>'PV5'!AL15</f>
        <v>0</v>
      </c>
      <c r="AM311" s="1120"/>
      <c r="AN311" s="1120"/>
      <c r="AO311" s="1121"/>
      <c r="AP311" s="1119">
        <f>'PV5'!AP15</f>
        <v>0</v>
      </c>
      <c r="AQ311" s="1120"/>
      <c r="AR311" s="1120"/>
      <c r="AS311" s="1121"/>
      <c r="AT311" s="1205">
        <f>'PV5'!AT15</f>
        <v>0</v>
      </c>
      <c r="AU311" s="1206"/>
      <c r="AV311" s="1206"/>
      <c r="AW311" s="1207"/>
      <c r="AX311" s="1205">
        <f>'PV5'!AX15</f>
        <v>0</v>
      </c>
      <c r="AY311" s="1206"/>
      <c r="AZ311" s="1206"/>
      <c r="BA311" s="1207"/>
      <c r="BB311" s="1208"/>
      <c r="BC311" s="1209"/>
      <c r="BD311" s="1209"/>
      <c r="BE311" s="1209"/>
      <c r="BF311" s="1209"/>
    </row>
    <row r="312" spans="1:58" ht="12.6" customHeight="1">
      <c r="A312" s="785" t="s">
        <v>1767</v>
      </c>
      <c r="B312" s="790"/>
      <c r="C312" s="761"/>
      <c r="D312" s="761"/>
      <c r="E312" s="786"/>
      <c r="F312" s="1234"/>
      <c r="G312" s="1112"/>
      <c r="H312" s="1112"/>
      <c r="I312" s="1235"/>
      <c r="J312" s="1122"/>
      <c r="K312" s="1123"/>
      <c r="L312" s="1123"/>
      <c r="M312" s="1124"/>
      <c r="N312" s="1122"/>
      <c r="O312" s="1123"/>
      <c r="P312" s="1123"/>
      <c r="Q312" s="1124"/>
      <c r="R312" s="1122"/>
      <c r="S312" s="1123"/>
      <c r="T312" s="1123"/>
      <c r="U312" s="1124"/>
      <c r="V312" s="1122"/>
      <c r="W312" s="1123"/>
      <c r="X312" s="1123"/>
      <c r="Y312" s="1124"/>
      <c r="Z312" s="1122"/>
      <c r="AA312" s="1123"/>
      <c r="AB312" s="1123"/>
      <c r="AC312" s="1124"/>
      <c r="AD312" s="1122"/>
      <c r="AE312" s="1123"/>
      <c r="AF312" s="1123"/>
      <c r="AG312" s="1124"/>
      <c r="AH312" s="1122"/>
      <c r="AI312" s="1123"/>
      <c r="AJ312" s="1123"/>
      <c r="AK312" s="1124"/>
      <c r="AL312" s="1122"/>
      <c r="AM312" s="1123"/>
      <c r="AN312" s="1123"/>
      <c r="AO312" s="1124"/>
      <c r="AP312" s="1122"/>
      <c r="AQ312" s="1123"/>
      <c r="AR312" s="1123"/>
      <c r="AS312" s="1124"/>
      <c r="AT312" s="1208"/>
      <c r="AU312" s="1209"/>
      <c r="AV312" s="1209"/>
      <c r="AW312" s="1210"/>
      <c r="AX312" s="1208"/>
      <c r="AY312" s="1209"/>
      <c r="AZ312" s="1209"/>
      <c r="BA312" s="1210"/>
      <c r="BB312" s="1208"/>
      <c r="BC312" s="1209"/>
      <c r="BD312" s="1209"/>
      <c r="BE312" s="1209"/>
      <c r="BF312" s="1209"/>
    </row>
    <row r="313" spans="1:58" ht="12.6" customHeight="1">
      <c r="A313" s="785" t="s">
        <v>1603</v>
      </c>
      <c r="B313" s="790"/>
      <c r="C313" s="761"/>
      <c r="D313" s="761"/>
      <c r="E313" s="786"/>
      <c r="F313" s="1234"/>
      <c r="G313" s="1112"/>
      <c r="H313" s="1112"/>
      <c r="I313" s="1235"/>
      <c r="J313" s="1122"/>
      <c r="K313" s="1123"/>
      <c r="L313" s="1123"/>
      <c r="M313" s="1124"/>
      <c r="N313" s="1122"/>
      <c r="O313" s="1123"/>
      <c r="P313" s="1123"/>
      <c r="Q313" s="1124"/>
      <c r="R313" s="1122"/>
      <c r="S313" s="1123"/>
      <c r="T313" s="1123"/>
      <c r="U313" s="1124"/>
      <c r="V313" s="1122"/>
      <c r="W313" s="1123"/>
      <c r="X313" s="1123"/>
      <c r="Y313" s="1124"/>
      <c r="Z313" s="1122"/>
      <c r="AA313" s="1123"/>
      <c r="AB313" s="1123"/>
      <c r="AC313" s="1124"/>
      <c r="AD313" s="1122"/>
      <c r="AE313" s="1123"/>
      <c r="AF313" s="1123"/>
      <c r="AG313" s="1124"/>
      <c r="AH313" s="1122"/>
      <c r="AI313" s="1123"/>
      <c r="AJ313" s="1123"/>
      <c r="AK313" s="1124"/>
      <c r="AL313" s="1122"/>
      <c r="AM313" s="1123"/>
      <c r="AN313" s="1123"/>
      <c r="AO313" s="1124"/>
      <c r="AP313" s="1122"/>
      <c r="AQ313" s="1123"/>
      <c r="AR313" s="1123"/>
      <c r="AS313" s="1124"/>
      <c r="AT313" s="1208"/>
      <c r="AU313" s="1209"/>
      <c r="AV313" s="1209"/>
      <c r="AW313" s="1210"/>
      <c r="AX313" s="1208"/>
      <c r="AY313" s="1209"/>
      <c r="AZ313" s="1209"/>
      <c r="BA313" s="1210"/>
      <c r="BB313" s="1208"/>
      <c r="BC313" s="1209"/>
      <c r="BD313" s="1209"/>
      <c r="BE313" s="1209"/>
      <c r="BF313" s="1209"/>
    </row>
    <row r="314" spans="1:58" ht="12.6" customHeight="1">
      <c r="A314" s="785" t="s">
        <v>1602</v>
      </c>
      <c r="B314" s="790"/>
      <c r="C314" s="761"/>
      <c r="D314" s="761"/>
      <c r="E314" s="786"/>
      <c r="F314" s="1236"/>
      <c r="G314" s="1237"/>
      <c r="H314" s="1237"/>
      <c r="I314" s="1238"/>
      <c r="J314" s="1125"/>
      <c r="K314" s="1126"/>
      <c r="L314" s="1126"/>
      <c r="M314" s="1127"/>
      <c r="N314" s="1125"/>
      <c r="O314" s="1126"/>
      <c r="P314" s="1126"/>
      <c r="Q314" s="1127"/>
      <c r="R314" s="1125"/>
      <c r="S314" s="1126"/>
      <c r="T314" s="1126"/>
      <c r="U314" s="1127"/>
      <c r="V314" s="1125"/>
      <c r="W314" s="1126"/>
      <c r="X314" s="1126"/>
      <c r="Y314" s="1127"/>
      <c r="Z314" s="1125"/>
      <c r="AA314" s="1126"/>
      <c r="AB314" s="1126"/>
      <c r="AC314" s="1127"/>
      <c r="AD314" s="1125"/>
      <c r="AE314" s="1126"/>
      <c r="AF314" s="1126"/>
      <c r="AG314" s="1127"/>
      <c r="AH314" s="1125"/>
      <c r="AI314" s="1126"/>
      <c r="AJ314" s="1126"/>
      <c r="AK314" s="1127"/>
      <c r="AL314" s="1125"/>
      <c r="AM314" s="1126"/>
      <c r="AN314" s="1126"/>
      <c r="AO314" s="1127"/>
      <c r="AP314" s="1125"/>
      <c r="AQ314" s="1126"/>
      <c r="AR314" s="1126"/>
      <c r="AS314" s="1127"/>
      <c r="AT314" s="1211"/>
      <c r="AU314" s="1212"/>
      <c r="AV314" s="1212"/>
      <c r="AW314" s="1213"/>
      <c r="AX314" s="1211"/>
      <c r="AY314" s="1212"/>
      <c r="AZ314" s="1212"/>
      <c r="BA314" s="1213"/>
      <c r="BB314" s="1208"/>
      <c r="BC314" s="1209"/>
      <c r="BD314" s="1209"/>
      <c r="BE314" s="1209"/>
      <c r="BF314" s="1209"/>
    </row>
    <row r="315" spans="1:58" ht="12.6" customHeight="1">
      <c r="A315" s="770" t="s">
        <v>511</v>
      </c>
      <c r="B315" s="789"/>
      <c r="C315" s="771"/>
      <c r="D315" s="771"/>
      <c r="E315" s="772"/>
      <c r="F315" s="1134">
        <f>'PV5'!F19</f>
        <v>0</v>
      </c>
      <c r="G315" s="1135"/>
      <c r="H315" s="1135"/>
      <c r="I315" s="1136"/>
      <c r="J315" s="1134">
        <f>'PV5'!J19</f>
        <v>0</v>
      </c>
      <c r="K315" s="1135"/>
      <c r="L315" s="1135"/>
      <c r="M315" s="1136"/>
      <c r="N315" s="1134">
        <f>'PV5'!N19</f>
        <v>0</v>
      </c>
      <c r="O315" s="1135"/>
      <c r="P315" s="1135"/>
      <c r="Q315" s="1136"/>
      <c r="R315" s="1134">
        <f>'PV5'!R19</f>
        <v>0</v>
      </c>
      <c r="S315" s="1135"/>
      <c r="T315" s="1135"/>
      <c r="U315" s="1136"/>
      <c r="V315" s="1134">
        <f>'PV5'!V19</f>
        <v>0</v>
      </c>
      <c r="W315" s="1135"/>
      <c r="X315" s="1135"/>
      <c r="Y315" s="1136"/>
      <c r="Z315" s="1134">
        <f>'PV5'!Z19</f>
        <v>0</v>
      </c>
      <c r="AA315" s="1135"/>
      <c r="AB315" s="1135"/>
      <c r="AC315" s="1136"/>
      <c r="AD315" s="1134">
        <f>'PV5'!AD19</f>
        <v>0</v>
      </c>
      <c r="AE315" s="1135"/>
      <c r="AF315" s="1135"/>
      <c r="AG315" s="1136"/>
      <c r="AH315" s="1134">
        <f>'PV5'!AH19</f>
        <v>0</v>
      </c>
      <c r="AI315" s="1135"/>
      <c r="AJ315" s="1135"/>
      <c r="AK315" s="1136"/>
      <c r="AL315" s="1134">
        <f>'PV5'!AL19</f>
        <v>0</v>
      </c>
      <c r="AM315" s="1135"/>
      <c r="AN315" s="1135"/>
      <c r="AO315" s="1136"/>
      <c r="AP315" s="1134">
        <f>'PV5'!AP19</f>
        <v>0</v>
      </c>
      <c r="AQ315" s="1135"/>
      <c r="AR315" s="1135"/>
      <c r="AS315" s="1136"/>
      <c r="AT315" s="1141">
        <f>'PV5'!AT19</f>
        <v>0</v>
      </c>
      <c r="AU315" s="1142"/>
      <c r="AV315" s="1142"/>
      <c r="AW315" s="1143"/>
      <c r="AX315" s="1141">
        <f>'PV5'!AX19</f>
        <v>0</v>
      </c>
      <c r="AY315" s="1142"/>
      <c r="AZ315" s="1142"/>
      <c r="BA315" s="1143"/>
      <c r="BB315" s="1208"/>
      <c r="BC315" s="1209"/>
      <c r="BD315" s="1209"/>
      <c r="BE315" s="1209"/>
      <c r="BF315" s="1209"/>
    </row>
    <row r="316" spans="1:58" ht="12.6" customHeight="1">
      <c r="A316" s="770" t="s">
        <v>510</v>
      </c>
      <c r="B316" s="789"/>
      <c r="C316" s="771"/>
      <c r="D316" s="771"/>
      <c r="E316" s="772"/>
      <c r="F316" s="1134">
        <f>'PV5'!F20</f>
        <v>0</v>
      </c>
      <c r="G316" s="1135"/>
      <c r="H316" s="1135"/>
      <c r="I316" s="1136"/>
      <c r="J316" s="1134">
        <f>'PV5'!J20</f>
        <v>0</v>
      </c>
      <c r="K316" s="1135"/>
      <c r="L316" s="1135"/>
      <c r="M316" s="1136"/>
      <c r="N316" s="1134">
        <f>'PV5'!N20</f>
        <v>0</v>
      </c>
      <c r="O316" s="1135"/>
      <c r="P316" s="1135"/>
      <c r="Q316" s="1136"/>
      <c r="R316" s="1134">
        <f>'PV5'!R20</f>
        <v>0</v>
      </c>
      <c r="S316" s="1135"/>
      <c r="T316" s="1135"/>
      <c r="U316" s="1136"/>
      <c r="V316" s="1134">
        <f>'PV5'!V20</f>
        <v>0</v>
      </c>
      <c r="W316" s="1135"/>
      <c r="X316" s="1135"/>
      <c r="Y316" s="1136"/>
      <c r="Z316" s="1134">
        <f>'PV5'!Z20</f>
        <v>0</v>
      </c>
      <c r="AA316" s="1135"/>
      <c r="AB316" s="1135"/>
      <c r="AC316" s="1136"/>
      <c r="AD316" s="1134">
        <f>'PV5'!AD20</f>
        <v>0</v>
      </c>
      <c r="AE316" s="1135"/>
      <c r="AF316" s="1135"/>
      <c r="AG316" s="1136"/>
      <c r="AH316" s="1134">
        <f>'PV5'!AH20</f>
        <v>0</v>
      </c>
      <c r="AI316" s="1135"/>
      <c r="AJ316" s="1135"/>
      <c r="AK316" s="1136"/>
      <c r="AL316" s="1134">
        <f>'PV5'!AL20</f>
        <v>0</v>
      </c>
      <c r="AM316" s="1135"/>
      <c r="AN316" s="1135"/>
      <c r="AO316" s="1136"/>
      <c r="AP316" s="1134">
        <f>'PV5'!AP20</f>
        <v>0</v>
      </c>
      <c r="AQ316" s="1135"/>
      <c r="AR316" s="1135"/>
      <c r="AS316" s="1136"/>
      <c r="AT316" s="1141">
        <f>'PV5'!AT20</f>
        <v>0</v>
      </c>
      <c r="AU316" s="1142"/>
      <c r="AV316" s="1142"/>
      <c r="AW316" s="1143"/>
      <c r="AX316" s="1141">
        <f>'PV5'!AX20</f>
        <v>0</v>
      </c>
      <c r="AY316" s="1142"/>
      <c r="AZ316" s="1142"/>
      <c r="BA316" s="1143"/>
      <c r="BB316" s="1208"/>
      <c r="BC316" s="1209"/>
      <c r="BD316" s="1209"/>
      <c r="BE316" s="1209"/>
      <c r="BF316" s="1209"/>
    </row>
    <row r="317" spans="1:58" ht="12.6" customHeight="1">
      <c r="A317" s="770" t="s">
        <v>590</v>
      </c>
      <c r="B317" s="789"/>
      <c r="C317" s="771"/>
      <c r="D317" s="771"/>
      <c r="E317" s="772"/>
      <c r="F317" s="1134">
        <f>'PV5'!F21</f>
        <v>0</v>
      </c>
      <c r="G317" s="1135"/>
      <c r="H317" s="1135"/>
      <c r="I317" s="1136"/>
      <c r="J317" s="1134">
        <f>'PV5'!J21</f>
        <v>0</v>
      </c>
      <c r="K317" s="1135"/>
      <c r="L317" s="1135"/>
      <c r="M317" s="1136"/>
      <c r="N317" s="1134">
        <f>'PV5'!N21</f>
        <v>0</v>
      </c>
      <c r="O317" s="1135"/>
      <c r="P317" s="1135"/>
      <c r="Q317" s="1136"/>
      <c r="R317" s="1134">
        <f>'PV5'!R21</f>
        <v>0</v>
      </c>
      <c r="S317" s="1135"/>
      <c r="T317" s="1135"/>
      <c r="U317" s="1136"/>
      <c r="V317" s="1134">
        <f>'PV5'!V21</f>
        <v>0</v>
      </c>
      <c r="W317" s="1135"/>
      <c r="X317" s="1135"/>
      <c r="Y317" s="1136"/>
      <c r="Z317" s="1134">
        <f>'PV5'!Z21</f>
        <v>0</v>
      </c>
      <c r="AA317" s="1135"/>
      <c r="AB317" s="1135"/>
      <c r="AC317" s="1136"/>
      <c r="AD317" s="1134">
        <f>'PV5'!AD21</f>
        <v>0</v>
      </c>
      <c r="AE317" s="1135"/>
      <c r="AF317" s="1135"/>
      <c r="AG317" s="1136"/>
      <c r="AH317" s="1134">
        <f>'PV5'!AH21</f>
        <v>0</v>
      </c>
      <c r="AI317" s="1135"/>
      <c r="AJ317" s="1135"/>
      <c r="AK317" s="1136"/>
      <c r="AL317" s="1134">
        <f>'PV5'!AL21</f>
        <v>0</v>
      </c>
      <c r="AM317" s="1135"/>
      <c r="AN317" s="1135"/>
      <c r="AO317" s="1136"/>
      <c r="AP317" s="1134">
        <f>'PV5'!AP21</f>
        <v>0</v>
      </c>
      <c r="AQ317" s="1135"/>
      <c r="AR317" s="1135"/>
      <c r="AS317" s="1136"/>
      <c r="AT317" s="1254">
        <f>'PV5'!AT21</f>
        <v>0</v>
      </c>
      <c r="AU317" s="1255"/>
      <c r="AV317" s="1255"/>
      <c r="AW317" s="1256"/>
      <c r="AX317" s="1254">
        <f>'PV5'!AX21</f>
        <v>0</v>
      </c>
      <c r="AY317" s="1255"/>
      <c r="AZ317" s="1255"/>
      <c r="BA317" s="1256"/>
      <c r="BB317" s="1208"/>
      <c r="BC317" s="1209"/>
      <c r="BD317" s="1209"/>
      <c r="BE317" s="1209"/>
      <c r="BF317" s="1209"/>
    </row>
    <row r="318" spans="1:58" ht="12.6" customHeight="1">
      <c r="A318" s="782" t="s">
        <v>505</v>
      </c>
      <c r="B318" s="794"/>
      <c r="C318" s="775"/>
      <c r="D318" s="775"/>
      <c r="E318" s="776"/>
      <c r="F318" s="1119">
        <f>'PV5'!F22</f>
        <v>0</v>
      </c>
      <c r="G318" s="1120"/>
      <c r="H318" s="1120"/>
      <c r="I318" s="1121"/>
      <c r="J318" s="1119">
        <f>'PV5'!J22</f>
        <v>0</v>
      </c>
      <c r="K318" s="1120"/>
      <c r="L318" s="1120"/>
      <c r="M318" s="1121"/>
      <c r="N318" s="1119">
        <f>'PV5'!N22</f>
        <v>0</v>
      </c>
      <c r="O318" s="1120"/>
      <c r="P318" s="1120"/>
      <c r="Q318" s="1121"/>
      <c r="R318" s="1119">
        <f>'PV5'!R22</f>
        <v>0</v>
      </c>
      <c r="S318" s="1120"/>
      <c r="T318" s="1120"/>
      <c r="U318" s="1121"/>
      <c r="V318" s="1119">
        <f>'PV5'!V22</f>
        <v>0</v>
      </c>
      <c r="W318" s="1120"/>
      <c r="X318" s="1120"/>
      <c r="Y318" s="1121"/>
      <c r="Z318" s="1119">
        <f>'PV5'!Z22</f>
        <v>0</v>
      </c>
      <c r="AA318" s="1120"/>
      <c r="AB318" s="1120"/>
      <c r="AC318" s="1121"/>
      <c r="AD318" s="1119">
        <f>'PV5'!AD22</f>
        <v>0</v>
      </c>
      <c r="AE318" s="1120"/>
      <c r="AF318" s="1120"/>
      <c r="AG318" s="1121"/>
      <c r="AH318" s="1119">
        <f>'PV5'!AH22</f>
        <v>0</v>
      </c>
      <c r="AI318" s="1120"/>
      <c r="AJ318" s="1120"/>
      <c r="AK318" s="1121"/>
      <c r="AL318" s="1119">
        <f>'PV5'!AL22</f>
        <v>0</v>
      </c>
      <c r="AM318" s="1120"/>
      <c r="AN318" s="1120"/>
      <c r="AO318" s="1121"/>
      <c r="AP318" s="1119">
        <f>'PV5'!AP22</f>
        <v>0</v>
      </c>
      <c r="AQ318" s="1120"/>
      <c r="AR318" s="1120"/>
      <c r="AS318" s="1121"/>
      <c r="AT318" s="1205">
        <f>'PV5'!AT22</f>
        <v>0</v>
      </c>
      <c r="AU318" s="1206"/>
      <c r="AV318" s="1206"/>
      <c r="AW318" s="1207"/>
      <c r="AX318" s="1205">
        <f>'PV5'!AX22</f>
        <v>0</v>
      </c>
      <c r="AY318" s="1206"/>
      <c r="AZ318" s="1206"/>
      <c r="BA318" s="1207"/>
      <c r="BB318" s="1208"/>
      <c r="BC318" s="1209"/>
      <c r="BD318" s="1209"/>
      <c r="BE318" s="1209"/>
      <c r="BF318" s="1209"/>
    </row>
    <row r="319" spans="1:58" ht="12.6" customHeight="1">
      <c r="A319" s="785" t="s">
        <v>1603</v>
      </c>
      <c r="B319" s="790"/>
      <c r="C319" s="761"/>
      <c r="D319" s="761"/>
      <c r="E319" s="786"/>
      <c r="F319" s="1122"/>
      <c r="G319" s="1123"/>
      <c r="H319" s="1123"/>
      <c r="I319" s="1124"/>
      <c r="J319" s="1122"/>
      <c r="K319" s="1123"/>
      <c r="L319" s="1123"/>
      <c r="M319" s="1124"/>
      <c r="N319" s="1122"/>
      <c r="O319" s="1123"/>
      <c r="P319" s="1123"/>
      <c r="Q319" s="1124"/>
      <c r="R319" s="1122"/>
      <c r="S319" s="1123"/>
      <c r="T319" s="1123"/>
      <c r="U319" s="1124"/>
      <c r="V319" s="1122"/>
      <c r="W319" s="1123"/>
      <c r="X319" s="1123"/>
      <c r="Y319" s="1124"/>
      <c r="Z319" s="1122"/>
      <c r="AA319" s="1123"/>
      <c r="AB319" s="1123"/>
      <c r="AC319" s="1124"/>
      <c r="AD319" s="1122"/>
      <c r="AE319" s="1123"/>
      <c r="AF319" s="1123"/>
      <c r="AG319" s="1124"/>
      <c r="AH319" s="1122"/>
      <c r="AI319" s="1123"/>
      <c r="AJ319" s="1123"/>
      <c r="AK319" s="1124"/>
      <c r="AL319" s="1122"/>
      <c r="AM319" s="1123"/>
      <c r="AN319" s="1123"/>
      <c r="AO319" s="1124"/>
      <c r="AP319" s="1122"/>
      <c r="AQ319" s="1123"/>
      <c r="AR319" s="1123"/>
      <c r="AS319" s="1124"/>
      <c r="AT319" s="1208"/>
      <c r="AU319" s="1209"/>
      <c r="AV319" s="1209"/>
      <c r="AW319" s="1210"/>
      <c r="AX319" s="1208"/>
      <c r="AY319" s="1209"/>
      <c r="AZ319" s="1209"/>
      <c r="BA319" s="1210"/>
      <c r="BB319" s="1208"/>
      <c r="BC319" s="1209"/>
      <c r="BD319" s="1209"/>
      <c r="BE319" s="1209"/>
      <c r="BF319" s="1209"/>
    </row>
    <row r="320" spans="1:58" ht="12.6" customHeight="1">
      <c r="A320" s="788" t="s">
        <v>1602</v>
      </c>
      <c r="B320" s="791"/>
      <c r="C320" s="778"/>
      <c r="D320" s="778"/>
      <c r="E320" s="779"/>
      <c r="F320" s="1125"/>
      <c r="G320" s="1126"/>
      <c r="H320" s="1126"/>
      <c r="I320" s="1127"/>
      <c r="J320" s="1125"/>
      <c r="K320" s="1126"/>
      <c r="L320" s="1126"/>
      <c r="M320" s="1127"/>
      <c r="N320" s="1125"/>
      <c r="O320" s="1126"/>
      <c r="P320" s="1126"/>
      <c r="Q320" s="1127"/>
      <c r="R320" s="1125"/>
      <c r="S320" s="1126"/>
      <c r="T320" s="1126"/>
      <c r="U320" s="1127"/>
      <c r="V320" s="1125"/>
      <c r="W320" s="1126"/>
      <c r="X320" s="1126"/>
      <c r="Y320" s="1127"/>
      <c r="Z320" s="1125"/>
      <c r="AA320" s="1126"/>
      <c r="AB320" s="1126"/>
      <c r="AC320" s="1127"/>
      <c r="AD320" s="1125"/>
      <c r="AE320" s="1126"/>
      <c r="AF320" s="1126"/>
      <c r="AG320" s="1127"/>
      <c r="AH320" s="1125"/>
      <c r="AI320" s="1126"/>
      <c r="AJ320" s="1126"/>
      <c r="AK320" s="1127"/>
      <c r="AL320" s="1125"/>
      <c r="AM320" s="1126"/>
      <c r="AN320" s="1126"/>
      <c r="AO320" s="1127"/>
      <c r="AP320" s="1125"/>
      <c r="AQ320" s="1126"/>
      <c r="AR320" s="1126"/>
      <c r="AS320" s="1127"/>
      <c r="AT320" s="1211"/>
      <c r="AU320" s="1212"/>
      <c r="AV320" s="1212"/>
      <c r="AW320" s="1213"/>
      <c r="AX320" s="1211"/>
      <c r="AY320" s="1212"/>
      <c r="AZ320" s="1212"/>
      <c r="BA320" s="1213"/>
      <c r="BB320" s="1208"/>
      <c r="BC320" s="1209"/>
      <c r="BD320" s="1209"/>
      <c r="BE320" s="1209"/>
      <c r="BF320" s="1209"/>
    </row>
    <row r="321" spans="1:58" ht="12.6" customHeight="1">
      <c r="A321" s="761" t="s">
        <v>1879</v>
      </c>
      <c r="B321" s="761"/>
      <c r="C321" s="761"/>
      <c r="D321" s="761"/>
      <c r="E321" s="761"/>
      <c r="F321" s="406"/>
      <c r="G321" s="406"/>
      <c r="H321" s="756"/>
      <c r="I321" s="756"/>
      <c r="J321" s="756"/>
      <c r="K321" s="756"/>
      <c r="L321" s="756"/>
      <c r="M321" s="756"/>
      <c r="N321" s="756"/>
      <c r="O321" s="756"/>
      <c r="P321" s="756"/>
      <c r="Q321" s="756"/>
      <c r="R321" s="756"/>
      <c r="S321" s="756"/>
      <c r="T321" s="756"/>
      <c r="U321" s="756"/>
      <c r="V321" s="756"/>
      <c r="W321" s="756"/>
      <c r="X321" s="756"/>
      <c r="Y321" s="756"/>
      <c r="Z321" s="756"/>
      <c r="AA321" s="756"/>
      <c r="AB321" s="756"/>
      <c r="AC321" s="756"/>
      <c r="AD321" s="756"/>
      <c r="AE321" s="756"/>
      <c r="AF321" s="756"/>
      <c r="AG321" s="756"/>
      <c r="AH321" s="756"/>
      <c r="AI321" s="756"/>
      <c r="AJ321" s="756"/>
      <c r="AK321" s="756"/>
      <c r="AL321" s="756"/>
      <c r="AM321" s="756"/>
      <c r="AN321" s="756"/>
      <c r="AO321" s="756"/>
      <c r="AP321" s="756"/>
      <c r="AQ321" s="756"/>
      <c r="AR321" s="756"/>
      <c r="AS321" s="756"/>
      <c r="AT321" s="756"/>
      <c r="AU321" s="756"/>
      <c r="AV321" s="756"/>
      <c r="AW321" s="756"/>
      <c r="AX321" s="756"/>
      <c r="AY321" s="756"/>
      <c r="AZ321" s="756"/>
      <c r="BA321" s="756"/>
      <c r="BB321" s="756"/>
      <c r="BC321" s="756"/>
      <c r="BD321" s="756"/>
      <c r="BE321" s="756"/>
      <c r="BF321" s="406"/>
    </row>
    <row r="322" spans="1:58" ht="12.6" customHeight="1">
      <c r="A322" s="782" t="s">
        <v>1607</v>
      </c>
      <c r="B322" s="775"/>
      <c r="C322" s="775"/>
      <c r="D322" s="775"/>
      <c r="E322" s="775"/>
      <c r="F322" s="1119">
        <f>'PV5'!F26</f>
        <v>0</v>
      </c>
      <c r="G322" s="1120"/>
      <c r="H322" s="1120"/>
      <c r="I322" s="1121"/>
      <c r="J322" s="1119">
        <f>'PV5'!J26</f>
        <v>0</v>
      </c>
      <c r="K322" s="1120"/>
      <c r="L322" s="1120"/>
      <c r="M322" s="1121"/>
      <c r="N322" s="1119">
        <f>'PV5'!N26</f>
        <v>0</v>
      </c>
      <c r="O322" s="1120"/>
      <c r="P322" s="1120"/>
      <c r="Q322" s="1121"/>
      <c r="R322" s="1119">
        <f>'PV5'!R26</f>
        <v>0</v>
      </c>
      <c r="S322" s="1120"/>
      <c r="T322" s="1120"/>
      <c r="U322" s="1121"/>
      <c r="V322" s="1119">
        <f>'PV5'!V26</f>
        <v>0</v>
      </c>
      <c r="W322" s="1120"/>
      <c r="X322" s="1120"/>
      <c r="Y322" s="1121"/>
      <c r="Z322" s="1119">
        <f>'PV5'!Z26</f>
        <v>0</v>
      </c>
      <c r="AA322" s="1120"/>
      <c r="AB322" s="1120"/>
      <c r="AC322" s="1121"/>
      <c r="AD322" s="1119">
        <f>'PV5'!AD26</f>
        <v>0</v>
      </c>
      <c r="AE322" s="1120"/>
      <c r="AF322" s="1120"/>
      <c r="AG322" s="1121"/>
      <c r="AH322" s="1119">
        <f>'PV5'!AH26</f>
        <v>0</v>
      </c>
      <c r="AI322" s="1120"/>
      <c r="AJ322" s="1120"/>
      <c r="AK322" s="1121"/>
      <c r="AL322" s="1119">
        <f>'PV5'!AL26</f>
        <v>0</v>
      </c>
      <c r="AM322" s="1120"/>
      <c r="AN322" s="1120"/>
      <c r="AO322" s="1121"/>
      <c r="AP322" s="1119">
        <f>'PV5'!AP26</f>
        <v>0</v>
      </c>
      <c r="AQ322" s="1120"/>
      <c r="AR322" s="1120"/>
      <c r="AS322" s="1121"/>
      <c r="AT322" s="1095">
        <f>'PV5'!AT26</f>
        <v>0</v>
      </c>
      <c r="AU322" s="1096"/>
      <c r="AV322" s="1096"/>
      <c r="AW322" s="1097"/>
      <c r="AX322" s="1095">
        <f>'PV5'!AX26</f>
        <v>0</v>
      </c>
      <c r="AY322" s="1096"/>
      <c r="AZ322" s="1096"/>
      <c r="BA322" s="1097"/>
      <c r="BB322" s="1208"/>
      <c r="BC322" s="1209"/>
      <c r="BD322" s="1209"/>
      <c r="BE322" s="1209"/>
      <c r="BF322" s="1209"/>
    </row>
    <row r="323" spans="1:58" ht="12.6" customHeight="1">
      <c r="A323" s="785" t="s">
        <v>1767</v>
      </c>
      <c r="B323" s="761"/>
      <c r="C323" s="761"/>
      <c r="D323" s="761"/>
      <c r="E323" s="761"/>
      <c r="F323" s="1122"/>
      <c r="G323" s="1123"/>
      <c r="H323" s="1123"/>
      <c r="I323" s="1124"/>
      <c r="J323" s="1122"/>
      <c r="K323" s="1123"/>
      <c r="L323" s="1123"/>
      <c r="M323" s="1124"/>
      <c r="N323" s="1122"/>
      <c r="O323" s="1123"/>
      <c r="P323" s="1123"/>
      <c r="Q323" s="1124"/>
      <c r="R323" s="1122"/>
      <c r="S323" s="1123"/>
      <c r="T323" s="1123"/>
      <c r="U323" s="1124"/>
      <c r="V323" s="1122"/>
      <c r="W323" s="1123"/>
      <c r="X323" s="1123"/>
      <c r="Y323" s="1124"/>
      <c r="Z323" s="1122"/>
      <c r="AA323" s="1123"/>
      <c r="AB323" s="1123"/>
      <c r="AC323" s="1124"/>
      <c r="AD323" s="1122"/>
      <c r="AE323" s="1123"/>
      <c r="AF323" s="1123"/>
      <c r="AG323" s="1124"/>
      <c r="AH323" s="1122"/>
      <c r="AI323" s="1123"/>
      <c r="AJ323" s="1123"/>
      <c r="AK323" s="1124"/>
      <c r="AL323" s="1122"/>
      <c r="AM323" s="1123"/>
      <c r="AN323" s="1123"/>
      <c r="AO323" s="1124"/>
      <c r="AP323" s="1122"/>
      <c r="AQ323" s="1123"/>
      <c r="AR323" s="1123"/>
      <c r="AS323" s="1124"/>
      <c r="AT323" s="1098"/>
      <c r="AU323" s="1099"/>
      <c r="AV323" s="1099"/>
      <c r="AW323" s="1100"/>
      <c r="AX323" s="1098"/>
      <c r="AY323" s="1099"/>
      <c r="AZ323" s="1099"/>
      <c r="BA323" s="1100"/>
      <c r="BB323" s="1208"/>
      <c r="BC323" s="1209"/>
      <c r="BD323" s="1209"/>
      <c r="BE323" s="1209"/>
      <c r="BF323" s="1209"/>
    </row>
    <row r="324" spans="1:58" ht="12.6" customHeight="1">
      <c r="A324" s="785" t="s">
        <v>1603</v>
      </c>
      <c r="B324" s="761"/>
      <c r="C324" s="761"/>
      <c r="D324" s="761"/>
      <c r="E324" s="761"/>
      <c r="F324" s="1122"/>
      <c r="G324" s="1123"/>
      <c r="H324" s="1123"/>
      <c r="I324" s="1124"/>
      <c r="J324" s="1122"/>
      <c r="K324" s="1123"/>
      <c r="L324" s="1123"/>
      <c r="M324" s="1124"/>
      <c r="N324" s="1122"/>
      <c r="O324" s="1123"/>
      <c r="P324" s="1123"/>
      <c r="Q324" s="1124"/>
      <c r="R324" s="1122"/>
      <c r="S324" s="1123"/>
      <c r="T324" s="1123"/>
      <c r="U324" s="1124"/>
      <c r="V324" s="1122"/>
      <c r="W324" s="1123"/>
      <c r="X324" s="1123"/>
      <c r="Y324" s="1124"/>
      <c r="Z324" s="1122"/>
      <c r="AA324" s="1123"/>
      <c r="AB324" s="1123"/>
      <c r="AC324" s="1124"/>
      <c r="AD324" s="1122"/>
      <c r="AE324" s="1123"/>
      <c r="AF324" s="1123"/>
      <c r="AG324" s="1124"/>
      <c r="AH324" s="1122"/>
      <c r="AI324" s="1123"/>
      <c r="AJ324" s="1123"/>
      <c r="AK324" s="1124"/>
      <c r="AL324" s="1122"/>
      <c r="AM324" s="1123"/>
      <c r="AN324" s="1123"/>
      <c r="AO324" s="1124"/>
      <c r="AP324" s="1122"/>
      <c r="AQ324" s="1123"/>
      <c r="AR324" s="1123"/>
      <c r="AS324" s="1124"/>
      <c r="AT324" s="1098"/>
      <c r="AU324" s="1099"/>
      <c r="AV324" s="1099"/>
      <c r="AW324" s="1100"/>
      <c r="AX324" s="1098"/>
      <c r="AY324" s="1099"/>
      <c r="AZ324" s="1099"/>
      <c r="BA324" s="1100"/>
      <c r="BB324" s="1208"/>
      <c r="BC324" s="1209"/>
      <c r="BD324" s="1209"/>
      <c r="BE324" s="1209"/>
      <c r="BF324" s="1209"/>
    </row>
    <row r="325" spans="1:58" ht="12.6" customHeight="1">
      <c r="A325" s="788" t="s">
        <v>1602</v>
      </c>
      <c r="B325" s="778"/>
      <c r="C325" s="778"/>
      <c r="D325" s="778"/>
      <c r="E325" s="778"/>
      <c r="F325" s="1125"/>
      <c r="G325" s="1126"/>
      <c r="H325" s="1126"/>
      <c r="I325" s="1127"/>
      <c r="J325" s="1125"/>
      <c r="K325" s="1126"/>
      <c r="L325" s="1126"/>
      <c r="M325" s="1127"/>
      <c r="N325" s="1125"/>
      <c r="O325" s="1126"/>
      <c r="P325" s="1126"/>
      <c r="Q325" s="1127"/>
      <c r="R325" s="1125"/>
      <c r="S325" s="1126"/>
      <c r="T325" s="1126"/>
      <c r="U325" s="1127"/>
      <c r="V325" s="1125"/>
      <c r="W325" s="1126"/>
      <c r="X325" s="1126"/>
      <c r="Y325" s="1127"/>
      <c r="Z325" s="1125"/>
      <c r="AA325" s="1126"/>
      <c r="AB325" s="1126"/>
      <c r="AC325" s="1127"/>
      <c r="AD325" s="1125"/>
      <c r="AE325" s="1126"/>
      <c r="AF325" s="1126"/>
      <c r="AG325" s="1127"/>
      <c r="AH325" s="1125"/>
      <c r="AI325" s="1126"/>
      <c r="AJ325" s="1126"/>
      <c r="AK325" s="1127"/>
      <c r="AL325" s="1125"/>
      <c r="AM325" s="1126"/>
      <c r="AN325" s="1126"/>
      <c r="AO325" s="1127"/>
      <c r="AP325" s="1125"/>
      <c r="AQ325" s="1126"/>
      <c r="AR325" s="1126"/>
      <c r="AS325" s="1127"/>
      <c r="AT325" s="1101"/>
      <c r="AU325" s="1102"/>
      <c r="AV325" s="1102"/>
      <c r="AW325" s="1093"/>
      <c r="AX325" s="1101"/>
      <c r="AY325" s="1102"/>
      <c r="AZ325" s="1102"/>
      <c r="BA325" s="1093"/>
      <c r="BB325" s="1208"/>
      <c r="BC325" s="1209"/>
      <c r="BD325" s="1209"/>
      <c r="BE325" s="1209"/>
      <c r="BF325" s="1209"/>
    </row>
    <row r="326" spans="1:58" ht="12.6" customHeight="1">
      <c r="A326" s="770" t="s">
        <v>511</v>
      </c>
      <c r="B326" s="771"/>
      <c r="C326" s="771"/>
      <c r="D326" s="771"/>
      <c r="E326" s="771"/>
      <c r="F326" s="1134">
        <f>'PV5'!F30</f>
        <v>0</v>
      </c>
      <c r="G326" s="1135"/>
      <c r="H326" s="1135"/>
      <c r="I326" s="1136"/>
      <c r="J326" s="1134">
        <f>'PV5'!J30</f>
        <v>0</v>
      </c>
      <c r="K326" s="1135"/>
      <c r="L326" s="1135"/>
      <c r="M326" s="1136"/>
      <c r="N326" s="1134">
        <f>'PV5'!N30</f>
        <v>0</v>
      </c>
      <c r="O326" s="1135"/>
      <c r="P326" s="1135"/>
      <c r="Q326" s="1136"/>
      <c r="R326" s="1134">
        <f>'PV5'!R30</f>
        <v>0</v>
      </c>
      <c r="S326" s="1135"/>
      <c r="T326" s="1135"/>
      <c r="U326" s="1136"/>
      <c r="V326" s="1134">
        <f>'PV5'!V30</f>
        <v>0</v>
      </c>
      <c r="W326" s="1135"/>
      <c r="X326" s="1135"/>
      <c r="Y326" s="1136"/>
      <c r="Z326" s="1134">
        <f>'PV5'!Z30</f>
        <v>0</v>
      </c>
      <c r="AA326" s="1135"/>
      <c r="AB326" s="1135"/>
      <c r="AC326" s="1136"/>
      <c r="AD326" s="1134">
        <f>'PV5'!AD30</f>
        <v>0</v>
      </c>
      <c r="AE326" s="1135"/>
      <c r="AF326" s="1135"/>
      <c r="AG326" s="1136"/>
      <c r="AH326" s="1134">
        <f>'PV5'!AH30</f>
        <v>0</v>
      </c>
      <c r="AI326" s="1135"/>
      <c r="AJ326" s="1135"/>
      <c r="AK326" s="1136"/>
      <c r="AL326" s="1134">
        <f>'PV5'!AL30</f>
        <v>0</v>
      </c>
      <c r="AM326" s="1135"/>
      <c r="AN326" s="1135"/>
      <c r="AO326" s="1136"/>
      <c r="AP326" s="1134">
        <f>'PV5'!AP30</f>
        <v>0</v>
      </c>
      <c r="AQ326" s="1135"/>
      <c r="AR326" s="1135"/>
      <c r="AS326" s="1136"/>
      <c r="AT326" s="1259">
        <f>'PV5'!AT30</f>
        <v>0</v>
      </c>
      <c r="AU326" s="1260"/>
      <c r="AV326" s="1260"/>
      <c r="AW326" s="1261"/>
      <c r="AX326" s="1259">
        <f>'PV5'!AX30</f>
        <v>0</v>
      </c>
      <c r="AY326" s="1260"/>
      <c r="AZ326" s="1260"/>
      <c r="BA326" s="1261"/>
      <c r="BB326" s="1208"/>
      <c r="BC326" s="1209"/>
      <c r="BD326" s="1209"/>
      <c r="BE326" s="1209"/>
      <c r="BF326" s="1209"/>
    </row>
    <row r="327" spans="1:58" ht="12.6" customHeight="1">
      <c r="A327" s="770" t="s">
        <v>510</v>
      </c>
      <c r="B327" s="789"/>
      <c r="C327" s="771"/>
      <c r="D327" s="771"/>
      <c r="E327" s="771"/>
      <c r="F327" s="1134">
        <f>'PV5'!F31</f>
        <v>0</v>
      </c>
      <c r="G327" s="1135"/>
      <c r="H327" s="1135"/>
      <c r="I327" s="1136"/>
      <c r="J327" s="1134">
        <f>'PV5'!J31</f>
        <v>0</v>
      </c>
      <c r="K327" s="1135"/>
      <c r="L327" s="1135"/>
      <c r="M327" s="1136"/>
      <c r="N327" s="1134">
        <f>'PV5'!N31</f>
        <v>0</v>
      </c>
      <c r="O327" s="1135"/>
      <c r="P327" s="1135"/>
      <c r="Q327" s="1136"/>
      <c r="R327" s="1134">
        <f>'PV5'!R31</f>
        <v>0</v>
      </c>
      <c r="S327" s="1135"/>
      <c r="T327" s="1135"/>
      <c r="U327" s="1136"/>
      <c r="V327" s="1134">
        <f>'PV5'!V31</f>
        <v>0</v>
      </c>
      <c r="W327" s="1135"/>
      <c r="X327" s="1135"/>
      <c r="Y327" s="1136"/>
      <c r="Z327" s="1134">
        <f>'PV5'!Z31</f>
        <v>0</v>
      </c>
      <c r="AA327" s="1135"/>
      <c r="AB327" s="1135"/>
      <c r="AC327" s="1136"/>
      <c r="AD327" s="1134">
        <f>'PV5'!AD31</f>
        <v>0</v>
      </c>
      <c r="AE327" s="1135"/>
      <c r="AF327" s="1135"/>
      <c r="AG327" s="1136"/>
      <c r="AH327" s="1134">
        <f>'PV5'!AH31</f>
        <v>0</v>
      </c>
      <c r="AI327" s="1135"/>
      <c r="AJ327" s="1135"/>
      <c r="AK327" s="1136"/>
      <c r="AL327" s="1134">
        <f>'PV5'!AL31</f>
        <v>0</v>
      </c>
      <c r="AM327" s="1135"/>
      <c r="AN327" s="1135"/>
      <c r="AO327" s="1136"/>
      <c r="AP327" s="1134">
        <f>'PV5'!AP31</f>
        <v>0</v>
      </c>
      <c r="AQ327" s="1135"/>
      <c r="AR327" s="1135"/>
      <c r="AS327" s="1136"/>
      <c r="AT327" s="1259">
        <f>'PV5'!AT31</f>
        <v>0</v>
      </c>
      <c r="AU327" s="1260"/>
      <c r="AV327" s="1260"/>
      <c r="AW327" s="1261"/>
      <c r="AX327" s="1259">
        <f>'PV5'!AX31</f>
        <v>0</v>
      </c>
      <c r="AY327" s="1260"/>
      <c r="AZ327" s="1260"/>
      <c r="BA327" s="1261"/>
      <c r="BB327" s="1208"/>
      <c r="BC327" s="1209"/>
      <c r="BD327" s="1209"/>
      <c r="BE327" s="1209"/>
      <c r="BF327" s="1209"/>
    </row>
    <row r="328" spans="1:58" ht="12.6" customHeight="1">
      <c r="A328" s="770" t="s">
        <v>590</v>
      </c>
      <c r="B328" s="789"/>
      <c r="C328" s="771"/>
      <c r="D328" s="771"/>
      <c r="E328" s="771"/>
      <c r="F328" s="1134">
        <f>'PV5'!F32</f>
        <v>0</v>
      </c>
      <c r="G328" s="1135"/>
      <c r="H328" s="1135"/>
      <c r="I328" s="1136"/>
      <c r="J328" s="1134">
        <f>'PV5'!J32</f>
        <v>0</v>
      </c>
      <c r="K328" s="1135"/>
      <c r="L328" s="1135"/>
      <c r="M328" s="1136"/>
      <c r="N328" s="1134">
        <f>'PV5'!N32</f>
        <v>0</v>
      </c>
      <c r="O328" s="1135"/>
      <c r="P328" s="1135"/>
      <c r="Q328" s="1136"/>
      <c r="R328" s="1134">
        <f>'PV5'!R32</f>
        <v>0</v>
      </c>
      <c r="S328" s="1135"/>
      <c r="T328" s="1135"/>
      <c r="U328" s="1136"/>
      <c r="V328" s="1134">
        <f>'PV5'!V32</f>
        <v>0</v>
      </c>
      <c r="W328" s="1135"/>
      <c r="X328" s="1135"/>
      <c r="Y328" s="1136"/>
      <c r="Z328" s="1134">
        <f>'PV5'!Z32</f>
        <v>0</v>
      </c>
      <c r="AA328" s="1135"/>
      <c r="AB328" s="1135"/>
      <c r="AC328" s="1136"/>
      <c r="AD328" s="1134">
        <f>'PV5'!AD32</f>
        <v>0</v>
      </c>
      <c r="AE328" s="1135"/>
      <c r="AF328" s="1135"/>
      <c r="AG328" s="1136"/>
      <c r="AH328" s="1134">
        <f>'PV5'!AH32</f>
        <v>0</v>
      </c>
      <c r="AI328" s="1135"/>
      <c r="AJ328" s="1135"/>
      <c r="AK328" s="1136"/>
      <c r="AL328" s="1134">
        <f>'PV5'!AL32</f>
        <v>0</v>
      </c>
      <c r="AM328" s="1135"/>
      <c r="AN328" s="1135"/>
      <c r="AO328" s="1136"/>
      <c r="AP328" s="1134">
        <f>'PV5'!AP32</f>
        <v>0</v>
      </c>
      <c r="AQ328" s="1135"/>
      <c r="AR328" s="1135"/>
      <c r="AS328" s="1136"/>
      <c r="AT328" s="1259">
        <f>'PV5'!AT32</f>
        <v>0</v>
      </c>
      <c r="AU328" s="1260"/>
      <c r="AV328" s="1260"/>
      <c r="AW328" s="1261"/>
      <c r="AX328" s="1259">
        <f>'PV5'!AX32</f>
        <v>0</v>
      </c>
      <c r="AY328" s="1260"/>
      <c r="AZ328" s="1260"/>
      <c r="BA328" s="1261"/>
      <c r="BB328" s="1208"/>
      <c r="BC328" s="1209"/>
      <c r="BD328" s="1209"/>
      <c r="BE328" s="1209"/>
      <c r="BF328" s="1209"/>
    </row>
    <row r="329" spans="1:58" ht="12.6" customHeight="1">
      <c r="A329" s="785" t="s">
        <v>505</v>
      </c>
      <c r="B329" s="761"/>
      <c r="C329" s="761"/>
      <c r="D329" s="761"/>
      <c r="E329" s="761"/>
      <c r="F329" s="1119">
        <f>'PV5'!F33</f>
        <v>0</v>
      </c>
      <c r="G329" s="1120"/>
      <c r="H329" s="1120"/>
      <c r="I329" s="1121"/>
      <c r="J329" s="1119">
        <f>'PV5'!J33</f>
        <v>0</v>
      </c>
      <c r="K329" s="1120"/>
      <c r="L329" s="1120"/>
      <c r="M329" s="1121"/>
      <c r="N329" s="1119">
        <f>'PV5'!N33</f>
        <v>0</v>
      </c>
      <c r="O329" s="1120"/>
      <c r="P329" s="1120"/>
      <c r="Q329" s="1121"/>
      <c r="R329" s="1119">
        <f>'PV5'!R33</f>
        <v>0</v>
      </c>
      <c r="S329" s="1120"/>
      <c r="T329" s="1120"/>
      <c r="U329" s="1121"/>
      <c r="V329" s="1119">
        <f>'PV5'!V33</f>
        <v>0</v>
      </c>
      <c r="W329" s="1120"/>
      <c r="X329" s="1120"/>
      <c r="Y329" s="1121"/>
      <c r="Z329" s="1119">
        <f>'PV5'!Z33</f>
        <v>0</v>
      </c>
      <c r="AA329" s="1120"/>
      <c r="AB329" s="1120"/>
      <c r="AC329" s="1121"/>
      <c r="AD329" s="1119">
        <f>'PV5'!AD33</f>
        <v>0</v>
      </c>
      <c r="AE329" s="1120"/>
      <c r="AF329" s="1120"/>
      <c r="AG329" s="1121"/>
      <c r="AH329" s="1119">
        <f>'PV5'!AH33</f>
        <v>0</v>
      </c>
      <c r="AI329" s="1120"/>
      <c r="AJ329" s="1120"/>
      <c r="AK329" s="1121"/>
      <c r="AL329" s="1119">
        <f>'PV5'!AL33</f>
        <v>0</v>
      </c>
      <c r="AM329" s="1120"/>
      <c r="AN329" s="1120"/>
      <c r="AO329" s="1121"/>
      <c r="AP329" s="1119">
        <f>'PV5'!AP33</f>
        <v>0</v>
      </c>
      <c r="AQ329" s="1120"/>
      <c r="AR329" s="1120"/>
      <c r="AS329" s="1121"/>
      <c r="AT329" s="1095">
        <f>'PV5'!AT33</f>
        <v>0</v>
      </c>
      <c r="AU329" s="1096"/>
      <c r="AV329" s="1096"/>
      <c r="AW329" s="1097"/>
      <c r="AX329" s="1095">
        <f>'PV5'!AX33</f>
        <v>0</v>
      </c>
      <c r="AY329" s="1096"/>
      <c r="AZ329" s="1096"/>
      <c r="BA329" s="1097"/>
      <c r="BB329" s="1208"/>
      <c r="BC329" s="1209"/>
      <c r="BD329" s="1209"/>
      <c r="BE329" s="1209"/>
      <c r="BF329" s="1209"/>
    </row>
    <row r="330" spans="1:58" ht="12.6" customHeight="1">
      <c r="A330" s="785" t="s">
        <v>1603</v>
      </c>
      <c r="B330" s="761"/>
      <c r="C330" s="761"/>
      <c r="D330" s="761"/>
      <c r="E330" s="761"/>
      <c r="F330" s="1122"/>
      <c r="G330" s="1123"/>
      <c r="H330" s="1123"/>
      <c r="I330" s="1124"/>
      <c r="J330" s="1122"/>
      <c r="K330" s="1123"/>
      <c r="L330" s="1123"/>
      <c r="M330" s="1124"/>
      <c r="N330" s="1122"/>
      <c r="O330" s="1123"/>
      <c r="P330" s="1123"/>
      <c r="Q330" s="1124"/>
      <c r="R330" s="1122"/>
      <c r="S330" s="1123"/>
      <c r="T330" s="1123"/>
      <c r="U330" s="1124"/>
      <c r="V330" s="1122"/>
      <c r="W330" s="1123"/>
      <c r="X330" s="1123"/>
      <c r="Y330" s="1124"/>
      <c r="Z330" s="1122"/>
      <c r="AA330" s="1123"/>
      <c r="AB330" s="1123"/>
      <c r="AC330" s="1124"/>
      <c r="AD330" s="1122"/>
      <c r="AE330" s="1123"/>
      <c r="AF330" s="1123"/>
      <c r="AG330" s="1124"/>
      <c r="AH330" s="1122"/>
      <c r="AI330" s="1123"/>
      <c r="AJ330" s="1123"/>
      <c r="AK330" s="1124"/>
      <c r="AL330" s="1122"/>
      <c r="AM330" s="1123"/>
      <c r="AN330" s="1123"/>
      <c r="AO330" s="1124"/>
      <c r="AP330" s="1122"/>
      <c r="AQ330" s="1123"/>
      <c r="AR330" s="1123"/>
      <c r="AS330" s="1124"/>
      <c r="AT330" s="1098"/>
      <c r="AU330" s="1099"/>
      <c r="AV330" s="1099"/>
      <c r="AW330" s="1100"/>
      <c r="AX330" s="1098"/>
      <c r="AY330" s="1099"/>
      <c r="AZ330" s="1099"/>
      <c r="BA330" s="1100"/>
      <c r="BB330" s="1208"/>
      <c r="BC330" s="1209"/>
      <c r="BD330" s="1209"/>
      <c r="BE330" s="1209"/>
      <c r="BF330" s="1209"/>
    </row>
    <row r="331" spans="1:58" ht="12.6" customHeight="1">
      <c r="A331" s="788" t="s">
        <v>1602</v>
      </c>
      <c r="B331" s="778"/>
      <c r="C331" s="778"/>
      <c r="D331" s="778"/>
      <c r="E331" s="778"/>
      <c r="F331" s="1125"/>
      <c r="G331" s="1126"/>
      <c r="H331" s="1126"/>
      <c r="I331" s="1127"/>
      <c r="J331" s="1125"/>
      <c r="K331" s="1126"/>
      <c r="L331" s="1126"/>
      <c r="M331" s="1127"/>
      <c r="N331" s="1125"/>
      <c r="O331" s="1126"/>
      <c r="P331" s="1126"/>
      <c r="Q331" s="1127"/>
      <c r="R331" s="1125"/>
      <c r="S331" s="1126"/>
      <c r="T331" s="1126"/>
      <c r="U331" s="1127"/>
      <c r="V331" s="1125"/>
      <c r="W331" s="1126"/>
      <c r="X331" s="1126"/>
      <c r="Y331" s="1127"/>
      <c r="Z331" s="1125"/>
      <c r="AA331" s="1126"/>
      <c r="AB331" s="1126"/>
      <c r="AC331" s="1127"/>
      <c r="AD331" s="1125"/>
      <c r="AE331" s="1126"/>
      <c r="AF331" s="1126"/>
      <c r="AG331" s="1127"/>
      <c r="AH331" s="1125"/>
      <c r="AI331" s="1126"/>
      <c r="AJ331" s="1126"/>
      <c r="AK331" s="1127"/>
      <c r="AL331" s="1125"/>
      <c r="AM331" s="1126"/>
      <c r="AN331" s="1126"/>
      <c r="AO331" s="1127"/>
      <c r="AP331" s="1125"/>
      <c r="AQ331" s="1126"/>
      <c r="AR331" s="1126"/>
      <c r="AS331" s="1127"/>
      <c r="AT331" s="1101"/>
      <c r="AU331" s="1102"/>
      <c r="AV331" s="1102"/>
      <c r="AW331" s="1093"/>
      <c r="AX331" s="1101"/>
      <c r="AY331" s="1102"/>
      <c r="AZ331" s="1102"/>
      <c r="BA331" s="1093"/>
      <c r="BB331" s="1208"/>
      <c r="BC331" s="1209"/>
      <c r="BD331" s="1209"/>
      <c r="BE331" s="1209"/>
      <c r="BF331" s="1209"/>
    </row>
    <row r="332" spans="1:58" ht="12.6" customHeight="1">
      <c r="A332" s="771" t="s">
        <v>1696</v>
      </c>
      <c r="B332" s="771"/>
      <c r="C332" s="771"/>
      <c r="D332" s="771"/>
      <c r="E332" s="771"/>
      <c r="F332" s="802"/>
      <c r="G332" s="802"/>
      <c r="H332" s="802"/>
      <c r="I332" s="802"/>
      <c r="J332" s="802"/>
      <c r="K332" s="802"/>
      <c r="L332" s="802"/>
      <c r="M332" s="802"/>
      <c r="N332" s="802"/>
      <c r="O332" s="802"/>
      <c r="P332" s="802"/>
      <c r="Q332" s="802"/>
      <c r="R332" s="802"/>
      <c r="S332" s="802"/>
      <c r="T332" s="802"/>
      <c r="U332" s="802"/>
      <c r="V332" s="802"/>
      <c r="W332" s="802"/>
      <c r="X332" s="802"/>
      <c r="Y332" s="802"/>
      <c r="Z332" s="802"/>
      <c r="AA332" s="802"/>
      <c r="AB332" s="802"/>
      <c r="AC332" s="802"/>
      <c r="AD332" s="802"/>
      <c r="AE332" s="802"/>
      <c r="AF332" s="802"/>
      <c r="AG332" s="802"/>
      <c r="AH332" s="802"/>
      <c r="AI332" s="802"/>
      <c r="AJ332" s="802"/>
      <c r="AK332" s="802"/>
      <c r="AL332" s="802"/>
      <c r="AM332" s="802"/>
      <c r="AN332" s="802"/>
      <c r="AO332" s="802"/>
      <c r="AP332" s="802"/>
      <c r="AQ332" s="802"/>
      <c r="AR332" s="802"/>
      <c r="AS332" s="802"/>
      <c r="AT332" s="802"/>
      <c r="AU332" s="802"/>
      <c r="AV332" s="802"/>
      <c r="AW332" s="802"/>
      <c r="AX332" s="802"/>
      <c r="AY332" s="802"/>
      <c r="AZ332" s="802"/>
      <c r="BA332" s="802"/>
      <c r="BB332" s="406"/>
      <c r="BC332" s="406"/>
      <c r="BD332" s="406"/>
      <c r="BE332" s="406"/>
      <c r="BF332" s="406"/>
    </row>
    <row r="333" spans="1:58" ht="12.6" customHeight="1">
      <c r="A333" s="782" t="s">
        <v>1607</v>
      </c>
      <c r="B333" s="775"/>
      <c r="C333" s="775"/>
      <c r="D333" s="775"/>
      <c r="E333" s="775"/>
      <c r="F333" s="1119">
        <f>'PV5'!F37</f>
        <v>0</v>
      </c>
      <c r="G333" s="1120"/>
      <c r="H333" s="1120"/>
      <c r="I333" s="1121"/>
      <c r="J333" s="1119">
        <f>'PV5'!J37</f>
        <v>0</v>
      </c>
      <c r="K333" s="1120"/>
      <c r="L333" s="1120"/>
      <c r="M333" s="1121"/>
      <c r="N333" s="1119">
        <f>'PV5'!N37</f>
        <v>0</v>
      </c>
      <c r="O333" s="1120"/>
      <c r="P333" s="1120"/>
      <c r="Q333" s="1121"/>
      <c r="R333" s="1119">
        <f>'PV5'!R37</f>
        <v>0</v>
      </c>
      <c r="S333" s="1120"/>
      <c r="T333" s="1120"/>
      <c r="U333" s="1121"/>
      <c r="V333" s="1119">
        <f>'PV5'!V37</f>
        <v>0</v>
      </c>
      <c r="W333" s="1120"/>
      <c r="X333" s="1120"/>
      <c r="Y333" s="1121"/>
      <c r="Z333" s="1119">
        <f>'PV5'!Z37</f>
        <v>0</v>
      </c>
      <c r="AA333" s="1120"/>
      <c r="AB333" s="1120"/>
      <c r="AC333" s="1121"/>
      <c r="AD333" s="1119">
        <f>'PV5'!AD37</f>
        <v>0</v>
      </c>
      <c r="AE333" s="1120"/>
      <c r="AF333" s="1120"/>
      <c r="AG333" s="1121"/>
      <c r="AH333" s="1119">
        <f>'PV5'!AH37</f>
        <v>0</v>
      </c>
      <c r="AI333" s="1120"/>
      <c r="AJ333" s="1120"/>
      <c r="AK333" s="1121"/>
      <c r="AL333" s="1119">
        <f>'PV5'!AL37</f>
        <v>0</v>
      </c>
      <c r="AM333" s="1120"/>
      <c r="AN333" s="1120"/>
      <c r="AO333" s="1121"/>
      <c r="AP333" s="1119">
        <f>'PV5'!AP37</f>
        <v>0</v>
      </c>
      <c r="AQ333" s="1120"/>
      <c r="AR333" s="1120"/>
      <c r="AS333" s="1121"/>
      <c r="AT333" s="1095">
        <f>'PV5'!AT37</f>
        <v>0</v>
      </c>
      <c r="AU333" s="1096"/>
      <c r="AV333" s="1096"/>
      <c r="AW333" s="1097"/>
      <c r="AX333" s="1095">
        <f>'PV5'!AX37</f>
        <v>0</v>
      </c>
      <c r="AY333" s="1096"/>
      <c r="AZ333" s="1096"/>
      <c r="BA333" s="1097"/>
      <c r="BB333" s="1098"/>
      <c r="BC333" s="1099"/>
      <c r="BD333" s="1099"/>
      <c r="BE333" s="1099"/>
      <c r="BF333" s="1099"/>
    </row>
    <row r="334" spans="1:58" ht="12.6" customHeight="1">
      <c r="A334" s="785" t="s">
        <v>1767</v>
      </c>
      <c r="B334" s="761"/>
      <c r="C334" s="761"/>
      <c r="D334" s="761"/>
      <c r="E334" s="761"/>
      <c r="F334" s="1122"/>
      <c r="G334" s="1123"/>
      <c r="H334" s="1123"/>
      <c r="I334" s="1124"/>
      <c r="J334" s="1122"/>
      <c r="K334" s="1123"/>
      <c r="L334" s="1123"/>
      <c r="M334" s="1124"/>
      <c r="N334" s="1122"/>
      <c r="O334" s="1123"/>
      <c r="P334" s="1123"/>
      <c r="Q334" s="1124"/>
      <c r="R334" s="1122"/>
      <c r="S334" s="1123"/>
      <c r="T334" s="1123"/>
      <c r="U334" s="1124"/>
      <c r="V334" s="1122"/>
      <c r="W334" s="1123"/>
      <c r="X334" s="1123"/>
      <c r="Y334" s="1124"/>
      <c r="Z334" s="1122"/>
      <c r="AA334" s="1123"/>
      <c r="AB334" s="1123"/>
      <c r="AC334" s="1124"/>
      <c r="AD334" s="1122"/>
      <c r="AE334" s="1123"/>
      <c r="AF334" s="1123"/>
      <c r="AG334" s="1124"/>
      <c r="AH334" s="1122"/>
      <c r="AI334" s="1123"/>
      <c r="AJ334" s="1123"/>
      <c r="AK334" s="1124"/>
      <c r="AL334" s="1122"/>
      <c r="AM334" s="1123"/>
      <c r="AN334" s="1123"/>
      <c r="AO334" s="1124"/>
      <c r="AP334" s="1122"/>
      <c r="AQ334" s="1123"/>
      <c r="AR334" s="1123"/>
      <c r="AS334" s="1124"/>
      <c r="AT334" s="1098"/>
      <c r="AU334" s="1099"/>
      <c r="AV334" s="1099"/>
      <c r="AW334" s="1100"/>
      <c r="AX334" s="1098"/>
      <c r="AY334" s="1099"/>
      <c r="AZ334" s="1099"/>
      <c r="BA334" s="1100"/>
      <c r="BB334" s="1098"/>
      <c r="BC334" s="1099"/>
      <c r="BD334" s="1099"/>
      <c r="BE334" s="1099"/>
      <c r="BF334" s="1099"/>
    </row>
    <row r="335" spans="1:58" ht="12.6" customHeight="1">
      <c r="A335" s="785" t="s">
        <v>1603</v>
      </c>
      <c r="B335" s="761"/>
      <c r="C335" s="761"/>
      <c r="D335" s="761"/>
      <c r="E335" s="761"/>
      <c r="F335" s="1122"/>
      <c r="G335" s="1123"/>
      <c r="H335" s="1123"/>
      <c r="I335" s="1124"/>
      <c r="J335" s="1122"/>
      <c r="K335" s="1123"/>
      <c r="L335" s="1123"/>
      <c r="M335" s="1124"/>
      <c r="N335" s="1122"/>
      <c r="O335" s="1123"/>
      <c r="P335" s="1123"/>
      <c r="Q335" s="1124"/>
      <c r="R335" s="1122"/>
      <c r="S335" s="1123"/>
      <c r="T335" s="1123"/>
      <c r="U335" s="1124"/>
      <c r="V335" s="1122"/>
      <c r="W335" s="1123"/>
      <c r="X335" s="1123"/>
      <c r="Y335" s="1124"/>
      <c r="Z335" s="1122"/>
      <c r="AA335" s="1123"/>
      <c r="AB335" s="1123"/>
      <c r="AC335" s="1124"/>
      <c r="AD335" s="1122"/>
      <c r="AE335" s="1123"/>
      <c r="AF335" s="1123"/>
      <c r="AG335" s="1124"/>
      <c r="AH335" s="1122"/>
      <c r="AI335" s="1123"/>
      <c r="AJ335" s="1123"/>
      <c r="AK335" s="1124"/>
      <c r="AL335" s="1122"/>
      <c r="AM335" s="1123"/>
      <c r="AN335" s="1123"/>
      <c r="AO335" s="1124"/>
      <c r="AP335" s="1122"/>
      <c r="AQ335" s="1123"/>
      <c r="AR335" s="1123"/>
      <c r="AS335" s="1124"/>
      <c r="AT335" s="1098"/>
      <c r="AU335" s="1099"/>
      <c r="AV335" s="1099"/>
      <c r="AW335" s="1100"/>
      <c r="AX335" s="1098"/>
      <c r="AY335" s="1099"/>
      <c r="AZ335" s="1099"/>
      <c r="BA335" s="1100"/>
      <c r="BB335" s="1098"/>
      <c r="BC335" s="1099"/>
      <c r="BD335" s="1099"/>
      <c r="BE335" s="1099"/>
      <c r="BF335" s="1099"/>
    </row>
    <row r="336" spans="1:58" ht="12.6" customHeight="1">
      <c r="A336" s="785" t="s">
        <v>1602</v>
      </c>
      <c r="B336" s="761"/>
      <c r="C336" s="761"/>
      <c r="D336" s="761"/>
      <c r="E336" s="761"/>
      <c r="F336" s="1125"/>
      <c r="G336" s="1126"/>
      <c r="H336" s="1126"/>
      <c r="I336" s="1127"/>
      <c r="J336" s="1125"/>
      <c r="K336" s="1126"/>
      <c r="L336" s="1126"/>
      <c r="M336" s="1127"/>
      <c r="N336" s="1125"/>
      <c r="O336" s="1126"/>
      <c r="P336" s="1126"/>
      <c r="Q336" s="1127"/>
      <c r="R336" s="1125"/>
      <c r="S336" s="1126"/>
      <c r="T336" s="1126"/>
      <c r="U336" s="1127"/>
      <c r="V336" s="1125"/>
      <c r="W336" s="1126"/>
      <c r="X336" s="1126"/>
      <c r="Y336" s="1127"/>
      <c r="Z336" s="1125"/>
      <c r="AA336" s="1126"/>
      <c r="AB336" s="1126"/>
      <c r="AC336" s="1127"/>
      <c r="AD336" s="1125"/>
      <c r="AE336" s="1126"/>
      <c r="AF336" s="1126"/>
      <c r="AG336" s="1127"/>
      <c r="AH336" s="1125"/>
      <c r="AI336" s="1126"/>
      <c r="AJ336" s="1126"/>
      <c r="AK336" s="1127"/>
      <c r="AL336" s="1125"/>
      <c r="AM336" s="1126"/>
      <c r="AN336" s="1126"/>
      <c r="AO336" s="1127"/>
      <c r="AP336" s="1125"/>
      <c r="AQ336" s="1126"/>
      <c r="AR336" s="1126"/>
      <c r="AS336" s="1127"/>
      <c r="AT336" s="1101"/>
      <c r="AU336" s="1102"/>
      <c r="AV336" s="1102"/>
      <c r="AW336" s="1093"/>
      <c r="AX336" s="1101"/>
      <c r="AY336" s="1102"/>
      <c r="AZ336" s="1102"/>
      <c r="BA336" s="1093"/>
      <c r="BB336" s="1098"/>
      <c r="BC336" s="1099"/>
      <c r="BD336" s="1099"/>
      <c r="BE336" s="1099"/>
      <c r="BF336" s="1099"/>
    </row>
    <row r="337" spans="1:58" ht="12.6" customHeight="1">
      <c r="A337" s="782" t="s">
        <v>505</v>
      </c>
      <c r="B337" s="775"/>
      <c r="C337" s="775"/>
      <c r="D337" s="775"/>
      <c r="E337" s="775"/>
      <c r="F337" s="1119">
        <f>'PV5'!F41</f>
        <v>0</v>
      </c>
      <c r="G337" s="1120"/>
      <c r="H337" s="1120"/>
      <c r="I337" s="1121"/>
      <c r="J337" s="1119">
        <f>'PV5'!J41</f>
        <v>0</v>
      </c>
      <c r="K337" s="1120"/>
      <c r="L337" s="1120"/>
      <c r="M337" s="1121"/>
      <c r="N337" s="1119">
        <f>'PV5'!N41</f>
        <v>0</v>
      </c>
      <c r="O337" s="1120"/>
      <c r="P337" s="1120"/>
      <c r="Q337" s="1121"/>
      <c r="R337" s="1119">
        <f>'PV5'!R41</f>
        <v>0</v>
      </c>
      <c r="S337" s="1120"/>
      <c r="T337" s="1120"/>
      <c r="U337" s="1121"/>
      <c r="V337" s="1119">
        <f>'PV5'!V41</f>
        <v>0</v>
      </c>
      <c r="W337" s="1120"/>
      <c r="X337" s="1120"/>
      <c r="Y337" s="1121"/>
      <c r="Z337" s="1119">
        <f>'PV5'!Z41</f>
        <v>0</v>
      </c>
      <c r="AA337" s="1120"/>
      <c r="AB337" s="1120"/>
      <c r="AC337" s="1121"/>
      <c r="AD337" s="1119">
        <f>'PV5'!AD41</f>
        <v>0</v>
      </c>
      <c r="AE337" s="1120"/>
      <c r="AF337" s="1120"/>
      <c r="AG337" s="1121"/>
      <c r="AH337" s="1119">
        <f>'PV5'!AH41</f>
        <v>0</v>
      </c>
      <c r="AI337" s="1120"/>
      <c r="AJ337" s="1120"/>
      <c r="AK337" s="1121"/>
      <c r="AL337" s="1119">
        <f>'PV5'!AL41</f>
        <v>0</v>
      </c>
      <c r="AM337" s="1120"/>
      <c r="AN337" s="1120"/>
      <c r="AO337" s="1121"/>
      <c r="AP337" s="1119">
        <f>'PV5'!AP41</f>
        <v>0</v>
      </c>
      <c r="AQ337" s="1120"/>
      <c r="AR337" s="1120"/>
      <c r="AS337" s="1121"/>
      <c r="AT337" s="1095">
        <f>'PV5'!AT41</f>
        <v>0</v>
      </c>
      <c r="AU337" s="1096"/>
      <c r="AV337" s="1096"/>
      <c r="AW337" s="1097"/>
      <c r="AX337" s="1095">
        <f>'PV5'!AX41</f>
        <v>0</v>
      </c>
      <c r="AY337" s="1096"/>
      <c r="AZ337" s="1096"/>
      <c r="BA337" s="1097"/>
      <c r="BB337" s="1098"/>
      <c r="BC337" s="1099"/>
      <c r="BD337" s="1099"/>
      <c r="BE337" s="1099"/>
      <c r="BF337" s="1099"/>
    </row>
    <row r="338" spans="1:58" ht="12.6" customHeight="1">
      <c r="A338" s="785" t="s">
        <v>1603</v>
      </c>
      <c r="B338" s="761"/>
      <c r="C338" s="761"/>
      <c r="D338" s="761"/>
      <c r="E338" s="761"/>
      <c r="F338" s="1122"/>
      <c r="G338" s="1123"/>
      <c r="H338" s="1123"/>
      <c r="I338" s="1124"/>
      <c r="J338" s="1122"/>
      <c r="K338" s="1123"/>
      <c r="L338" s="1123"/>
      <c r="M338" s="1124"/>
      <c r="N338" s="1122"/>
      <c r="O338" s="1123"/>
      <c r="P338" s="1123"/>
      <c r="Q338" s="1124"/>
      <c r="R338" s="1122"/>
      <c r="S338" s="1123"/>
      <c r="T338" s="1123"/>
      <c r="U338" s="1124"/>
      <c r="V338" s="1122"/>
      <c r="W338" s="1123"/>
      <c r="X338" s="1123"/>
      <c r="Y338" s="1124"/>
      <c r="Z338" s="1122"/>
      <c r="AA338" s="1123"/>
      <c r="AB338" s="1123"/>
      <c r="AC338" s="1124"/>
      <c r="AD338" s="1122"/>
      <c r="AE338" s="1123"/>
      <c r="AF338" s="1123"/>
      <c r="AG338" s="1124"/>
      <c r="AH338" s="1122"/>
      <c r="AI338" s="1123"/>
      <c r="AJ338" s="1123"/>
      <c r="AK338" s="1124"/>
      <c r="AL338" s="1122"/>
      <c r="AM338" s="1123"/>
      <c r="AN338" s="1123"/>
      <c r="AO338" s="1124"/>
      <c r="AP338" s="1122"/>
      <c r="AQ338" s="1123"/>
      <c r="AR338" s="1123"/>
      <c r="AS338" s="1124"/>
      <c r="AT338" s="1098"/>
      <c r="AU338" s="1099"/>
      <c r="AV338" s="1099"/>
      <c r="AW338" s="1100"/>
      <c r="AX338" s="1098"/>
      <c r="AY338" s="1099"/>
      <c r="AZ338" s="1099"/>
      <c r="BA338" s="1100"/>
      <c r="BB338" s="1098"/>
      <c r="BC338" s="1099"/>
      <c r="BD338" s="1099"/>
      <c r="BE338" s="1099"/>
      <c r="BF338" s="1099"/>
    </row>
    <row r="339" spans="1:58" ht="12.6" customHeight="1">
      <c r="A339" s="788" t="s">
        <v>1602</v>
      </c>
      <c r="B339" s="778"/>
      <c r="C339" s="778"/>
      <c r="D339" s="778"/>
      <c r="E339" s="778"/>
      <c r="F339" s="1125"/>
      <c r="G339" s="1126"/>
      <c r="H339" s="1126"/>
      <c r="I339" s="1127"/>
      <c r="J339" s="1125"/>
      <c r="K339" s="1126"/>
      <c r="L339" s="1126"/>
      <c r="M339" s="1127"/>
      <c r="N339" s="1125"/>
      <c r="O339" s="1126"/>
      <c r="P339" s="1126"/>
      <c r="Q339" s="1127"/>
      <c r="R339" s="1125"/>
      <c r="S339" s="1126"/>
      <c r="T339" s="1126"/>
      <c r="U339" s="1127"/>
      <c r="V339" s="1125"/>
      <c r="W339" s="1126"/>
      <c r="X339" s="1126"/>
      <c r="Y339" s="1127"/>
      <c r="Z339" s="1125"/>
      <c r="AA339" s="1126"/>
      <c r="AB339" s="1126"/>
      <c r="AC339" s="1127"/>
      <c r="AD339" s="1125"/>
      <c r="AE339" s="1126"/>
      <c r="AF339" s="1126"/>
      <c r="AG339" s="1127"/>
      <c r="AH339" s="1125"/>
      <c r="AI339" s="1126"/>
      <c r="AJ339" s="1126"/>
      <c r="AK339" s="1127"/>
      <c r="AL339" s="1125"/>
      <c r="AM339" s="1126"/>
      <c r="AN339" s="1126"/>
      <c r="AO339" s="1127"/>
      <c r="AP339" s="1125"/>
      <c r="AQ339" s="1126"/>
      <c r="AR339" s="1126"/>
      <c r="AS339" s="1127"/>
      <c r="AT339" s="1101"/>
      <c r="AU339" s="1102"/>
      <c r="AV339" s="1102"/>
      <c r="AW339" s="1093"/>
      <c r="AX339" s="1101"/>
      <c r="AY339" s="1102"/>
      <c r="AZ339" s="1102"/>
      <c r="BA339" s="1093"/>
      <c r="BB339" s="1098"/>
      <c r="BC339" s="1099"/>
      <c r="BD339" s="1099"/>
      <c r="BE339" s="1099"/>
      <c r="BF339" s="1099"/>
    </row>
    <row r="341" spans="1:58" s="289" customFormat="1" ht="12.6" customHeight="1">
      <c r="A341" s="315" t="s">
        <v>3609</v>
      </c>
    </row>
    <row r="342" spans="1:58" s="289" customFormat="1" ht="12.6" customHeight="1">
      <c r="A342" s="315" t="s">
        <v>2302</v>
      </c>
      <c r="B342" s="393"/>
      <c r="C342" s="1036" t="str">
        <f>$C$2</f>
        <v>ELEKTROSYSTEM, a.s.</v>
      </c>
      <c r="D342" s="1036"/>
      <c r="E342" s="1036"/>
      <c r="F342" s="1036"/>
      <c r="G342" s="1036"/>
      <c r="H342" s="1036"/>
      <c r="I342" s="1036"/>
      <c r="J342" s="1036"/>
      <c r="K342" s="1036"/>
      <c r="L342" s="1036"/>
      <c r="M342" s="1036"/>
      <c r="N342" s="1036"/>
      <c r="O342" s="1036"/>
      <c r="P342" s="1036"/>
      <c r="Q342" s="1036"/>
      <c r="R342" s="1036"/>
      <c r="S342" s="1036"/>
      <c r="T342" s="1036"/>
      <c r="U342" s="1036"/>
      <c r="V342" s="1036"/>
      <c r="W342" s="1036"/>
      <c r="X342" s="1036"/>
      <c r="Y342" s="1036"/>
      <c r="Z342" s="1037"/>
      <c r="AB342" s="289" t="s">
        <v>922</v>
      </c>
      <c r="AD342" s="1035" t="str">
        <f>$AD$2</f>
        <v>31571875</v>
      </c>
      <c r="AE342" s="1036"/>
      <c r="AF342" s="1036"/>
      <c r="AG342" s="1036"/>
      <c r="AH342" s="1036"/>
      <c r="AI342" s="1036"/>
      <c r="AJ342" s="1036"/>
      <c r="AK342" s="1037"/>
      <c r="AL342" s="289" t="s">
        <v>844</v>
      </c>
      <c r="AN342" s="1026" t="str">
        <f>$AN$2</f>
        <v>21020448496</v>
      </c>
      <c r="AO342" s="1027"/>
      <c r="AP342" s="1027"/>
      <c r="AQ342" s="1027"/>
      <c r="AR342" s="1027"/>
      <c r="AS342" s="1027"/>
      <c r="AT342" s="1027"/>
      <c r="AU342" s="1027"/>
      <c r="AV342" s="1027"/>
      <c r="AW342" s="1027"/>
      <c r="AX342" s="1027"/>
      <c r="AY342" s="1027"/>
      <c r="AZ342" s="1027"/>
      <c r="BA342" s="1027"/>
      <c r="BB342" s="1028"/>
    </row>
    <row r="343" spans="1:58" ht="12.6" customHeight="1">
      <c r="A343" s="761"/>
      <c r="B343" s="761"/>
      <c r="C343" s="761"/>
      <c r="D343" s="761"/>
      <c r="E343" s="761"/>
      <c r="F343" s="761"/>
      <c r="G343" s="761"/>
      <c r="H343" s="761"/>
      <c r="I343" s="761"/>
      <c r="J343" s="761"/>
      <c r="K343" s="761"/>
      <c r="L343" s="761"/>
      <c r="M343" s="761"/>
      <c r="N343" s="761"/>
      <c r="O343" s="761"/>
      <c r="P343" s="761"/>
      <c r="Q343" s="761"/>
      <c r="V343" s="752"/>
      <c r="W343" s="752"/>
      <c r="X343" s="752"/>
      <c r="Y343" s="752"/>
      <c r="Z343" s="752"/>
      <c r="AA343" s="752"/>
      <c r="AB343" s="752"/>
      <c r="AC343" s="752"/>
      <c r="AH343" s="766"/>
      <c r="AI343" s="766"/>
      <c r="AJ343" s="766"/>
      <c r="AK343" s="766"/>
      <c r="AL343" s="766"/>
      <c r="AM343" s="766"/>
      <c r="AN343" s="766"/>
      <c r="AO343" s="766"/>
      <c r="AP343" s="766"/>
      <c r="AQ343" s="766"/>
    </row>
    <row r="344" spans="1:58" ht="12.6" customHeight="1">
      <c r="A344" s="762" t="s">
        <v>480</v>
      </c>
    </row>
    <row r="345" spans="1:58" ht="12.6" customHeight="1">
      <c r="A345" s="803"/>
      <c r="B345" s="804"/>
      <c r="C345" s="804"/>
      <c r="D345" s="804"/>
      <c r="E345" s="804"/>
      <c r="F345" s="1023" t="s">
        <v>470</v>
      </c>
      <c r="G345" s="1024"/>
      <c r="H345" s="1024"/>
      <c r="I345" s="1024"/>
      <c r="J345" s="1024"/>
      <c r="K345" s="1024"/>
      <c r="L345" s="1024"/>
      <c r="M345" s="1024"/>
      <c r="N345" s="1024"/>
      <c r="O345" s="1024"/>
      <c r="P345" s="1024"/>
      <c r="Q345" s="1024"/>
      <c r="R345" s="1024"/>
      <c r="S345" s="1024"/>
      <c r="T345" s="1024"/>
      <c r="U345" s="1024"/>
      <c r="V345" s="1024"/>
      <c r="W345" s="1024"/>
      <c r="X345" s="1024"/>
      <c r="Y345" s="1024"/>
      <c r="Z345" s="1024"/>
      <c r="AA345" s="1024"/>
      <c r="AB345" s="1024"/>
      <c r="AC345" s="1024"/>
      <c r="AD345" s="1024"/>
      <c r="AE345" s="1024"/>
      <c r="AF345" s="1024"/>
      <c r="AG345" s="1024"/>
      <c r="AH345" s="1024"/>
      <c r="AI345" s="1024"/>
      <c r="AJ345" s="1024"/>
      <c r="AK345" s="1024"/>
      <c r="AL345" s="1024"/>
      <c r="AM345" s="1024"/>
      <c r="AN345" s="1024"/>
      <c r="AO345" s="1024"/>
      <c r="AP345" s="1024"/>
      <c r="AQ345" s="1024"/>
      <c r="AR345" s="1024"/>
      <c r="AS345" s="1024"/>
      <c r="AT345" s="1024"/>
      <c r="AU345" s="1024"/>
      <c r="AV345" s="1024"/>
      <c r="AW345" s="1024"/>
      <c r="AX345" s="1024"/>
      <c r="AY345" s="1024"/>
      <c r="AZ345" s="1024"/>
      <c r="BA345" s="1025"/>
      <c r="BB345" s="799"/>
      <c r="BC345" s="799"/>
      <c r="BD345" s="799"/>
      <c r="BE345" s="799"/>
      <c r="BF345" s="799"/>
    </row>
    <row r="346" spans="1:58" ht="12.6" customHeight="1">
      <c r="A346" s="805" t="s">
        <v>1890</v>
      </c>
      <c r="B346" s="806"/>
      <c r="C346" s="806"/>
      <c r="D346" s="806"/>
      <c r="E346" s="806"/>
      <c r="F346" s="1144" t="s">
        <v>2294</v>
      </c>
      <c r="G346" s="1144"/>
      <c r="H346" s="1144"/>
      <c r="I346" s="1144"/>
      <c r="J346" s="1144" t="s">
        <v>2295</v>
      </c>
      <c r="K346" s="1144"/>
      <c r="L346" s="1144"/>
      <c r="M346" s="1144"/>
      <c r="N346" s="1144" t="s">
        <v>1539</v>
      </c>
      <c r="O346" s="1144"/>
      <c r="P346" s="1144"/>
      <c r="Q346" s="1144"/>
      <c r="R346" s="1144" t="s">
        <v>2240</v>
      </c>
      <c r="S346" s="1144"/>
      <c r="T346" s="1144"/>
      <c r="U346" s="1144"/>
      <c r="V346" s="1144" t="s">
        <v>2234</v>
      </c>
      <c r="W346" s="1144"/>
      <c r="X346" s="1144"/>
      <c r="Y346" s="1144"/>
      <c r="Z346" s="1144" t="s">
        <v>18</v>
      </c>
      <c r="AA346" s="1144"/>
      <c r="AB346" s="1144"/>
      <c r="AC346" s="1144"/>
      <c r="AD346" s="1144" t="s">
        <v>2242</v>
      </c>
      <c r="AE346" s="1144"/>
      <c r="AF346" s="1144"/>
      <c r="AG346" s="1144"/>
      <c r="AH346" s="1144" t="s">
        <v>2232</v>
      </c>
      <c r="AI346" s="1144"/>
      <c r="AJ346" s="1144"/>
      <c r="AK346" s="1144"/>
      <c r="AL346" s="1144" t="s">
        <v>2233</v>
      </c>
      <c r="AM346" s="1144"/>
      <c r="AN346" s="1144"/>
      <c r="AO346" s="1144"/>
      <c r="AP346" s="1144" t="s">
        <v>2296</v>
      </c>
      <c r="AQ346" s="1144"/>
      <c r="AR346" s="1144"/>
      <c r="AS346" s="1144"/>
      <c r="AT346" s="1243" t="s">
        <v>2382</v>
      </c>
      <c r="AU346" s="1243"/>
      <c r="AV346" s="1243"/>
      <c r="AW346" s="1243"/>
      <c r="AX346" s="1144" t="s">
        <v>3334</v>
      </c>
      <c r="AY346" s="1144"/>
      <c r="AZ346" s="1144"/>
      <c r="BA346" s="1144"/>
      <c r="BB346" s="1257"/>
      <c r="BC346" s="1258"/>
      <c r="BD346" s="1258"/>
      <c r="BE346" s="1258"/>
      <c r="BF346" s="1258"/>
    </row>
    <row r="347" spans="1:58" ht="12.6" customHeight="1">
      <c r="A347" s="805" t="s">
        <v>1887</v>
      </c>
      <c r="B347" s="806"/>
      <c r="C347" s="806"/>
      <c r="D347" s="806"/>
      <c r="E347" s="806"/>
      <c r="F347" s="1145"/>
      <c r="G347" s="1145"/>
      <c r="H347" s="1145"/>
      <c r="I347" s="1145"/>
      <c r="J347" s="1145"/>
      <c r="K347" s="1145"/>
      <c r="L347" s="1145"/>
      <c r="M347" s="1145"/>
      <c r="N347" s="1145"/>
      <c r="O347" s="1145"/>
      <c r="P347" s="1145"/>
      <c r="Q347" s="1145"/>
      <c r="R347" s="1145"/>
      <c r="S347" s="1145"/>
      <c r="T347" s="1145"/>
      <c r="U347" s="1145"/>
      <c r="V347" s="1145"/>
      <c r="W347" s="1145"/>
      <c r="X347" s="1145"/>
      <c r="Y347" s="1145"/>
      <c r="Z347" s="1145"/>
      <c r="AA347" s="1145"/>
      <c r="AB347" s="1145"/>
      <c r="AC347" s="1145"/>
      <c r="AD347" s="1145"/>
      <c r="AE347" s="1145"/>
      <c r="AF347" s="1145"/>
      <c r="AG347" s="1145"/>
      <c r="AH347" s="1145"/>
      <c r="AI347" s="1145"/>
      <c r="AJ347" s="1145"/>
      <c r="AK347" s="1145"/>
      <c r="AL347" s="1145"/>
      <c r="AM347" s="1145"/>
      <c r="AN347" s="1145"/>
      <c r="AO347" s="1145"/>
      <c r="AP347" s="1145"/>
      <c r="AQ347" s="1145"/>
      <c r="AR347" s="1145"/>
      <c r="AS347" s="1145"/>
      <c r="AT347" s="1244"/>
      <c r="AU347" s="1244"/>
      <c r="AV347" s="1244"/>
      <c r="AW347" s="1244"/>
      <c r="AX347" s="1145"/>
      <c r="AY347" s="1145"/>
      <c r="AZ347" s="1145"/>
      <c r="BA347" s="1145"/>
      <c r="BB347" s="1257"/>
      <c r="BC347" s="1258"/>
      <c r="BD347" s="1258"/>
      <c r="BE347" s="1258"/>
      <c r="BF347" s="1258"/>
    </row>
    <row r="348" spans="1:58" ht="12.6" customHeight="1">
      <c r="A348" s="805" t="s">
        <v>1883</v>
      </c>
      <c r="B348" s="799"/>
      <c r="C348" s="799"/>
      <c r="D348" s="799"/>
      <c r="E348" s="799"/>
      <c r="F348" s="1145"/>
      <c r="G348" s="1145"/>
      <c r="H348" s="1145"/>
      <c r="I348" s="1145"/>
      <c r="J348" s="1145"/>
      <c r="K348" s="1145"/>
      <c r="L348" s="1145"/>
      <c r="M348" s="1145"/>
      <c r="N348" s="1145"/>
      <c r="O348" s="1145"/>
      <c r="P348" s="1145"/>
      <c r="Q348" s="1145"/>
      <c r="R348" s="1145"/>
      <c r="S348" s="1145"/>
      <c r="T348" s="1145"/>
      <c r="U348" s="1145"/>
      <c r="V348" s="1145"/>
      <c r="W348" s="1145"/>
      <c r="X348" s="1145"/>
      <c r="Y348" s="1145"/>
      <c r="Z348" s="1145"/>
      <c r="AA348" s="1145"/>
      <c r="AB348" s="1145"/>
      <c r="AC348" s="1145"/>
      <c r="AD348" s="1145"/>
      <c r="AE348" s="1145"/>
      <c r="AF348" s="1145"/>
      <c r="AG348" s="1145"/>
      <c r="AH348" s="1145"/>
      <c r="AI348" s="1145"/>
      <c r="AJ348" s="1145"/>
      <c r="AK348" s="1145"/>
      <c r="AL348" s="1145"/>
      <c r="AM348" s="1145"/>
      <c r="AN348" s="1145"/>
      <c r="AO348" s="1145"/>
      <c r="AP348" s="1145"/>
      <c r="AQ348" s="1145"/>
      <c r="AR348" s="1145"/>
      <c r="AS348" s="1145"/>
      <c r="AT348" s="1244"/>
      <c r="AU348" s="1244"/>
      <c r="AV348" s="1244"/>
      <c r="AW348" s="1244"/>
      <c r="AX348" s="1145"/>
      <c r="AY348" s="1145"/>
      <c r="AZ348" s="1145"/>
      <c r="BA348" s="1145"/>
      <c r="BB348" s="1257"/>
      <c r="BC348" s="1258"/>
      <c r="BD348" s="1258"/>
      <c r="BE348" s="1258"/>
      <c r="BF348" s="1258"/>
    </row>
    <row r="349" spans="1:58" ht="12.6" customHeight="1">
      <c r="A349" s="807"/>
      <c r="B349" s="799"/>
      <c r="C349" s="799"/>
      <c r="D349" s="799"/>
      <c r="E349" s="799"/>
      <c r="F349" s="1145"/>
      <c r="G349" s="1145"/>
      <c r="H349" s="1145"/>
      <c r="I349" s="1145"/>
      <c r="J349" s="1145"/>
      <c r="K349" s="1145"/>
      <c r="L349" s="1145"/>
      <c r="M349" s="1145"/>
      <c r="N349" s="1145"/>
      <c r="O349" s="1145"/>
      <c r="P349" s="1145"/>
      <c r="Q349" s="1145"/>
      <c r="R349" s="1145"/>
      <c r="S349" s="1145"/>
      <c r="T349" s="1145"/>
      <c r="U349" s="1145"/>
      <c r="V349" s="1145"/>
      <c r="W349" s="1145"/>
      <c r="X349" s="1145"/>
      <c r="Y349" s="1145"/>
      <c r="Z349" s="1145"/>
      <c r="AA349" s="1145"/>
      <c r="AB349" s="1145"/>
      <c r="AC349" s="1145"/>
      <c r="AD349" s="1145"/>
      <c r="AE349" s="1145"/>
      <c r="AF349" s="1145"/>
      <c r="AG349" s="1145"/>
      <c r="AH349" s="1145"/>
      <c r="AI349" s="1145"/>
      <c r="AJ349" s="1145"/>
      <c r="AK349" s="1145"/>
      <c r="AL349" s="1145"/>
      <c r="AM349" s="1145"/>
      <c r="AN349" s="1145"/>
      <c r="AO349" s="1145"/>
      <c r="AP349" s="1145"/>
      <c r="AQ349" s="1145"/>
      <c r="AR349" s="1145"/>
      <c r="AS349" s="1145"/>
      <c r="AT349" s="1244"/>
      <c r="AU349" s="1244"/>
      <c r="AV349" s="1244"/>
      <c r="AW349" s="1244"/>
      <c r="AX349" s="1145"/>
      <c r="AY349" s="1145"/>
      <c r="AZ349" s="1145"/>
      <c r="BA349" s="1145"/>
      <c r="BB349" s="1257"/>
      <c r="BC349" s="1258"/>
      <c r="BD349" s="1258"/>
      <c r="BE349" s="1258"/>
      <c r="BF349" s="1258"/>
    </row>
    <row r="350" spans="1:58" ht="12.6" customHeight="1">
      <c r="A350" s="807"/>
      <c r="B350" s="799"/>
      <c r="C350" s="799"/>
      <c r="D350" s="799"/>
      <c r="E350" s="799"/>
      <c r="F350" s="1145"/>
      <c r="G350" s="1145"/>
      <c r="H350" s="1145"/>
      <c r="I350" s="1145"/>
      <c r="J350" s="1145"/>
      <c r="K350" s="1145"/>
      <c r="L350" s="1145"/>
      <c r="M350" s="1145"/>
      <c r="N350" s="1145"/>
      <c r="O350" s="1145"/>
      <c r="P350" s="1145"/>
      <c r="Q350" s="1145"/>
      <c r="R350" s="1145"/>
      <c r="S350" s="1145"/>
      <c r="T350" s="1145"/>
      <c r="U350" s="1145"/>
      <c r="V350" s="1145"/>
      <c r="W350" s="1145"/>
      <c r="X350" s="1145"/>
      <c r="Y350" s="1145"/>
      <c r="Z350" s="1145"/>
      <c r="AA350" s="1145"/>
      <c r="AB350" s="1145"/>
      <c r="AC350" s="1145"/>
      <c r="AD350" s="1145"/>
      <c r="AE350" s="1145"/>
      <c r="AF350" s="1145"/>
      <c r="AG350" s="1145"/>
      <c r="AH350" s="1145"/>
      <c r="AI350" s="1145"/>
      <c r="AJ350" s="1145"/>
      <c r="AK350" s="1145"/>
      <c r="AL350" s="1145"/>
      <c r="AM350" s="1145"/>
      <c r="AN350" s="1145"/>
      <c r="AO350" s="1145"/>
      <c r="AP350" s="1145"/>
      <c r="AQ350" s="1145"/>
      <c r="AR350" s="1145"/>
      <c r="AS350" s="1145"/>
      <c r="AT350" s="1244"/>
      <c r="AU350" s="1244"/>
      <c r="AV350" s="1244"/>
      <c r="AW350" s="1244"/>
      <c r="AX350" s="1145"/>
      <c r="AY350" s="1145"/>
      <c r="AZ350" s="1145"/>
      <c r="BA350" s="1145"/>
      <c r="BB350" s="1257"/>
      <c r="BC350" s="1258"/>
      <c r="BD350" s="1258"/>
      <c r="BE350" s="1258"/>
      <c r="BF350" s="1258"/>
    </row>
    <row r="351" spans="1:58" ht="12.6" customHeight="1">
      <c r="A351" s="808"/>
      <c r="B351" s="806"/>
      <c r="C351" s="806"/>
      <c r="D351" s="806"/>
      <c r="E351" s="806"/>
      <c r="F351" s="1145"/>
      <c r="G351" s="1145"/>
      <c r="H351" s="1145"/>
      <c r="I351" s="1145"/>
      <c r="J351" s="1145"/>
      <c r="K351" s="1145"/>
      <c r="L351" s="1145"/>
      <c r="M351" s="1145"/>
      <c r="N351" s="1145"/>
      <c r="O351" s="1145"/>
      <c r="P351" s="1145"/>
      <c r="Q351" s="1145"/>
      <c r="R351" s="1145"/>
      <c r="S351" s="1145"/>
      <c r="T351" s="1145"/>
      <c r="U351" s="1145"/>
      <c r="V351" s="1145"/>
      <c r="W351" s="1145"/>
      <c r="X351" s="1145"/>
      <c r="Y351" s="1145"/>
      <c r="Z351" s="1145"/>
      <c r="AA351" s="1145"/>
      <c r="AB351" s="1145"/>
      <c r="AC351" s="1145"/>
      <c r="AD351" s="1145"/>
      <c r="AE351" s="1145"/>
      <c r="AF351" s="1145"/>
      <c r="AG351" s="1145"/>
      <c r="AH351" s="1145"/>
      <c r="AI351" s="1145"/>
      <c r="AJ351" s="1145"/>
      <c r="AK351" s="1145"/>
      <c r="AL351" s="1145"/>
      <c r="AM351" s="1145"/>
      <c r="AN351" s="1145"/>
      <c r="AO351" s="1145"/>
      <c r="AP351" s="1145"/>
      <c r="AQ351" s="1145"/>
      <c r="AR351" s="1145"/>
      <c r="AS351" s="1145"/>
      <c r="AT351" s="1244"/>
      <c r="AU351" s="1244"/>
      <c r="AV351" s="1244"/>
      <c r="AW351" s="1244"/>
      <c r="AX351" s="1145"/>
      <c r="AY351" s="1145"/>
      <c r="AZ351" s="1145"/>
      <c r="BA351" s="1145"/>
      <c r="BB351" s="1257"/>
      <c r="BC351" s="1258"/>
      <c r="BD351" s="1258"/>
      <c r="BE351" s="1258"/>
      <c r="BF351" s="1258"/>
    </row>
    <row r="352" spans="1:58" ht="12.6" customHeight="1">
      <c r="A352" s="808"/>
      <c r="B352" s="806"/>
      <c r="C352" s="806"/>
      <c r="D352" s="806"/>
      <c r="E352" s="806"/>
      <c r="F352" s="1145"/>
      <c r="G352" s="1145"/>
      <c r="H352" s="1145"/>
      <c r="I352" s="1145"/>
      <c r="J352" s="1145"/>
      <c r="K352" s="1145"/>
      <c r="L352" s="1145"/>
      <c r="M352" s="1145"/>
      <c r="N352" s="1145"/>
      <c r="O352" s="1145"/>
      <c r="P352" s="1145"/>
      <c r="Q352" s="1145"/>
      <c r="R352" s="1145"/>
      <c r="S352" s="1145"/>
      <c r="T352" s="1145"/>
      <c r="U352" s="1145"/>
      <c r="V352" s="1145"/>
      <c r="W352" s="1145"/>
      <c r="X352" s="1145"/>
      <c r="Y352" s="1145"/>
      <c r="Z352" s="1145"/>
      <c r="AA352" s="1145"/>
      <c r="AB352" s="1145"/>
      <c r="AC352" s="1145"/>
      <c r="AD352" s="1145"/>
      <c r="AE352" s="1145"/>
      <c r="AF352" s="1145"/>
      <c r="AG352" s="1145"/>
      <c r="AH352" s="1145"/>
      <c r="AI352" s="1145"/>
      <c r="AJ352" s="1145"/>
      <c r="AK352" s="1145"/>
      <c r="AL352" s="1145"/>
      <c r="AM352" s="1145"/>
      <c r="AN352" s="1145"/>
      <c r="AO352" s="1145"/>
      <c r="AP352" s="1145"/>
      <c r="AQ352" s="1145"/>
      <c r="AR352" s="1145"/>
      <c r="AS352" s="1145"/>
      <c r="AT352" s="1244"/>
      <c r="AU352" s="1244"/>
      <c r="AV352" s="1244"/>
      <c r="AW352" s="1244"/>
      <c r="AX352" s="1145"/>
      <c r="AY352" s="1145"/>
      <c r="AZ352" s="1145"/>
      <c r="BA352" s="1145"/>
      <c r="BB352" s="1257"/>
      <c r="BC352" s="1258"/>
      <c r="BD352" s="1258"/>
      <c r="BE352" s="1258"/>
      <c r="BF352" s="1258"/>
    </row>
    <row r="353" spans="1:58" ht="12.6" customHeight="1">
      <c r="A353" s="808"/>
      <c r="B353" s="806"/>
      <c r="C353" s="806"/>
      <c r="D353" s="806"/>
      <c r="E353" s="806"/>
      <c r="F353" s="1145"/>
      <c r="G353" s="1145"/>
      <c r="H353" s="1145"/>
      <c r="I353" s="1145"/>
      <c r="J353" s="1145"/>
      <c r="K353" s="1145"/>
      <c r="L353" s="1145"/>
      <c r="M353" s="1145"/>
      <c r="N353" s="1145"/>
      <c r="O353" s="1145"/>
      <c r="P353" s="1145"/>
      <c r="Q353" s="1145"/>
      <c r="R353" s="1145"/>
      <c r="S353" s="1145"/>
      <c r="T353" s="1145"/>
      <c r="U353" s="1145"/>
      <c r="V353" s="1145"/>
      <c r="W353" s="1145"/>
      <c r="X353" s="1145"/>
      <c r="Y353" s="1145"/>
      <c r="Z353" s="1145"/>
      <c r="AA353" s="1145"/>
      <c r="AB353" s="1145"/>
      <c r="AC353" s="1145"/>
      <c r="AD353" s="1145"/>
      <c r="AE353" s="1145"/>
      <c r="AF353" s="1145"/>
      <c r="AG353" s="1145"/>
      <c r="AH353" s="1145"/>
      <c r="AI353" s="1145"/>
      <c r="AJ353" s="1145"/>
      <c r="AK353" s="1145"/>
      <c r="AL353" s="1145"/>
      <c r="AM353" s="1145"/>
      <c r="AN353" s="1145"/>
      <c r="AO353" s="1145"/>
      <c r="AP353" s="1145"/>
      <c r="AQ353" s="1145"/>
      <c r="AR353" s="1145"/>
      <c r="AS353" s="1145"/>
      <c r="AT353" s="1244"/>
      <c r="AU353" s="1244"/>
      <c r="AV353" s="1244"/>
      <c r="AW353" s="1244"/>
      <c r="AX353" s="1145"/>
      <c r="AY353" s="1145"/>
      <c r="AZ353" s="1145"/>
      <c r="BA353" s="1145"/>
      <c r="BB353" s="1257"/>
      <c r="BC353" s="1258"/>
      <c r="BD353" s="1258"/>
      <c r="BE353" s="1258"/>
      <c r="BF353" s="1258"/>
    </row>
    <row r="354" spans="1:58" ht="12.6" customHeight="1">
      <c r="A354" s="808"/>
      <c r="B354" s="806"/>
      <c r="C354" s="806"/>
      <c r="D354" s="806"/>
      <c r="E354" s="806"/>
      <c r="F354" s="1145"/>
      <c r="G354" s="1145"/>
      <c r="H354" s="1145"/>
      <c r="I354" s="1145"/>
      <c r="J354" s="1145"/>
      <c r="K354" s="1145"/>
      <c r="L354" s="1145"/>
      <c r="M354" s="1145"/>
      <c r="N354" s="1145"/>
      <c r="O354" s="1145"/>
      <c r="P354" s="1145"/>
      <c r="Q354" s="1145"/>
      <c r="R354" s="1145"/>
      <c r="S354" s="1145"/>
      <c r="T354" s="1145"/>
      <c r="U354" s="1145"/>
      <c r="V354" s="1145"/>
      <c r="W354" s="1145"/>
      <c r="X354" s="1145"/>
      <c r="Y354" s="1145"/>
      <c r="Z354" s="1145"/>
      <c r="AA354" s="1145"/>
      <c r="AB354" s="1145"/>
      <c r="AC354" s="1145"/>
      <c r="AD354" s="1145"/>
      <c r="AE354" s="1145"/>
      <c r="AF354" s="1145"/>
      <c r="AG354" s="1145"/>
      <c r="AH354" s="1145"/>
      <c r="AI354" s="1145"/>
      <c r="AJ354" s="1145"/>
      <c r="AK354" s="1145"/>
      <c r="AL354" s="1145"/>
      <c r="AM354" s="1145"/>
      <c r="AN354" s="1145"/>
      <c r="AO354" s="1145"/>
      <c r="AP354" s="1145"/>
      <c r="AQ354" s="1145"/>
      <c r="AR354" s="1145"/>
      <c r="AS354" s="1145"/>
      <c r="AT354" s="1244"/>
      <c r="AU354" s="1244"/>
      <c r="AV354" s="1244"/>
      <c r="AW354" s="1244"/>
      <c r="AX354" s="1145"/>
      <c r="AY354" s="1145"/>
      <c r="AZ354" s="1145"/>
      <c r="BA354" s="1145"/>
      <c r="BB354" s="1257"/>
      <c r="BC354" s="1258"/>
      <c r="BD354" s="1258"/>
      <c r="BE354" s="1258"/>
      <c r="BF354" s="1258"/>
    </row>
    <row r="355" spans="1:58" ht="12.6" customHeight="1">
      <c r="A355" s="1157" t="s">
        <v>817</v>
      </c>
      <c r="B355" s="1158"/>
      <c r="C355" s="1158"/>
      <c r="D355" s="1158"/>
      <c r="E355" s="1159"/>
      <c r="F355" s="1146" t="s">
        <v>818</v>
      </c>
      <c r="G355" s="1146"/>
      <c r="H355" s="1146"/>
      <c r="I355" s="1146"/>
      <c r="J355" s="1146" t="s">
        <v>819</v>
      </c>
      <c r="K355" s="1146"/>
      <c r="L355" s="1146"/>
      <c r="M355" s="1146"/>
      <c r="N355" s="1146" t="s">
        <v>477</v>
      </c>
      <c r="O355" s="1146"/>
      <c r="P355" s="1146"/>
      <c r="Q355" s="1146"/>
      <c r="R355" s="1146" t="s">
        <v>478</v>
      </c>
      <c r="S355" s="1146"/>
      <c r="T355" s="1146"/>
      <c r="U355" s="1146"/>
      <c r="V355" s="1146" t="s">
        <v>481</v>
      </c>
      <c r="W355" s="1146"/>
      <c r="X355" s="1146"/>
      <c r="Y355" s="1146"/>
      <c r="Z355" s="1146" t="s">
        <v>1531</v>
      </c>
      <c r="AA355" s="1146"/>
      <c r="AB355" s="1146"/>
      <c r="AC355" s="1146"/>
      <c r="AD355" s="1146" t="s">
        <v>1532</v>
      </c>
      <c r="AE355" s="1146"/>
      <c r="AF355" s="1146"/>
      <c r="AG355" s="1146"/>
      <c r="AH355" s="1146" t="s">
        <v>1533</v>
      </c>
      <c r="AI355" s="1146"/>
      <c r="AJ355" s="1146"/>
      <c r="AK355" s="1146"/>
      <c r="AL355" s="1146" t="s">
        <v>1536</v>
      </c>
      <c r="AM355" s="1146"/>
      <c r="AN355" s="1146"/>
      <c r="AO355" s="1146"/>
      <c r="AP355" s="1146" t="s">
        <v>2292</v>
      </c>
      <c r="AQ355" s="1146"/>
      <c r="AR355" s="1146"/>
      <c r="AS355" s="1146"/>
      <c r="AT355" s="1146" t="s">
        <v>2293</v>
      </c>
      <c r="AU355" s="1146"/>
      <c r="AV355" s="1146"/>
      <c r="AW355" s="1146"/>
      <c r="AX355" s="1146" t="s">
        <v>2381</v>
      </c>
      <c r="AY355" s="1146"/>
      <c r="AZ355" s="1146"/>
      <c r="BA355" s="1146"/>
      <c r="BB355" s="1048"/>
      <c r="BC355" s="1049"/>
      <c r="BD355" s="1049"/>
      <c r="BE355" s="1049"/>
      <c r="BF355" s="1049"/>
    </row>
    <row r="356" spans="1:58" ht="12.6" customHeight="1">
      <c r="A356" s="761" t="s">
        <v>1880</v>
      </c>
      <c r="B356" s="761"/>
      <c r="C356" s="761"/>
      <c r="D356" s="761"/>
      <c r="E356" s="761"/>
      <c r="F356" s="761"/>
      <c r="G356" s="761"/>
      <c r="H356" s="761"/>
      <c r="I356" s="761"/>
      <c r="J356" s="761"/>
      <c r="K356" s="761"/>
      <c r="L356" s="761"/>
      <c r="M356" s="761"/>
      <c r="N356" s="761"/>
      <c r="O356" s="761"/>
      <c r="P356" s="761"/>
      <c r="Q356" s="761"/>
      <c r="R356" s="761"/>
      <c r="S356" s="761"/>
      <c r="T356" s="761"/>
      <c r="U356" s="761"/>
      <c r="V356" s="761"/>
      <c r="W356" s="761"/>
      <c r="X356" s="761"/>
      <c r="Y356" s="761"/>
      <c r="Z356" s="761"/>
      <c r="AA356" s="761"/>
      <c r="AB356" s="761"/>
      <c r="AC356" s="761"/>
      <c r="AD356" s="761"/>
      <c r="AE356" s="761"/>
      <c r="AF356" s="761"/>
      <c r="AG356" s="761"/>
      <c r="AH356" s="761"/>
      <c r="AI356" s="761"/>
      <c r="AJ356" s="761"/>
      <c r="AK356" s="761"/>
      <c r="AL356" s="761"/>
      <c r="AM356" s="761"/>
      <c r="AN356" s="761"/>
      <c r="AO356" s="761"/>
      <c r="AP356" s="761"/>
      <c r="AQ356" s="761"/>
      <c r="AR356" s="761"/>
      <c r="AS356" s="761"/>
      <c r="AT356" s="761"/>
      <c r="AU356" s="761"/>
      <c r="AV356" s="761"/>
      <c r="AW356" s="761"/>
      <c r="AX356" s="761"/>
      <c r="AY356" s="761"/>
      <c r="AZ356" s="761"/>
      <c r="BA356" s="761"/>
      <c r="BB356" s="761"/>
      <c r="BC356" s="761"/>
      <c r="BD356" s="761"/>
      <c r="BE356" s="761"/>
      <c r="BF356" s="761"/>
    </row>
    <row r="357" spans="1:58" ht="12.6" customHeight="1">
      <c r="A357" s="782" t="s">
        <v>1607</v>
      </c>
      <c r="B357" s="794"/>
      <c r="C357" s="775"/>
      <c r="D357" s="775"/>
      <c r="E357" s="776"/>
      <c r="F357" s="1119">
        <f>'PV6'!F15</f>
        <v>0</v>
      </c>
      <c r="G357" s="1232"/>
      <c r="H357" s="1232"/>
      <c r="I357" s="1233"/>
      <c r="J357" s="1119">
        <f>'PV6'!J15</f>
        <v>0</v>
      </c>
      <c r="K357" s="1120"/>
      <c r="L357" s="1120"/>
      <c r="M357" s="1121"/>
      <c r="N357" s="1119">
        <f>'PV6'!N15</f>
        <v>0</v>
      </c>
      <c r="O357" s="1120"/>
      <c r="P357" s="1120"/>
      <c r="Q357" s="1121"/>
      <c r="R357" s="1119">
        <f>'PV6'!R15</f>
        <v>0</v>
      </c>
      <c r="S357" s="1120"/>
      <c r="T357" s="1120"/>
      <c r="U357" s="1121"/>
      <c r="V357" s="1119">
        <f>'PV6'!V15</f>
        <v>0</v>
      </c>
      <c r="W357" s="1120"/>
      <c r="X357" s="1120"/>
      <c r="Y357" s="1121"/>
      <c r="Z357" s="1119">
        <f>'PV6'!Z15</f>
        <v>0</v>
      </c>
      <c r="AA357" s="1120"/>
      <c r="AB357" s="1120"/>
      <c r="AC357" s="1121"/>
      <c r="AD357" s="1119">
        <f>'PV6'!AD15</f>
        <v>0</v>
      </c>
      <c r="AE357" s="1120"/>
      <c r="AF357" s="1120"/>
      <c r="AG357" s="1121"/>
      <c r="AH357" s="1119">
        <f>'PV6'!AH15</f>
        <v>0</v>
      </c>
      <c r="AI357" s="1120"/>
      <c r="AJ357" s="1120"/>
      <c r="AK357" s="1121"/>
      <c r="AL357" s="1119">
        <f>'PV6'!AL15</f>
        <v>0</v>
      </c>
      <c r="AM357" s="1120"/>
      <c r="AN357" s="1120"/>
      <c r="AO357" s="1121"/>
      <c r="AP357" s="1119">
        <f>'PV6'!AP15</f>
        <v>0</v>
      </c>
      <c r="AQ357" s="1120"/>
      <c r="AR357" s="1120"/>
      <c r="AS357" s="1121"/>
      <c r="AT357" s="1205">
        <f>'PV6'!AT15</f>
        <v>0</v>
      </c>
      <c r="AU357" s="1206"/>
      <c r="AV357" s="1206"/>
      <c r="AW357" s="1207"/>
      <c r="AX357" s="1205">
        <f>'PV6'!AX15</f>
        <v>0</v>
      </c>
      <c r="AY357" s="1206"/>
      <c r="AZ357" s="1206"/>
      <c r="BA357" s="1207"/>
      <c r="BB357" s="1208"/>
      <c r="BC357" s="1209"/>
      <c r="BD357" s="1209"/>
      <c r="BE357" s="1209"/>
      <c r="BF357" s="1209"/>
    </row>
    <row r="358" spans="1:58" ht="12.6" customHeight="1">
      <c r="A358" s="785" t="s">
        <v>1767</v>
      </c>
      <c r="B358" s="790"/>
      <c r="C358" s="761"/>
      <c r="D358" s="761"/>
      <c r="E358" s="786"/>
      <c r="F358" s="1234"/>
      <c r="G358" s="1112"/>
      <c r="H358" s="1112"/>
      <c r="I358" s="1235"/>
      <c r="J358" s="1122"/>
      <c r="K358" s="1123"/>
      <c r="L358" s="1123"/>
      <c r="M358" s="1124"/>
      <c r="N358" s="1122"/>
      <c r="O358" s="1123"/>
      <c r="P358" s="1123"/>
      <c r="Q358" s="1124"/>
      <c r="R358" s="1122"/>
      <c r="S358" s="1123"/>
      <c r="T358" s="1123"/>
      <c r="U358" s="1124"/>
      <c r="V358" s="1122"/>
      <c r="W358" s="1123"/>
      <c r="X358" s="1123"/>
      <c r="Y358" s="1124"/>
      <c r="Z358" s="1122"/>
      <c r="AA358" s="1123"/>
      <c r="AB358" s="1123"/>
      <c r="AC358" s="1124"/>
      <c r="AD358" s="1122"/>
      <c r="AE358" s="1123"/>
      <c r="AF358" s="1123"/>
      <c r="AG358" s="1124"/>
      <c r="AH358" s="1122"/>
      <c r="AI358" s="1123"/>
      <c r="AJ358" s="1123"/>
      <c r="AK358" s="1124"/>
      <c r="AL358" s="1122"/>
      <c r="AM358" s="1123"/>
      <c r="AN358" s="1123"/>
      <c r="AO358" s="1124"/>
      <c r="AP358" s="1122"/>
      <c r="AQ358" s="1123"/>
      <c r="AR358" s="1123"/>
      <c r="AS358" s="1124"/>
      <c r="AT358" s="1208"/>
      <c r="AU358" s="1209"/>
      <c r="AV358" s="1209"/>
      <c r="AW358" s="1210"/>
      <c r="AX358" s="1208"/>
      <c r="AY358" s="1209"/>
      <c r="AZ358" s="1209"/>
      <c r="BA358" s="1210"/>
      <c r="BB358" s="1208"/>
      <c r="BC358" s="1209"/>
      <c r="BD358" s="1209"/>
      <c r="BE358" s="1209"/>
      <c r="BF358" s="1209"/>
    </row>
    <row r="359" spans="1:58" ht="12.6" customHeight="1">
      <c r="A359" s="785" t="s">
        <v>1603</v>
      </c>
      <c r="B359" s="790"/>
      <c r="C359" s="761"/>
      <c r="D359" s="761"/>
      <c r="E359" s="786"/>
      <c r="F359" s="1234"/>
      <c r="G359" s="1112"/>
      <c r="H359" s="1112"/>
      <c r="I359" s="1235"/>
      <c r="J359" s="1122"/>
      <c r="K359" s="1123"/>
      <c r="L359" s="1123"/>
      <c r="M359" s="1124"/>
      <c r="N359" s="1122"/>
      <c r="O359" s="1123"/>
      <c r="P359" s="1123"/>
      <c r="Q359" s="1124"/>
      <c r="R359" s="1122"/>
      <c r="S359" s="1123"/>
      <c r="T359" s="1123"/>
      <c r="U359" s="1124"/>
      <c r="V359" s="1122"/>
      <c r="W359" s="1123"/>
      <c r="X359" s="1123"/>
      <c r="Y359" s="1124"/>
      <c r="Z359" s="1122"/>
      <c r="AA359" s="1123"/>
      <c r="AB359" s="1123"/>
      <c r="AC359" s="1124"/>
      <c r="AD359" s="1122"/>
      <c r="AE359" s="1123"/>
      <c r="AF359" s="1123"/>
      <c r="AG359" s="1124"/>
      <c r="AH359" s="1122"/>
      <c r="AI359" s="1123"/>
      <c r="AJ359" s="1123"/>
      <c r="AK359" s="1124"/>
      <c r="AL359" s="1122"/>
      <c r="AM359" s="1123"/>
      <c r="AN359" s="1123"/>
      <c r="AO359" s="1124"/>
      <c r="AP359" s="1122"/>
      <c r="AQ359" s="1123"/>
      <c r="AR359" s="1123"/>
      <c r="AS359" s="1124"/>
      <c r="AT359" s="1208"/>
      <c r="AU359" s="1209"/>
      <c r="AV359" s="1209"/>
      <c r="AW359" s="1210"/>
      <c r="AX359" s="1208"/>
      <c r="AY359" s="1209"/>
      <c r="AZ359" s="1209"/>
      <c r="BA359" s="1210"/>
      <c r="BB359" s="1208"/>
      <c r="BC359" s="1209"/>
      <c r="BD359" s="1209"/>
      <c r="BE359" s="1209"/>
      <c r="BF359" s="1209"/>
    </row>
    <row r="360" spans="1:58" ht="12.6" customHeight="1">
      <c r="A360" s="785" t="s">
        <v>1602</v>
      </c>
      <c r="B360" s="790"/>
      <c r="C360" s="761"/>
      <c r="D360" s="761"/>
      <c r="E360" s="786"/>
      <c r="F360" s="1236"/>
      <c r="G360" s="1237"/>
      <c r="H360" s="1237"/>
      <c r="I360" s="1238"/>
      <c r="J360" s="1125"/>
      <c r="K360" s="1126"/>
      <c r="L360" s="1126"/>
      <c r="M360" s="1127"/>
      <c r="N360" s="1125"/>
      <c r="O360" s="1126"/>
      <c r="P360" s="1126"/>
      <c r="Q360" s="1127"/>
      <c r="R360" s="1125"/>
      <c r="S360" s="1126"/>
      <c r="T360" s="1126"/>
      <c r="U360" s="1127"/>
      <c r="V360" s="1125"/>
      <c r="W360" s="1126"/>
      <c r="X360" s="1126"/>
      <c r="Y360" s="1127"/>
      <c r="Z360" s="1125"/>
      <c r="AA360" s="1126"/>
      <c r="AB360" s="1126"/>
      <c r="AC360" s="1127"/>
      <c r="AD360" s="1125"/>
      <c r="AE360" s="1126"/>
      <c r="AF360" s="1126"/>
      <c r="AG360" s="1127"/>
      <c r="AH360" s="1125"/>
      <c r="AI360" s="1126"/>
      <c r="AJ360" s="1126"/>
      <c r="AK360" s="1127"/>
      <c r="AL360" s="1125"/>
      <c r="AM360" s="1126"/>
      <c r="AN360" s="1126"/>
      <c r="AO360" s="1127"/>
      <c r="AP360" s="1125"/>
      <c r="AQ360" s="1126"/>
      <c r="AR360" s="1126"/>
      <c r="AS360" s="1127"/>
      <c r="AT360" s="1211"/>
      <c r="AU360" s="1212"/>
      <c r="AV360" s="1212"/>
      <c r="AW360" s="1213"/>
      <c r="AX360" s="1211"/>
      <c r="AY360" s="1212"/>
      <c r="AZ360" s="1212"/>
      <c r="BA360" s="1213"/>
      <c r="BB360" s="1208"/>
      <c r="BC360" s="1209"/>
      <c r="BD360" s="1209"/>
      <c r="BE360" s="1209"/>
      <c r="BF360" s="1209"/>
    </row>
    <row r="361" spans="1:58" ht="12.6" customHeight="1">
      <c r="A361" s="770" t="s">
        <v>511</v>
      </c>
      <c r="B361" s="789"/>
      <c r="C361" s="771"/>
      <c r="D361" s="771"/>
      <c r="E361" s="772"/>
      <c r="F361" s="1134">
        <f>'PV6'!F19</f>
        <v>0</v>
      </c>
      <c r="G361" s="1135"/>
      <c r="H361" s="1135"/>
      <c r="I361" s="1136"/>
      <c r="J361" s="1134">
        <f>'PV6'!J19</f>
        <v>0</v>
      </c>
      <c r="K361" s="1135"/>
      <c r="L361" s="1135"/>
      <c r="M361" s="1136"/>
      <c r="N361" s="1134">
        <f>'PV6'!N19</f>
        <v>0</v>
      </c>
      <c r="O361" s="1135"/>
      <c r="P361" s="1135"/>
      <c r="Q361" s="1136"/>
      <c r="R361" s="1134">
        <f>'PV6'!R19</f>
        <v>0</v>
      </c>
      <c r="S361" s="1135"/>
      <c r="T361" s="1135"/>
      <c r="U361" s="1136"/>
      <c r="V361" s="1134">
        <f>'PV6'!V19</f>
        <v>0</v>
      </c>
      <c r="W361" s="1135"/>
      <c r="X361" s="1135"/>
      <c r="Y361" s="1136"/>
      <c r="Z361" s="1134">
        <f>'PV6'!Z19</f>
        <v>0</v>
      </c>
      <c r="AA361" s="1135"/>
      <c r="AB361" s="1135"/>
      <c r="AC361" s="1136"/>
      <c r="AD361" s="1134">
        <f>'PV6'!AD19</f>
        <v>0</v>
      </c>
      <c r="AE361" s="1135"/>
      <c r="AF361" s="1135"/>
      <c r="AG361" s="1136"/>
      <c r="AH361" s="1134">
        <f>'PV6'!AH19</f>
        <v>0</v>
      </c>
      <c r="AI361" s="1135"/>
      <c r="AJ361" s="1135"/>
      <c r="AK361" s="1136"/>
      <c r="AL361" s="1134">
        <f>'PV6'!AL19</f>
        <v>0</v>
      </c>
      <c r="AM361" s="1135"/>
      <c r="AN361" s="1135"/>
      <c r="AO361" s="1136"/>
      <c r="AP361" s="1134">
        <f>'PV6'!AP19</f>
        <v>0</v>
      </c>
      <c r="AQ361" s="1135"/>
      <c r="AR361" s="1135"/>
      <c r="AS361" s="1136"/>
      <c r="AT361" s="1141">
        <f>'PV6'!AT19</f>
        <v>0</v>
      </c>
      <c r="AU361" s="1142"/>
      <c r="AV361" s="1142"/>
      <c r="AW361" s="1143"/>
      <c r="AX361" s="1141">
        <f>'PV6'!AX19</f>
        <v>0</v>
      </c>
      <c r="AY361" s="1142"/>
      <c r="AZ361" s="1142"/>
      <c r="BA361" s="1143"/>
      <c r="BB361" s="1208"/>
      <c r="BC361" s="1209"/>
      <c r="BD361" s="1209"/>
      <c r="BE361" s="1209"/>
      <c r="BF361" s="1209"/>
    </row>
    <row r="362" spans="1:58" ht="12.6" customHeight="1">
      <c r="A362" s="770" t="s">
        <v>510</v>
      </c>
      <c r="B362" s="789"/>
      <c r="C362" s="771"/>
      <c r="D362" s="771"/>
      <c r="E362" s="772"/>
      <c r="F362" s="1134">
        <f>'PV6'!F20</f>
        <v>0</v>
      </c>
      <c r="G362" s="1135"/>
      <c r="H362" s="1135"/>
      <c r="I362" s="1136"/>
      <c r="J362" s="1134">
        <f>'PV6'!J20</f>
        <v>0</v>
      </c>
      <c r="K362" s="1135"/>
      <c r="L362" s="1135"/>
      <c r="M362" s="1136"/>
      <c r="N362" s="1134">
        <f>'PV6'!N20</f>
        <v>0</v>
      </c>
      <c r="O362" s="1135"/>
      <c r="P362" s="1135"/>
      <c r="Q362" s="1136"/>
      <c r="R362" s="1134">
        <f>'PV6'!R20</f>
        <v>0</v>
      </c>
      <c r="S362" s="1135"/>
      <c r="T362" s="1135"/>
      <c r="U362" s="1136"/>
      <c r="V362" s="1134">
        <f>'PV6'!V20</f>
        <v>0</v>
      </c>
      <c r="W362" s="1135"/>
      <c r="X362" s="1135"/>
      <c r="Y362" s="1136"/>
      <c r="Z362" s="1134">
        <f>'PV6'!Z20</f>
        <v>0</v>
      </c>
      <c r="AA362" s="1135"/>
      <c r="AB362" s="1135"/>
      <c r="AC362" s="1136"/>
      <c r="AD362" s="1134">
        <f>'PV6'!AD20</f>
        <v>0</v>
      </c>
      <c r="AE362" s="1135"/>
      <c r="AF362" s="1135"/>
      <c r="AG362" s="1136"/>
      <c r="AH362" s="1134">
        <f>'PV6'!AH20</f>
        <v>0</v>
      </c>
      <c r="AI362" s="1135"/>
      <c r="AJ362" s="1135"/>
      <c r="AK362" s="1136"/>
      <c r="AL362" s="1134">
        <f>'PV6'!AL20</f>
        <v>0</v>
      </c>
      <c r="AM362" s="1135"/>
      <c r="AN362" s="1135"/>
      <c r="AO362" s="1136"/>
      <c r="AP362" s="1134">
        <f>'PV6'!AP20</f>
        <v>0</v>
      </c>
      <c r="AQ362" s="1135"/>
      <c r="AR362" s="1135"/>
      <c r="AS362" s="1136"/>
      <c r="AT362" s="1141">
        <f>'PV6'!AT20</f>
        <v>0</v>
      </c>
      <c r="AU362" s="1142"/>
      <c r="AV362" s="1142"/>
      <c r="AW362" s="1143"/>
      <c r="AX362" s="1141">
        <f>'PV6'!AX20</f>
        <v>0</v>
      </c>
      <c r="AY362" s="1142"/>
      <c r="AZ362" s="1142"/>
      <c r="BA362" s="1143"/>
      <c r="BB362" s="1208"/>
      <c r="BC362" s="1209"/>
      <c r="BD362" s="1209"/>
      <c r="BE362" s="1209"/>
      <c r="BF362" s="1209"/>
    </row>
    <row r="363" spans="1:58" ht="12.6" customHeight="1">
      <c r="A363" s="770" t="s">
        <v>590</v>
      </c>
      <c r="B363" s="789"/>
      <c r="C363" s="771"/>
      <c r="D363" s="771"/>
      <c r="E363" s="772"/>
      <c r="F363" s="1134">
        <f>'PV6'!F21</f>
        <v>0</v>
      </c>
      <c r="G363" s="1135"/>
      <c r="H363" s="1135"/>
      <c r="I363" s="1136"/>
      <c r="J363" s="1134">
        <f>'PV6'!J21</f>
        <v>0</v>
      </c>
      <c r="K363" s="1135"/>
      <c r="L363" s="1135"/>
      <c r="M363" s="1136"/>
      <c r="N363" s="1134">
        <f>'PV6'!N21</f>
        <v>0</v>
      </c>
      <c r="O363" s="1135"/>
      <c r="P363" s="1135"/>
      <c r="Q363" s="1136"/>
      <c r="R363" s="1134">
        <f>'PV6'!R21</f>
        <v>0</v>
      </c>
      <c r="S363" s="1135"/>
      <c r="T363" s="1135"/>
      <c r="U363" s="1136"/>
      <c r="V363" s="1134">
        <f>'PV6'!V21</f>
        <v>0</v>
      </c>
      <c r="W363" s="1135"/>
      <c r="X363" s="1135"/>
      <c r="Y363" s="1136"/>
      <c r="Z363" s="1134">
        <f>'PV6'!Z21</f>
        <v>0</v>
      </c>
      <c r="AA363" s="1135"/>
      <c r="AB363" s="1135"/>
      <c r="AC363" s="1136"/>
      <c r="AD363" s="1134">
        <f>'PV6'!AD21</f>
        <v>0</v>
      </c>
      <c r="AE363" s="1135"/>
      <c r="AF363" s="1135"/>
      <c r="AG363" s="1136"/>
      <c r="AH363" s="1134">
        <f>'PV6'!AH21</f>
        <v>0</v>
      </c>
      <c r="AI363" s="1135"/>
      <c r="AJ363" s="1135"/>
      <c r="AK363" s="1136"/>
      <c r="AL363" s="1134">
        <f>'PV6'!AL21</f>
        <v>0</v>
      </c>
      <c r="AM363" s="1135"/>
      <c r="AN363" s="1135"/>
      <c r="AO363" s="1136"/>
      <c r="AP363" s="1134">
        <f>'PV6'!AP21</f>
        <v>0</v>
      </c>
      <c r="AQ363" s="1135"/>
      <c r="AR363" s="1135"/>
      <c r="AS363" s="1136"/>
      <c r="AT363" s="1254">
        <f>'PV6'!AT21</f>
        <v>0</v>
      </c>
      <c r="AU363" s="1255"/>
      <c r="AV363" s="1255"/>
      <c r="AW363" s="1256"/>
      <c r="AX363" s="1254">
        <f>'PV6'!AX21</f>
        <v>0</v>
      </c>
      <c r="AY363" s="1255"/>
      <c r="AZ363" s="1255"/>
      <c r="BA363" s="1256"/>
      <c r="BB363" s="1208"/>
      <c r="BC363" s="1209"/>
      <c r="BD363" s="1209"/>
      <c r="BE363" s="1209"/>
      <c r="BF363" s="1209"/>
    </row>
    <row r="364" spans="1:58" ht="12.6" customHeight="1">
      <c r="A364" s="782" t="s">
        <v>505</v>
      </c>
      <c r="B364" s="794"/>
      <c r="C364" s="775"/>
      <c r="D364" s="775"/>
      <c r="E364" s="776"/>
      <c r="F364" s="1119">
        <f>'PV6'!F22</f>
        <v>0</v>
      </c>
      <c r="G364" s="1120"/>
      <c r="H364" s="1120"/>
      <c r="I364" s="1121"/>
      <c r="J364" s="1119">
        <f>'PV6'!J22</f>
        <v>0</v>
      </c>
      <c r="K364" s="1120"/>
      <c r="L364" s="1120"/>
      <c r="M364" s="1121"/>
      <c r="N364" s="1119">
        <f>'PV6'!N22</f>
        <v>0</v>
      </c>
      <c r="O364" s="1120"/>
      <c r="P364" s="1120"/>
      <c r="Q364" s="1121"/>
      <c r="R364" s="1119">
        <f>'PV6'!R22</f>
        <v>0</v>
      </c>
      <c r="S364" s="1120"/>
      <c r="T364" s="1120"/>
      <c r="U364" s="1121"/>
      <c r="V364" s="1119">
        <f>'PV6'!V22</f>
        <v>0</v>
      </c>
      <c r="W364" s="1120"/>
      <c r="X364" s="1120"/>
      <c r="Y364" s="1121"/>
      <c r="Z364" s="1119">
        <f>'PV6'!Z22</f>
        <v>0</v>
      </c>
      <c r="AA364" s="1120"/>
      <c r="AB364" s="1120"/>
      <c r="AC364" s="1121"/>
      <c r="AD364" s="1119">
        <f>'PV6'!AD22</f>
        <v>0</v>
      </c>
      <c r="AE364" s="1120"/>
      <c r="AF364" s="1120"/>
      <c r="AG364" s="1121"/>
      <c r="AH364" s="1119">
        <f>'PV6'!AH22</f>
        <v>0</v>
      </c>
      <c r="AI364" s="1120"/>
      <c r="AJ364" s="1120"/>
      <c r="AK364" s="1121"/>
      <c r="AL364" s="1119">
        <f>'PV6'!AL22</f>
        <v>0</v>
      </c>
      <c r="AM364" s="1120"/>
      <c r="AN364" s="1120"/>
      <c r="AO364" s="1121"/>
      <c r="AP364" s="1119">
        <f>'PV6'!AP22</f>
        <v>0</v>
      </c>
      <c r="AQ364" s="1120"/>
      <c r="AR364" s="1120"/>
      <c r="AS364" s="1121"/>
      <c r="AT364" s="1205">
        <f>'PV6'!AT22</f>
        <v>0</v>
      </c>
      <c r="AU364" s="1206"/>
      <c r="AV364" s="1206"/>
      <c r="AW364" s="1207"/>
      <c r="AX364" s="1205">
        <f>'PV6'!AX22</f>
        <v>0</v>
      </c>
      <c r="AY364" s="1206"/>
      <c r="AZ364" s="1206"/>
      <c r="BA364" s="1207"/>
      <c r="BB364" s="1208"/>
      <c r="BC364" s="1209"/>
      <c r="BD364" s="1209"/>
      <c r="BE364" s="1209"/>
      <c r="BF364" s="1209"/>
    </row>
    <row r="365" spans="1:58" ht="12.6" customHeight="1">
      <c r="A365" s="785" t="s">
        <v>1603</v>
      </c>
      <c r="B365" s="790"/>
      <c r="C365" s="761"/>
      <c r="D365" s="761"/>
      <c r="E365" s="786"/>
      <c r="F365" s="1122"/>
      <c r="G365" s="1123"/>
      <c r="H365" s="1123"/>
      <c r="I365" s="1124"/>
      <c r="J365" s="1122"/>
      <c r="K365" s="1123"/>
      <c r="L365" s="1123"/>
      <c r="M365" s="1124"/>
      <c r="N365" s="1122"/>
      <c r="O365" s="1123"/>
      <c r="P365" s="1123"/>
      <c r="Q365" s="1124"/>
      <c r="R365" s="1122"/>
      <c r="S365" s="1123"/>
      <c r="T365" s="1123"/>
      <c r="U365" s="1124"/>
      <c r="V365" s="1122"/>
      <c r="W365" s="1123"/>
      <c r="X365" s="1123"/>
      <c r="Y365" s="1124"/>
      <c r="Z365" s="1122"/>
      <c r="AA365" s="1123"/>
      <c r="AB365" s="1123"/>
      <c r="AC365" s="1124"/>
      <c r="AD365" s="1122"/>
      <c r="AE365" s="1123"/>
      <c r="AF365" s="1123"/>
      <c r="AG365" s="1124"/>
      <c r="AH365" s="1122"/>
      <c r="AI365" s="1123"/>
      <c r="AJ365" s="1123"/>
      <c r="AK365" s="1124"/>
      <c r="AL365" s="1122"/>
      <c r="AM365" s="1123"/>
      <c r="AN365" s="1123"/>
      <c r="AO365" s="1124"/>
      <c r="AP365" s="1122"/>
      <c r="AQ365" s="1123"/>
      <c r="AR365" s="1123"/>
      <c r="AS365" s="1124"/>
      <c r="AT365" s="1208"/>
      <c r="AU365" s="1209"/>
      <c r="AV365" s="1209"/>
      <c r="AW365" s="1210"/>
      <c r="AX365" s="1208"/>
      <c r="AY365" s="1209"/>
      <c r="AZ365" s="1209"/>
      <c r="BA365" s="1210"/>
      <c r="BB365" s="1208"/>
      <c r="BC365" s="1209"/>
      <c r="BD365" s="1209"/>
      <c r="BE365" s="1209"/>
      <c r="BF365" s="1209"/>
    </row>
    <row r="366" spans="1:58" ht="12.6" customHeight="1">
      <c r="A366" s="788" t="s">
        <v>1602</v>
      </c>
      <c r="B366" s="791"/>
      <c r="C366" s="778"/>
      <c r="D366" s="778"/>
      <c r="E366" s="779"/>
      <c r="F366" s="1125"/>
      <c r="G366" s="1126"/>
      <c r="H366" s="1126"/>
      <c r="I366" s="1127"/>
      <c r="J366" s="1125"/>
      <c r="K366" s="1126"/>
      <c r="L366" s="1126"/>
      <c r="M366" s="1127"/>
      <c r="N366" s="1125"/>
      <c r="O366" s="1126"/>
      <c r="P366" s="1126"/>
      <c r="Q366" s="1127"/>
      <c r="R366" s="1125"/>
      <c r="S366" s="1126"/>
      <c r="T366" s="1126"/>
      <c r="U366" s="1127"/>
      <c r="V366" s="1125"/>
      <c r="W366" s="1126"/>
      <c r="X366" s="1126"/>
      <c r="Y366" s="1127"/>
      <c r="Z366" s="1125"/>
      <c r="AA366" s="1126"/>
      <c r="AB366" s="1126"/>
      <c r="AC366" s="1127"/>
      <c r="AD366" s="1125"/>
      <c r="AE366" s="1126"/>
      <c r="AF366" s="1126"/>
      <c r="AG366" s="1127"/>
      <c r="AH366" s="1125"/>
      <c r="AI366" s="1126"/>
      <c r="AJ366" s="1126"/>
      <c r="AK366" s="1127"/>
      <c r="AL366" s="1125"/>
      <c r="AM366" s="1126"/>
      <c r="AN366" s="1126"/>
      <c r="AO366" s="1127"/>
      <c r="AP366" s="1125"/>
      <c r="AQ366" s="1126"/>
      <c r="AR366" s="1126"/>
      <c r="AS366" s="1127"/>
      <c r="AT366" s="1211"/>
      <c r="AU366" s="1212"/>
      <c r="AV366" s="1212"/>
      <c r="AW366" s="1213"/>
      <c r="AX366" s="1211"/>
      <c r="AY366" s="1212"/>
      <c r="AZ366" s="1212"/>
      <c r="BA366" s="1213"/>
      <c r="BB366" s="1208"/>
      <c r="BC366" s="1209"/>
      <c r="BD366" s="1209"/>
      <c r="BE366" s="1209"/>
      <c r="BF366" s="1209"/>
    </row>
    <row r="367" spans="1:58" ht="12.6" customHeight="1">
      <c r="A367" s="761" t="s">
        <v>1879</v>
      </c>
      <c r="B367" s="761"/>
      <c r="C367" s="761"/>
      <c r="D367" s="761"/>
      <c r="E367" s="761"/>
      <c r="F367" s="406"/>
      <c r="G367" s="406"/>
      <c r="H367" s="756"/>
      <c r="I367" s="756"/>
      <c r="J367" s="756"/>
      <c r="K367" s="756"/>
      <c r="L367" s="756"/>
      <c r="M367" s="756"/>
      <c r="N367" s="756"/>
      <c r="O367" s="756"/>
      <c r="P367" s="756"/>
      <c r="Q367" s="756"/>
      <c r="R367" s="756"/>
      <c r="S367" s="756"/>
      <c r="T367" s="756"/>
      <c r="U367" s="756"/>
      <c r="V367" s="756"/>
      <c r="W367" s="756"/>
      <c r="X367" s="756"/>
      <c r="Y367" s="756"/>
      <c r="Z367" s="756"/>
      <c r="AA367" s="756"/>
      <c r="AB367" s="756"/>
      <c r="AC367" s="756"/>
      <c r="AD367" s="756"/>
      <c r="AE367" s="756"/>
      <c r="AF367" s="756"/>
      <c r="AG367" s="756"/>
      <c r="AH367" s="756"/>
      <c r="AI367" s="756"/>
      <c r="AJ367" s="756"/>
      <c r="AK367" s="756"/>
      <c r="AL367" s="756"/>
      <c r="AM367" s="756"/>
      <c r="AN367" s="756"/>
      <c r="AO367" s="756"/>
      <c r="AP367" s="756"/>
      <c r="AQ367" s="756"/>
      <c r="AR367" s="756"/>
      <c r="AS367" s="756"/>
      <c r="AT367" s="756"/>
      <c r="AU367" s="756"/>
      <c r="AV367" s="756"/>
      <c r="AW367" s="756"/>
      <c r="AX367" s="756"/>
      <c r="AY367" s="756"/>
      <c r="AZ367" s="756"/>
      <c r="BA367" s="756"/>
      <c r="BB367" s="756"/>
      <c r="BC367" s="756"/>
      <c r="BD367" s="756"/>
      <c r="BE367" s="756"/>
      <c r="BF367" s="406"/>
    </row>
    <row r="368" spans="1:58" ht="12.6" customHeight="1">
      <c r="A368" s="782" t="s">
        <v>1607</v>
      </c>
      <c r="B368" s="775"/>
      <c r="C368" s="775"/>
      <c r="D368" s="775"/>
      <c r="E368" s="775"/>
      <c r="F368" s="1119">
        <f>'PV6'!F26</f>
        <v>0</v>
      </c>
      <c r="G368" s="1120"/>
      <c r="H368" s="1120"/>
      <c r="I368" s="1121"/>
      <c r="J368" s="1119">
        <f>'PV6'!J26</f>
        <v>0</v>
      </c>
      <c r="K368" s="1120"/>
      <c r="L368" s="1120"/>
      <c r="M368" s="1121"/>
      <c r="N368" s="1119">
        <f>'PV6'!N26</f>
        <v>0</v>
      </c>
      <c r="O368" s="1120"/>
      <c r="P368" s="1120"/>
      <c r="Q368" s="1121"/>
      <c r="R368" s="1119">
        <f>'PV6'!R26</f>
        <v>0</v>
      </c>
      <c r="S368" s="1120"/>
      <c r="T368" s="1120"/>
      <c r="U368" s="1121"/>
      <c r="V368" s="1119">
        <f>'PV6'!V26</f>
        <v>0</v>
      </c>
      <c r="W368" s="1120"/>
      <c r="X368" s="1120"/>
      <c r="Y368" s="1121"/>
      <c r="Z368" s="1119">
        <f>'PV6'!Z26</f>
        <v>0</v>
      </c>
      <c r="AA368" s="1120"/>
      <c r="AB368" s="1120"/>
      <c r="AC368" s="1121"/>
      <c r="AD368" s="1119">
        <f>'PV6'!AD26</f>
        <v>0</v>
      </c>
      <c r="AE368" s="1120"/>
      <c r="AF368" s="1120"/>
      <c r="AG368" s="1121"/>
      <c r="AH368" s="1119">
        <f>'PV6'!AH26</f>
        <v>0</v>
      </c>
      <c r="AI368" s="1120"/>
      <c r="AJ368" s="1120"/>
      <c r="AK368" s="1121"/>
      <c r="AL368" s="1119">
        <f>'PV6'!AL26</f>
        <v>0</v>
      </c>
      <c r="AM368" s="1120"/>
      <c r="AN368" s="1120"/>
      <c r="AO368" s="1121"/>
      <c r="AP368" s="1119">
        <f>'PV6'!AP26</f>
        <v>0</v>
      </c>
      <c r="AQ368" s="1120"/>
      <c r="AR368" s="1120"/>
      <c r="AS368" s="1121"/>
      <c r="AT368" s="1095">
        <f>'PV6'!AT26</f>
        <v>0</v>
      </c>
      <c r="AU368" s="1096"/>
      <c r="AV368" s="1096"/>
      <c r="AW368" s="1097"/>
      <c r="AX368" s="1095">
        <f>'PV6'!AX26</f>
        <v>0</v>
      </c>
      <c r="AY368" s="1096"/>
      <c r="AZ368" s="1096"/>
      <c r="BA368" s="1097"/>
      <c r="BB368" s="1208"/>
      <c r="BC368" s="1209"/>
      <c r="BD368" s="1209"/>
      <c r="BE368" s="1209"/>
      <c r="BF368" s="1209"/>
    </row>
    <row r="369" spans="1:58" ht="12.6" customHeight="1">
      <c r="A369" s="785" t="s">
        <v>1767</v>
      </c>
      <c r="B369" s="761"/>
      <c r="C369" s="761"/>
      <c r="D369" s="761"/>
      <c r="E369" s="761"/>
      <c r="F369" s="1122"/>
      <c r="G369" s="1123"/>
      <c r="H369" s="1123"/>
      <c r="I369" s="1124"/>
      <c r="J369" s="1122"/>
      <c r="K369" s="1123"/>
      <c r="L369" s="1123"/>
      <c r="M369" s="1124"/>
      <c r="N369" s="1122"/>
      <c r="O369" s="1123"/>
      <c r="P369" s="1123"/>
      <c r="Q369" s="1124"/>
      <c r="R369" s="1122"/>
      <c r="S369" s="1123"/>
      <c r="T369" s="1123"/>
      <c r="U369" s="1124"/>
      <c r="V369" s="1122"/>
      <c r="W369" s="1123"/>
      <c r="X369" s="1123"/>
      <c r="Y369" s="1124"/>
      <c r="Z369" s="1122"/>
      <c r="AA369" s="1123"/>
      <c r="AB369" s="1123"/>
      <c r="AC369" s="1124"/>
      <c r="AD369" s="1122"/>
      <c r="AE369" s="1123"/>
      <c r="AF369" s="1123"/>
      <c r="AG369" s="1124"/>
      <c r="AH369" s="1122"/>
      <c r="AI369" s="1123"/>
      <c r="AJ369" s="1123"/>
      <c r="AK369" s="1124"/>
      <c r="AL369" s="1122"/>
      <c r="AM369" s="1123"/>
      <c r="AN369" s="1123"/>
      <c r="AO369" s="1124"/>
      <c r="AP369" s="1122"/>
      <c r="AQ369" s="1123"/>
      <c r="AR369" s="1123"/>
      <c r="AS369" s="1124"/>
      <c r="AT369" s="1098"/>
      <c r="AU369" s="1099"/>
      <c r="AV369" s="1099"/>
      <c r="AW369" s="1100"/>
      <c r="AX369" s="1098"/>
      <c r="AY369" s="1099"/>
      <c r="AZ369" s="1099"/>
      <c r="BA369" s="1100"/>
      <c r="BB369" s="1208"/>
      <c r="BC369" s="1209"/>
      <c r="BD369" s="1209"/>
      <c r="BE369" s="1209"/>
      <c r="BF369" s="1209"/>
    </row>
    <row r="370" spans="1:58" ht="12.6" customHeight="1">
      <c r="A370" s="785" t="s">
        <v>1603</v>
      </c>
      <c r="B370" s="761"/>
      <c r="C370" s="761"/>
      <c r="D370" s="761"/>
      <c r="E370" s="761"/>
      <c r="F370" s="1122"/>
      <c r="G370" s="1123"/>
      <c r="H370" s="1123"/>
      <c r="I370" s="1124"/>
      <c r="J370" s="1122"/>
      <c r="K370" s="1123"/>
      <c r="L370" s="1123"/>
      <c r="M370" s="1124"/>
      <c r="N370" s="1122"/>
      <c r="O370" s="1123"/>
      <c r="P370" s="1123"/>
      <c r="Q370" s="1124"/>
      <c r="R370" s="1122"/>
      <c r="S370" s="1123"/>
      <c r="T370" s="1123"/>
      <c r="U370" s="1124"/>
      <c r="V370" s="1122"/>
      <c r="W370" s="1123"/>
      <c r="X370" s="1123"/>
      <c r="Y370" s="1124"/>
      <c r="Z370" s="1122"/>
      <c r="AA370" s="1123"/>
      <c r="AB370" s="1123"/>
      <c r="AC370" s="1124"/>
      <c r="AD370" s="1122"/>
      <c r="AE370" s="1123"/>
      <c r="AF370" s="1123"/>
      <c r="AG370" s="1124"/>
      <c r="AH370" s="1122"/>
      <c r="AI370" s="1123"/>
      <c r="AJ370" s="1123"/>
      <c r="AK370" s="1124"/>
      <c r="AL370" s="1122"/>
      <c r="AM370" s="1123"/>
      <c r="AN370" s="1123"/>
      <c r="AO370" s="1124"/>
      <c r="AP370" s="1122"/>
      <c r="AQ370" s="1123"/>
      <c r="AR370" s="1123"/>
      <c r="AS370" s="1124"/>
      <c r="AT370" s="1098"/>
      <c r="AU370" s="1099"/>
      <c r="AV370" s="1099"/>
      <c r="AW370" s="1100"/>
      <c r="AX370" s="1098"/>
      <c r="AY370" s="1099"/>
      <c r="AZ370" s="1099"/>
      <c r="BA370" s="1100"/>
      <c r="BB370" s="1208"/>
      <c r="BC370" s="1209"/>
      <c r="BD370" s="1209"/>
      <c r="BE370" s="1209"/>
      <c r="BF370" s="1209"/>
    </row>
    <row r="371" spans="1:58" ht="12.6" customHeight="1">
      <c r="A371" s="788" t="s">
        <v>1602</v>
      </c>
      <c r="B371" s="778"/>
      <c r="C371" s="778"/>
      <c r="D371" s="778"/>
      <c r="E371" s="778"/>
      <c r="F371" s="1125"/>
      <c r="G371" s="1126"/>
      <c r="H371" s="1126"/>
      <c r="I371" s="1127"/>
      <c r="J371" s="1125"/>
      <c r="K371" s="1126"/>
      <c r="L371" s="1126"/>
      <c r="M371" s="1127"/>
      <c r="N371" s="1125"/>
      <c r="O371" s="1126"/>
      <c r="P371" s="1126"/>
      <c r="Q371" s="1127"/>
      <c r="R371" s="1125"/>
      <c r="S371" s="1126"/>
      <c r="T371" s="1126"/>
      <c r="U371" s="1127"/>
      <c r="V371" s="1125"/>
      <c r="W371" s="1126"/>
      <c r="X371" s="1126"/>
      <c r="Y371" s="1127"/>
      <c r="Z371" s="1125"/>
      <c r="AA371" s="1126"/>
      <c r="AB371" s="1126"/>
      <c r="AC371" s="1127"/>
      <c r="AD371" s="1125"/>
      <c r="AE371" s="1126"/>
      <c r="AF371" s="1126"/>
      <c r="AG371" s="1127"/>
      <c r="AH371" s="1125"/>
      <c r="AI371" s="1126"/>
      <c r="AJ371" s="1126"/>
      <c r="AK371" s="1127"/>
      <c r="AL371" s="1125"/>
      <c r="AM371" s="1126"/>
      <c r="AN371" s="1126"/>
      <c r="AO371" s="1127"/>
      <c r="AP371" s="1125"/>
      <c r="AQ371" s="1126"/>
      <c r="AR371" s="1126"/>
      <c r="AS371" s="1127"/>
      <c r="AT371" s="1101"/>
      <c r="AU371" s="1102"/>
      <c r="AV371" s="1102"/>
      <c r="AW371" s="1093"/>
      <c r="AX371" s="1101"/>
      <c r="AY371" s="1102"/>
      <c r="AZ371" s="1102"/>
      <c r="BA371" s="1093"/>
      <c r="BB371" s="1208"/>
      <c r="BC371" s="1209"/>
      <c r="BD371" s="1209"/>
      <c r="BE371" s="1209"/>
      <c r="BF371" s="1209"/>
    </row>
    <row r="372" spans="1:58" ht="12.6" customHeight="1">
      <c r="A372" s="770" t="s">
        <v>511</v>
      </c>
      <c r="B372" s="771"/>
      <c r="C372" s="771"/>
      <c r="D372" s="771"/>
      <c r="E372" s="771"/>
      <c r="F372" s="1134">
        <f>'PV6'!F30</f>
        <v>0</v>
      </c>
      <c r="G372" s="1135"/>
      <c r="H372" s="1135"/>
      <c r="I372" s="1136"/>
      <c r="J372" s="1134">
        <f>'PV6'!J30</f>
        <v>0</v>
      </c>
      <c r="K372" s="1135"/>
      <c r="L372" s="1135"/>
      <c r="M372" s="1136"/>
      <c r="N372" s="1134">
        <f>'PV6'!N30</f>
        <v>0</v>
      </c>
      <c r="O372" s="1135"/>
      <c r="P372" s="1135"/>
      <c r="Q372" s="1136"/>
      <c r="R372" s="1134">
        <f>'PV6'!R30</f>
        <v>0</v>
      </c>
      <c r="S372" s="1135"/>
      <c r="T372" s="1135"/>
      <c r="U372" s="1136"/>
      <c r="V372" s="1134">
        <f>'PV6'!V30</f>
        <v>0</v>
      </c>
      <c r="W372" s="1135"/>
      <c r="X372" s="1135"/>
      <c r="Y372" s="1136"/>
      <c r="Z372" s="1134">
        <f>'PV6'!Z30</f>
        <v>0</v>
      </c>
      <c r="AA372" s="1135"/>
      <c r="AB372" s="1135"/>
      <c r="AC372" s="1136"/>
      <c r="AD372" s="1134">
        <f>'PV6'!AD30</f>
        <v>0</v>
      </c>
      <c r="AE372" s="1135"/>
      <c r="AF372" s="1135"/>
      <c r="AG372" s="1136"/>
      <c r="AH372" s="1134">
        <f>'PV6'!AH30</f>
        <v>0</v>
      </c>
      <c r="AI372" s="1135"/>
      <c r="AJ372" s="1135"/>
      <c r="AK372" s="1136"/>
      <c r="AL372" s="1134">
        <f>'PV6'!AL30</f>
        <v>0</v>
      </c>
      <c r="AM372" s="1135"/>
      <c r="AN372" s="1135"/>
      <c r="AO372" s="1136"/>
      <c r="AP372" s="1134">
        <f>'PV6'!AP30</f>
        <v>0</v>
      </c>
      <c r="AQ372" s="1135"/>
      <c r="AR372" s="1135"/>
      <c r="AS372" s="1136"/>
      <c r="AT372" s="1259">
        <f>'PV6'!AT30</f>
        <v>0</v>
      </c>
      <c r="AU372" s="1260"/>
      <c r="AV372" s="1260"/>
      <c r="AW372" s="1261"/>
      <c r="AX372" s="1259">
        <f>'PV6'!AX30</f>
        <v>0</v>
      </c>
      <c r="AY372" s="1260"/>
      <c r="AZ372" s="1260"/>
      <c r="BA372" s="1261"/>
      <c r="BB372" s="1208"/>
      <c r="BC372" s="1209"/>
      <c r="BD372" s="1209"/>
      <c r="BE372" s="1209"/>
      <c r="BF372" s="1209"/>
    </row>
    <row r="373" spans="1:58" ht="12.6" customHeight="1">
      <c r="A373" s="770" t="s">
        <v>510</v>
      </c>
      <c r="B373" s="789"/>
      <c r="C373" s="771"/>
      <c r="D373" s="771"/>
      <c r="E373" s="771"/>
      <c r="F373" s="1134">
        <f>'PV6'!F31</f>
        <v>0</v>
      </c>
      <c r="G373" s="1135"/>
      <c r="H373" s="1135"/>
      <c r="I373" s="1136"/>
      <c r="J373" s="1134">
        <f>'PV6'!J31</f>
        <v>0</v>
      </c>
      <c r="K373" s="1135"/>
      <c r="L373" s="1135"/>
      <c r="M373" s="1136"/>
      <c r="N373" s="1134">
        <f>'PV6'!N31</f>
        <v>0</v>
      </c>
      <c r="O373" s="1135"/>
      <c r="P373" s="1135"/>
      <c r="Q373" s="1136"/>
      <c r="R373" s="1134">
        <f>'PV6'!R31</f>
        <v>0</v>
      </c>
      <c r="S373" s="1135"/>
      <c r="T373" s="1135"/>
      <c r="U373" s="1136"/>
      <c r="V373" s="1134">
        <f>'PV6'!V31</f>
        <v>0</v>
      </c>
      <c r="W373" s="1135"/>
      <c r="X373" s="1135"/>
      <c r="Y373" s="1136"/>
      <c r="Z373" s="1134">
        <f>'PV6'!Z31</f>
        <v>0</v>
      </c>
      <c r="AA373" s="1135"/>
      <c r="AB373" s="1135"/>
      <c r="AC373" s="1136"/>
      <c r="AD373" s="1134">
        <f>'PV6'!AD31</f>
        <v>0</v>
      </c>
      <c r="AE373" s="1135"/>
      <c r="AF373" s="1135"/>
      <c r="AG373" s="1136"/>
      <c r="AH373" s="1134">
        <f>'PV6'!AH31</f>
        <v>0</v>
      </c>
      <c r="AI373" s="1135"/>
      <c r="AJ373" s="1135"/>
      <c r="AK373" s="1136"/>
      <c r="AL373" s="1134">
        <f>'PV6'!AL31</f>
        <v>0</v>
      </c>
      <c r="AM373" s="1135"/>
      <c r="AN373" s="1135"/>
      <c r="AO373" s="1136"/>
      <c r="AP373" s="1134">
        <f>'PV6'!AP31</f>
        <v>0</v>
      </c>
      <c r="AQ373" s="1135"/>
      <c r="AR373" s="1135"/>
      <c r="AS373" s="1136"/>
      <c r="AT373" s="1259">
        <f>'PV6'!AT31</f>
        <v>0</v>
      </c>
      <c r="AU373" s="1260"/>
      <c r="AV373" s="1260"/>
      <c r="AW373" s="1261"/>
      <c r="AX373" s="1259">
        <f>'PV6'!AX31</f>
        <v>0</v>
      </c>
      <c r="AY373" s="1260"/>
      <c r="AZ373" s="1260"/>
      <c r="BA373" s="1261"/>
      <c r="BB373" s="1208"/>
      <c r="BC373" s="1209"/>
      <c r="BD373" s="1209"/>
      <c r="BE373" s="1209"/>
      <c r="BF373" s="1209"/>
    </row>
    <row r="374" spans="1:58" ht="12.6" customHeight="1">
      <c r="A374" s="770" t="s">
        <v>590</v>
      </c>
      <c r="B374" s="789"/>
      <c r="C374" s="771"/>
      <c r="D374" s="771"/>
      <c r="E374" s="771"/>
      <c r="F374" s="1134">
        <f>'PV6'!F32</f>
        <v>0</v>
      </c>
      <c r="G374" s="1135"/>
      <c r="H374" s="1135"/>
      <c r="I374" s="1136"/>
      <c r="J374" s="1134">
        <f>'PV6'!J32</f>
        <v>0</v>
      </c>
      <c r="K374" s="1135"/>
      <c r="L374" s="1135"/>
      <c r="M374" s="1136"/>
      <c r="N374" s="1134">
        <f>'PV6'!N32</f>
        <v>0</v>
      </c>
      <c r="O374" s="1135"/>
      <c r="P374" s="1135"/>
      <c r="Q374" s="1136"/>
      <c r="R374" s="1134">
        <f>'PV6'!R32</f>
        <v>0</v>
      </c>
      <c r="S374" s="1135"/>
      <c r="T374" s="1135"/>
      <c r="U374" s="1136"/>
      <c r="V374" s="1134">
        <f>'PV6'!V32</f>
        <v>0</v>
      </c>
      <c r="W374" s="1135"/>
      <c r="X374" s="1135"/>
      <c r="Y374" s="1136"/>
      <c r="Z374" s="1134">
        <f>'PV6'!Z32</f>
        <v>0</v>
      </c>
      <c r="AA374" s="1135"/>
      <c r="AB374" s="1135"/>
      <c r="AC374" s="1136"/>
      <c r="AD374" s="1134">
        <f>'PV6'!AD32</f>
        <v>0</v>
      </c>
      <c r="AE374" s="1135"/>
      <c r="AF374" s="1135"/>
      <c r="AG374" s="1136"/>
      <c r="AH374" s="1134">
        <f>'PV6'!AH32</f>
        <v>0</v>
      </c>
      <c r="AI374" s="1135"/>
      <c r="AJ374" s="1135"/>
      <c r="AK374" s="1136"/>
      <c r="AL374" s="1134">
        <f>'PV6'!AL32</f>
        <v>0</v>
      </c>
      <c r="AM374" s="1135"/>
      <c r="AN374" s="1135"/>
      <c r="AO374" s="1136"/>
      <c r="AP374" s="1134">
        <f>'PV6'!AP32</f>
        <v>0</v>
      </c>
      <c r="AQ374" s="1135"/>
      <c r="AR374" s="1135"/>
      <c r="AS374" s="1136"/>
      <c r="AT374" s="1259">
        <f>'PV6'!AT32</f>
        <v>0</v>
      </c>
      <c r="AU374" s="1260"/>
      <c r="AV374" s="1260"/>
      <c r="AW374" s="1261"/>
      <c r="AX374" s="1259">
        <f>'PV6'!AX32</f>
        <v>0</v>
      </c>
      <c r="AY374" s="1260"/>
      <c r="AZ374" s="1260"/>
      <c r="BA374" s="1261"/>
      <c r="BB374" s="1208"/>
      <c r="BC374" s="1209"/>
      <c r="BD374" s="1209"/>
      <c r="BE374" s="1209"/>
      <c r="BF374" s="1209"/>
    </row>
    <row r="375" spans="1:58" ht="12.6" customHeight="1">
      <c r="A375" s="785" t="s">
        <v>505</v>
      </c>
      <c r="B375" s="761"/>
      <c r="C375" s="761"/>
      <c r="D375" s="761"/>
      <c r="E375" s="761"/>
      <c r="F375" s="1119">
        <f>'PV6'!F33</f>
        <v>0</v>
      </c>
      <c r="G375" s="1120"/>
      <c r="H375" s="1120"/>
      <c r="I375" s="1121"/>
      <c r="J375" s="1119">
        <f>'PV6'!J33</f>
        <v>0</v>
      </c>
      <c r="K375" s="1120"/>
      <c r="L375" s="1120"/>
      <c r="M375" s="1121"/>
      <c r="N375" s="1119">
        <f>'PV6'!N33</f>
        <v>0</v>
      </c>
      <c r="O375" s="1120"/>
      <c r="P375" s="1120"/>
      <c r="Q375" s="1121"/>
      <c r="R375" s="1119">
        <f>'PV6'!R33</f>
        <v>0</v>
      </c>
      <c r="S375" s="1120"/>
      <c r="T375" s="1120"/>
      <c r="U375" s="1121"/>
      <c r="V375" s="1119">
        <f>'PV6'!V33</f>
        <v>0</v>
      </c>
      <c r="W375" s="1120"/>
      <c r="X375" s="1120"/>
      <c r="Y375" s="1121"/>
      <c r="Z375" s="1119">
        <f>'PV6'!Z33</f>
        <v>0</v>
      </c>
      <c r="AA375" s="1120"/>
      <c r="AB375" s="1120"/>
      <c r="AC375" s="1121"/>
      <c r="AD375" s="1119">
        <f>'PV6'!AD33</f>
        <v>0</v>
      </c>
      <c r="AE375" s="1120"/>
      <c r="AF375" s="1120"/>
      <c r="AG375" s="1121"/>
      <c r="AH375" s="1119">
        <f>'PV6'!AH33</f>
        <v>0</v>
      </c>
      <c r="AI375" s="1120"/>
      <c r="AJ375" s="1120"/>
      <c r="AK375" s="1121"/>
      <c r="AL375" s="1119">
        <f>'PV6'!AL33</f>
        <v>0</v>
      </c>
      <c r="AM375" s="1120"/>
      <c r="AN375" s="1120"/>
      <c r="AO375" s="1121"/>
      <c r="AP375" s="1119">
        <f>'PV6'!AP33</f>
        <v>0</v>
      </c>
      <c r="AQ375" s="1120"/>
      <c r="AR375" s="1120"/>
      <c r="AS375" s="1121"/>
      <c r="AT375" s="1095">
        <f>'PV6'!AT33</f>
        <v>0</v>
      </c>
      <c r="AU375" s="1096"/>
      <c r="AV375" s="1096"/>
      <c r="AW375" s="1097"/>
      <c r="AX375" s="1095">
        <f>'PV6'!AX33</f>
        <v>0</v>
      </c>
      <c r="AY375" s="1096"/>
      <c r="AZ375" s="1096"/>
      <c r="BA375" s="1097"/>
      <c r="BB375" s="1208"/>
      <c r="BC375" s="1209"/>
      <c r="BD375" s="1209"/>
      <c r="BE375" s="1209"/>
      <c r="BF375" s="1209"/>
    </row>
    <row r="376" spans="1:58" ht="12.6" customHeight="1">
      <c r="A376" s="785" t="s">
        <v>1603</v>
      </c>
      <c r="B376" s="761"/>
      <c r="C376" s="761"/>
      <c r="D376" s="761"/>
      <c r="E376" s="761"/>
      <c r="F376" s="1122"/>
      <c r="G376" s="1123"/>
      <c r="H376" s="1123"/>
      <c r="I376" s="1124"/>
      <c r="J376" s="1122"/>
      <c r="K376" s="1123"/>
      <c r="L376" s="1123"/>
      <c r="M376" s="1124"/>
      <c r="N376" s="1122"/>
      <c r="O376" s="1123"/>
      <c r="P376" s="1123"/>
      <c r="Q376" s="1124"/>
      <c r="R376" s="1122"/>
      <c r="S376" s="1123"/>
      <c r="T376" s="1123"/>
      <c r="U376" s="1124"/>
      <c r="V376" s="1122"/>
      <c r="W376" s="1123"/>
      <c r="X376" s="1123"/>
      <c r="Y376" s="1124"/>
      <c r="Z376" s="1122"/>
      <c r="AA376" s="1123"/>
      <c r="AB376" s="1123"/>
      <c r="AC376" s="1124"/>
      <c r="AD376" s="1122"/>
      <c r="AE376" s="1123"/>
      <c r="AF376" s="1123"/>
      <c r="AG376" s="1124"/>
      <c r="AH376" s="1122"/>
      <c r="AI376" s="1123"/>
      <c r="AJ376" s="1123"/>
      <c r="AK376" s="1124"/>
      <c r="AL376" s="1122"/>
      <c r="AM376" s="1123"/>
      <c r="AN376" s="1123"/>
      <c r="AO376" s="1124"/>
      <c r="AP376" s="1122"/>
      <c r="AQ376" s="1123"/>
      <c r="AR376" s="1123"/>
      <c r="AS376" s="1124"/>
      <c r="AT376" s="1098"/>
      <c r="AU376" s="1099"/>
      <c r="AV376" s="1099"/>
      <c r="AW376" s="1100"/>
      <c r="AX376" s="1098"/>
      <c r="AY376" s="1099"/>
      <c r="AZ376" s="1099"/>
      <c r="BA376" s="1100"/>
      <c r="BB376" s="1208"/>
      <c r="BC376" s="1209"/>
      <c r="BD376" s="1209"/>
      <c r="BE376" s="1209"/>
      <c r="BF376" s="1209"/>
    </row>
    <row r="377" spans="1:58" ht="12.6" customHeight="1">
      <c r="A377" s="788" t="s">
        <v>1602</v>
      </c>
      <c r="B377" s="778"/>
      <c r="C377" s="778"/>
      <c r="D377" s="778"/>
      <c r="E377" s="778"/>
      <c r="F377" s="1125"/>
      <c r="G377" s="1126"/>
      <c r="H377" s="1126"/>
      <c r="I377" s="1127"/>
      <c r="J377" s="1125"/>
      <c r="K377" s="1126"/>
      <c r="L377" s="1126"/>
      <c r="M377" s="1127"/>
      <c r="N377" s="1125"/>
      <c r="O377" s="1126"/>
      <c r="P377" s="1126"/>
      <c r="Q377" s="1127"/>
      <c r="R377" s="1125"/>
      <c r="S377" s="1126"/>
      <c r="T377" s="1126"/>
      <c r="U377" s="1127"/>
      <c r="V377" s="1125"/>
      <c r="W377" s="1126"/>
      <c r="X377" s="1126"/>
      <c r="Y377" s="1127"/>
      <c r="Z377" s="1125"/>
      <c r="AA377" s="1126"/>
      <c r="AB377" s="1126"/>
      <c r="AC377" s="1127"/>
      <c r="AD377" s="1125"/>
      <c r="AE377" s="1126"/>
      <c r="AF377" s="1126"/>
      <c r="AG377" s="1127"/>
      <c r="AH377" s="1125"/>
      <c r="AI377" s="1126"/>
      <c r="AJ377" s="1126"/>
      <c r="AK377" s="1127"/>
      <c r="AL377" s="1125"/>
      <c r="AM377" s="1126"/>
      <c r="AN377" s="1126"/>
      <c r="AO377" s="1127"/>
      <c r="AP377" s="1125"/>
      <c r="AQ377" s="1126"/>
      <c r="AR377" s="1126"/>
      <c r="AS377" s="1127"/>
      <c r="AT377" s="1101"/>
      <c r="AU377" s="1102"/>
      <c r="AV377" s="1102"/>
      <c r="AW377" s="1093"/>
      <c r="AX377" s="1101"/>
      <c r="AY377" s="1102"/>
      <c r="AZ377" s="1102"/>
      <c r="BA377" s="1093"/>
      <c r="BB377" s="1208"/>
      <c r="BC377" s="1209"/>
      <c r="BD377" s="1209"/>
      <c r="BE377" s="1209"/>
      <c r="BF377" s="1209"/>
    </row>
    <row r="378" spans="1:58" ht="12.6" customHeight="1">
      <c r="A378" s="771" t="s">
        <v>1696</v>
      </c>
      <c r="B378" s="771"/>
      <c r="C378" s="771"/>
      <c r="D378" s="771"/>
      <c r="E378" s="771"/>
      <c r="F378" s="802"/>
      <c r="G378" s="802"/>
      <c r="H378" s="802"/>
      <c r="I378" s="802"/>
      <c r="J378" s="802"/>
      <c r="K378" s="802"/>
      <c r="L378" s="802"/>
      <c r="M378" s="802"/>
      <c r="N378" s="802"/>
      <c r="O378" s="802"/>
      <c r="P378" s="802"/>
      <c r="Q378" s="802"/>
      <c r="R378" s="802"/>
      <c r="S378" s="802"/>
      <c r="T378" s="802"/>
      <c r="U378" s="802"/>
      <c r="V378" s="802"/>
      <c r="W378" s="802"/>
      <c r="X378" s="802"/>
      <c r="Y378" s="802"/>
      <c r="Z378" s="802"/>
      <c r="AA378" s="802"/>
      <c r="AB378" s="802"/>
      <c r="AC378" s="802"/>
      <c r="AD378" s="802"/>
      <c r="AE378" s="802"/>
      <c r="AF378" s="802"/>
      <c r="AG378" s="802"/>
      <c r="AH378" s="802"/>
      <c r="AI378" s="802"/>
      <c r="AJ378" s="802"/>
      <c r="AK378" s="802"/>
      <c r="AL378" s="802"/>
      <c r="AM378" s="802"/>
      <c r="AN378" s="802"/>
      <c r="AO378" s="802"/>
      <c r="AP378" s="802"/>
      <c r="AQ378" s="802"/>
      <c r="AR378" s="802"/>
      <c r="AS378" s="802"/>
      <c r="AT378" s="802"/>
      <c r="AU378" s="802"/>
      <c r="AV378" s="802"/>
      <c r="AW378" s="802"/>
      <c r="AX378" s="802"/>
      <c r="AY378" s="802"/>
      <c r="AZ378" s="802"/>
      <c r="BA378" s="802"/>
      <c r="BB378" s="406"/>
      <c r="BC378" s="406"/>
      <c r="BD378" s="406"/>
      <c r="BE378" s="406"/>
      <c r="BF378" s="406"/>
    </row>
    <row r="379" spans="1:58" ht="12.6" customHeight="1">
      <c r="A379" s="782" t="s">
        <v>1607</v>
      </c>
      <c r="B379" s="775"/>
      <c r="C379" s="775"/>
      <c r="D379" s="775"/>
      <c r="E379" s="775"/>
      <c r="F379" s="1119">
        <f>'PV6'!F37</f>
        <v>0</v>
      </c>
      <c r="G379" s="1120"/>
      <c r="H379" s="1120"/>
      <c r="I379" s="1121"/>
      <c r="J379" s="1119">
        <f>'PV6'!J37</f>
        <v>0</v>
      </c>
      <c r="K379" s="1120"/>
      <c r="L379" s="1120"/>
      <c r="M379" s="1121"/>
      <c r="N379" s="1119">
        <f>'PV6'!N37</f>
        <v>0</v>
      </c>
      <c r="O379" s="1120"/>
      <c r="P379" s="1120"/>
      <c r="Q379" s="1121"/>
      <c r="R379" s="1119">
        <f>'PV6'!R37</f>
        <v>0</v>
      </c>
      <c r="S379" s="1120"/>
      <c r="T379" s="1120"/>
      <c r="U379" s="1121"/>
      <c r="V379" s="1119">
        <f>'PV6'!V37</f>
        <v>0</v>
      </c>
      <c r="W379" s="1120"/>
      <c r="X379" s="1120"/>
      <c r="Y379" s="1121"/>
      <c r="Z379" s="1119">
        <f>'PV6'!Z37</f>
        <v>0</v>
      </c>
      <c r="AA379" s="1120"/>
      <c r="AB379" s="1120"/>
      <c r="AC379" s="1121"/>
      <c r="AD379" s="1119">
        <f>'PV6'!AD37</f>
        <v>0</v>
      </c>
      <c r="AE379" s="1120"/>
      <c r="AF379" s="1120"/>
      <c r="AG379" s="1121"/>
      <c r="AH379" s="1119">
        <f>'PV6'!AH37</f>
        <v>0</v>
      </c>
      <c r="AI379" s="1120"/>
      <c r="AJ379" s="1120"/>
      <c r="AK379" s="1121"/>
      <c r="AL379" s="1119">
        <f>'PV6'!AL37</f>
        <v>0</v>
      </c>
      <c r="AM379" s="1120"/>
      <c r="AN379" s="1120"/>
      <c r="AO379" s="1121"/>
      <c r="AP379" s="1119">
        <f>'PV6'!AP37</f>
        <v>0</v>
      </c>
      <c r="AQ379" s="1120"/>
      <c r="AR379" s="1120"/>
      <c r="AS379" s="1121"/>
      <c r="AT379" s="1095">
        <f>'PV6'!AT37</f>
        <v>0</v>
      </c>
      <c r="AU379" s="1096"/>
      <c r="AV379" s="1096"/>
      <c r="AW379" s="1097"/>
      <c r="AX379" s="1095">
        <f>'PV6'!AX37</f>
        <v>0</v>
      </c>
      <c r="AY379" s="1096"/>
      <c r="AZ379" s="1096"/>
      <c r="BA379" s="1097"/>
      <c r="BB379" s="1098"/>
      <c r="BC379" s="1099"/>
      <c r="BD379" s="1099"/>
      <c r="BE379" s="1099"/>
      <c r="BF379" s="1099"/>
    </row>
    <row r="380" spans="1:58" ht="12.6" customHeight="1">
      <c r="A380" s="785" t="s">
        <v>1767</v>
      </c>
      <c r="B380" s="761"/>
      <c r="C380" s="761"/>
      <c r="D380" s="761"/>
      <c r="E380" s="761"/>
      <c r="F380" s="1122"/>
      <c r="G380" s="1123"/>
      <c r="H380" s="1123"/>
      <c r="I380" s="1124"/>
      <c r="J380" s="1122"/>
      <c r="K380" s="1123"/>
      <c r="L380" s="1123"/>
      <c r="M380" s="1124"/>
      <c r="N380" s="1122"/>
      <c r="O380" s="1123"/>
      <c r="P380" s="1123"/>
      <c r="Q380" s="1124"/>
      <c r="R380" s="1122"/>
      <c r="S380" s="1123"/>
      <c r="T380" s="1123"/>
      <c r="U380" s="1124"/>
      <c r="V380" s="1122"/>
      <c r="W380" s="1123"/>
      <c r="X380" s="1123"/>
      <c r="Y380" s="1124"/>
      <c r="Z380" s="1122"/>
      <c r="AA380" s="1123"/>
      <c r="AB380" s="1123"/>
      <c r="AC380" s="1124"/>
      <c r="AD380" s="1122"/>
      <c r="AE380" s="1123"/>
      <c r="AF380" s="1123"/>
      <c r="AG380" s="1124"/>
      <c r="AH380" s="1122"/>
      <c r="AI380" s="1123"/>
      <c r="AJ380" s="1123"/>
      <c r="AK380" s="1124"/>
      <c r="AL380" s="1122"/>
      <c r="AM380" s="1123"/>
      <c r="AN380" s="1123"/>
      <c r="AO380" s="1124"/>
      <c r="AP380" s="1122"/>
      <c r="AQ380" s="1123"/>
      <c r="AR380" s="1123"/>
      <c r="AS380" s="1124"/>
      <c r="AT380" s="1098"/>
      <c r="AU380" s="1099"/>
      <c r="AV380" s="1099"/>
      <c r="AW380" s="1100"/>
      <c r="AX380" s="1098"/>
      <c r="AY380" s="1099"/>
      <c r="AZ380" s="1099"/>
      <c r="BA380" s="1100"/>
      <c r="BB380" s="1098"/>
      <c r="BC380" s="1099"/>
      <c r="BD380" s="1099"/>
      <c r="BE380" s="1099"/>
      <c r="BF380" s="1099"/>
    </row>
    <row r="381" spans="1:58" ht="12.6" customHeight="1">
      <c r="A381" s="785" t="s">
        <v>1603</v>
      </c>
      <c r="B381" s="761"/>
      <c r="C381" s="761"/>
      <c r="D381" s="761"/>
      <c r="E381" s="761"/>
      <c r="F381" s="1122"/>
      <c r="G381" s="1123"/>
      <c r="H381" s="1123"/>
      <c r="I381" s="1124"/>
      <c r="J381" s="1122"/>
      <c r="K381" s="1123"/>
      <c r="L381" s="1123"/>
      <c r="M381" s="1124"/>
      <c r="N381" s="1122"/>
      <c r="O381" s="1123"/>
      <c r="P381" s="1123"/>
      <c r="Q381" s="1124"/>
      <c r="R381" s="1122"/>
      <c r="S381" s="1123"/>
      <c r="T381" s="1123"/>
      <c r="U381" s="1124"/>
      <c r="V381" s="1122"/>
      <c r="W381" s="1123"/>
      <c r="X381" s="1123"/>
      <c r="Y381" s="1124"/>
      <c r="Z381" s="1122"/>
      <c r="AA381" s="1123"/>
      <c r="AB381" s="1123"/>
      <c r="AC381" s="1124"/>
      <c r="AD381" s="1122"/>
      <c r="AE381" s="1123"/>
      <c r="AF381" s="1123"/>
      <c r="AG381" s="1124"/>
      <c r="AH381" s="1122"/>
      <c r="AI381" s="1123"/>
      <c r="AJ381" s="1123"/>
      <c r="AK381" s="1124"/>
      <c r="AL381" s="1122"/>
      <c r="AM381" s="1123"/>
      <c r="AN381" s="1123"/>
      <c r="AO381" s="1124"/>
      <c r="AP381" s="1122"/>
      <c r="AQ381" s="1123"/>
      <c r="AR381" s="1123"/>
      <c r="AS381" s="1124"/>
      <c r="AT381" s="1098"/>
      <c r="AU381" s="1099"/>
      <c r="AV381" s="1099"/>
      <c r="AW381" s="1100"/>
      <c r="AX381" s="1098"/>
      <c r="AY381" s="1099"/>
      <c r="AZ381" s="1099"/>
      <c r="BA381" s="1100"/>
      <c r="BB381" s="1098"/>
      <c r="BC381" s="1099"/>
      <c r="BD381" s="1099"/>
      <c r="BE381" s="1099"/>
      <c r="BF381" s="1099"/>
    </row>
    <row r="382" spans="1:58" ht="12.6" customHeight="1">
      <c r="A382" s="785" t="s">
        <v>1602</v>
      </c>
      <c r="B382" s="761"/>
      <c r="C382" s="761"/>
      <c r="D382" s="761"/>
      <c r="E382" s="761"/>
      <c r="F382" s="1125"/>
      <c r="G382" s="1126"/>
      <c r="H382" s="1126"/>
      <c r="I382" s="1127"/>
      <c r="J382" s="1125"/>
      <c r="K382" s="1126"/>
      <c r="L382" s="1126"/>
      <c r="M382" s="1127"/>
      <c r="N382" s="1125"/>
      <c r="O382" s="1126"/>
      <c r="P382" s="1126"/>
      <c r="Q382" s="1127"/>
      <c r="R382" s="1125"/>
      <c r="S382" s="1126"/>
      <c r="T382" s="1126"/>
      <c r="U382" s="1127"/>
      <c r="V382" s="1125"/>
      <c r="W382" s="1126"/>
      <c r="X382" s="1126"/>
      <c r="Y382" s="1127"/>
      <c r="Z382" s="1125"/>
      <c r="AA382" s="1126"/>
      <c r="AB382" s="1126"/>
      <c r="AC382" s="1127"/>
      <c r="AD382" s="1125"/>
      <c r="AE382" s="1126"/>
      <c r="AF382" s="1126"/>
      <c r="AG382" s="1127"/>
      <c r="AH382" s="1125"/>
      <c r="AI382" s="1126"/>
      <c r="AJ382" s="1126"/>
      <c r="AK382" s="1127"/>
      <c r="AL382" s="1125"/>
      <c r="AM382" s="1126"/>
      <c r="AN382" s="1126"/>
      <c r="AO382" s="1127"/>
      <c r="AP382" s="1125"/>
      <c r="AQ382" s="1126"/>
      <c r="AR382" s="1126"/>
      <c r="AS382" s="1127"/>
      <c r="AT382" s="1101"/>
      <c r="AU382" s="1102"/>
      <c r="AV382" s="1102"/>
      <c r="AW382" s="1093"/>
      <c r="AX382" s="1101"/>
      <c r="AY382" s="1102"/>
      <c r="AZ382" s="1102"/>
      <c r="BA382" s="1093"/>
      <c r="BB382" s="1098"/>
      <c r="BC382" s="1099"/>
      <c r="BD382" s="1099"/>
      <c r="BE382" s="1099"/>
      <c r="BF382" s="1099"/>
    </row>
    <row r="383" spans="1:58" ht="12.6" customHeight="1">
      <c r="A383" s="782" t="s">
        <v>505</v>
      </c>
      <c r="B383" s="775"/>
      <c r="C383" s="775"/>
      <c r="D383" s="775"/>
      <c r="E383" s="775"/>
      <c r="F383" s="1119">
        <f>'PV6'!F41</f>
        <v>0</v>
      </c>
      <c r="G383" s="1120"/>
      <c r="H383" s="1120"/>
      <c r="I383" s="1121"/>
      <c r="J383" s="1119">
        <f>'PV6'!J41</f>
        <v>0</v>
      </c>
      <c r="K383" s="1120"/>
      <c r="L383" s="1120"/>
      <c r="M383" s="1121"/>
      <c r="N383" s="1119">
        <f>'PV6'!N41</f>
        <v>0</v>
      </c>
      <c r="O383" s="1120"/>
      <c r="P383" s="1120"/>
      <c r="Q383" s="1121"/>
      <c r="R383" s="1119">
        <f>'PV6'!R41</f>
        <v>0</v>
      </c>
      <c r="S383" s="1120"/>
      <c r="T383" s="1120"/>
      <c r="U383" s="1121"/>
      <c r="V383" s="1119">
        <f>'PV6'!V41</f>
        <v>0</v>
      </c>
      <c r="W383" s="1120"/>
      <c r="X383" s="1120"/>
      <c r="Y383" s="1121"/>
      <c r="Z383" s="1119">
        <f>'PV6'!Z41</f>
        <v>0</v>
      </c>
      <c r="AA383" s="1120"/>
      <c r="AB383" s="1120"/>
      <c r="AC383" s="1121"/>
      <c r="AD383" s="1119">
        <f>'PV6'!AD41</f>
        <v>0</v>
      </c>
      <c r="AE383" s="1120"/>
      <c r="AF383" s="1120"/>
      <c r="AG383" s="1121"/>
      <c r="AH383" s="1119">
        <f>'PV6'!AH41</f>
        <v>0</v>
      </c>
      <c r="AI383" s="1120"/>
      <c r="AJ383" s="1120"/>
      <c r="AK383" s="1121"/>
      <c r="AL383" s="1119">
        <f>'PV6'!AL41</f>
        <v>0</v>
      </c>
      <c r="AM383" s="1120"/>
      <c r="AN383" s="1120"/>
      <c r="AO383" s="1121"/>
      <c r="AP383" s="1119">
        <f>'PV6'!AP41</f>
        <v>0</v>
      </c>
      <c r="AQ383" s="1120"/>
      <c r="AR383" s="1120"/>
      <c r="AS383" s="1121"/>
      <c r="AT383" s="1095">
        <f>'PV6'!AT41</f>
        <v>0</v>
      </c>
      <c r="AU383" s="1096"/>
      <c r="AV383" s="1096"/>
      <c r="AW383" s="1097"/>
      <c r="AX383" s="1095">
        <f>'PV6'!AX41</f>
        <v>0</v>
      </c>
      <c r="AY383" s="1096"/>
      <c r="AZ383" s="1096"/>
      <c r="BA383" s="1097"/>
      <c r="BB383" s="1098"/>
      <c r="BC383" s="1099"/>
      <c r="BD383" s="1099"/>
      <c r="BE383" s="1099"/>
      <c r="BF383" s="1099"/>
    </row>
    <row r="384" spans="1:58" ht="12.6" customHeight="1">
      <c r="A384" s="785" t="s">
        <v>1603</v>
      </c>
      <c r="B384" s="761"/>
      <c r="C384" s="761"/>
      <c r="D384" s="761"/>
      <c r="E384" s="761"/>
      <c r="F384" s="1122"/>
      <c r="G384" s="1123"/>
      <c r="H384" s="1123"/>
      <c r="I384" s="1124"/>
      <c r="J384" s="1122"/>
      <c r="K384" s="1123"/>
      <c r="L384" s="1123"/>
      <c r="M384" s="1124"/>
      <c r="N384" s="1122"/>
      <c r="O384" s="1123"/>
      <c r="P384" s="1123"/>
      <c r="Q384" s="1124"/>
      <c r="R384" s="1122"/>
      <c r="S384" s="1123"/>
      <c r="T384" s="1123"/>
      <c r="U384" s="1124"/>
      <c r="V384" s="1122"/>
      <c r="W384" s="1123"/>
      <c r="X384" s="1123"/>
      <c r="Y384" s="1124"/>
      <c r="Z384" s="1122"/>
      <c r="AA384" s="1123"/>
      <c r="AB384" s="1123"/>
      <c r="AC384" s="1124"/>
      <c r="AD384" s="1122"/>
      <c r="AE384" s="1123"/>
      <c r="AF384" s="1123"/>
      <c r="AG384" s="1124"/>
      <c r="AH384" s="1122"/>
      <c r="AI384" s="1123"/>
      <c r="AJ384" s="1123"/>
      <c r="AK384" s="1124"/>
      <c r="AL384" s="1122"/>
      <c r="AM384" s="1123"/>
      <c r="AN384" s="1123"/>
      <c r="AO384" s="1124"/>
      <c r="AP384" s="1122"/>
      <c r="AQ384" s="1123"/>
      <c r="AR384" s="1123"/>
      <c r="AS384" s="1124"/>
      <c r="AT384" s="1098"/>
      <c r="AU384" s="1099"/>
      <c r="AV384" s="1099"/>
      <c r="AW384" s="1100"/>
      <c r="AX384" s="1098"/>
      <c r="AY384" s="1099"/>
      <c r="AZ384" s="1099"/>
      <c r="BA384" s="1100"/>
      <c r="BB384" s="1098"/>
      <c r="BC384" s="1099"/>
      <c r="BD384" s="1099"/>
      <c r="BE384" s="1099"/>
      <c r="BF384" s="1099"/>
    </row>
    <row r="385" spans="1:58" ht="12.6" customHeight="1">
      <c r="A385" s="788" t="s">
        <v>1602</v>
      </c>
      <c r="B385" s="778"/>
      <c r="C385" s="778"/>
      <c r="D385" s="778"/>
      <c r="E385" s="778"/>
      <c r="F385" s="1125"/>
      <c r="G385" s="1126"/>
      <c r="H385" s="1126"/>
      <c r="I385" s="1127"/>
      <c r="J385" s="1125"/>
      <c r="K385" s="1126"/>
      <c r="L385" s="1126"/>
      <c r="M385" s="1127"/>
      <c r="N385" s="1125"/>
      <c r="O385" s="1126"/>
      <c r="P385" s="1126"/>
      <c r="Q385" s="1127"/>
      <c r="R385" s="1125"/>
      <c r="S385" s="1126"/>
      <c r="T385" s="1126"/>
      <c r="U385" s="1127"/>
      <c r="V385" s="1125"/>
      <c r="W385" s="1126"/>
      <c r="X385" s="1126"/>
      <c r="Y385" s="1127"/>
      <c r="Z385" s="1125"/>
      <c r="AA385" s="1126"/>
      <c r="AB385" s="1126"/>
      <c r="AC385" s="1127"/>
      <c r="AD385" s="1125"/>
      <c r="AE385" s="1126"/>
      <c r="AF385" s="1126"/>
      <c r="AG385" s="1127"/>
      <c r="AH385" s="1125"/>
      <c r="AI385" s="1126"/>
      <c r="AJ385" s="1126"/>
      <c r="AK385" s="1127"/>
      <c r="AL385" s="1125"/>
      <c r="AM385" s="1126"/>
      <c r="AN385" s="1126"/>
      <c r="AO385" s="1127"/>
      <c r="AP385" s="1125"/>
      <c r="AQ385" s="1126"/>
      <c r="AR385" s="1126"/>
      <c r="AS385" s="1127"/>
      <c r="AT385" s="1101"/>
      <c r="AU385" s="1102"/>
      <c r="AV385" s="1102"/>
      <c r="AW385" s="1093"/>
      <c r="AX385" s="1101"/>
      <c r="AY385" s="1102"/>
      <c r="AZ385" s="1102"/>
      <c r="BA385" s="1093"/>
      <c r="BB385" s="1098"/>
      <c r="BC385" s="1099"/>
      <c r="BD385" s="1099"/>
      <c r="BE385" s="1099"/>
      <c r="BF385" s="1099"/>
    </row>
    <row r="386" spans="1:58" ht="12.6" customHeight="1">
      <c r="A386" s="765" t="s">
        <v>1878</v>
      </c>
      <c r="B386" s="761"/>
      <c r="C386" s="761"/>
      <c r="D386" s="761"/>
      <c r="E386" s="761"/>
      <c r="F386" s="807"/>
      <c r="G386" s="761"/>
      <c r="H386" s="756"/>
      <c r="I386" s="756"/>
      <c r="J386" s="756"/>
      <c r="K386" s="756"/>
      <c r="L386" s="756"/>
      <c r="M386" s="756"/>
      <c r="N386" s="756"/>
      <c r="O386" s="756"/>
      <c r="P386" s="756"/>
      <c r="Q386" s="756"/>
      <c r="R386" s="756"/>
      <c r="S386" s="756"/>
      <c r="T386" s="756"/>
      <c r="U386" s="756"/>
      <c r="V386" s="756"/>
      <c r="W386" s="756"/>
      <c r="X386" s="756"/>
      <c r="Y386" s="756"/>
      <c r="Z386" s="756"/>
      <c r="AA386" s="756"/>
      <c r="AB386" s="756"/>
      <c r="AC386" s="756"/>
      <c r="AD386" s="756"/>
      <c r="AE386" s="756"/>
      <c r="AF386" s="756"/>
      <c r="AG386" s="756"/>
      <c r="AH386" s="756"/>
      <c r="AI386" s="756"/>
      <c r="AJ386" s="756"/>
      <c r="AK386" s="756"/>
      <c r="AL386" s="756"/>
      <c r="AM386" s="756"/>
      <c r="AN386" s="756"/>
      <c r="AO386" s="756"/>
      <c r="AP386" s="756"/>
      <c r="AQ386" s="756"/>
      <c r="AR386" s="756"/>
      <c r="AS386" s="756"/>
      <c r="AT386" s="756"/>
      <c r="AU386" s="756"/>
      <c r="AV386" s="756"/>
      <c r="AW386" s="756"/>
      <c r="AX386" s="756"/>
      <c r="AY386" s="756"/>
      <c r="AZ386" s="756"/>
      <c r="BA386" s="756"/>
      <c r="BB386" s="756"/>
    </row>
    <row r="387" spans="1:58" ht="9.9499999999999993" customHeight="1">
      <c r="A387" s="1262"/>
      <c r="B387" s="1263"/>
      <c r="C387" s="1263"/>
      <c r="D387" s="1263"/>
      <c r="E387" s="1263"/>
      <c r="F387" s="1263"/>
      <c r="G387" s="1263"/>
      <c r="H387" s="1263"/>
      <c r="I387" s="1263"/>
      <c r="J387" s="1263"/>
      <c r="K387" s="1263"/>
      <c r="L387" s="1263"/>
      <c r="M387" s="1263"/>
      <c r="N387" s="1263"/>
      <c r="O387" s="1263"/>
      <c r="P387" s="1263"/>
      <c r="Q387" s="1263"/>
      <c r="R387" s="1263"/>
      <c r="S387" s="1263"/>
      <c r="T387" s="1263"/>
      <c r="U387" s="1263"/>
      <c r="V387" s="1263"/>
      <c r="W387" s="1263"/>
      <c r="X387" s="1263"/>
      <c r="Y387" s="1263"/>
      <c r="Z387" s="1263"/>
      <c r="AA387" s="1263"/>
      <c r="AB387" s="1263"/>
      <c r="AC387" s="1263"/>
      <c r="AD387" s="1263"/>
      <c r="AE387" s="1263"/>
      <c r="AF387" s="1263"/>
      <c r="AG387" s="1263"/>
      <c r="AH387" s="1263"/>
      <c r="AI387" s="1263"/>
      <c r="AJ387" s="1263"/>
      <c r="AK387" s="1263"/>
      <c r="AL387" s="1263"/>
      <c r="AM387" s="1263"/>
      <c r="AN387" s="1263"/>
      <c r="AO387" s="1263"/>
      <c r="AP387" s="1263"/>
      <c r="AQ387" s="1263"/>
      <c r="AR387" s="1263"/>
      <c r="AS387" s="1263"/>
      <c r="AT387" s="1263"/>
      <c r="AU387" s="1263"/>
      <c r="AV387" s="1263"/>
      <c r="AW387" s="1263"/>
      <c r="AX387" s="1263"/>
      <c r="AY387" s="1263"/>
      <c r="AZ387" s="1263"/>
      <c r="BA387" s="1263"/>
      <c r="BB387" s="1264"/>
    </row>
    <row r="388" spans="1:58" ht="9.9499999999999993" customHeight="1">
      <c r="A388" s="1265"/>
      <c r="B388" s="1266"/>
      <c r="C388" s="1266"/>
      <c r="D388" s="1266"/>
      <c r="E388" s="1266"/>
      <c r="F388" s="1266"/>
      <c r="G388" s="1266"/>
      <c r="H388" s="1266"/>
      <c r="I388" s="1266"/>
      <c r="J388" s="1266"/>
      <c r="K388" s="1266"/>
      <c r="L388" s="1266"/>
      <c r="M388" s="1266"/>
      <c r="N388" s="1266"/>
      <c r="O388" s="1266"/>
      <c r="P388" s="1266"/>
      <c r="Q388" s="1266"/>
      <c r="R388" s="1266"/>
      <c r="S388" s="1266"/>
      <c r="T388" s="1266"/>
      <c r="U388" s="1266"/>
      <c r="V388" s="1266"/>
      <c r="W388" s="1266"/>
      <c r="X388" s="1266"/>
      <c r="Y388" s="1266"/>
      <c r="Z388" s="1266"/>
      <c r="AA388" s="1266"/>
      <c r="AB388" s="1266"/>
      <c r="AC388" s="1266"/>
      <c r="AD388" s="1266"/>
      <c r="AE388" s="1266"/>
      <c r="AF388" s="1266"/>
      <c r="AG388" s="1266"/>
      <c r="AH388" s="1266"/>
      <c r="AI388" s="1266"/>
      <c r="AJ388" s="1266"/>
      <c r="AK388" s="1266"/>
      <c r="AL388" s="1266"/>
      <c r="AM388" s="1266"/>
      <c r="AN388" s="1266"/>
      <c r="AO388" s="1266"/>
      <c r="AP388" s="1266"/>
      <c r="AQ388" s="1266"/>
      <c r="AR388" s="1266"/>
      <c r="AS388" s="1266"/>
      <c r="AT388" s="1266"/>
      <c r="AU388" s="1266"/>
      <c r="AV388" s="1266"/>
      <c r="AW388" s="1266"/>
      <c r="AX388" s="1266"/>
      <c r="AY388" s="1266"/>
      <c r="AZ388" s="1266"/>
      <c r="BA388" s="1266"/>
      <c r="BB388" s="1267"/>
    </row>
    <row r="389" spans="1:58" ht="9.9499999999999993" customHeight="1">
      <c r="A389" s="1265"/>
      <c r="B389" s="1266"/>
      <c r="C389" s="1266"/>
      <c r="D389" s="1266"/>
      <c r="E389" s="1266"/>
      <c r="F389" s="1266"/>
      <c r="G389" s="1266"/>
      <c r="H389" s="1266"/>
      <c r="I389" s="1266"/>
      <c r="J389" s="1266"/>
      <c r="K389" s="1266"/>
      <c r="L389" s="1266"/>
      <c r="M389" s="1266"/>
      <c r="N389" s="1266"/>
      <c r="O389" s="1266"/>
      <c r="P389" s="1266"/>
      <c r="Q389" s="1266"/>
      <c r="R389" s="1266"/>
      <c r="S389" s="1266"/>
      <c r="T389" s="1266"/>
      <c r="U389" s="1266"/>
      <c r="V389" s="1266"/>
      <c r="W389" s="1266"/>
      <c r="X389" s="1266"/>
      <c r="Y389" s="1266"/>
      <c r="Z389" s="1266"/>
      <c r="AA389" s="1266"/>
      <c r="AB389" s="1266"/>
      <c r="AC389" s="1266"/>
      <c r="AD389" s="1266"/>
      <c r="AE389" s="1266"/>
      <c r="AF389" s="1266"/>
      <c r="AG389" s="1266"/>
      <c r="AH389" s="1266"/>
      <c r="AI389" s="1266"/>
      <c r="AJ389" s="1266"/>
      <c r="AK389" s="1266"/>
      <c r="AL389" s="1266"/>
      <c r="AM389" s="1266"/>
      <c r="AN389" s="1266"/>
      <c r="AO389" s="1266"/>
      <c r="AP389" s="1266"/>
      <c r="AQ389" s="1266"/>
      <c r="AR389" s="1266"/>
      <c r="AS389" s="1266"/>
      <c r="AT389" s="1266"/>
      <c r="AU389" s="1266"/>
      <c r="AV389" s="1266"/>
      <c r="AW389" s="1266"/>
      <c r="AX389" s="1266"/>
      <c r="AY389" s="1266"/>
      <c r="AZ389" s="1266"/>
      <c r="BA389" s="1266"/>
      <c r="BB389" s="1267"/>
    </row>
    <row r="390" spans="1:58" ht="9.9499999999999993" customHeight="1">
      <c r="A390" s="1265"/>
      <c r="B390" s="1266"/>
      <c r="C390" s="1266"/>
      <c r="D390" s="1266"/>
      <c r="E390" s="1266"/>
      <c r="F390" s="1266"/>
      <c r="G390" s="1266"/>
      <c r="H390" s="1266"/>
      <c r="I390" s="1266"/>
      <c r="J390" s="1266"/>
      <c r="K390" s="1266"/>
      <c r="L390" s="1266"/>
      <c r="M390" s="1266"/>
      <c r="N390" s="1266"/>
      <c r="O390" s="1266"/>
      <c r="P390" s="1266"/>
      <c r="Q390" s="1266"/>
      <c r="R390" s="1266"/>
      <c r="S390" s="1266"/>
      <c r="T390" s="1266"/>
      <c r="U390" s="1266"/>
      <c r="V390" s="1266"/>
      <c r="W390" s="1266"/>
      <c r="X390" s="1266"/>
      <c r="Y390" s="1266"/>
      <c r="Z390" s="1266"/>
      <c r="AA390" s="1266"/>
      <c r="AB390" s="1266"/>
      <c r="AC390" s="1266"/>
      <c r="AD390" s="1266"/>
      <c r="AE390" s="1266"/>
      <c r="AF390" s="1266"/>
      <c r="AG390" s="1266"/>
      <c r="AH390" s="1266"/>
      <c r="AI390" s="1266"/>
      <c r="AJ390" s="1266"/>
      <c r="AK390" s="1266"/>
      <c r="AL390" s="1266"/>
      <c r="AM390" s="1266"/>
      <c r="AN390" s="1266"/>
      <c r="AO390" s="1266"/>
      <c r="AP390" s="1266"/>
      <c r="AQ390" s="1266"/>
      <c r="AR390" s="1266"/>
      <c r="AS390" s="1266"/>
      <c r="AT390" s="1266"/>
      <c r="AU390" s="1266"/>
      <c r="AV390" s="1266"/>
      <c r="AW390" s="1266"/>
      <c r="AX390" s="1266"/>
      <c r="AY390" s="1266"/>
      <c r="AZ390" s="1266"/>
      <c r="BA390" s="1266"/>
      <c r="BB390" s="1267"/>
    </row>
    <row r="391" spans="1:58" ht="9.9499999999999993" customHeight="1">
      <c r="A391" s="1268"/>
      <c r="B391" s="1269"/>
      <c r="C391" s="1269"/>
      <c r="D391" s="1269"/>
      <c r="E391" s="1269"/>
      <c r="F391" s="1269"/>
      <c r="G391" s="1269"/>
      <c r="H391" s="1269"/>
      <c r="I391" s="1269"/>
      <c r="J391" s="1269"/>
      <c r="K391" s="1269"/>
      <c r="L391" s="1269"/>
      <c r="M391" s="1269"/>
      <c r="N391" s="1269"/>
      <c r="O391" s="1269"/>
      <c r="P391" s="1269"/>
      <c r="Q391" s="1269"/>
      <c r="R391" s="1269"/>
      <c r="S391" s="1269"/>
      <c r="T391" s="1269"/>
      <c r="U391" s="1269"/>
      <c r="V391" s="1269"/>
      <c r="W391" s="1269"/>
      <c r="X391" s="1269"/>
      <c r="Y391" s="1269"/>
      <c r="Z391" s="1269"/>
      <c r="AA391" s="1269"/>
      <c r="AB391" s="1269"/>
      <c r="AC391" s="1269"/>
      <c r="AD391" s="1269"/>
      <c r="AE391" s="1269"/>
      <c r="AF391" s="1269"/>
      <c r="AG391" s="1269"/>
      <c r="AH391" s="1269"/>
      <c r="AI391" s="1269"/>
      <c r="AJ391" s="1269"/>
      <c r="AK391" s="1269"/>
      <c r="AL391" s="1269"/>
      <c r="AM391" s="1269"/>
      <c r="AN391" s="1269"/>
      <c r="AO391" s="1269"/>
      <c r="AP391" s="1269"/>
      <c r="AQ391" s="1269"/>
      <c r="AR391" s="1269"/>
      <c r="AS391" s="1269"/>
      <c r="AT391" s="1269"/>
      <c r="AU391" s="1269"/>
      <c r="AV391" s="1269"/>
      <c r="AW391" s="1269"/>
      <c r="AX391" s="1269"/>
      <c r="AY391" s="1269"/>
      <c r="AZ391" s="1269"/>
      <c r="BA391" s="1269"/>
      <c r="BB391" s="1270"/>
    </row>
    <row r="392" spans="1:58" ht="12.6" customHeight="1">
      <c r="A392" s="769" t="s">
        <v>1877</v>
      </c>
    </row>
    <row r="393" spans="1:58" ht="12.6" customHeight="1">
      <c r="A393" s="1148" t="s">
        <v>1543</v>
      </c>
      <c r="B393" s="1149"/>
      <c r="C393" s="1149"/>
      <c r="D393" s="1149"/>
      <c r="E393" s="1149"/>
      <c r="F393" s="1149"/>
      <c r="G393" s="1149"/>
      <c r="H393" s="1149"/>
      <c r="I393" s="1149"/>
      <c r="J393" s="1149"/>
      <c r="K393" s="1149"/>
      <c r="L393" s="1149"/>
      <c r="M393" s="1149"/>
      <c r="N393" s="1149"/>
      <c r="O393" s="1149"/>
      <c r="P393" s="1149"/>
      <c r="Q393" s="1149"/>
      <c r="R393" s="1149"/>
      <c r="S393" s="1149"/>
      <c r="T393" s="1149"/>
      <c r="U393" s="1149"/>
      <c r="V393" s="1149"/>
      <c r="W393" s="1149"/>
      <c r="X393" s="1149"/>
      <c r="Y393" s="1149"/>
      <c r="Z393" s="1149"/>
      <c r="AA393" s="1149"/>
      <c r="AB393" s="1149"/>
      <c r="AC393" s="1149"/>
      <c r="AD393" s="1149"/>
      <c r="AE393" s="1149"/>
      <c r="AF393" s="1149"/>
      <c r="AG393" s="1149"/>
      <c r="AH393" s="1148" t="s">
        <v>1876</v>
      </c>
      <c r="AI393" s="1149"/>
      <c r="AJ393" s="1149"/>
      <c r="AK393" s="1149"/>
      <c r="AL393" s="1149"/>
      <c r="AM393" s="1149"/>
      <c r="AN393" s="1149"/>
      <c r="AO393" s="1149"/>
      <c r="AP393" s="1149"/>
      <c r="AQ393" s="1149"/>
      <c r="AR393" s="1149"/>
      <c r="AS393" s="1149"/>
      <c r="AT393" s="1149"/>
      <c r="AU393" s="1149"/>
      <c r="AV393" s="1149"/>
      <c r="AW393" s="1149"/>
      <c r="AX393" s="1149"/>
      <c r="AY393" s="1149"/>
      <c r="AZ393" s="1149"/>
      <c r="BA393" s="1149"/>
      <c r="BB393" s="1150"/>
    </row>
    <row r="394" spans="1:58" ht="12.6" customHeight="1">
      <c r="A394" s="807"/>
      <c r="B394" s="761"/>
      <c r="C394" s="761"/>
      <c r="D394" s="761"/>
      <c r="E394" s="761"/>
      <c r="F394" s="761"/>
      <c r="G394" s="761"/>
      <c r="H394" s="761"/>
      <c r="I394" s="761"/>
      <c r="J394" s="761"/>
      <c r="K394" s="761"/>
      <c r="L394" s="761"/>
      <c r="M394" s="761"/>
      <c r="N394" s="761"/>
      <c r="O394" s="761"/>
      <c r="P394" s="761"/>
      <c r="Q394" s="761"/>
      <c r="R394" s="761"/>
      <c r="S394" s="761"/>
      <c r="T394" s="761"/>
      <c r="U394" s="761"/>
      <c r="V394" s="761"/>
      <c r="W394" s="761"/>
      <c r="X394" s="761"/>
      <c r="Y394" s="761"/>
      <c r="Z394" s="761"/>
      <c r="AA394" s="761"/>
      <c r="AB394" s="761"/>
      <c r="AC394" s="761"/>
      <c r="AD394" s="761"/>
      <c r="AE394" s="761"/>
      <c r="AF394" s="761"/>
      <c r="AG394" s="761"/>
      <c r="AH394" s="1048" t="s">
        <v>1643</v>
      </c>
      <c r="AI394" s="1049"/>
      <c r="AJ394" s="1049"/>
      <c r="AK394" s="1049"/>
      <c r="AL394" s="1049"/>
      <c r="AM394" s="1049"/>
      <c r="AN394" s="1049"/>
      <c r="AO394" s="1049"/>
      <c r="AP394" s="1049"/>
      <c r="AQ394" s="1049"/>
      <c r="AR394" s="1049"/>
      <c r="AS394" s="1049"/>
      <c r="AT394" s="1049"/>
      <c r="AU394" s="1049"/>
      <c r="AV394" s="1049"/>
      <c r="AW394" s="1049"/>
      <c r="AX394" s="1049"/>
      <c r="AY394" s="1049"/>
      <c r="AZ394" s="1049"/>
      <c r="BA394" s="1049"/>
      <c r="BB394" s="1050"/>
    </row>
    <row r="395" spans="1:58" ht="12.6" customHeight="1">
      <c r="A395" s="770" t="s">
        <v>1546</v>
      </c>
      <c r="B395" s="771"/>
      <c r="C395" s="771"/>
      <c r="D395" s="771"/>
      <c r="E395" s="771"/>
      <c r="F395" s="771"/>
      <c r="G395" s="771"/>
      <c r="H395" s="771"/>
      <c r="I395" s="771"/>
      <c r="J395" s="771"/>
      <c r="K395" s="771"/>
      <c r="L395" s="771"/>
      <c r="M395" s="771"/>
      <c r="N395" s="771"/>
      <c r="O395" s="771"/>
      <c r="P395" s="771"/>
      <c r="Q395" s="771"/>
      <c r="R395" s="771"/>
      <c r="S395" s="771"/>
      <c r="T395" s="771"/>
      <c r="U395" s="771"/>
      <c r="V395" s="771"/>
      <c r="W395" s="771"/>
      <c r="X395" s="771"/>
      <c r="Y395" s="771"/>
      <c r="Z395" s="771"/>
      <c r="AA395" s="771"/>
      <c r="AB395" s="771"/>
      <c r="AC395" s="771"/>
      <c r="AD395" s="771"/>
      <c r="AE395" s="771"/>
      <c r="AF395" s="771"/>
      <c r="AG395" s="771"/>
      <c r="AH395" s="1104"/>
      <c r="AI395" s="1105"/>
      <c r="AJ395" s="1105"/>
      <c r="AK395" s="1105"/>
      <c r="AL395" s="1105"/>
      <c r="AM395" s="1105"/>
      <c r="AN395" s="1105"/>
      <c r="AO395" s="1105"/>
      <c r="AP395" s="1105"/>
      <c r="AQ395" s="1105"/>
      <c r="AR395" s="1105"/>
      <c r="AS395" s="1105"/>
      <c r="AT395" s="1105"/>
      <c r="AU395" s="1105"/>
      <c r="AV395" s="1105"/>
      <c r="AW395" s="1105"/>
      <c r="AX395" s="1105"/>
      <c r="AY395" s="1105"/>
      <c r="AZ395" s="1105"/>
      <c r="BA395" s="1105"/>
      <c r="BB395" s="1106"/>
    </row>
    <row r="396" spans="1:58" ht="12.6" customHeight="1">
      <c r="A396" s="762" t="s">
        <v>1875</v>
      </c>
    </row>
    <row r="397" spans="1:58" ht="9.9499999999999993" customHeight="1">
      <c r="A397" s="1058"/>
      <c r="B397" s="1059"/>
      <c r="C397" s="1059"/>
      <c r="D397" s="1059"/>
      <c r="E397" s="1059"/>
      <c r="F397" s="1059"/>
      <c r="G397" s="1059"/>
      <c r="H397" s="1059"/>
      <c r="I397" s="1059"/>
      <c r="J397" s="1059"/>
      <c r="K397" s="1059"/>
      <c r="L397" s="1059"/>
      <c r="M397" s="1059"/>
      <c r="N397" s="1059"/>
      <c r="O397" s="1059"/>
      <c r="P397" s="1059"/>
      <c r="Q397" s="1059"/>
      <c r="R397" s="1059"/>
      <c r="S397" s="1059"/>
      <c r="T397" s="1059"/>
      <c r="U397" s="1059"/>
      <c r="V397" s="1059"/>
      <c r="W397" s="1059"/>
      <c r="X397" s="1059"/>
      <c r="Y397" s="1059"/>
      <c r="Z397" s="1059"/>
      <c r="AA397" s="1059"/>
      <c r="AB397" s="1059"/>
      <c r="AC397" s="1059"/>
      <c r="AD397" s="1059"/>
      <c r="AE397" s="1059"/>
      <c r="AF397" s="1059"/>
      <c r="AG397" s="1059"/>
      <c r="AH397" s="1059"/>
      <c r="AI397" s="1059"/>
      <c r="AJ397" s="1059"/>
      <c r="AK397" s="1059"/>
      <c r="AL397" s="1059"/>
      <c r="AM397" s="1059"/>
      <c r="AN397" s="1059"/>
      <c r="AO397" s="1059"/>
      <c r="AP397" s="1059"/>
      <c r="AQ397" s="1059"/>
      <c r="AR397" s="1059"/>
      <c r="AS397" s="1059"/>
      <c r="AT397" s="1059"/>
      <c r="AU397" s="1059"/>
      <c r="AV397" s="1059"/>
      <c r="AW397" s="1059"/>
      <c r="AX397" s="1059"/>
      <c r="AY397" s="1059"/>
      <c r="AZ397" s="1059"/>
      <c r="BA397" s="1059"/>
      <c r="BB397" s="1060"/>
    </row>
    <row r="398" spans="1:58" ht="9.9499999999999993" customHeight="1">
      <c r="A398" s="1061"/>
      <c r="B398" s="1062"/>
      <c r="C398" s="1062"/>
      <c r="D398" s="1062"/>
      <c r="E398" s="1062"/>
      <c r="F398" s="1062"/>
      <c r="G398" s="1062"/>
      <c r="H398" s="1062"/>
      <c r="I398" s="1062"/>
      <c r="J398" s="1062"/>
      <c r="K398" s="1062"/>
      <c r="L398" s="1062"/>
      <c r="M398" s="1062"/>
      <c r="N398" s="1062"/>
      <c r="O398" s="1062"/>
      <c r="P398" s="1062"/>
      <c r="Q398" s="1062"/>
      <c r="R398" s="1062"/>
      <c r="S398" s="1062"/>
      <c r="T398" s="1062"/>
      <c r="U398" s="1062"/>
      <c r="V398" s="1062"/>
      <c r="W398" s="1062"/>
      <c r="X398" s="1062"/>
      <c r="Y398" s="1062"/>
      <c r="Z398" s="1062"/>
      <c r="AA398" s="1062"/>
      <c r="AB398" s="1062"/>
      <c r="AC398" s="1062"/>
      <c r="AD398" s="1062"/>
      <c r="AE398" s="1062"/>
      <c r="AF398" s="1062"/>
      <c r="AG398" s="1062"/>
      <c r="AH398" s="1062"/>
      <c r="AI398" s="1062"/>
      <c r="AJ398" s="1062"/>
      <c r="AK398" s="1062"/>
      <c r="AL398" s="1062"/>
      <c r="AM398" s="1062"/>
      <c r="AN398" s="1062"/>
      <c r="AO398" s="1062"/>
      <c r="AP398" s="1062"/>
      <c r="AQ398" s="1062"/>
      <c r="AR398" s="1062"/>
      <c r="AS398" s="1062"/>
      <c r="AT398" s="1062"/>
      <c r="AU398" s="1062"/>
      <c r="AV398" s="1062"/>
      <c r="AW398" s="1062"/>
      <c r="AX398" s="1062"/>
      <c r="AY398" s="1062"/>
      <c r="AZ398" s="1062"/>
      <c r="BA398" s="1062"/>
      <c r="BB398" s="1063"/>
    </row>
    <row r="399" spans="1:58" ht="9.9499999999999993" customHeight="1">
      <c r="A399" s="1061"/>
      <c r="B399" s="1062"/>
      <c r="C399" s="1062"/>
      <c r="D399" s="1062"/>
      <c r="E399" s="1062"/>
      <c r="F399" s="1062"/>
      <c r="G399" s="1062"/>
      <c r="H399" s="1062"/>
      <c r="I399" s="1062"/>
      <c r="J399" s="1062"/>
      <c r="K399" s="1062"/>
      <c r="L399" s="1062"/>
      <c r="M399" s="1062"/>
      <c r="N399" s="1062"/>
      <c r="O399" s="1062"/>
      <c r="P399" s="1062"/>
      <c r="Q399" s="1062"/>
      <c r="R399" s="1062"/>
      <c r="S399" s="1062"/>
      <c r="T399" s="1062"/>
      <c r="U399" s="1062"/>
      <c r="V399" s="1062"/>
      <c r="W399" s="1062"/>
      <c r="X399" s="1062"/>
      <c r="Y399" s="1062"/>
      <c r="Z399" s="1062"/>
      <c r="AA399" s="1062"/>
      <c r="AB399" s="1062"/>
      <c r="AC399" s="1062"/>
      <c r="AD399" s="1062"/>
      <c r="AE399" s="1062"/>
      <c r="AF399" s="1062"/>
      <c r="AG399" s="1062"/>
      <c r="AH399" s="1062"/>
      <c r="AI399" s="1062"/>
      <c r="AJ399" s="1062"/>
      <c r="AK399" s="1062"/>
      <c r="AL399" s="1062"/>
      <c r="AM399" s="1062"/>
      <c r="AN399" s="1062"/>
      <c r="AO399" s="1062"/>
      <c r="AP399" s="1062"/>
      <c r="AQ399" s="1062"/>
      <c r="AR399" s="1062"/>
      <c r="AS399" s="1062"/>
      <c r="AT399" s="1062"/>
      <c r="AU399" s="1062"/>
      <c r="AV399" s="1062"/>
      <c r="AW399" s="1062"/>
      <c r="AX399" s="1062"/>
      <c r="AY399" s="1062"/>
      <c r="AZ399" s="1062"/>
      <c r="BA399" s="1062"/>
      <c r="BB399" s="1063"/>
    </row>
    <row r="400" spans="1:58" ht="9.9499999999999993" customHeight="1">
      <c r="A400" s="1061"/>
      <c r="B400" s="1062"/>
      <c r="C400" s="1062"/>
      <c r="D400" s="1062"/>
      <c r="E400" s="1062"/>
      <c r="F400" s="1062"/>
      <c r="G400" s="1062"/>
      <c r="H400" s="1062"/>
      <c r="I400" s="1062"/>
      <c r="J400" s="1062"/>
      <c r="K400" s="1062"/>
      <c r="L400" s="1062"/>
      <c r="M400" s="1062"/>
      <c r="N400" s="1062"/>
      <c r="O400" s="1062"/>
      <c r="P400" s="1062"/>
      <c r="Q400" s="1062"/>
      <c r="R400" s="1062"/>
      <c r="S400" s="1062"/>
      <c r="T400" s="1062"/>
      <c r="U400" s="1062"/>
      <c r="V400" s="1062"/>
      <c r="W400" s="1062"/>
      <c r="X400" s="1062"/>
      <c r="Y400" s="1062"/>
      <c r="Z400" s="1062"/>
      <c r="AA400" s="1062"/>
      <c r="AB400" s="1062"/>
      <c r="AC400" s="1062"/>
      <c r="AD400" s="1062"/>
      <c r="AE400" s="1062"/>
      <c r="AF400" s="1062"/>
      <c r="AG400" s="1062"/>
      <c r="AH400" s="1062"/>
      <c r="AI400" s="1062"/>
      <c r="AJ400" s="1062"/>
      <c r="AK400" s="1062"/>
      <c r="AL400" s="1062"/>
      <c r="AM400" s="1062"/>
      <c r="AN400" s="1062"/>
      <c r="AO400" s="1062"/>
      <c r="AP400" s="1062"/>
      <c r="AQ400" s="1062"/>
      <c r="AR400" s="1062"/>
      <c r="AS400" s="1062"/>
      <c r="AT400" s="1062"/>
      <c r="AU400" s="1062"/>
      <c r="AV400" s="1062"/>
      <c r="AW400" s="1062"/>
      <c r="AX400" s="1062"/>
      <c r="AY400" s="1062"/>
      <c r="AZ400" s="1062"/>
      <c r="BA400" s="1062"/>
      <c r="BB400" s="1063"/>
    </row>
    <row r="401" spans="1:54" ht="9.9499999999999993" customHeight="1">
      <c r="A401" s="1064"/>
      <c r="B401" s="1065"/>
      <c r="C401" s="1065"/>
      <c r="D401" s="1065"/>
      <c r="E401" s="1065"/>
      <c r="F401" s="1065"/>
      <c r="G401" s="1065"/>
      <c r="H401" s="1065"/>
      <c r="I401" s="1065"/>
      <c r="J401" s="1065"/>
      <c r="K401" s="1065"/>
      <c r="L401" s="1065"/>
      <c r="M401" s="1065"/>
      <c r="N401" s="1065"/>
      <c r="O401" s="1065"/>
      <c r="P401" s="1065"/>
      <c r="Q401" s="1065"/>
      <c r="R401" s="1065"/>
      <c r="S401" s="1065"/>
      <c r="T401" s="1065"/>
      <c r="U401" s="1065"/>
      <c r="V401" s="1065"/>
      <c r="W401" s="1065"/>
      <c r="X401" s="1065"/>
      <c r="Y401" s="1065"/>
      <c r="Z401" s="1065"/>
      <c r="AA401" s="1065"/>
      <c r="AB401" s="1065"/>
      <c r="AC401" s="1065"/>
      <c r="AD401" s="1065"/>
      <c r="AE401" s="1065"/>
      <c r="AF401" s="1065"/>
      <c r="AG401" s="1065"/>
      <c r="AH401" s="1065"/>
      <c r="AI401" s="1065"/>
      <c r="AJ401" s="1065"/>
      <c r="AK401" s="1065"/>
      <c r="AL401" s="1065"/>
      <c r="AM401" s="1065"/>
      <c r="AN401" s="1065"/>
      <c r="AO401" s="1065"/>
      <c r="AP401" s="1065"/>
      <c r="AQ401" s="1065"/>
      <c r="AR401" s="1065"/>
      <c r="AS401" s="1065"/>
      <c r="AT401" s="1065"/>
      <c r="AU401" s="1065"/>
      <c r="AV401" s="1065"/>
      <c r="AW401" s="1065"/>
      <c r="AX401" s="1065"/>
      <c r="AY401" s="1065"/>
      <c r="AZ401" s="1065"/>
      <c r="BA401" s="1065"/>
      <c r="BB401" s="1066"/>
    </row>
    <row r="402" spans="1:54" s="289" customFormat="1" ht="12.6" customHeight="1">
      <c r="A402" s="315" t="s">
        <v>3609</v>
      </c>
    </row>
    <row r="403" spans="1:54" s="289" customFormat="1" ht="12.6" customHeight="1">
      <c r="A403" s="315" t="s">
        <v>2302</v>
      </c>
      <c r="B403" s="393"/>
      <c r="C403" s="1036" t="str">
        <f>$C$2</f>
        <v>ELEKTROSYSTEM, a.s.</v>
      </c>
      <c r="D403" s="1036"/>
      <c r="E403" s="1036"/>
      <c r="F403" s="1036"/>
      <c r="G403" s="1036"/>
      <c r="H403" s="1036"/>
      <c r="I403" s="1036"/>
      <c r="J403" s="1036"/>
      <c r="K403" s="1036"/>
      <c r="L403" s="1036"/>
      <c r="M403" s="1036"/>
      <c r="N403" s="1036"/>
      <c r="O403" s="1036"/>
      <c r="P403" s="1036"/>
      <c r="Q403" s="1036"/>
      <c r="R403" s="1036"/>
      <c r="S403" s="1036"/>
      <c r="T403" s="1036"/>
      <c r="U403" s="1036"/>
      <c r="V403" s="1036"/>
      <c r="W403" s="1036"/>
      <c r="X403" s="1036"/>
      <c r="Y403" s="1036"/>
      <c r="Z403" s="1037"/>
      <c r="AB403" s="289" t="s">
        <v>922</v>
      </c>
      <c r="AD403" s="1035" t="str">
        <f>$AD$2</f>
        <v>31571875</v>
      </c>
      <c r="AE403" s="1036"/>
      <c r="AF403" s="1036"/>
      <c r="AG403" s="1036"/>
      <c r="AH403" s="1036"/>
      <c r="AI403" s="1036"/>
      <c r="AJ403" s="1036"/>
      <c r="AK403" s="1037"/>
      <c r="AL403" s="289" t="s">
        <v>844</v>
      </c>
      <c r="AN403" s="1026" t="str">
        <f>$AN$2</f>
        <v>21020448496</v>
      </c>
      <c r="AO403" s="1027"/>
      <c r="AP403" s="1027"/>
      <c r="AQ403" s="1027"/>
      <c r="AR403" s="1027"/>
      <c r="AS403" s="1027"/>
      <c r="AT403" s="1027"/>
      <c r="AU403" s="1027"/>
      <c r="AV403" s="1027"/>
      <c r="AW403" s="1027"/>
      <c r="AX403" s="1027"/>
      <c r="AY403" s="1027"/>
      <c r="AZ403" s="1027"/>
      <c r="BA403" s="1027"/>
      <c r="BB403" s="1028"/>
    </row>
    <row r="404" spans="1:54" ht="12.6" customHeight="1">
      <c r="A404" s="769"/>
    </row>
    <row r="405" spans="1:54" ht="12.6" customHeight="1">
      <c r="A405" s="769" t="s">
        <v>1874</v>
      </c>
    </row>
    <row r="406" spans="1:54" ht="12.6" customHeight="1">
      <c r="A406" s="1148"/>
      <c r="B406" s="1149"/>
      <c r="C406" s="1149"/>
      <c r="D406" s="1149"/>
      <c r="E406" s="1149"/>
      <c r="F406" s="1149"/>
      <c r="G406" s="1149"/>
      <c r="H406" s="1149"/>
      <c r="I406" s="1149"/>
      <c r="J406" s="1149"/>
      <c r="K406" s="1054" t="s">
        <v>816</v>
      </c>
      <c r="L406" s="1055"/>
      <c r="M406" s="1055"/>
      <c r="N406" s="1055"/>
      <c r="O406" s="1055"/>
      <c r="P406" s="1055"/>
      <c r="Q406" s="1055"/>
      <c r="R406" s="1055"/>
      <c r="S406" s="1055"/>
      <c r="T406" s="1055"/>
      <c r="U406" s="1055"/>
      <c r="V406" s="1055"/>
      <c r="W406" s="1055"/>
      <c r="X406" s="1055"/>
      <c r="Y406" s="1055"/>
      <c r="Z406" s="1055"/>
      <c r="AA406" s="1055"/>
      <c r="AB406" s="1055"/>
      <c r="AC406" s="1055"/>
      <c r="AD406" s="1055"/>
      <c r="AE406" s="1055"/>
      <c r="AF406" s="1055"/>
      <c r="AG406" s="1055"/>
      <c r="AH406" s="1055"/>
      <c r="AI406" s="1055"/>
      <c r="AJ406" s="1055"/>
      <c r="AK406" s="1055"/>
      <c r="AL406" s="1055"/>
      <c r="AM406" s="1055"/>
      <c r="AN406" s="1055"/>
      <c r="AO406" s="1055"/>
      <c r="AP406" s="1055"/>
      <c r="AQ406" s="1055"/>
      <c r="AR406" s="1055"/>
      <c r="AS406" s="1055"/>
      <c r="AT406" s="1055"/>
      <c r="AU406" s="1055"/>
      <c r="AV406" s="1055"/>
      <c r="AW406" s="1055"/>
      <c r="AX406" s="1055"/>
      <c r="AY406" s="1055"/>
      <c r="AZ406" s="1055"/>
      <c r="BA406" s="1055"/>
      <c r="BB406" s="1056"/>
    </row>
    <row r="407" spans="1:54" ht="12.6" customHeight="1">
      <c r="A407" s="1048" t="s">
        <v>1873</v>
      </c>
      <c r="B407" s="1049"/>
      <c r="C407" s="1049"/>
      <c r="D407" s="1049"/>
      <c r="E407" s="1049"/>
      <c r="F407" s="1049"/>
      <c r="G407" s="1049"/>
      <c r="H407" s="1049"/>
      <c r="I407" s="1049"/>
      <c r="J407" s="1049"/>
      <c r="K407" s="1148"/>
      <c r="L407" s="1149"/>
      <c r="M407" s="1149"/>
      <c r="N407" s="1149"/>
      <c r="O407" s="1150"/>
      <c r="P407" s="1160"/>
      <c r="Q407" s="1160"/>
      <c r="R407" s="1160"/>
      <c r="S407" s="1160"/>
      <c r="T407" s="1160"/>
      <c r="U407" s="1160"/>
      <c r="V407" s="1160"/>
      <c r="W407" s="1160"/>
      <c r="X407" s="1160" t="s">
        <v>1535</v>
      </c>
      <c r="Y407" s="1160"/>
      <c r="Z407" s="1160"/>
      <c r="AA407" s="1160"/>
      <c r="AB407" s="1160"/>
      <c r="AC407" s="1160"/>
      <c r="AD407" s="1160"/>
      <c r="AE407" s="1160"/>
      <c r="AF407" s="1160"/>
      <c r="AG407" s="1160"/>
      <c r="AH407" s="1160"/>
      <c r="AI407" s="1160"/>
      <c r="AJ407" s="1160"/>
      <c r="AK407" s="1160"/>
      <c r="AL407" s="1160"/>
      <c r="AM407" s="1160"/>
      <c r="AN407" s="1160"/>
      <c r="AO407" s="1160"/>
      <c r="AP407" s="1160"/>
      <c r="AQ407" s="1160"/>
      <c r="AR407" s="1160"/>
      <c r="AS407" s="1160"/>
      <c r="AT407" s="1160"/>
      <c r="AU407" s="1160"/>
      <c r="AV407" s="1160"/>
      <c r="AW407" s="1160"/>
      <c r="AX407" s="1160"/>
      <c r="AY407" s="1160"/>
      <c r="AZ407" s="1160"/>
      <c r="BA407" s="1160"/>
      <c r="BB407" s="1160"/>
    </row>
    <row r="408" spans="1:54" ht="12.6" customHeight="1">
      <c r="A408" s="1048" t="s">
        <v>1872</v>
      </c>
      <c r="B408" s="1049"/>
      <c r="C408" s="1049"/>
      <c r="D408" s="1049"/>
      <c r="E408" s="1049"/>
      <c r="F408" s="1049"/>
      <c r="G408" s="1049"/>
      <c r="H408" s="1049"/>
      <c r="I408" s="1049"/>
      <c r="J408" s="1049"/>
      <c r="K408" s="1048" t="s">
        <v>1871</v>
      </c>
      <c r="L408" s="1049"/>
      <c r="M408" s="1049"/>
      <c r="N408" s="1049"/>
      <c r="O408" s="1050"/>
      <c r="P408" s="1140" t="s">
        <v>1871</v>
      </c>
      <c r="Q408" s="1140"/>
      <c r="R408" s="1140"/>
      <c r="S408" s="1140"/>
      <c r="T408" s="1140"/>
      <c r="U408" s="1140"/>
      <c r="V408" s="1140"/>
      <c r="W408" s="1140"/>
      <c r="X408" s="1140" t="s">
        <v>1870</v>
      </c>
      <c r="Y408" s="1140"/>
      <c r="Z408" s="1140"/>
      <c r="AA408" s="1140"/>
      <c r="AB408" s="1140"/>
      <c r="AC408" s="1140"/>
      <c r="AD408" s="1140"/>
      <c r="AE408" s="1140"/>
      <c r="AF408" s="1140"/>
      <c r="AG408" s="1140" t="s">
        <v>1592</v>
      </c>
      <c r="AH408" s="1140"/>
      <c r="AI408" s="1140"/>
      <c r="AJ408" s="1140"/>
      <c r="AK408" s="1140"/>
      <c r="AL408" s="1140"/>
      <c r="AM408" s="1140"/>
      <c r="AN408" s="1140"/>
      <c r="AO408" s="1140"/>
      <c r="AP408" s="1140" t="s">
        <v>1869</v>
      </c>
      <c r="AQ408" s="1140"/>
      <c r="AR408" s="1140"/>
      <c r="AS408" s="1140"/>
      <c r="AT408" s="1140"/>
      <c r="AU408" s="1140"/>
      <c r="AV408" s="1140"/>
      <c r="AW408" s="1140"/>
      <c r="AX408" s="1140"/>
      <c r="AY408" s="1140"/>
      <c r="AZ408" s="1140"/>
      <c r="BA408" s="1140"/>
      <c r="BB408" s="1140"/>
    </row>
    <row r="409" spans="1:54" ht="12.6" customHeight="1">
      <c r="A409" s="1048" t="s">
        <v>1863</v>
      </c>
      <c r="B409" s="1049"/>
      <c r="C409" s="1049"/>
      <c r="D409" s="1049"/>
      <c r="E409" s="1049"/>
      <c r="F409" s="1049"/>
      <c r="G409" s="1049"/>
      <c r="H409" s="1049"/>
      <c r="I409" s="1049"/>
      <c r="J409" s="1049"/>
      <c r="K409" s="1048" t="s">
        <v>1868</v>
      </c>
      <c r="L409" s="1049"/>
      <c r="M409" s="1049"/>
      <c r="N409" s="1049"/>
      <c r="O409" s="1050"/>
      <c r="P409" s="1140" t="s">
        <v>1867</v>
      </c>
      <c r="Q409" s="1140"/>
      <c r="R409" s="1140"/>
      <c r="S409" s="1140"/>
      <c r="T409" s="1140"/>
      <c r="U409" s="1140"/>
      <c r="V409" s="1140"/>
      <c r="W409" s="1140"/>
      <c r="X409" s="1140" t="s">
        <v>1866</v>
      </c>
      <c r="Y409" s="1140"/>
      <c r="Z409" s="1140"/>
      <c r="AA409" s="1140"/>
      <c r="AB409" s="1140"/>
      <c r="AC409" s="1140"/>
      <c r="AD409" s="1140"/>
      <c r="AE409" s="1140"/>
      <c r="AF409" s="1140"/>
      <c r="AG409" s="1140" t="s">
        <v>1865</v>
      </c>
      <c r="AH409" s="1140"/>
      <c r="AI409" s="1140"/>
      <c r="AJ409" s="1140"/>
      <c r="AK409" s="1140"/>
      <c r="AL409" s="1140"/>
      <c r="AM409" s="1140"/>
      <c r="AN409" s="1140"/>
      <c r="AO409" s="1140"/>
      <c r="AP409" s="1140" t="s">
        <v>1715</v>
      </c>
      <c r="AQ409" s="1140"/>
      <c r="AR409" s="1140"/>
      <c r="AS409" s="1140"/>
      <c r="AT409" s="1140"/>
      <c r="AU409" s="1140"/>
      <c r="AV409" s="1140"/>
      <c r="AW409" s="1140"/>
      <c r="AX409" s="1140"/>
      <c r="AY409" s="1140"/>
      <c r="AZ409" s="1140"/>
      <c r="BA409" s="1140"/>
      <c r="BB409" s="1140"/>
    </row>
    <row r="410" spans="1:54" ht="12.6" customHeight="1">
      <c r="A410" s="1048" t="s">
        <v>1861</v>
      </c>
      <c r="B410" s="1049"/>
      <c r="C410" s="1049"/>
      <c r="D410" s="1049"/>
      <c r="E410" s="1049"/>
      <c r="F410" s="1049"/>
      <c r="G410" s="1049"/>
      <c r="H410" s="1049"/>
      <c r="I410" s="1049"/>
      <c r="J410" s="1049"/>
      <c r="K410" s="1048" t="s">
        <v>476</v>
      </c>
      <c r="L410" s="1049"/>
      <c r="M410" s="1049"/>
      <c r="N410" s="1049"/>
      <c r="O410" s="1050"/>
      <c r="P410" s="1140" t="s">
        <v>1864</v>
      </c>
      <c r="Q410" s="1140"/>
      <c r="R410" s="1140"/>
      <c r="S410" s="1140"/>
      <c r="T410" s="1140"/>
      <c r="U410" s="1140"/>
      <c r="V410" s="1140"/>
      <c r="W410" s="1140"/>
      <c r="X410" s="1140" t="s">
        <v>1863</v>
      </c>
      <c r="Y410" s="1140"/>
      <c r="Z410" s="1140"/>
      <c r="AA410" s="1140"/>
      <c r="AB410" s="1140"/>
      <c r="AC410" s="1140"/>
      <c r="AD410" s="1140"/>
      <c r="AE410" s="1140"/>
      <c r="AF410" s="1140"/>
      <c r="AG410" s="1140" t="s">
        <v>1863</v>
      </c>
      <c r="AH410" s="1140"/>
      <c r="AI410" s="1140"/>
      <c r="AJ410" s="1140"/>
      <c r="AK410" s="1140"/>
      <c r="AL410" s="1140"/>
      <c r="AM410" s="1140"/>
      <c r="AN410" s="1140"/>
      <c r="AO410" s="1140"/>
      <c r="AP410" s="1140" t="s">
        <v>1862</v>
      </c>
      <c r="AQ410" s="1140"/>
      <c r="AR410" s="1140"/>
      <c r="AS410" s="1140"/>
      <c r="AT410" s="1140"/>
      <c r="AU410" s="1140"/>
      <c r="AV410" s="1140"/>
      <c r="AW410" s="1140"/>
      <c r="AX410" s="1140"/>
      <c r="AY410" s="1140"/>
      <c r="AZ410" s="1140"/>
      <c r="BA410" s="1140"/>
      <c r="BB410" s="1140"/>
    </row>
    <row r="411" spans="1:54" ht="12.6" customHeight="1">
      <c r="A411" s="1048"/>
      <c r="B411" s="1049"/>
      <c r="C411" s="1049"/>
      <c r="D411" s="1049"/>
      <c r="E411" s="1049"/>
      <c r="F411" s="1049"/>
      <c r="G411" s="1049"/>
      <c r="H411" s="1049"/>
      <c r="I411" s="1049"/>
      <c r="J411" s="1049"/>
      <c r="K411" s="1048"/>
      <c r="L411" s="1049"/>
      <c r="M411" s="1049"/>
      <c r="N411" s="1049"/>
      <c r="O411" s="1050"/>
      <c r="P411" s="1140" t="s">
        <v>476</v>
      </c>
      <c r="Q411" s="1140"/>
      <c r="R411" s="1140"/>
      <c r="S411" s="1140"/>
      <c r="T411" s="1140"/>
      <c r="U411" s="1140"/>
      <c r="V411" s="1140"/>
      <c r="W411" s="1140"/>
      <c r="X411" s="1140" t="s">
        <v>1861</v>
      </c>
      <c r="Y411" s="1140"/>
      <c r="Z411" s="1140"/>
      <c r="AA411" s="1140"/>
      <c r="AB411" s="1140"/>
      <c r="AC411" s="1140"/>
      <c r="AD411" s="1140"/>
      <c r="AE411" s="1140"/>
      <c r="AF411" s="1140"/>
      <c r="AG411" s="1140" t="s">
        <v>1861</v>
      </c>
      <c r="AH411" s="1140"/>
      <c r="AI411" s="1140"/>
      <c r="AJ411" s="1140"/>
      <c r="AK411" s="1140"/>
      <c r="AL411" s="1140"/>
      <c r="AM411" s="1140"/>
      <c r="AN411" s="1140"/>
      <c r="AO411" s="1140"/>
      <c r="AP411" s="1140"/>
      <c r="AQ411" s="1140"/>
      <c r="AR411" s="1140"/>
      <c r="AS411" s="1140"/>
      <c r="AT411" s="1140"/>
      <c r="AU411" s="1140"/>
      <c r="AV411" s="1140"/>
      <c r="AW411" s="1140"/>
      <c r="AX411" s="1140"/>
      <c r="AY411" s="1140"/>
      <c r="AZ411" s="1140"/>
      <c r="BA411" s="1140"/>
      <c r="BB411" s="1140"/>
    </row>
    <row r="412" spans="1:54" ht="12.6" customHeight="1">
      <c r="A412" s="1051" t="s">
        <v>817</v>
      </c>
      <c r="B412" s="1052"/>
      <c r="C412" s="1052"/>
      <c r="D412" s="1052"/>
      <c r="E412" s="1052"/>
      <c r="F412" s="1052"/>
      <c r="G412" s="1052"/>
      <c r="H412" s="1052"/>
      <c r="I412" s="1052"/>
      <c r="J412" s="1052"/>
      <c r="K412" s="1051" t="s">
        <v>818</v>
      </c>
      <c r="L412" s="1052"/>
      <c r="M412" s="1052"/>
      <c r="N412" s="1052"/>
      <c r="O412" s="1053"/>
      <c r="P412" s="1146" t="s">
        <v>819</v>
      </c>
      <c r="Q412" s="1146"/>
      <c r="R412" s="1146"/>
      <c r="S412" s="1146"/>
      <c r="T412" s="1146"/>
      <c r="U412" s="1146"/>
      <c r="V412" s="1146"/>
      <c r="W412" s="1146"/>
      <c r="X412" s="1146" t="s">
        <v>477</v>
      </c>
      <c r="Y412" s="1146"/>
      <c r="Z412" s="1146"/>
      <c r="AA412" s="1146"/>
      <c r="AB412" s="1146"/>
      <c r="AC412" s="1146"/>
      <c r="AD412" s="1146"/>
      <c r="AE412" s="1146"/>
      <c r="AF412" s="1146"/>
      <c r="AG412" s="1146" t="s">
        <v>478</v>
      </c>
      <c r="AH412" s="1146"/>
      <c r="AI412" s="1146"/>
      <c r="AJ412" s="1146"/>
      <c r="AK412" s="1146"/>
      <c r="AL412" s="1146"/>
      <c r="AM412" s="1146"/>
      <c r="AN412" s="1146"/>
      <c r="AO412" s="1146"/>
      <c r="AP412" s="1146" t="s">
        <v>481</v>
      </c>
      <c r="AQ412" s="1146"/>
      <c r="AR412" s="1146"/>
      <c r="AS412" s="1146"/>
      <c r="AT412" s="1146"/>
      <c r="AU412" s="1146"/>
      <c r="AV412" s="1146"/>
      <c r="AW412" s="1146"/>
      <c r="AX412" s="1146"/>
      <c r="AY412" s="1146"/>
      <c r="AZ412" s="1146"/>
      <c r="BA412" s="1146"/>
      <c r="BB412" s="1146"/>
    </row>
    <row r="413" spans="1:54" ht="12.6" customHeight="1">
      <c r="A413" s="762" t="s">
        <v>2235</v>
      </c>
    </row>
    <row r="414" spans="1:54" ht="12.6" customHeight="1">
      <c r="A414" s="1147"/>
      <c r="B414" s="1147"/>
      <c r="C414" s="1147"/>
      <c r="D414" s="1147"/>
      <c r="E414" s="1147"/>
      <c r="F414" s="1147"/>
      <c r="G414" s="1147"/>
      <c r="H414" s="1147"/>
      <c r="I414" s="1147"/>
      <c r="J414" s="1147"/>
      <c r="K414" s="1041"/>
      <c r="L414" s="1041"/>
      <c r="M414" s="1041"/>
      <c r="N414" s="1041"/>
      <c r="O414" s="1041"/>
      <c r="P414" s="1041"/>
      <c r="Q414" s="1041"/>
      <c r="R414" s="1041"/>
      <c r="S414" s="1041"/>
      <c r="T414" s="1041"/>
      <c r="U414" s="1041"/>
      <c r="V414" s="1041"/>
      <c r="W414" s="1041"/>
      <c r="X414" s="1041"/>
      <c r="Y414" s="1041"/>
      <c r="Z414" s="1041"/>
      <c r="AA414" s="1041"/>
      <c r="AB414" s="1041"/>
      <c r="AC414" s="1041"/>
      <c r="AD414" s="1041"/>
      <c r="AE414" s="1041"/>
      <c r="AF414" s="1041"/>
      <c r="AG414" s="1041"/>
      <c r="AH414" s="1041"/>
      <c r="AI414" s="1041"/>
      <c r="AJ414" s="1041"/>
      <c r="AK414" s="1041"/>
      <c r="AL414" s="1041"/>
      <c r="AM414" s="1041"/>
      <c r="AN414" s="1041"/>
      <c r="AO414" s="1041"/>
      <c r="AP414" s="1041"/>
      <c r="AQ414" s="1041"/>
      <c r="AR414" s="1041"/>
      <c r="AS414" s="1041"/>
      <c r="AT414" s="1041"/>
      <c r="AU414" s="1041"/>
      <c r="AV414" s="1041"/>
      <c r="AW414" s="1041"/>
      <c r="AX414" s="1041"/>
      <c r="AY414" s="1041"/>
      <c r="AZ414" s="1041"/>
      <c r="BA414" s="1041"/>
      <c r="BB414" s="1041"/>
    </row>
    <row r="415" spans="1:54" ht="12.6" customHeight="1">
      <c r="A415" s="1147"/>
      <c r="B415" s="1147"/>
      <c r="C415" s="1147"/>
      <c r="D415" s="1147"/>
      <c r="E415" s="1147"/>
      <c r="F415" s="1147"/>
      <c r="G415" s="1147"/>
      <c r="H415" s="1147"/>
      <c r="I415" s="1147"/>
      <c r="J415" s="1147"/>
      <c r="K415" s="1041"/>
      <c r="L415" s="1041"/>
      <c r="M415" s="1041"/>
      <c r="N415" s="1041"/>
      <c r="O415" s="1041"/>
      <c r="P415" s="1041"/>
      <c r="Q415" s="1041"/>
      <c r="R415" s="1041"/>
      <c r="S415" s="1041"/>
      <c r="T415" s="1041"/>
      <c r="U415" s="1041"/>
      <c r="V415" s="1041"/>
      <c r="W415" s="1041"/>
      <c r="X415" s="1041"/>
      <c r="Y415" s="1041"/>
      <c r="Z415" s="1041"/>
      <c r="AA415" s="1041"/>
      <c r="AB415" s="1041"/>
      <c r="AC415" s="1041"/>
      <c r="AD415" s="1041"/>
      <c r="AE415" s="1041"/>
      <c r="AF415" s="1041"/>
      <c r="AG415" s="1041"/>
      <c r="AH415" s="1041"/>
      <c r="AI415" s="1041"/>
      <c r="AJ415" s="1041"/>
      <c r="AK415" s="1041"/>
      <c r="AL415" s="1041"/>
      <c r="AM415" s="1041"/>
      <c r="AN415" s="1041"/>
      <c r="AO415" s="1041"/>
      <c r="AP415" s="1041"/>
      <c r="AQ415" s="1041"/>
      <c r="AR415" s="1041"/>
      <c r="AS415" s="1041"/>
      <c r="AT415" s="1041"/>
      <c r="AU415" s="1041"/>
      <c r="AV415" s="1041"/>
      <c r="AW415" s="1041"/>
      <c r="AX415" s="1041"/>
      <c r="AY415" s="1041"/>
      <c r="AZ415" s="1041"/>
      <c r="BA415" s="1041"/>
      <c r="BB415" s="1041"/>
    </row>
    <row r="416" spans="1:54" ht="12.6" customHeight="1">
      <c r="A416" s="1147"/>
      <c r="B416" s="1147"/>
      <c r="C416" s="1147"/>
      <c r="D416" s="1147"/>
      <c r="E416" s="1147"/>
      <c r="F416" s="1147"/>
      <c r="G416" s="1147"/>
      <c r="H416" s="1147"/>
      <c r="I416" s="1147"/>
      <c r="J416" s="1147"/>
      <c r="K416" s="1041"/>
      <c r="L416" s="1041"/>
      <c r="M416" s="1041"/>
      <c r="N416" s="1041"/>
      <c r="O416" s="1041"/>
      <c r="P416" s="1041"/>
      <c r="Q416" s="1041"/>
      <c r="R416" s="1041"/>
      <c r="S416" s="1041"/>
      <c r="T416" s="1041"/>
      <c r="U416" s="1041"/>
      <c r="V416" s="1041"/>
      <c r="W416" s="1041"/>
      <c r="X416" s="1041"/>
      <c r="Y416" s="1041"/>
      <c r="Z416" s="1041"/>
      <c r="AA416" s="1041"/>
      <c r="AB416" s="1041"/>
      <c r="AC416" s="1041"/>
      <c r="AD416" s="1041"/>
      <c r="AE416" s="1041"/>
      <c r="AF416" s="1041"/>
      <c r="AG416" s="1041"/>
      <c r="AH416" s="1041"/>
      <c r="AI416" s="1041"/>
      <c r="AJ416" s="1041"/>
      <c r="AK416" s="1041"/>
      <c r="AL416" s="1041"/>
      <c r="AM416" s="1041"/>
      <c r="AN416" s="1041"/>
      <c r="AO416" s="1041"/>
      <c r="AP416" s="1041"/>
      <c r="AQ416" s="1041"/>
      <c r="AR416" s="1041"/>
      <c r="AS416" s="1041"/>
      <c r="AT416" s="1041"/>
      <c r="AU416" s="1041"/>
      <c r="AV416" s="1041"/>
      <c r="AW416" s="1041"/>
      <c r="AX416" s="1041"/>
      <c r="AY416" s="1041"/>
      <c r="AZ416" s="1041"/>
      <c r="BA416" s="1041"/>
      <c r="BB416" s="1041"/>
    </row>
    <row r="417" spans="1:54" ht="12.6" customHeight="1">
      <c r="A417" s="762" t="s">
        <v>2236</v>
      </c>
      <c r="K417" s="809"/>
      <c r="L417" s="809"/>
      <c r="M417" s="809"/>
      <c r="N417" s="809"/>
      <c r="O417" s="809"/>
      <c r="P417" s="809"/>
      <c r="Q417" s="809"/>
      <c r="R417" s="809"/>
      <c r="S417" s="809"/>
      <c r="T417" s="809"/>
      <c r="U417" s="809"/>
      <c r="V417" s="809"/>
      <c r="W417" s="809"/>
      <c r="X417" s="809"/>
      <c r="Y417" s="809"/>
      <c r="Z417" s="809"/>
      <c r="AA417" s="809"/>
      <c r="AB417" s="809"/>
      <c r="AC417" s="809"/>
      <c r="AD417" s="809"/>
      <c r="AE417" s="809"/>
      <c r="AF417" s="809"/>
      <c r="AG417" s="809"/>
      <c r="AH417" s="809"/>
      <c r="AI417" s="809"/>
      <c r="AJ417" s="809"/>
      <c r="AK417" s="809"/>
      <c r="AL417" s="809"/>
      <c r="AM417" s="809"/>
      <c r="AN417" s="809"/>
      <c r="AO417" s="809"/>
      <c r="AP417" s="809"/>
      <c r="AQ417" s="809"/>
      <c r="AR417" s="809"/>
      <c r="AS417" s="809"/>
      <c r="AT417" s="809"/>
      <c r="AU417" s="809"/>
      <c r="AV417" s="809"/>
      <c r="AW417" s="809"/>
      <c r="AX417" s="809"/>
      <c r="AY417" s="809"/>
      <c r="AZ417" s="809"/>
      <c r="BA417" s="809"/>
      <c r="BB417" s="809"/>
    </row>
    <row r="418" spans="1:54" ht="12.6" customHeight="1">
      <c r="A418" s="1147"/>
      <c r="B418" s="1147"/>
      <c r="C418" s="1147"/>
      <c r="D418" s="1147"/>
      <c r="E418" s="1147"/>
      <c r="F418" s="1147"/>
      <c r="G418" s="1147"/>
      <c r="H418" s="1147"/>
      <c r="I418" s="1147"/>
      <c r="J418" s="1147"/>
      <c r="K418" s="1041"/>
      <c r="L418" s="1041"/>
      <c r="M418" s="1041"/>
      <c r="N418" s="1041"/>
      <c r="O418" s="1041"/>
      <c r="P418" s="1041"/>
      <c r="Q418" s="1041"/>
      <c r="R418" s="1041"/>
      <c r="S418" s="1041"/>
      <c r="T418" s="1041"/>
      <c r="U418" s="1041"/>
      <c r="V418" s="1041"/>
      <c r="W418" s="1041"/>
      <c r="X418" s="1041"/>
      <c r="Y418" s="1041"/>
      <c r="Z418" s="1041"/>
      <c r="AA418" s="1041"/>
      <c r="AB418" s="1041"/>
      <c r="AC418" s="1041"/>
      <c r="AD418" s="1041"/>
      <c r="AE418" s="1041"/>
      <c r="AF418" s="1041"/>
      <c r="AG418" s="1041"/>
      <c r="AH418" s="1041"/>
      <c r="AI418" s="1041"/>
      <c r="AJ418" s="1041"/>
      <c r="AK418" s="1041"/>
      <c r="AL418" s="1041"/>
      <c r="AM418" s="1041"/>
      <c r="AN418" s="1041"/>
      <c r="AO418" s="1041"/>
      <c r="AP418" s="1041"/>
      <c r="AQ418" s="1041"/>
      <c r="AR418" s="1041"/>
      <c r="AS418" s="1041"/>
      <c r="AT418" s="1041"/>
      <c r="AU418" s="1041"/>
      <c r="AV418" s="1041"/>
      <c r="AW418" s="1041"/>
      <c r="AX418" s="1041"/>
      <c r="AY418" s="1041"/>
      <c r="AZ418" s="1041"/>
      <c r="BA418" s="1041"/>
      <c r="BB418" s="1041"/>
    </row>
    <row r="419" spans="1:54" ht="12.6" customHeight="1">
      <c r="A419" s="1147"/>
      <c r="B419" s="1147"/>
      <c r="C419" s="1147"/>
      <c r="D419" s="1147"/>
      <c r="E419" s="1147"/>
      <c r="F419" s="1147"/>
      <c r="G419" s="1147"/>
      <c r="H419" s="1147"/>
      <c r="I419" s="1147"/>
      <c r="J419" s="1147"/>
      <c r="K419" s="1041"/>
      <c r="L419" s="1041"/>
      <c r="M419" s="1041"/>
      <c r="N419" s="1041"/>
      <c r="O419" s="1041"/>
      <c r="P419" s="1041"/>
      <c r="Q419" s="1041"/>
      <c r="R419" s="1041"/>
      <c r="S419" s="1041"/>
      <c r="T419" s="1041"/>
      <c r="U419" s="1041"/>
      <c r="V419" s="1041"/>
      <c r="W419" s="1041"/>
      <c r="X419" s="1041"/>
      <c r="Y419" s="1041"/>
      <c r="Z419" s="1041"/>
      <c r="AA419" s="1041"/>
      <c r="AB419" s="1041"/>
      <c r="AC419" s="1041"/>
      <c r="AD419" s="1041"/>
      <c r="AE419" s="1041"/>
      <c r="AF419" s="1041"/>
      <c r="AG419" s="1041"/>
      <c r="AH419" s="1041"/>
      <c r="AI419" s="1041"/>
      <c r="AJ419" s="1041"/>
      <c r="AK419" s="1041"/>
      <c r="AL419" s="1041"/>
      <c r="AM419" s="1041"/>
      <c r="AN419" s="1041"/>
      <c r="AO419" s="1041"/>
      <c r="AP419" s="1041"/>
      <c r="AQ419" s="1041"/>
      <c r="AR419" s="1041"/>
      <c r="AS419" s="1041"/>
      <c r="AT419" s="1041"/>
      <c r="AU419" s="1041"/>
      <c r="AV419" s="1041"/>
      <c r="AW419" s="1041"/>
      <c r="AX419" s="1041"/>
      <c r="AY419" s="1041"/>
      <c r="AZ419" s="1041"/>
      <c r="BA419" s="1041"/>
      <c r="BB419" s="1041"/>
    </row>
    <row r="420" spans="1:54" ht="12.6" customHeight="1">
      <c r="A420" s="1147"/>
      <c r="B420" s="1147"/>
      <c r="C420" s="1147"/>
      <c r="D420" s="1147"/>
      <c r="E420" s="1147"/>
      <c r="F420" s="1147"/>
      <c r="G420" s="1147"/>
      <c r="H420" s="1147"/>
      <c r="I420" s="1147"/>
      <c r="J420" s="1147"/>
      <c r="K420" s="1041"/>
      <c r="L420" s="1041"/>
      <c r="M420" s="1041"/>
      <c r="N420" s="1041"/>
      <c r="O420" s="1041"/>
      <c r="P420" s="1041"/>
      <c r="Q420" s="1041"/>
      <c r="R420" s="1041"/>
      <c r="S420" s="1041"/>
      <c r="T420" s="1041"/>
      <c r="U420" s="1041"/>
      <c r="V420" s="1041"/>
      <c r="W420" s="1041"/>
      <c r="X420" s="1041"/>
      <c r="Y420" s="1041"/>
      <c r="Z420" s="1041"/>
      <c r="AA420" s="1041"/>
      <c r="AB420" s="1041"/>
      <c r="AC420" s="1041"/>
      <c r="AD420" s="1041"/>
      <c r="AE420" s="1041"/>
      <c r="AF420" s="1041"/>
      <c r="AG420" s="1041"/>
      <c r="AH420" s="1041"/>
      <c r="AI420" s="1041"/>
      <c r="AJ420" s="1041"/>
      <c r="AK420" s="1041"/>
      <c r="AL420" s="1041"/>
      <c r="AM420" s="1041"/>
      <c r="AN420" s="1041"/>
      <c r="AO420" s="1041"/>
      <c r="AP420" s="1041"/>
      <c r="AQ420" s="1041"/>
      <c r="AR420" s="1041"/>
      <c r="AS420" s="1041"/>
      <c r="AT420" s="1041"/>
      <c r="AU420" s="1041"/>
      <c r="AV420" s="1041"/>
      <c r="AW420" s="1041"/>
      <c r="AX420" s="1041"/>
      <c r="AY420" s="1041"/>
      <c r="AZ420" s="1041"/>
      <c r="BA420" s="1041"/>
      <c r="BB420" s="1041"/>
    </row>
    <row r="421" spans="1:54" ht="12.6" customHeight="1">
      <c r="A421" s="762" t="s">
        <v>1539</v>
      </c>
      <c r="K421" s="809"/>
      <c r="L421" s="809"/>
      <c r="M421" s="809"/>
      <c r="N421" s="809"/>
      <c r="O421" s="809"/>
      <c r="P421" s="809"/>
      <c r="Q421" s="809"/>
      <c r="R421" s="809"/>
      <c r="S421" s="809"/>
      <c r="T421" s="809"/>
      <c r="U421" s="809"/>
      <c r="V421" s="809"/>
      <c r="W421" s="809"/>
      <c r="X421" s="809"/>
      <c r="Y421" s="809"/>
      <c r="Z421" s="809"/>
      <c r="AA421" s="809"/>
      <c r="AB421" s="809"/>
      <c r="AC421" s="809"/>
      <c r="AD421" s="809"/>
      <c r="AE421" s="809"/>
      <c r="AF421" s="809"/>
      <c r="AG421" s="809"/>
      <c r="AH421" s="809"/>
      <c r="AI421" s="809"/>
      <c r="AJ421" s="809"/>
      <c r="AK421" s="809"/>
      <c r="AL421" s="809"/>
      <c r="AM421" s="809"/>
      <c r="AN421" s="809"/>
      <c r="AO421" s="809"/>
      <c r="AP421" s="809"/>
      <c r="AQ421" s="809"/>
      <c r="AR421" s="809"/>
      <c r="AS421" s="809"/>
      <c r="AT421" s="809"/>
      <c r="AU421" s="809"/>
      <c r="AV421" s="809"/>
      <c r="AW421" s="809"/>
      <c r="AX421" s="809"/>
      <c r="AY421" s="809"/>
      <c r="AZ421" s="809"/>
      <c r="BA421" s="809"/>
      <c r="BB421" s="809"/>
    </row>
    <row r="422" spans="1:54" ht="12.6" customHeight="1">
      <c r="A422" s="1147"/>
      <c r="B422" s="1147"/>
      <c r="C422" s="1147"/>
      <c r="D422" s="1147"/>
      <c r="E422" s="1147"/>
      <c r="F422" s="1147"/>
      <c r="G422" s="1147"/>
      <c r="H422" s="1147"/>
      <c r="I422" s="1147"/>
      <c r="J422" s="1147"/>
      <c r="K422" s="1041"/>
      <c r="L422" s="1041"/>
      <c r="M422" s="1041"/>
      <c r="N422" s="1041"/>
      <c r="O422" s="1041"/>
      <c r="P422" s="1041"/>
      <c r="Q422" s="1041"/>
      <c r="R422" s="1041"/>
      <c r="S422" s="1041"/>
      <c r="T422" s="1041"/>
      <c r="U422" s="1041"/>
      <c r="V422" s="1041"/>
      <c r="W422" s="1041"/>
      <c r="X422" s="1041"/>
      <c r="Y422" s="1041"/>
      <c r="Z422" s="1041"/>
      <c r="AA422" s="1041"/>
      <c r="AB422" s="1041"/>
      <c r="AC422" s="1041"/>
      <c r="AD422" s="1041"/>
      <c r="AE422" s="1041"/>
      <c r="AF422" s="1041"/>
      <c r="AG422" s="1041"/>
      <c r="AH422" s="1041"/>
      <c r="AI422" s="1041"/>
      <c r="AJ422" s="1041"/>
      <c r="AK422" s="1041"/>
      <c r="AL422" s="1041"/>
      <c r="AM422" s="1041"/>
      <c r="AN422" s="1041"/>
      <c r="AO422" s="1041"/>
      <c r="AP422" s="1041"/>
      <c r="AQ422" s="1041"/>
      <c r="AR422" s="1041"/>
      <c r="AS422" s="1041"/>
      <c r="AT422" s="1041"/>
      <c r="AU422" s="1041"/>
      <c r="AV422" s="1041"/>
      <c r="AW422" s="1041"/>
      <c r="AX422" s="1041"/>
      <c r="AY422" s="1041"/>
      <c r="AZ422" s="1041"/>
      <c r="BA422" s="1041"/>
      <c r="BB422" s="1041"/>
    </row>
    <row r="423" spans="1:54" ht="12.6" customHeight="1">
      <c r="A423" s="1147"/>
      <c r="B423" s="1147"/>
      <c r="C423" s="1147"/>
      <c r="D423" s="1147"/>
      <c r="E423" s="1147"/>
      <c r="F423" s="1147"/>
      <c r="G423" s="1147"/>
      <c r="H423" s="1147"/>
      <c r="I423" s="1147"/>
      <c r="J423" s="1147"/>
      <c r="K423" s="1041"/>
      <c r="L423" s="1041"/>
      <c r="M423" s="1041"/>
      <c r="N423" s="1041"/>
      <c r="O423" s="1041"/>
      <c r="P423" s="1041"/>
      <c r="Q423" s="1041"/>
      <c r="R423" s="1041"/>
      <c r="S423" s="1041"/>
      <c r="T423" s="1041"/>
      <c r="U423" s="1041"/>
      <c r="V423" s="1041"/>
      <c r="W423" s="1041"/>
      <c r="X423" s="1041"/>
      <c r="Y423" s="1041"/>
      <c r="Z423" s="1041"/>
      <c r="AA423" s="1041"/>
      <c r="AB423" s="1041"/>
      <c r="AC423" s="1041"/>
      <c r="AD423" s="1041"/>
      <c r="AE423" s="1041"/>
      <c r="AF423" s="1041"/>
      <c r="AG423" s="1041"/>
      <c r="AH423" s="1041"/>
      <c r="AI423" s="1041"/>
      <c r="AJ423" s="1041"/>
      <c r="AK423" s="1041"/>
      <c r="AL423" s="1041"/>
      <c r="AM423" s="1041"/>
      <c r="AN423" s="1041"/>
      <c r="AO423" s="1041"/>
      <c r="AP423" s="1041"/>
      <c r="AQ423" s="1041"/>
      <c r="AR423" s="1041"/>
      <c r="AS423" s="1041"/>
      <c r="AT423" s="1041"/>
      <c r="AU423" s="1041"/>
      <c r="AV423" s="1041"/>
      <c r="AW423" s="1041"/>
      <c r="AX423" s="1041"/>
      <c r="AY423" s="1041"/>
      <c r="AZ423" s="1041"/>
      <c r="BA423" s="1041"/>
      <c r="BB423" s="1041"/>
    </row>
    <row r="424" spans="1:54" ht="12.6" customHeight="1">
      <c r="A424" s="1147"/>
      <c r="B424" s="1147"/>
      <c r="C424" s="1147"/>
      <c r="D424" s="1147"/>
      <c r="E424" s="1147"/>
      <c r="F424" s="1147"/>
      <c r="G424" s="1147"/>
      <c r="H424" s="1147"/>
      <c r="I424" s="1147"/>
      <c r="J424" s="1147"/>
      <c r="K424" s="1041"/>
      <c r="L424" s="1041"/>
      <c r="M424" s="1041"/>
      <c r="N424" s="1041"/>
      <c r="O424" s="1041"/>
      <c r="P424" s="1041"/>
      <c r="Q424" s="1041"/>
      <c r="R424" s="1041"/>
      <c r="S424" s="1041"/>
      <c r="T424" s="1041"/>
      <c r="U424" s="1041"/>
      <c r="V424" s="1041"/>
      <c r="W424" s="1041"/>
      <c r="X424" s="1041"/>
      <c r="Y424" s="1041"/>
      <c r="Z424" s="1041"/>
      <c r="AA424" s="1041"/>
      <c r="AB424" s="1041"/>
      <c r="AC424" s="1041"/>
      <c r="AD424" s="1041"/>
      <c r="AE424" s="1041"/>
      <c r="AF424" s="1041"/>
      <c r="AG424" s="1041"/>
      <c r="AH424" s="1041"/>
      <c r="AI424" s="1041"/>
      <c r="AJ424" s="1041"/>
      <c r="AK424" s="1041"/>
      <c r="AL424" s="1041"/>
      <c r="AM424" s="1041"/>
      <c r="AN424" s="1041"/>
      <c r="AO424" s="1041"/>
      <c r="AP424" s="1041"/>
      <c r="AQ424" s="1041"/>
      <c r="AR424" s="1041"/>
      <c r="AS424" s="1041"/>
      <c r="AT424" s="1041"/>
      <c r="AU424" s="1041"/>
      <c r="AV424" s="1041"/>
      <c r="AW424" s="1041"/>
      <c r="AX424" s="1041"/>
      <c r="AY424" s="1041"/>
      <c r="AZ424" s="1041"/>
      <c r="BA424" s="1041"/>
      <c r="BB424" s="1041"/>
    </row>
    <row r="425" spans="1:54" ht="12.6" customHeight="1">
      <c r="A425" s="762" t="s">
        <v>1540</v>
      </c>
      <c r="K425" s="809"/>
      <c r="L425" s="809"/>
      <c r="M425" s="809"/>
      <c r="N425" s="809"/>
      <c r="O425" s="809"/>
      <c r="P425" s="809"/>
      <c r="Q425" s="809"/>
      <c r="R425" s="809"/>
      <c r="S425" s="809"/>
      <c r="T425" s="809"/>
      <c r="U425" s="809"/>
      <c r="V425" s="809"/>
      <c r="W425" s="809"/>
      <c r="X425" s="809"/>
      <c r="Y425" s="809"/>
      <c r="Z425" s="809"/>
      <c r="AA425" s="809"/>
      <c r="AB425" s="809"/>
      <c r="AC425" s="809"/>
      <c r="AD425" s="809"/>
      <c r="AE425" s="809"/>
      <c r="AF425" s="809"/>
      <c r="AG425" s="809"/>
      <c r="AH425" s="809"/>
      <c r="AI425" s="809"/>
      <c r="AJ425" s="809"/>
      <c r="AK425" s="809"/>
      <c r="AL425" s="809"/>
      <c r="AM425" s="809"/>
      <c r="AN425" s="809"/>
      <c r="AO425" s="809"/>
      <c r="AP425" s="809"/>
      <c r="AQ425" s="809"/>
      <c r="AR425" s="809"/>
      <c r="AS425" s="809"/>
      <c r="AT425" s="809"/>
      <c r="AU425" s="809"/>
      <c r="AV425" s="809"/>
      <c r="AW425" s="809"/>
      <c r="AX425" s="809"/>
      <c r="AY425" s="809"/>
      <c r="AZ425" s="809"/>
      <c r="BA425" s="809"/>
      <c r="BB425" s="809"/>
    </row>
    <row r="426" spans="1:54" ht="12.6" customHeight="1">
      <c r="A426" s="1147"/>
      <c r="B426" s="1147"/>
      <c r="C426" s="1147"/>
      <c r="D426" s="1147"/>
      <c r="E426" s="1147"/>
      <c r="F426" s="1147"/>
      <c r="G426" s="1147"/>
      <c r="H426" s="1147"/>
      <c r="I426" s="1147"/>
      <c r="J426" s="1147"/>
      <c r="K426" s="1041"/>
      <c r="L426" s="1041"/>
      <c r="M426" s="1041"/>
      <c r="N426" s="1041"/>
      <c r="O426" s="1041"/>
      <c r="P426" s="1041"/>
      <c r="Q426" s="1041"/>
      <c r="R426" s="1041"/>
      <c r="S426" s="1041"/>
      <c r="T426" s="1041"/>
      <c r="U426" s="1041"/>
      <c r="V426" s="1041"/>
      <c r="W426" s="1041"/>
      <c r="X426" s="1041"/>
      <c r="Y426" s="1041"/>
      <c r="Z426" s="1041"/>
      <c r="AA426" s="1041"/>
      <c r="AB426" s="1041"/>
      <c r="AC426" s="1041"/>
      <c r="AD426" s="1041"/>
      <c r="AE426" s="1041"/>
      <c r="AF426" s="1041"/>
      <c r="AG426" s="1041"/>
      <c r="AH426" s="1041"/>
      <c r="AI426" s="1041"/>
      <c r="AJ426" s="1041"/>
      <c r="AK426" s="1041"/>
      <c r="AL426" s="1041"/>
      <c r="AM426" s="1041"/>
      <c r="AN426" s="1041"/>
      <c r="AO426" s="1041"/>
      <c r="AP426" s="1041"/>
      <c r="AQ426" s="1041"/>
      <c r="AR426" s="1041"/>
      <c r="AS426" s="1041"/>
      <c r="AT426" s="1041"/>
      <c r="AU426" s="1041"/>
      <c r="AV426" s="1041"/>
      <c r="AW426" s="1041"/>
      <c r="AX426" s="1041"/>
      <c r="AY426" s="1041"/>
      <c r="AZ426" s="1041"/>
      <c r="BA426" s="1041"/>
      <c r="BB426" s="1041"/>
    </row>
    <row r="427" spans="1:54" ht="12.6" customHeight="1">
      <c r="A427" s="1147"/>
      <c r="B427" s="1147"/>
      <c r="C427" s="1147"/>
      <c r="D427" s="1147"/>
      <c r="E427" s="1147"/>
      <c r="F427" s="1147"/>
      <c r="G427" s="1147"/>
      <c r="H427" s="1147"/>
      <c r="I427" s="1147"/>
      <c r="J427" s="1147"/>
      <c r="K427" s="1041"/>
      <c r="L427" s="1041"/>
      <c r="M427" s="1041"/>
      <c r="N427" s="1041"/>
      <c r="O427" s="1041"/>
      <c r="P427" s="1041"/>
      <c r="Q427" s="1041"/>
      <c r="R427" s="1041"/>
      <c r="S427" s="1041"/>
      <c r="T427" s="1041"/>
      <c r="U427" s="1041"/>
      <c r="V427" s="1041"/>
      <c r="W427" s="1041"/>
      <c r="X427" s="1041"/>
      <c r="Y427" s="1041"/>
      <c r="Z427" s="1041"/>
      <c r="AA427" s="1041"/>
      <c r="AB427" s="1041"/>
      <c r="AC427" s="1041"/>
      <c r="AD427" s="1041"/>
      <c r="AE427" s="1041"/>
      <c r="AF427" s="1041"/>
      <c r="AG427" s="1041"/>
      <c r="AH427" s="1041"/>
      <c r="AI427" s="1041"/>
      <c r="AJ427" s="1041"/>
      <c r="AK427" s="1041"/>
      <c r="AL427" s="1041"/>
      <c r="AM427" s="1041"/>
      <c r="AN427" s="1041"/>
      <c r="AO427" s="1041"/>
      <c r="AP427" s="1041"/>
      <c r="AQ427" s="1041"/>
      <c r="AR427" s="1041"/>
      <c r="AS427" s="1041"/>
      <c r="AT427" s="1041"/>
      <c r="AU427" s="1041"/>
      <c r="AV427" s="1041"/>
      <c r="AW427" s="1041"/>
      <c r="AX427" s="1041"/>
      <c r="AY427" s="1041"/>
      <c r="AZ427" s="1041"/>
      <c r="BA427" s="1041"/>
      <c r="BB427" s="1041"/>
    </row>
    <row r="428" spans="1:54" ht="12.6" customHeight="1">
      <c r="A428" s="1167" t="s">
        <v>1860</v>
      </c>
      <c r="B428" s="1167"/>
      <c r="C428" s="1167"/>
      <c r="D428" s="1167"/>
      <c r="E428" s="1167"/>
      <c r="F428" s="1167"/>
      <c r="G428" s="1167"/>
      <c r="H428" s="1167"/>
      <c r="I428" s="1167"/>
      <c r="J428" s="1167"/>
      <c r="K428" s="1167" t="s">
        <v>950</v>
      </c>
      <c r="L428" s="1167"/>
      <c r="M428" s="1167"/>
      <c r="N428" s="1167"/>
      <c r="O428" s="1167"/>
      <c r="P428" s="1167" t="s">
        <v>950</v>
      </c>
      <c r="Q428" s="1167"/>
      <c r="R428" s="1167"/>
      <c r="S428" s="1167"/>
      <c r="T428" s="1167"/>
      <c r="U428" s="1167"/>
      <c r="V428" s="1167"/>
      <c r="W428" s="1167"/>
      <c r="X428" s="1167" t="s">
        <v>950</v>
      </c>
      <c r="Y428" s="1167"/>
      <c r="Z428" s="1167"/>
      <c r="AA428" s="1167"/>
      <c r="AB428" s="1167"/>
      <c r="AC428" s="1167"/>
      <c r="AD428" s="1167"/>
      <c r="AE428" s="1167"/>
      <c r="AF428" s="1167"/>
      <c r="AG428" s="1167" t="s">
        <v>950</v>
      </c>
      <c r="AH428" s="1167"/>
      <c r="AI428" s="1167"/>
      <c r="AJ428" s="1167"/>
      <c r="AK428" s="1167"/>
      <c r="AL428" s="1167"/>
      <c r="AM428" s="1167"/>
      <c r="AN428" s="1167"/>
      <c r="AO428" s="1167"/>
      <c r="AP428" s="1041"/>
      <c r="AQ428" s="1041"/>
      <c r="AR428" s="1041"/>
      <c r="AS428" s="1041"/>
      <c r="AT428" s="1041"/>
      <c r="AU428" s="1041"/>
      <c r="AV428" s="1041"/>
      <c r="AW428" s="1041"/>
      <c r="AX428" s="1041"/>
      <c r="AY428" s="1041"/>
      <c r="AZ428" s="1041"/>
      <c r="BA428" s="1041"/>
      <c r="BB428" s="1041"/>
    </row>
    <row r="429" spans="1:54" ht="12.6" customHeight="1">
      <c r="A429" s="762" t="s">
        <v>1859</v>
      </c>
    </row>
    <row r="430" spans="1:54" ht="12.6" customHeight="1">
      <c r="A430" s="1058"/>
      <c r="B430" s="1059"/>
      <c r="C430" s="1059"/>
      <c r="D430" s="1059"/>
      <c r="E430" s="1059"/>
      <c r="F430" s="1059"/>
      <c r="G430" s="1059"/>
      <c r="H430" s="1059"/>
      <c r="I430" s="1059"/>
      <c r="J430" s="1059"/>
      <c r="K430" s="1059"/>
      <c r="L430" s="1059"/>
      <c r="M430" s="1059"/>
      <c r="N430" s="1059"/>
      <c r="O430" s="1059"/>
      <c r="P430" s="1059"/>
      <c r="Q430" s="1059"/>
      <c r="R430" s="1059"/>
      <c r="S430" s="1059"/>
      <c r="T430" s="1059"/>
      <c r="U430" s="1059"/>
      <c r="V430" s="1059"/>
      <c r="W430" s="1059"/>
      <c r="X430" s="1059"/>
      <c r="Y430" s="1059"/>
      <c r="Z430" s="1059"/>
      <c r="AA430" s="1059"/>
      <c r="AB430" s="1059"/>
      <c r="AC430" s="1059"/>
      <c r="AD430" s="1059"/>
      <c r="AE430" s="1059"/>
      <c r="AF430" s="1059"/>
      <c r="AG430" s="1059"/>
      <c r="AH430" s="1059"/>
      <c r="AI430" s="1059"/>
      <c r="AJ430" s="1059"/>
      <c r="AK430" s="1059"/>
      <c r="AL430" s="1059"/>
      <c r="AM430" s="1059"/>
      <c r="AN430" s="1059"/>
      <c r="AO430" s="1059"/>
      <c r="AP430" s="1059"/>
      <c r="AQ430" s="1059"/>
      <c r="AR430" s="1059"/>
      <c r="AS430" s="1059"/>
      <c r="AT430" s="1059"/>
      <c r="AU430" s="1059"/>
      <c r="AV430" s="1059"/>
      <c r="AW430" s="1059"/>
      <c r="AX430" s="1059"/>
      <c r="AY430" s="1059"/>
      <c r="AZ430" s="1059"/>
      <c r="BA430" s="1059"/>
      <c r="BB430" s="1060"/>
    </row>
    <row r="431" spans="1:54" ht="12.6" customHeight="1">
      <c r="A431" s="1061"/>
      <c r="B431" s="1062"/>
      <c r="C431" s="1062"/>
      <c r="D431" s="1062"/>
      <c r="E431" s="1062"/>
      <c r="F431" s="1062"/>
      <c r="G431" s="1062"/>
      <c r="H431" s="1062"/>
      <c r="I431" s="1062"/>
      <c r="J431" s="1062"/>
      <c r="K431" s="1062"/>
      <c r="L431" s="1062"/>
      <c r="M431" s="1062"/>
      <c r="N431" s="1062"/>
      <c r="O431" s="1062"/>
      <c r="P431" s="1062"/>
      <c r="Q431" s="1062"/>
      <c r="R431" s="1062"/>
      <c r="S431" s="1062"/>
      <c r="T431" s="1062"/>
      <c r="U431" s="1062"/>
      <c r="V431" s="1062"/>
      <c r="W431" s="1062"/>
      <c r="X431" s="1062"/>
      <c r="Y431" s="1062"/>
      <c r="Z431" s="1062"/>
      <c r="AA431" s="1062"/>
      <c r="AB431" s="1062"/>
      <c r="AC431" s="1062"/>
      <c r="AD431" s="1062"/>
      <c r="AE431" s="1062"/>
      <c r="AF431" s="1062"/>
      <c r="AG431" s="1062"/>
      <c r="AH431" s="1062"/>
      <c r="AI431" s="1062"/>
      <c r="AJ431" s="1062"/>
      <c r="AK431" s="1062"/>
      <c r="AL431" s="1062"/>
      <c r="AM431" s="1062"/>
      <c r="AN431" s="1062"/>
      <c r="AO431" s="1062"/>
      <c r="AP431" s="1062"/>
      <c r="AQ431" s="1062"/>
      <c r="AR431" s="1062"/>
      <c r="AS431" s="1062"/>
      <c r="AT431" s="1062"/>
      <c r="AU431" s="1062"/>
      <c r="AV431" s="1062"/>
      <c r="AW431" s="1062"/>
      <c r="AX431" s="1062"/>
      <c r="AY431" s="1062"/>
      <c r="AZ431" s="1062"/>
      <c r="BA431" s="1062"/>
      <c r="BB431" s="1063"/>
    </row>
    <row r="432" spans="1:54" ht="12.6" customHeight="1">
      <c r="A432" s="1061"/>
      <c r="B432" s="1062"/>
      <c r="C432" s="1062"/>
      <c r="D432" s="1062"/>
      <c r="E432" s="1062"/>
      <c r="F432" s="1062"/>
      <c r="G432" s="1062"/>
      <c r="H432" s="1062"/>
      <c r="I432" s="1062"/>
      <c r="J432" s="1062"/>
      <c r="K432" s="1062"/>
      <c r="L432" s="1062"/>
      <c r="M432" s="1062"/>
      <c r="N432" s="1062"/>
      <c r="O432" s="1062"/>
      <c r="P432" s="1062"/>
      <c r="Q432" s="1062"/>
      <c r="R432" s="1062"/>
      <c r="S432" s="1062"/>
      <c r="T432" s="1062"/>
      <c r="U432" s="1062"/>
      <c r="V432" s="1062"/>
      <c r="W432" s="1062"/>
      <c r="X432" s="1062"/>
      <c r="Y432" s="1062"/>
      <c r="Z432" s="1062"/>
      <c r="AA432" s="1062"/>
      <c r="AB432" s="1062"/>
      <c r="AC432" s="1062"/>
      <c r="AD432" s="1062"/>
      <c r="AE432" s="1062"/>
      <c r="AF432" s="1062"/>
      <c r="AG432" s="1062"/>
      <c r="AH432" s="1062"/>
      <c r="AI432" s="1062"/>
      <c r="AJ432" s="1062"/>
      <c r="AK432" s="1062"/>
      <c r="AL432" s="1062"/>
      <c r="AM432" s="1062"/>
      <c r="AN432" s="1062"/>
      <c r="AO432" s="1062"/>
      <c r="AP432" s="1062"/>
      <c r="AQ432" s="1062"/>
      <c r="AR432" s="1062"/>
      <c r="AS432" s="1062"/>
      <c r="AT432" s="1062"/>
      <c r="AU432" s="1062"/>
      <c r="AV432" s="1062"/>
      <c r="AW432" s="1062"/>
      <c r="AX432" s="1062"/>
      <c r="AY432" s="1062"/>
      <c r="AZ432" s="1062"/>
      <c r="BA432" s="1062"/>
      <c r="BB432" s="1063"/>
    </row>
    <row r="433" spans="1:54" ht="12.6" customHeight="1">
      <c r="A433" s="1061"/>
      <c r="B433" s="1062"/>
      <c r="C433" s="1062"/>
      <c r="D433" s="1062"/>
      <c r="E433" s="1062"/>
      <c r="F433" s="1062"/>
      <c r="G433" s="1062"/>
      <c r="H433" s="1062"/>
      <c r="I433" s="1062"/>
      <c r="J433" s="1062"/>
      <c r="K433" s="1062"/>
      <c r="L433" s="1062"/>
      <c r="M433" s="1062"/>
      <c r="N433" s="1062"/>
      <c r="O433" s="1062"/>
      <c r="P433" s="1062"/>
      <c r="Q433" s="1062"/>
      <c r="R433" s="1062"/>
      <c r="S433" s="1062"/>
      <c r="T433" s="1062"/>
      <c r="U433" s="1062"/>
      <c r="V433" s="1062"/>
      <c r="W433" s="1062"/>
      <c r="X433" s="1062"/>
      <c r="Y433" s="1062"/>
      <c r="Z433" s="1062"/>
      <c r="AA433" s="1062"/>
      <c r="AB433" s="1062"/>
      <c r="AC433" s="1062"/>
      <c r="AD433" s="1062"/>
      <c r="AE433" s="1062"/>
      <c r="AF433" s="1062"/>
      <c r="AG433" s="1062"/>
      <c r="AH433" s="1062"/>
      <c r="AI433" s="1062"/>
      <c r="AJ433" s="1062"/>
      <c r="AK433" s="1062"/>
      <c r="AL433" s="1062"/>
      <c r="AM433" s="1062"/>
      <c r="AN433" s="1062"/>
      <c r="AO433" s="1062"/>
      <c r="AP433" s="1062"/>
      <c r="AQ433" s="1062"/>
      <c r="AR433" s="1062"/>
      <c r="AS433" s="1062"/>
      <c r="AT433" s="1062"/>
      <c r="AU433" s="1062"/>
      <c r="AV433" s="1062"/>
      <c r="AW433" s="1062"/>
      <c r="AX433" s="1062"/>
      <c r="AY433" s="1062"/>
      <c r="AZ433" s="1062"/>
      <c r="BA433" s="1062"/>
      <c r="BB433" s="1063"/>
    </row>
    <row r="434" spans="1:54" ht="12.6" customHeight="1">
      <c r="A434" s="1061"/>
      <c r="B434" s="1062"/>
      <c r="C434" s="1062"/>
      <c r="D434" s="1062"/>
      <c r="E434" s="1062"/>
      <c r="F434" s="1062"/>
      <c r="G434" s="1062"/>
      <c r="H434" s="1062"/>
      <c r="I434" s="1062"/>
      <c r="J434" s="1062"/>
      <c r="K434" s="1062"/>
      <c r="L434" s="1062"/>
      <c r="M434" s="1062"/>
      <c r="N434" s="1062"/>
      <c r="O434" s="1062"/>
      <c r="P434" s="1062"/>
      <c r="Q434" s="1062"/>
      <c r="R434" s="1062"/>
      <c r="S434" s="1062"/>
      <c r="T434" s="1062"/>
      <c r="U434" s="1062"/>
      <c r="V434" s="1062"/>
      <c r="W434" s="1062"/>
      <c r="X434" s="1062"/>
      <c r="Y434" s="1062"/>
      <c r="Z434" s="1062"/>
      <c r="AA434" s="1062"/>
      <c r="AB434" s="1062"/>
      <c r="AC434" s="1062"/>
      <c r="AD434" s="1062"/>
      <c r="AE434" s="1062"/>
      <c r="AF434" s="1062"/>
      <c r="AG434" s="1062"/>
      <c r="AH434" s="1062"/>
      <c r="AI434" s="1062"/>
      <c r="AJ434" s="1062"/>
      <c r="AK434" s="1062"/>
      <c r="AL434" s="1062"/>
      <c r="AM434" s="1062"/>
      <c r="AN434" s="1062"/>
      <c r="AO434" s="1062"/>
      <c r="AP434" s="1062"/>
      <c r="AQ434" s="1062"/>
      <c r="AR434" s="1062"/>
      <c r="AS434" s="1062"/>
      <c r="AT434" s="1062"/>
      <c r="AU434" s="1062"/>
      <c r="AV434" s="1062"/>
      <c r="AW434" s="1062"/>
      <c r="AX434" s="1062"/>
      <c r="AY434" s="1062"/>
      <c r="AZ434" s="1062"/>
      <c r="BA434" s="1062"/>
      <c r="BB434" s="1063"/>
    </row>
    <row r="435" spans="1:54" ht="12.6" customHeight="1">
      <c r="A435" s="1061"/>
      <c r="B435" s="1062"/>
      <c r="C435" s="1062"/>
      <c r="D435" s="1062"/>
      <c r="E435" s="1062"/>
      <c r="F435" s="1062"/>
      <c r="G435" s="1062"/>
      <c r="H435" s="1062"/>
      <c r="I435" s="1062"/>
      <c r="J435" s="1062"/>
      <c r="K435" s="1062"/>
      <c r="L435" s="1062"/>
      <c r="M435" s="1062"/>
      <c r="N435" s="1062"/>
      <c r="O435" s="1062"/>
      <c r="P435" s="1062"/>
      <c r="Q435" s="1062"/>
      <c r="R435" s="1062"/>
      <c r="S435" s="1062"/>
      <c r="T435" s="1062"/>
      <c r="U435" s="1062"/>
      <c r="V435" s="1062"/>
      <c r="W435" s="1062"/>
      <c r="X435" s="1062"/>
      <c r="Y435" s="1062"/>
      <c r="Z435" s="1062"/>
      <c r="AA435" s="1062"/>
      <c r="AB435" s="1062"/>
      <c r="AC435" s="1062"/>
      <c r="AD435" s="1062"/>
      <c r="AE435" s="1062"/>
      <c r="AF435" s="1062"/>
      <c r="AG435" s="1062"/>
      <c r="AH435" s="1062"/>
      <c r="AI435" s="1062"/>
      <c r="AJ435" s="1062"/>
      <c r="AK435" s="1062"/>
      <c r="AL435" s="1062"/>
      <c r="AM435" s="1062"/>
      <c r="AN435" s="1062"/>
      <c r="AO435" s="1062"/>
      <c r="AP435" s="1062"/>
      <c r="AQ435" s="1062"/>
      <c r="AR435" s="1062"/>
      <c r="AS435" s="1062"/>
      <c r="AT435" s="1062"/>
      <c r="AU435" s="1062"/>
      <c r="AV435" s="1062"/>
      <c r="AW435" s="1062"/>
      <c r="AX435" s="1062"/>
      <c r="AY435" s="1062"/>
      <c r="AZ435" s="1062"/>
      <c r="BA435" s="1062"/>
      <c r="BB435" s="1063"/>
    </row>
    <row r="436" spans="1:54" ht="12.6" customHeight="1">
      <c r="A436" s="1061"/>
      <c r="B436" s="1062"/>
      <c r="C436" s="1062"/>
      <c r="D436" s="1062"/>
      <c r="E436" s="1062"/>
      <c r="F436" s="1062"/>
      <c r="G436" s="1062"/>
      <c r="H436" s="1062"/>
      <c r="I436" s="1062"/>
      <c r="J436" s="1062"/>
      <c r="K436" s="1062"/>
      <c r="L436" s="1062"/>
      <c r="M436" s="1062"/>
      <c r="N436" s="1062"/>
      <c r="O436" s="1062"/>
      <c r="P436" s="1062"/>
      <c r="Q436" s="1062"/>
      <c r="R436" s="1062"/>
      <c r="S436" s="1062"/>
      <c r="T436" s="1062"/>
      <c r="U436" s="1062"/>
      <c r="V436" s="1062"/>
      <c r="W436" s="1062"/>
      <c r="X436" s="1062"/>
      <c r="Y436" s="1062"/>
      <c r="Z436" s="1062"/>
      <c r="AA436" s="1062"/>
      <c r="AB436" s="1062"/>
      <c r="AC436" s="1062"/>
      <c r="AD436" s="1062"/>
      <c r="AE436" s="1062"/>
      <c r="AF436" s="1062"/>
      <c r="AG436" s="1062"/>
      <c r="AH436" s="1062"/>
      <c r="AI436" s="1062"/>
      <c r="AJ436" s="1062"/>
      <c r="AK436" s="1062"/>
      <c r="AL436" s="1062"/>
      <c r="AM436" s="1062"/>
      <c r="AN436" s="1062"/>
      <c r="AO436" s="1062"/>
      <c r="AP436" s="1062"/>
      <c r="AQ436" s="1062"/>
      <c r="AR436" s="1062"/>
      <c r="AS436" s="1062"/>
      <c r="AT436" s="1062"/>
      <c r="AU436" s="1062"/>
      <c r="AV436" s="1062"/>
      <c r="AW436" s="1062"/>
      <c r="AX436" s="1062"/>
      <c r="AY436" s="1062"/>
      <c r="AZ436" s="1062"/>
      <c r="BA436" s="1062"/>
      <c r="BB436" s="1063"/>
    </row>
    <row r="437" spans="1:54" ht="12.6" customHeight="1">
      <c r="A437" s="1064"/>
      <c r="B437" s="1065"/>
      <c r="C437" s="1065"/>
      <c r="D437" s="1065"/>
      <c r="E437" s="1065"/>
      <c r="F437" s="1065"/>
      <c r="G437" s="1065"/>
      <c r="H437" s="1065"/>
      <c r="I437" s="1065"/>
      <c r="J437" s="1065"/>
      <c r="K437" s="1065"/>
      <c r="L437" s="1065"/>
      <c r="M437" s="1065"/>
      <c r="N437" s="1065"/>
      <c r="O437" s="1065"/>
      <c r="P437" s="1065"/>
      <c r="Q437" s="1065"/>
      <c r="R437" s="1065"/>
      <c r="S437" s="1065"/>
      <c r="T437" s="1065"/>
      <c r="U437" s="1065"/>
      <c r="V437" s="1065"/>
      <c r="W437" s="1065"/>
      <c r="X437" s="1065"/>
      <c r="Y437" s="1065"/>
      <c r="Z437" s="1065"/>
      <c r="AA437" s="1065"/>
      <c r="AB437" s="1065"/>
      <c r="AC437" s="1065"/>
      <c r="AD437" s="1065"/>
      <c r="AE437" s="1065"/>
      <c r="AF437" s="1065"/>
      <c r="AG437" s="1065"/>
      <c r="AH437" s="1065"/>
      <c r="AI437" s="1065"/>
      <c r="AJ437" s="1065"/>
      <c r="AK437" s="1065"/>
      <c r="AL437" s="1065"/>
      <c r="AM437" s="1065"/>
      <c r="AN437" s="1065"/>
      <c r="AO437" s="1065"/>
      <c r="AP437" s="1065"/>
      <c r="AQ437" s="1065"/>
      <c r="AR437" s="1065"/>
      <c r="AS437" s="1065"/>
      <c r="AT437" s="1065"/>
      <c r="AU437" s="1065"/>
      <c r="AV437" s="1065"/>
      <c r="AW437" s="1065"/>
      <c r="AX437" s="1065"/>
      <c r="AY437" s="1065"/>
      <c r="AZ437" s="1065"/>
      <c r="BA437" s="1065"/>
      <c r="BB437" s="1066"/>
    </row>
    <row r="438" spans="1:54" ht="12.6" customHeight="1">
      <c r="A438" s="769" t="s">
        <v>1858</v>
      </c>
    </row>
    <row r="439" spans="1:54" s="761" customFormat="1" ht="12.6" customHeight="1">
      <c r="A439" s="1160"/>
      <c r="B439" s="1160"/>
      <c r="C439" s="1160"/>
      <c r="D439" s="1160"/>
      <c r="E439" s="1160"/>
      <c r="F439" s="1160"/>
      <c r="G439" s="1160"/>
      <c r="H439" s="1160"/>
      <c r="I439" s="1160"/>
      <c r="J439" s="1160"/>
      <c r="K439" s="1160"/>
      <c r="L439" s="1160"/>
      <c r="M439" s="1160"/>
      <c r="N439" s="1160"/>
      <c r="O439" s="1160"/>
      <c r="P439" s="1160" t="s">
        <v>1857</v>
      </c>
      <c r="Q439" s="1160"/>
      <c r="R439" s="1160"/>
      <c r="S439" s="1160"/>
      <c r="T439" s="1160"/>
      <c r="U439" s="1160"/>
      <c r="V439" s="1160"/>
      <c r="W439" s="1160"/>
      <c r="X439" s="1160"/>
      <c r="Y439" s="1160"/>
      <c r="Z439" s="1160"/>
      <c r="AA439" s="1160"/>
      <c r="AB439" s="1160"/>
      <c r="AC439" s="1160"/>
      <c r="AD439" s="1160"/>
      <c r="AE439" s="1160"/>
      <c r="AF439" s="1160"/>
      <c r="AG439" s="1160"/>
      <c r="AH439" s="1160"/>
      <c r="AI439" s="1160"/>
      <c r="AJ439" s="1160"/>
      <c r="AK439" s="1160" t="s">
        <v>1835</v>
      </c>
      <c r="AL439" s="1160"/>
      <c r="AM439" s="1160"/>
      <c r="AN439" s="1160"/>
      <c r="AO439" s="1160"/>
      <c r="AP439" s="1160"/>
      <c r="AQ439" s="1160"/>
      <c r="AR439" s="1160" t="s">
        <v>1607</v>
      </c>
      <c r="AS439" s="1160"/>
      <c r="AT439" s="1160"/>
      <c r="AU439" s="1160"/>
      <c r="AV439" s="1160"/>
      <c r="AW439" s="1160"/>
      <c r="AX439" s="1160"/>
      <c r="AY439" s="1160"/>
      <c r="AZ439" s="1160"/>
      <c r="BA439" s="1160"/>
      <c r="BB439" s="1160"/>
    </row>
    <row r="440" spans="1:54" ht="12.6" customHeight="1">
      <c r="A440" s="1140"/>
      <c r="B440" s="1140"/>
      <c r="C440" s="1140"/>
      <c r="D440" s="1140"/>
      <c r="E440" s="1140"/>
      <c r="F440" s="1140"/>
      <c r="G440" s="1140"/>
      <c r="H440" s="1140"/>
      <c r="I440" s="1140"/>
      <c r="J440" s="1140"/>
      <c r="K440" s="1140"/>
      <c r="L440" s="1140"/>
      <c r="M440" s="1140"/>
      <c r="N440" s="1140"/>
      <c r="O440" s="1140"/>
      <c r="P440" s="1140" t="s">
        <v>1856</v>
      </c>
      <c r="Q440" s="1140"/>
      <c r="R440" s="1140"/>
      <c r="S440" s="1140"/>
      <c r="T440" s="1140"/>
      <c r="U440" s="1140"/>
      <c r="V440" s="1140"/>
      <c r="W440" s="1140" t="s">
        <v>1834</v>
      </c>
      <c r="X440" s="1140"/>
      <c r="Y440" s="1140"/>
      <c r="Z440" s="1140"/>
      <c r="AA440" s="1140"/>
      <c r="AB440" s="1140"/>
      <c r="AC440" s="1140"/>
      <c r="AD440" s="1140" t="s">
        <v>1833</v>
      </c>
      <c r="AE440" s="1140"/>
      <c r="AF440" s="1140"/>
      <c r="AG440" s="1140"/>
      <c r="AH440" s="1140"/>
      <c r="AI440" s="1140"/>
      <c r="AJ440" s="1140"/>
      <c r="AK440" s="1140" t="s">
        <v>1855</v>
      </c>
      <c r="AL440" s="1140"/>
      <c r="AM440" s="1140"/>
      <c r="AN440" s="1140"/>
      <c r="AO440" s="1140"/>
      <c r="AP440" s="1140"/>
      <c r="AQ440" s="1140"/>
      <c r="AR440" s="1140" t="s">
        <v>1604</v>
      </c>
      <c r="AS440" s="1140"/>
      <c r="AT440" s="1140"/>
      <c r="AU440" s="1140"/>
      <c r="AV440" s="1140"/>
      <c r="AW440" s="1140"/>
      <c r="AX440" s="1140"/>
      <c r="AY440" s="1140"/>
      <c r="AZ440" s="1140"/>
      <c r="BA440" s="1140"/>
      <c r="BB440" s="1140"/>
    </row>
    <row r="441" spans="1:54" ht="12.6" customHeight="1">
      <c r="A441" s="1140" t="s">
        <v>1854</v>
      </c>
      <c r="B441" s="1140"/>
      <c r="C441" s="1140"/>
      <c r="D441" s="1140"/>
      <c r="E441" s="1140"/>
      <c r="F441" s="1140"/>
      <c r="G441" s="1140"/>
      <c r="H441" s="1140"/>
      <c r="I441" s="1140"/>
      <c r="J441" s="1140"/>
      <c r="K441" s="1140"/>
      <c r="L441" s="1140" t="s">
        <v>1853</v>
      </c>
      <c r="M441" s="1140"/>
      <c r="N441" s="1140"/>
      <c r="O441" s="1140"/>
      <c r="P441" s="1140" t="s">
        <v>1603</v>
      </c>
      <c r="Q441" s="1140"/>
      <c r="R441" s="1140"/>
      <c r="S441" s="1140"/>
      <c r="T441" s="1140"/>
      <c r="U441" s="1140"/>
      <c r="V441" s="1140"/>
      <c r="W441" s="1140" t="s">
        <v>1750</v>
      </c>
      <c r="X441" s="1140"/>
      <c r="Y441" s="1140"/>
      <c r="Z441" s="1140"/>
      <c r="AA441" s="1140"/>
      <c r="AB441" s="1140"/>
      <c r="AC441" s="1140"/>
      <c r="AD441" s="1140" t="s">
        <v>1750</v>
      </c>
      <c r="AE441" s="1140"/>
      <c r="AF441" s="1140"/>
      <c r="AG441" s="1140"/>
      <c r="AH441" s="1140"/>
      <c r="AI441" s="1140"/>
      <c r="AJ441" s="1140"/>
      <c r="AK441" s="1140" t="s">
        <v>1760</v>
      </c>
      <c r="AL441" s="1140"/>
      <c r="AM441" s="1140"/>
      <c r="AN441" s="1140"/>
      <c r="AO441" s="1140"/>
      <c r="AP441" s="1140"/>
      <c r="AQ441" s="1140"/>
      <c r="AR441" s="1140" t="s">
        <v>1852</v>
      </c>
      <c r="AS441" s="1140"/>
      <c r="AT441" s="1140"/>
      <c r="AU441" s="1140"/>
      <c r="AV441" s="1140"/>
      <c r="AW441" s="1140"/>
      <c r="AX441" s="1140"/>
      <c r="AY441" s="1140"/>
      <c r="AZ441" s="1140"/>
      <c r="BA441" s="1140"/>
      <c r="BB441" s="1140"/>
    </row>
    <row r="442" spans="1:54" ht="12.6" customHeight="1">
      <c r="A442" s="1140" t="s">
        <v>1851</v>
      </c>
      <c r="B442" s="1140"/>
      <c r="C442" s="1140"/>
      <c r="D442" s="1140"/>
      <c r="E442" s="1140"/>
      <c r="F442" s="1140"/>
      <c r="G442" s="1140"/>
      <c r="H442" s="1140"/>
      <c r="I442" s="1140"/>
      <c r="J442" s="1140"/>
      <c r="K442" s="1140"/>
      <c r="L442" s="1140" t="s">
        <v>1850</v>
      </c>
      <c r="M442" s="1140"/>
      <c r="N442" s="1140"/>
      <c r="O442" s="1140"/>
      <c r="P442" s="1140" t="s">
        <v>1602</v>
      </c>
      <c r="Q442" s="1140"/>
      <c r="R442" s="1140"/>
      <c r="S442" s="1140"/>
      <c r="T442" s="1140"/>
      <c r="U442" s="1140"/>
      <c r="V442" s="1140"/>
      <c r="W442" s="1140"/>
      <c r="X442" s="1140"/>
      <c r="Y442" s="1140"/>
      <c r="Z442" s="1140"/>
      <c r="AA442" s="1140"/>
      <c r="AB442" s="1140"/>
      <c r="AC442" s="1140"/>
      <c r="AD442" s="1140"/>
      <c r="AE442" s="1140"/>
      <c r="AF442" s="1140"/>
      <c r="AG442" s="1140"/>
      <c r="AH442" s="1140"/>
      <c r="AI442" s="1140"/>
      <c r="AJ442" s="1140"/>
      <c r="AK442" s="1140" t="s">
        <v>1849</v>
      </c>
      <c r="AL442" s="1140"/>
      <c r="AM442" s="1140"/>
      <c r="AN442" s="1140"/>
      <c r="AO442" s="1140"/>
      <c r="AP442" s="1140"/>
      <c r="AQ442" s="1140"/>
      <c r="AR442" s="1140" t="s">
        <v>1848</v>
      </c>
      <c r="AS442" s="1140"/>
      <c r="AT442" s="1140"/>
      <c r="AU442" s="1140"/>
      <c r="AV442" s="1140"/>
      <c r="AW442" s="1140"/>
      <c r="AX442" s="1140"/>
      <c r="AY442" s="1140"/>
      <c r="AZ442" s="1140"/>
      <c r="BA442" s="1140"/>
      <c r="BB442" s="1140"/>
    </row>
    <row r="443" spans="1:54" ht="12.6" customHeight="1">
      <c r="A443" s="1140"/>
      <c r="B443" s="1140"/>
      <c r="C443" s="1140"/>
      <c r="D443" s="1140"/>
      <c r="E443" s="1140"/>
      <c r="F443" s="1140"/>
      <c r="G443" s="1140"/>
      <c r="H443" s="1140"/>
      <c r="I443" s="1140"/>
      <c r="J443" s="1140"/>
      <c r="K443" s="1140"/>
      <c r="L443" s="1140"/>
      <c r="M443" s="1140"/>
      <c r="N443" s="1140"/>
      <c r="O443" s="1140"/>
      <c r="P443" s="1140"/>
      <c r="Q443" s="1140"/>
      <c r="R443" s="1140"/>
      <c r="S443" s="1140"/>
      <c r="T443" s="1140"/>
      <c r="U443" s="1140"/>
      <c r="V443" s="1140"/>
      <c r="W443" s="1140"/>
      <c r="X443" s="1140"/>
      <c r="Y443" s="1140"/>
      <c r="Z443" s="1140"/>
      <c r="AA443" s="1140"/>
      <c r="AB443" s="1140"/>
      <c r="AC443" s="1140"/>
      <c r="AD443" s="1140"/>
      <c r="AE443" s="1140"/>
      <c r="AF443" s="1140"/>
      <c r="AG443" s="1140"/>
      <c r="AH443" s="1140"/>
      <c r="AI443" s="1140"/>
      <c r="AJ443" s="1140"/>
      <c r="AK443" s="1140" t="s">
        <v>1830</v>
      </c>
      <c r="AL443" s="1140"/>
      <c r="AM443" s="1140"/>
      <c r="AN443" s="1140"/>
      <c r="AO443" s="1140"/>
      <c r="AP443" s="1140"/>
      <c r="AQ443" s="1140"/>
      <c r="AR443" s="1140" t="s">
        <v>1602</v>
      </c>
      <c r="AS443" s="1140"/>
      <c r="AT443" s="1140"/>
      <c r="AU443" s="1140"/>
      <c r="AV443" s="1140"/>
      <c r="AW443" s="1140"/>
      <c r="AX443" s="1140"/>
      <c r="AY443" s="1140"/>
      <c r="AZ443" s="1140"/>
      <c r="BA443" s="1140"/>
      <c r="BB443" s="1140"/>
    </row>
    <row r="444" spans="1:54" ht="12.6" customHeight="1">
      <c r="A444" s="1146" t="s">
        <v>817</v>
      </c>
      <c r="B444" s="1146"/>
      <c r="C444" s="1146"/>
      <c r="D444" s="1146"/>
      <c r="E444" s="1146"/>
      <c r="F444" s="1146"/>
      <c r="G444" s="1146"/>
      <c r="H444" s="1146"/>
      <c r="I444" s="1146"/>
      <c r="J444" s="1146"/>
      <c r="K444" s="1146"/>
      <c r="L444" s="1146" t="s">
        <v>818</v>
      </c>
      <c r="M444" s="1146"/>
      <c r="N444" s="1146"/>
      <c r="O444" s="1146"/>
      <c r="P444" s="1146" t="s">
        <v>819</v>
      </c>
      <c r="Q444" s="1146"/>
      <c r="R444" s="1146"/>
      <c r="S444" s="1146"/>
      <c r="T444" s="1146"/>
      <c r="U444" s="1146"/>
      <c r="V444" s="1146"/>
      <c r="W444" s="1146" t="s">
        <v>477</v>
      </c>
      <c r="X444" s="1146"/>
      <c r="Y444" s="1146"/>
      <c r="Z444" s="1146"/>
      <c r="AA444" s="1146"/>
      <c r="AB444" s="1146"/>
      <c r="AC444" s="1146"/>
      <c r="AD444" s="1146" t="s">
        <v>478</v>
      </c>
      <c r="AE444" s="1146"/>
      <c r="AF444" s="1146"/>
      <c r="AG444" s="1146"/>
      <c r="AH444" s="1146"/>
      <c r="AI444" s="1146"/>
      <c r="AJ444" s="1146"/>
      <c r="AK444" s="1146" t="s">
        <v>481</v>
      </c>
      <c r="AL444" s="1146"/>
      <c r="AM444" s="1146"/>
      <c r="AN444" s="1146"/>
      <c r="AO444" s="1146"/>
      <c r="AP444" s="1146"/>
      <c r="AQ444" s="1146"/>
      <c r="AR444" s="1146" t="s">
        <v>1531</v>
      </c>
      <c r="AS444" s="1146"/>
      <c r="AT444" s="1146"/>
      <c r="AU444" s="1146"/>
      <c r="AV444" s="1146"/>
      <c r="AW444" s="1146"/>
      <c r="AX444" s="1146"/>
      <c r="AY444" s="1146"/>
      <c r="AZ444" s="1146"/>
      <c r="BA444" s="1146"/>
      <c r="BB444" s="1146"/>
    </row>
    <row r="445" spans="1:54" ht="12.6" customHeight="1">
      <c r="A445" s="1274" t="s">
        <v>1847</v>
      </c>
      <c r="B445" s="1275"/>
      <c r="C445" s="1275"/>
      <c r="D445" s="1275"/>
      <c r="E445" s="1275"/>
      <c r="F445" s="1275"/>
      <c r="G445" s="1275"/>
      <c r="H445" s="1275"/>
      <c r="I445" s="1275"/>
      <c r="J445" s="1275"/>
      <c r="K445" s="1276"/>
      <c r="L445" s="1147"/>
      <c r="M445" s="1147"/>
      <c r="N445" s="1147"/>
      <c r="O445" s="1147"/>
      <c r="P445" s="1041"/>
      <c r="Q445" s="1041"/>
      <c r="R445" s="1041"/>
      <c r="S445" s="1041"/>
      <c r="T445" s="1041"/>
      <c r="U445" s="1041"/>
      <c r="V445" s="1041"/>
      <c r="W445" s="1041"/>
      <c r="X445" s="1041"/>
      <c r="Y445" s="1041"/>
      <c r="Z445" s="1041"/>
      <c r="AA445" s="1041"/>
      <c r="AB445" s="1041"/>
      <c r="AC445" s="1041"/>
      <c r="AD445" s="1041"/>
      <c r="AE445" s="1041"/>
      <c r="AF445" s="1041"/>
      <c r="AG445" s="1041"/>
      <c r="AH445" s="1041"/>
      <c r="AI445" s="1041"/>
      <c r="AJ445" s="1041"/>
      <c r="AK445" s="1041"/>
      <c r="AL445" s="1041"/>
      <c r="AM445" s="1041"/>
      <c r="AN445" s="1041"/>
      <c r="AO445" s="1041"/>
      <c r="AP445" s="1041"/>
      <c r="AQ445" s="1041"/>
      <c r="AR445" s="1041"/>
      <c r="AS445" s="1041"/>
      <c r="AT445" s="1041"/>
      <c r="AU445" s="1041"/>
      <c r="AV445" s="1041"/>
      <c r="AW445" s="1041"/>
      <c r="AX445" s="1041"/>
      <c r="AY445" s="1041"/>
      <c r="AZ445" s="1041"/>
      <c r="BA445" s="1041"/>
      <c r="BB445" s="1041"/>
    </row>
    <row r="446" spans="1:54" ht="12.6" customHeight="1">
      <c r="A446" s="1271" t="s">
        <v>1846</v>
      </c>
      <c r="B446" s="1272"/>
      <c r="C446" s="1272"/>
      <c r="D446" s="1272"/>
      <c r="E446" s="1272"/>
      <c r="F446" s="1272"/>
      <c r="G446" s="1272"/>
      <c r="H446" s="1272"/>
      <c r="I446" s="1272"/>
      <c r="J446" s="1272"/>
      <c r="K446" s="1273"/>
      <c r="L446" s="1147"/>
      <c r="M446" s="1147"/>
      <c r="N446" s="1147"/>
      <c r="O446" s="1147"/>
      <c r="P446" s="1041"/>
      <c r="Q446" s="1041"/>
      <c r="R446" s="1041"/>
      <c r="S446" s="1041"/>
      <c r="T446" s="1041"/>
      <c r="U446" s="1041"/>
      <c r="V446" s="1041"/>
      <c r="W446" s="1041"/>
      <c r="X446" s="1041"/>
      <c r="Y446" s="1041"/>
      <c r="Z446" s="1041"/>
      <c r="AA446" s="1041"/>
      <c r="AB446" s="1041"/>
      <c r="AC446" s="1041"/>
      <c r="AD446" s="1041"/>
      <c r="AE446" s="1041"/>
      <c r="AF446" s="1041"/>
      <c r="AG446" s="1041"/>
      <c r="AH446" s="1041"/>
      <c r="AI446" s="1041"/>
      <c r="AJ446" s="1041"/>
      <c r="AK446" s="1041"/>
      <c r="AL446" s="1041"/>
      <c r="AM446" s="1041"/>
      <c r="AN446" s="1041"/>
      <c r="AO446" s="1041"/>
      <c r="AP446" s="1041"/>
      <c r="AQ446" s="1041"/>
      <c r="AR446" s="1041"/>
      <c r="AS446" s="1041"/>
      <c r="AT446" s="1041"/>
      <c r="AU446" s="1041"/>
      <c r="AV446" s="1041"/>
      <c r="AW446" s="1041"/>
      <c r="AX446" s="1041"/>
      <c r="AY446" s="1041"/>
      <c r="AZ446" s="1041"/>
      <c r="BA446" s="1041"/>
      <c r="BB446" s="1041"/>
    </row>
    <row r="447" spans="1:54" ht="12.6" customHeight="1">
      <c r="A447" s="1274" t="s">
        <v>1845</v>
      </c>
      <c r="B447" s="1275"/>
      <c r="C447" s="1275"/>
      <c r="D447" s="1275"/>
      <c r="E447" s="1275"/>
      <c r="F447" s="1275"/>
      <c r="G447" s="1275"/>
      <c r="H447" s="1275"/>
      <c r="I447" s="1275"/>
      <c r="J447" s="1275"/>
      <c r="K447" s="1276"/>
      <c r="L447" s="1147"/>
      <c r="M447" s="1147"/>
      <c r="N447" s="1147"/>
      <c r="O447" s="1147"/>
      <c r="P447" s="1041"/>
      <c r="Q447" s="1041"/>
      <c r="R447" s="1041"/>
      <c r="S447" s="1041"/>
      <c r="T447" s="1041"/>
      <c r="U447" s="1041"/>
      <c r="V447" s="1041"/>
      <c r="W447" s="1041"/>
      <c r="X447" s="1041"/>
      <c r="Y447" s="1041"/>
      <c r="Z447" s="1041"/>
      <c r="AA447" s="1041"/>
      <c r="AB447" s="1041"/>
      <c r="AC447" s="1041"/>
      <c r="AD447" s="1041"/>
      <c r="AE447" s="1041"/>
      <c r="AF447" s="1041"/>
      <c r="AG447" s="1041"/>
      <c r="AH447" s="1041"/>
      <c r="AI447" s="1041"/>
      <c r="AJ447" s="1041"/>
      <c r="AK447" s="1041"/>
      <c r="AL447" s="1041"/>
      <c r="AM447" s="1041"/>
      <c r="AN447" s="1041"/>
      <c r="AO447" s="1041"/>
      <c r="AP447" s="1041"/>
      <c r="AQ447" s="1041"/>
      <c r="AR447" s="1041"/>
      <c r="AS447" s="1041"/>
      <c r="AT447" s="1041"/>
      <c r="AU447" s="1041"/>
      <c r="AV447" s="1041"/>
      <c r="AW447" s="1041"/>
      <c r="AX447" s="1041"/>
      <c r="AY447" s="1041"/>
      <c r="AZ447" s="1041"/>
      <c r="BA447" s="1041"/>
      <c r="BB447" s="1041"/>
    </row>
    <row r="448" spans="1:54" ht="12.6" customHeight="1">
      <c r="A448" s="1277" t="s">
        <v>1844</v>
      </c>
      <c r="B448" s="1278"/>
      <c r="C448" s="1278"/>
      <c r="D448" s="1278"/>
      <c r="E448" s="1278"/>
      <c r="F448" s="1278"/>
      <c r="G448" s="1278"/>
      <c r="H448" s="1278"/>
      <c r="I448" s="1278"/>
      <c r="J448" s="1278"/>
      <c r="K448" s="1279"/>
      <c r="L448" s="1147"/>
      <c r="M448" s="1147"/>
      <c r="N448" s="1147"/>
      <c r="O448" s="1147"/>
      <c r="P448" s="1041"/>
      <c r="Q448" s="1041"/>
      <c r="R448" s="1041"/>
      <c r="S448" s="1041"/>
      <c r="T448" s="1041"/>
      <c r="U448" s="1041"/>
      <c r="V448" s="1041"/>
      <c r="W448" s="1041"/>
      <c r="X448" s="1041"/>
      <c r="Y448" s="1041"/>
      <c r="Z448" s="1041"/>
      <c r="AA448" s="1041"/>
      <c r="AB448" s="1041"/>
      <c r="AC448" s="1041"/>
      <c r="AD448" s="1041"/>
      <c r="AE448" s="1041"/>
      <c r="AF448" s="1041"/>
      <c r="AG448" s="1041"/>
      <c r="AH448" s="1041"/>
      <c r="AI448" s="1041"/>
      <c r="AJ448" s="1041"/>
      <c r="AK448" s="1041"/>
      <c r="AL448" s="1041"/>
      <c r="AM448" s="1041"/>
      <c r="AN448" s="1041"/>
      <c r="AO448" s="1041"/>
      <c r="AP448" s="1041"/>
      <c r="AQ448" s="1041"/>
      <c r="AR448" s="1041"/>
      <c r="AS448" s="1041"/>
      <c r="AT448" s="1041"/>
      <c r="AU448" s="1041"/>
      <c r="AV448" s="1041"/>
      <c r="AW448" s="1041"/>
      <c r="AX448" s="1041"/>
      <c r="AY448" s="1041"/>
      <c r="AZ448" s="1041"/>
      <c r="BA448" s="1041"/>
      <c r="BB448" s="1041"/>
    </row>
    <row r="449" spans="1:54" ht="12.6" customHeight="1">
      <c r="A449" s="1271" t="s">
        <v>1673</v>
      </c>
      <c r="B449" s="1272"/>
      <c r="C449" s="1272"/>
      <c r="D449" s="1272"/>
      <c r="E449" s="1272"/>
      <c r="F449" s="1272"/>
      <c r="G449" s="1272"/>
      <c r="H449" s="1272"/>
      <c r="I449" s="1272"/>
      <c r="J449" s="1272"/>
      <c r="K449" s="1273"/>
      <c r="L449" s="1147"/>
      <c r="M449" s="1147"/>
      <c r="N449" s="1147"/>
      <c r="O449" s="1147"/>
      <c r="P449" s="1041"/>
      <c r="Q449" s="1041"/>
      <c r="R449" s="1041"/>
      <c r="S449" s="1041"/>
      <c r="T449" s="1041"/>
      <c r="U449" s="1041"/>
      <c r="V449" s="1041"/>
      <c r="W449" s="1041"/>
      <c r="X449" s="1041"/>
      <c r="Y449" s="1041"/>
      <c r="Z449" s="1041"/>
      <c r="AA449" s="1041"/>
      <c r="AB449" s="1041"/>
      <c r="AC449" s="1041"/>
      <c r="AD449" s="1041"/>
      <c r="AE449" s="1041"/>
      <c r="AF449" s="1041"/>
      <c r="AG449" s="1041"/>
      <c r="AH449" s="1041"/>
      <c r="AI449" s="1041"/>
      <c r="AJ449" s="1041"/>
      <c r="AK449" s="1041"/>
      <c r="AL449" s="1041"/>
      <c r="AM449" s="1041"/>
      <c r="AN449" s="1041"/>
      <c r="AO449" s="1041"/>
      <c r="AP449" s="1041"/>
      <c r="AQ449" s="1041"/>
      <c r="AR449" s="1041"/>
      <c r="AS449" s="1041"/>
      <c r="AT449" s="1041"/>
      <c r="AU449" s="1041"/>
      <c r="AV449" s="1041"/>
      <c r="AW449" s="1041"/>
      <c r="AX449" s="1041"/>
      <c r="AY449" s="1041"/>
      <c r="AZ449" s="1041"/>
      <c r="BA449" s="1041"/>
      <c r="BB449" s="1041"/>
    </row>
    <row r="450" spans="1:54" ht="12.6" customHeight="1">
      <c r="A450" s="1274" t="s">
        <v>1843</v>
      </c>
      <c r="B450" s="1275"/>
      <c r="C450" s="1275"/>
      <c r="D450" s="1275"/>
      <c r="E450" s="1275"/>
      <c r="F450" s="1275"/>
      <c r="G450" s="1275"/>
      <c r="H450" s="1275"/>
      <c r="I450" s="1275"/>
      <c r="J450" s="1275"/>
      <c r="K450" s="1276"/>
      <c r="L450" s="1147"/>
      <c r="M450" s="1147"/>
      <c r="N450" s="1147"/>
      <c r="O450" s="1147"/>
      <c r="P450" s="1041"/>
      <c r="Q450" s="1041"/>
      <c r="R450" s="1041"/>
      <c r="S450" s="1041"/>
      <c r="T450" s="1041"/>
      <c r="U450" s="1041"/>
      <c r="V450" s="1041"/>
      <c r="W450" s="1041"/>
      <c r="X450" s="1041"/>
      <c r="Y450" s="1041"/>
      <c r="Z450" s="1041"/>
      <c r="AA450" s="1041"/>
      <c r="AB450" s="1041"/>
      <c r="AC450" s="1041"/>
      <c r="AD450" s="1041"/>
      <c r="AE450" s="1041"/>
      <c r="AF450" s="1041"/>
      <c r="AG450" s="1041"/>
      <c r="AH450" s="1041"/>
      <c r="AI450" s="1041"/>
      <c r="AJ450" s="1041"/>
      <c r="AK450" s="1041"/>
      <c r="AL450" s="1041"/>
      <c r="AM450" s="1041"/>
      <c r="AN450" s="1041"/>
      <c r="AO450" s="1041"/>
      <c r="AP450" s="1041"/>
      <c r="AQ450" s="1041"/>
      <c r="AR450" s="1041"/>
      <c r="AS450" s="1041"/>
      <c r="AT450" s="1041"/>
      <c r="AU450" s="1041"/>
      <c r="AV450" s="1041"/>
      <c r="AW450" s="1041"/>
      <c r="AX450" s="1041"/>
      <c r="AY450" s="1041"/>
      <c r="AZ450" s="1041"/>
      <c r="BA450" s="1041"/>
      <c r="BB450" s="1041"/>
    </row>
    <row r="451" spans="1:54" ht="12.6" customHeight="1">
      <c r="A451" s="1271" t="s">
        <v>1842</v>
      </c>
      <c r="B451" s="1272"/>
      <c r="C451" s="1272"/>
      <c r="D451" s="1272"/>
      <c r="E451" s="1272"/>
      <c r="F451" s="1272"/>
      <c r="G451" s="1272"/>
      <c r="H451" s="1272"/>
      <c r="I451" s="1272"/>
      <c r="J451" s="1272"/>
      <c r="K451" s="1273"/>
      <c r="L451" s="1147"/>
      <c r="M451" s="1147"/>
      <c r="N451" s="1147"/>
      <c r="O451" s="1147"/>
      <c r="P451" s="1041"/>
      <c r="Q451" s="1041"/>
      <c r="R451" s="1041"/>
      <c r="S451" s="1041"/>
      <c r="T451" s="1041"/>
      <c r="U451" s="1041"/>
      <c r="V451" s="1041"/>
      <c r="W451" s="1041"/>
      <c r="X451" s="1041"/>
      <c r="Y451" s="1041"/>
      <c r="Z451" s="1041"/>
      <c r="AA451" s="1041"/>
      <c r="AB451" s="1041"/>
      <c r="AC451" s="1041"/>
      <c r="AD451" s="1041"/>
      <c r="AE451" s="1041"/>
      <c r="AF451" s="1041"/>
      <c r="AG451" s="1041"/>
      <c r="AH451" s="1041"/>
      <c r="AI451" s="1041"/>
      <c r="AJ451" s="1041"/>
      <c r="AK451" s="1041"/>
      <c r="AL451" s="1041"/>
      <c r="AM451" s="1041"/>
      <c r="AN451" s="1041"/>
      <c r="AO451" s="1041"/>
      <c r="AP451" s="1041"/>
      <c r="AQ451" s="1041"/>
      <c r="AR451" s="1041"/>
      <c r="AS451" s="1041"/>
      <c r="AT451" s="1041"/>
      <c r="AU451" s="1041"/>
      <c r="AV451" s="1041"/>
      <c r="AW451" s="1041"/>
      <c r="AX451" s="1041"/>
      <c r="AY451" s="1041"/>
      <c r="AZ451" s="1041"/>
      <c r="BA451" s="1041"/>
      <c r="BB451" s="1041"/>
    </row>
    <row r="452" spans="1:54" ht="12.6" customHeight="1">
      <c r="A452" s="1274" t="s">
        <v>1841</v>
      </c>
      <c r="B452" s="1275"/>
      <c r="C452" s="1275"/>
      <c r="D452" s="1275"/>
      <c r="E452" s="1275"/>
      <c r="F452" s="1275"/>
      <c r="G452" s="1275"/>
      <c r="H452" s="1275"/>
      <c r="I452" s="1275"/>
      <c r="J452" s="1275"/>
      <c r="K452" s="1276"/>
      <c r="L452" s="1147"/>
      <c r="M452" s="1147"/>
      <c r="N452" s="1147"/>
      <c r="O452" s="1147"/>
      <c r="P452" s="1041"/>
      <c r="Q452" s="1041"/>
      <c r="R452" s="1041"/>
      <c r="S452" s="1041"/>
      <c r="T452" s="1041"/>
      <c r="U452" s="1041"/>
      <c r="V452" s="1041"/>
      <c r="W452" s="1041"/>
      <c r="X452" s="1041"/>
      <c r="Y452" s="1041"/>
      <c r="Z452" s="1041"/>
      <c r="AA452" s="1041"/>
      <c r="AB452" s="1041"/>
      <c r="AC452" s="1041"/>
      <c r="AD452" s="1041"/>
      <c r="AE452" s="1041"/>
      <c r="AF452" s="1041"/>
      <c r="AG452" s="1041"/>
      <c r="AH452" s="1041"/>
      <c r="AI452" s="1041"/>
      <c r="AJ452" s="1041"/>
      <c r="AK452" s="1041"/>
      <c r="AL452" s="1041"/>
      <c r="AM452" s="1041"/>
      <c r="AN452" s="1041"/>
      <c r="AO452" s="1041"/>
      <c r="AP452" s="1041"/>
      <c r="AQ452" s="1041"/>
      <c r="AR452" s="1041"/>
      <c r="AS452" s="1041"/>
      <c r="AT452" s="1041"/>
      <c r="AU452" s="1041"/>
      <c r="AV452" s="1041"/>
      <c r="AW452" s="1041"/>
      <c r="AX452" s="1041"/>
      <c r="AY452" s="1041"/>
      <c r="AZ452" s="1041"/>
      <c r="BA452" s="1041"/>
      <c r="BB452" s="1041"/>
    </row>
    <row r="453" spans="1:54" ht="12.6" customHeight="1">
      <c r="A453" s="1271" t="s">
        <v>1840</v>
      </c>
      <c r="B453" s="1272"/>
      <c r="C453" s="1272"/>
      <c r="D453" s="1272"/>
      <c r="E453" s="1272"/>
      <c r="F453" s="1272"/>
      <c r="G453" s="1272"/>
      <c r="H453" s="1272"/>
      <c r="I453" s="1272"/>
      <c r="J453" s="1272"/>
      <c r="K453" s="1273"/>
      <c r="L453" s="1147"/>
      <c r="M453" s="1147"/>
      <c r="N453" s="1147"/>
      <c r="O453" s="1147"/>
      <c r="P453" s="1041"/>
      <c r="Q453" s="1041"/>
      <c r="R453" s="1041"/>
      <c r="S453" s="1041"/>
      <c r="T453" s="1041"/>
      <c r="U453" s="1041"/>
      <c r="V453" s="1041"/>
      <c r="W453" s="1041"/>
      <c r="X453" s="1041"/>
      <c r="Y453" s="1041"/>
      <c r="Z453" s="1041"/>
      <c r="AA453" s="1041"/>
      <c r="AB453" s="1041"/>
      <c r="AC453" s="1041"/>
      <c r="AD453" s="1041"/>
      <c r="AE453" s="1041"/>
      <c r="AF453" s="1041"/>
      <c r="AG453" s="1041"/>
      <c r="AH453" s="1041"/>
      <c r="AI453" s="1041"/>
      <c r="AJ453" s="1041"/>
      <c r="AK453" s="1041"/>
      <c r="AL453" s="1041"/>
      <c r="AM453" s="1041"/>
      <c r="AN453" s="1041"/>
      <c r="AO453" s="1041"/>
      <c r="AP453" s="1041"/>
      <c r="AQ453" s="1041"/>
      <c r="AR453" s="1041"/>
      <c r="AS453" s="1041"/>
      <c r="AT453" s="1041"/>
      <c r="AU453" s="1041"/>
      <c r="AV453" s="1041"/>
      <c r="AW453" s="1041"/>
      <c r="AX453" s="1041"/>
      <c r="AY453" s="1041"/>
      <c r="AZ453" s="1041"/>
      <c r="BA453" s="1041"/>
      <c r="BB453" s="1041"/>
    </row>
    <row r="454" spans="1:54" ht="12.6" customHeight="1">
      <c r="A454" s="1280" t="s">
        <v>1839</v>
      </c>
      <c r="B454" s="1281"/>
      <c r="C454" s="1281"/>
      <c r="D454" s="1281"/>
      <c r="E454" s="1281"/>
      <c r="F454" s="1281"/>
      <c r="G454" s="1281"/>
      <c r="H454" s="1281"/>
      <c r="I454" s="1281"/>
      <c r="J454" s="1281"/>
      <c r="K454" s="1282"/>
      <c r="L454" s="1094" t="s">
        <v>950</v>
      </c>
      <c r="M454" s="1094"/>
      <c r="N454" s="1094"/>
      <c r="O454" s="1094"/>
      <c r="P454" s="1041"/>
      <c r="Q454" s="1041"/>
      <c r="R454" s="1041"/>
      <c r="S454" s="1041"/>
      <c r="T454" s="1041"/>
      <c r="U454" s="1041"/>
      <c r="V454" s="1041"/>
      <c r="W454" s="1041"/>
      <c r="X454" s="1041"/>
      <c r="Y454" s="1041"/>
      <c r="Z454" s="1041"/>
      <c r="AA454" s="1041"/>
      <c r="AB454" s="1041"/>
      <c r="AC454" s="1041"/>
      <c r="AD454" s="1041"/>
      <c r="AE454" s="1041"/>
      <c r="AF454" s="1041"/>
      <c r="AG454" s="1041"/>
      <c r="AH454" s="1041"/>
      <c r="AI454" s="1041"/>
      <c r="AJ454" s="1041"/>
      <c r="AK454" s="1041"/>
      <c r="AL454" s="1041"/>
      <c r="AM454" s="1041"/>
      <c r="AN454" s="1041"/>
      <c r="AO454" s="1041"/>
      <c r="AP454" s="1041"/>
      <c r="AQ454" s="1041"/>
      <c r="AR454" s="1041"/>
      <c r="AS454" s="1041"/>
      <c r="AT454" s="1041"/>
      <c r="AU454" s="1041"/>
      <c r="AV454" s="1041"/>
      <c r="AW454" s="1041"/>
      <c r="AX454" s="1041"/>
      <c r="AY454" s="1041"/>
      <c r="AZ454" s="1041"/>
      <c r="BA454" s="1041"/>
      <c r="BB454" s="1041"/>
    </row>
    <row r="455" spans="1:54" ht="12.6" customHeight="1">
      <c r="A455" s="1283" t="s">
        <v>1838</v>
      </c>
      <c r="B455" s="1284"/>
      <c r="C455" s="1284"/>
      <c r="D455" s="1284"/>
      <c r="E455" s="1284"/>
      <c r="F455" s="1284"/>
      <c r="G455" s="1284"/>
      <c r="H455" s="1284"/>
      <c r="I455" s="1284"/>
      <c r="J455" s="1284"/>
      <c r="K455" s="1285"/>
      <c r="L455" s="1094"/>
      <c r="M455" s="1094"/>
      <c r="N455" s="1094"/>
      <c r="O455" s="1094"/>
      <c r="P455" s="1041"/>
      <c r="Q455" s="1041"/>
      <c r="R455" s="1041"/>
      <c r="S455" s="1041"/>
      <c r="T455" s="1041"/>
      <c r="U455" s="1041"/>
      <c r="V455" s="1041"/>
      <c r="W455" s="1041"/>
      <c r="X455" s="1041"/>
      <c r="Y455" s="1041"/>
      <c r="Z455" s="1041"/>
      <c r="AA455" s="1041"/>
      <c r="AB455" s="1041"/>
      <c r="AC455" s="1041"/>
      <c r="AD455" s="1041"/>
      <c r="AE455" s="1041"/>
      <c r="AF455" s="1041"/>
      <c r="AG455" s="1041"/>
      <c r="AH455" s="1041"/>
      <c r="AI455" s="1041"/>
      <c r="AJ455" s="1041"/>
      <c r="AK455" s="1041"/>
      <c r="AL455" s="1041"/>
      <c r="AM455" s="1041"/>
      <c r="AN455" s="1041"/>
      <c r="AO455" s="1041"/>
      <c r="AP455" s="1041"/>
      <c r="AQ455" s="1041"/>
      <c r="AR455" s="1041"/>
      <c r="AS455" s="1041"/>
      <c r="AT455" s="1041"/>
      <c r="AU455" s="1041"/>
      <c r="AV455" s="1041"/>
      <c r="AW455" s="1041"/>
      <c r="AX455" s="1041"/>
      <c r="AY455" s="1041"/>
      <c r="AZ455" s="1041"/>
      <c r="BA455" s="1041"/>
      <c r="BB455" s="1041"/>
    </row>
    <row r="456" spans="1:54" ht="12.6" customHeight="1">
      <c r="A456" s="769" t="s">
        <v>1837</v>
      </c>
    </row>
    <row r="457" spans="1:54" ht="12.6" customHeight="1">
      <c r="A457" s="1058"/>
      <c r="B457" s="1059"/>
      <c r="C457" s="1059"/>
      <c r="D457" s="1059"/>
      <c r="E457" s="1059"/>
      <c r="F457" s="1059"/>
      <c r="G457" s="1059"/>
      <c r="H457" s="1059"/>
      <c r="I457" s="1059"/>
      <c r="J457" s="1059"/>
      <c r="K457" s="1059"/>
      <c r="L457" s="1059"/>
      <c r="M457" s="1059"/>
      <c r="N457" s="1059"/>
      <c r="O457" s="1059"/>
      <c r="P457" s="1059"/>
      <c r="Q457" s="1059"/>
      <c r="R457" s="1059"/>
      <c r="S457" s="1059"/>
      <c r="T457" s="1059"/>
      <c r="U457" s="1059"/>
      <c r="V457" s="1059"/>
      <c r="W457" s="1059"/>
      <c r="X457" s="1059"/>
      <c r="Y457" s="1059"/>
      <c r="Z457" s="1059"/>
      <c r="AA457" s="1059"/>
      <c r="AB457" s="1059"/>
      <c r="AC457" s="1059"/>
      <c r="AD457" s="1059"/>
      <c r="AE457" s="1059"/>
      <c r="AF457" s="1059"/>
      <c r="AG457" s="1059"/>
      <c r="AH457" s="1059"/>
      <c r="AI457" s="1059"/>
      <c r="AJ457" s="1059"/>
      <c r="AK457" s="1059"/>
      <c r="AL457" s="1059"/>
      <c r="AM457" s="1059"/>
      <c r="AN457" s="1059"/>
      <c r="AO457" s="1059"/>
      <c r="AP457" s="1059"/>
      <c r="AQ457" s="1059"/>
      <c r="AR457" s="1059"/>
      <c r="AS457" s="1059"/>
      <c r="AT457" s="1059"/>
      <c r="AU457" s="1059"/>
      <c r="AV457" s="1059"/>
      <c r="AW457" s="1059"/>
      <c r="AX457" s="1059"/>
      <c r="AY457" s="1059"/>
      <c r="AZ457" s="1059"/>
      <c r="BA457" s="1059"/>
      <c r="BB457" s="1060"/>
    </row>
    <row r="458" spans="1:54" ht="12.6" customHeight="1">
      <c r="A458" s="1061"/>
      <c r="B458" s="1062"/>
      <c r="C458" s="1062"/>
      <c r="D458" s="1062"/>
      <c r="E458" s="1062"/>
      <c r="F458" s="1062"/>
      <c r="G458" s="1062"/>
      <c r="H458" s="1062"/>
      <c r="I458" s="1062"/>
      <c r="J458" s="1062"/>
      <c r="K458" s="1062"/>
      <c r="L458" s="1062"/>
      <c r="M458" s="1062"/>
      <c r="N458" s="1062"/>
      <c r="O458" s="1062"/>
      <c r="P458" s="1062"/>
      <c r="Q458" s="1062"/>
      <c r="R458" s="1062"/>
      <c r="S458" s="1062"/>
      <c r="T458" s="1062"/>
      <c r="U458" s="1062"/>
      <c r="V458" s="1062"/>
      <c r="W458" s="1062"/>
      <c r="X458" s="1062"/>
      <c r="Y458" s="1062"/>
      <c r="Z458" s="1062"/>
      <c r="AA458" s="1062"/>
      <c r="AB458" s="1062"/>
      <c r="AC458" s="1062"/>
      <c r="AD458" s="1062"/>
      <c r="AE458" s="1062"/>
      <c r="AF458" s="1062"/>
      <c r="AG458" s="1062"/>
      <c r="AH458" s="1062"/>
      <c r="AI458" s="1062"/>
      <c r="AJ458" s="1062"/>
      <c r="AK458" s="1062"/>
      <c r="AL458" s="1062"/>
      <c r="AM458" s="1062"/>
      <c r="AN458" s="1062"/>
      <c r="AO458" s="1062"/>
      <c r="AP458" s="1062"/>
      <c r="AQ458" s="1062"/>
      <c r="AR458" s="1062"/>
      <c r="AS458" s="1062"/>
      <c r="AT458" s="1062"/>
      <c r="AU458" s="1062"/>
      <c r="AV458" s="1062"/>
      <c r="AW458" s="1062"/>
      <c r="AX458" s="1062"/>
      <c r="AY458" s="1062"/>
      <c r="AZ458" s="1062"/>
      <c r="BA458" s="1062"/>
      <c r="BB458" s="1063"/>
    </row>
    <row r="459" spans="1:54" ht="12.6" customHeight="1">
      <c r="A459" s="1061"/>
      <c r="B459" s="1062"/>
      <c r="C459" s="1062"/>
      <c r="D459" s="1062"/>
      <c r="E459" s="1062"/>
      <c r="F459" s="1062"/>
      <c r="G459" s="1062"/>
      <c r="H459" s="1062"/>
      <c r="I459" s="1062"/>
      <c r="J459" s="1062"/>
      <c r="K459" s="1062"/>
      <c r="L459" s="1062"/>
      <c r="M459" s="1062"/>
      <c r="N459" s="1062"/>
      <c r="O459" s="1062"/>
      <c r="P459" s="1062"/>
      <c r="Q459" s="1062"/>
      <c r="R459" s="1062"/>
      <c r="S459" s="1062"/>
      <c r="T459" s="1062"/>
      <c r="U459" s="1062"/>
      <c r="V459" s="1062"/>
      <c r="W459" s="1062"/>
      <c r="X459" s="1062"/>
      <c r="Y459" s="1062"/>
      <c r="Z459" s="1062"/>
      <c r="AA459" s="1062"/>
      <c r="AB459" s="1062"/>
      <c r="AC459" s="1062"/>
      <c r="AD459" s="1062"/>
      <c r="AE459" s="1062"/>
      <c r="AF459" s="1062"/>
      <c r="AG459" s="1062"/>
      <c r="AH459" s="1062"/>
      <c r="AI459" s="1062"/>
      <c r="AJ459" s="1062"/>
      <c r="AK459" s="1062"/>
      <c r="AL459" s="1062"/>
      <c r="AM459" s="1062"/>
      <c r="AN459" s="1062"/>
      <c r="AO459" s="1062"/>
      <c r="AP459" s="1062"/>
      <c r="AQ459" s="1062"/>
      <c r="AR459" s="1062"/>
      <c r="AS459" s="1062"/>
      <c r="AT459" s="1062"/>
      <c r="AU459" s="1062"/>
      <c r="AV459" s="1062"/>
      <c r="AW459" s="1062"/>
      <c r="AX459" s="1062"/>
      <c r="AY459" s="1062"/>
      <c r="AZ459" s="1062"/>
      <c r="BA459" s="1062"/>
      <c r="BB459" s="1063"/>
    </row>
    <row r="460" spans="1:54" ht="12.6" customHeight="1">
      <c r="A460" s="1064"/>
      <c r="B460" s="1065"/>
      <c r="C460" s="1065"/>
      <c r="D460" s="1065"/>
      <c r="E460" s="1065"/>
      <c r="F460" s="1065"/>
      <c r="G460" s="1065"/>
      <c r="H460" s="1065"/>
      <c r="I460" s="1065"/>
      <c r="J460" s="1065"/>
      <c r="K460" s="1065"/>
      <c r="L460" s="1065"/>
      <c r="M460" s="1065"/>
      <c r="N460" s="1065"/>
      <c r="O460" s="1065"/>
      <c r="P460" s="1065"/>
      <c r="Q460" s="1065"/>
      <c r="R460" s="1065"/>
      <c r="S460" s="1065"/>
      <c r="T460" s="1065"/>
      <c r="U460" s="1065"/>
      <c r="V460" s="1065"/>
      <c r="W460" s="1065"/>
      <c r="X460" s="1065"/>
      <c r="Y460" s="1065"/>
      <c r="Z460" s="1065"/>
      <c r="AA460" s="1065"/>
      <c r="AB460" s="1065"/>
      <c r="AC460" s="1065"/>
      <c r="AD460" s="1065"/>
      <c r="AE460" s="1065"/>
      <c r="AF460" s="1065"/>
      <c r="AG460" s="1065"/>
      <c r="AH460" s="1065"/>
      <c r="AI460" s="1065"/>
      <c r="AJ460" s="1065"/>
      <c r="AK460" s="1065"/>
      <c r="AL460" s="1065"/>
      <c r="AM460" s="1065"/>
      <c r="AN460" s="1065"/>
      <c r="AO460" s="1065"/>
      <c r="AP460" s="1065"/>
      <c r="AQ460" s="1065"/>
      <c r="AR460" s="1065"/>
      <c r="AS460" s="1065"/>
      <c r="AT460" s="1065"/>
      <c r="AU460" s="1065"/>
      <c r="AV460" s="1065"/>
      <c r="AW460" s="1065"/>
      <c r="AX460" s="1065"/>
      <c r="AY460" s="1065"/>
      <c r="AZ460" s="1065"/>
      <c r="BA460" s="1065"/>
      <c r="BB460" s="1066"/>
    </row>
    <row r="461" spans="1:54" s="289" customFormat="1" ht="12.6" customHeight="1">
      <c r="A461" s="315" t="s">
        <v>3609</v>
      </c>
    </row>
    <row r="462" spans="1:54" s="289" customFormat="1" ht="12.6" customHeight="1">
      <c r="A462" s="315" t="s">
        <v>2302</v>
      </c>
      <c r="B462" s="393"/>
      <c r="C462" s="1036" t="str">
        <f>$C$2</f>
        <v>ELEKTROSYSTEM, a.s.</v>
      </c>
      <c r="D462" s="1036"/>
      <c r="E462" s="1036"/>
      <c r="F462" s="1036"/>
      <c r="G462" s="1036"/>
      <c r="H462" s="1036"/>
      <c r="I462" s="1036"/>
      <c r="J462" s="1036"/>
      <c r="K462" s="1036"/>
      <c r="L462" s="1036"/>
      <c r="M462" s="1036"/>
      <c r="N462" s="1036"/>
      <c r="O462" s="1036"/>
      <c r="P462" s="1036"/>
      <c r="Q462" s="1036"/>
      <c r="R462" s="1036"/>
      <c r="S462" s="1036"/>
      <c r="T462" s="1036"/>
      <c r="U462" s="1036"/>
      <c r="V462" s="1036"/>
      <c r="W462" s="1036"/>
      <c r="X462" s="1036"/>
      <c r="Y462" s="1036"/>
      <c r="Z462" s="1037"/>
      <c r="AB462" s="289" t="s">
        <v>922</v>
      </c>
      <c r="AD462" s="1035" t="str">
        <f>$AD$2</f>
        <v>31571875</v>
      </c>
      <c r="AE462" s="1036"/>
      <c r="AF462" s="1036"/>
      <c r="AG462" s="1036"/>
      <c r="AH462" s="1036"/>
      <c r="AI462" s="1036"/>
      <c r="AJ462" s="1036"/>
      <c r="AK462" s="1037"/>
      <c r="AL462" s="289" t="s">
        <v>844</v>
      </c>
      <c r="AN462" s="1026" t="str">
        <f>$AN$2</f>
        <v>21020448496</v>
      </c>
      <c r="AO462" s="1027"/>
      <c r="AP462" s="1027"/>
      <c r="AQ462" s="1027"/>
      <c r="AR462" s="1027"/>
      <c r="AS462" s="1027"/>
      <c r="AT462" s="1027"/>
      <c r="AU462" s="1027"/>
      <c r="AV462" s="1027"/>
      <c r="AW462" s="1027"/>
      <c r="AX462" s="1027"/>
      <c r="AY462" s="1027"/>
      <c r="AZ462" s="1027"/>
      <c r="BA462" s="1027"/>
      <c r="BB462" s="1028"/>
    </row>
    <row r="463" spans="1:54" ht="12.6" customHeight="1">
      <c r="A463" s="769"/>
    </row>
    <row r="464" spans="1:54" ht="12.6" customHeight="1">
      <c r="A464" s="769" t="s">
        <v>1836</v>
      </c>
    </row>
    <row r="465" spans="1:54" ht="12.6" customHeight="1">
      <c r="A465" s="782"/>
      <c r="B465" s="783"/>
      <c r="C465" s="783"/>
      <c r="D465" s="783"/>
      <c r="E465" s="783"/>
      <c r="F465" s="783"/>
      <c r="G465" s="783"/>
      <c r="H465" s="783"/>
      <c r="I465" s="783"/>
      <c r="J465" s="783"/>
      <c r="K465" s="783"/>
      <c r="L465" s="783"/>
      <c r="M465" s="792"/>
      <c r="N465" s="782"/>
      <c r="O465" s="783"/>
      <c r="P465" s="783"/>
      <c r="Q465" s="783"/>
      <c r="R465" s="783"/>
      <c r="S465" s="792"/>
      <c r="T465" s="782"/>
      <c r="U465" s="783"/>
      <c r="V465" s="783"/>
      <c r="W465" s="783"/>
      <c r="X465" s="783"/>
      <c r="Y465" s="783"/>
      <c r="Z465" s="792"/>
      <c r="AA465" s="782"/>
      <c r="AB465" s="783"/>
      <c r="AC465" s="783"/>
      <c r="AD465" s="783"/>
      <c r="AE465" s="783"/>
      <c r="AF465" s="783"/>
      <c r="AG465" s="792"/>
      <c r="AH465" s="1148" t="s">
        <v>1835</v>
      </c>
      <c r="AI465" s="1149"/>
      <c r="AJ465" s="1149"/>
      <c r="AK465" s="1149"/>
      <c r="AL465" s="1149"/>
      <c r="AM465" s="1149"/>
      <c r="AN465" s="1149"/>
      <c r="AO465" s="1149"/>
      <c r="AP465" s="1150"/>
      <c r="AQ465" s="782"/>
      <c r="AR465" s="783"/>
      <c r="AS465" s="783"/>
      <c r="AT465" s="783"/>
      <c r="AU465" s="783"/>
      <c r="AV465" s="783"/>
      <c r="AW465" s="783"/>
      <c r="AX465" s="783"/>
      <c r="AY465" s="783"/>
      <c r="AZ465" s="783"/>
      <c r="BA465" s="783"/>
      <c r="BB465" s="792"/>
    </row>
    <row r="466" spans="1:54" ht="12.6" customHeight="1">
      <c r="A466" s="785"/>
      <c r="B466" s="765"/>
      <c r="C466" s="765"/>
      <c r="D466" s="765"/>
      <c r="E466" s="765"/>
      <c r="F466" s="765"/>
      <c r="G466" s="765"/>
      <c r="H466" s="765"/>
      <c r="I466" s="765"/>
      <c r="J466" s="765"/>
      <c r="K466" s="765"/>
      <c r="L466" s="765"/>
      <c r="M466" s="793"/>
      <c r="N466" s="1048" t="s">
        <v>1607</v>
      </c>
      <c r="O466" s="1049"/>
      <c r="P466" s="1049"/>
      <c r="Q466" s="1049"/>
      <c r="R466" s="1049"/>
      <c r="S466" s="1050"/>
      <c r="T466" s="785"/>
      <c r="U466" s="765"/>
      <c r="V466" s="765"/>
      <c r="W466" s="765"/>
      <c r="X466" s="765"/>
      <c r="Y466" s="765"/>
      <c r="Z466" s="793"/>
      <c r="AA466" s="785"/>
      <c r="AB466" s="765"/>
      <c r="AC466" s="765"/>
      <c r="AD466" s="765"/>
      <c r="AE466" s="765"/>
      <c r="AF466" s="765"/>
      <c r="AG466" s="793"/>
      <c r="AH466" s="1048" t="s">
        <v>1529</v>
      </c>
      <c r="AI466" s="1049"/>
      <c r="AJ466" s="1049"/>
      <c r="AK466" s="1049"/>
      <c r="AL466" s="1049"/>
      <c r="AM466" s="1049"/>
      <c r="AN466" s="1049"/>
      <c r="AO466" s="1049"/>
      <c r="AP466" s="1050"/>
      <c r="AQ466" s="1048" t="s">
        <v>1607</v>
      </c>
      <c r="AR466" s="1049"/>
      <c r="AS466" s="1049"/>
      <c r="AT466" s="1049"/>
      <c r="AU466" s="1049"/>
      <c r="AV466" s="1049"/>
      <c r="AW466" s="1049"/>
      <c r="AX466" s="1049"/>
      <c r="AY466" s="1049"/>
      <c r="AZ466" s="1049"/>
      <c r="BA466" s="1049"/>
      <c r="BB466" s="1050"/>
    </row>
    <row r="467" spans="1:54" ht="12.6" customHeight="1">
      <c r="A467" s="1048" t="s">
        <v>1544</v>
      </c>
      <c r="B467" s="1049"/>
      <c r="C467" s="1049"/>
      <c r="D467" s="1049"/>
      <c r="E467" s="1049"/>
      <c r="F467" s="1049"/>
      <c r="G467" s="1049"/>
      <c r="H467" s="1049"/>
      <c r="I467" s="1049"/>
      <c r="J467" s="1049"/>
      <c r="K467" s="1049"/>
      <c r="L467" s="1049"/>
      <c r="M467" s="1050"/>
      <c r="N467" s="1048" t="s">
        <v>1767</v>
      </c>
      <c r="O467" s="1049"/>
      <c r="P467" s="1049"/>
      <c r="Q467" s="1049"/>
      <c r="R467" s="1049"/>
      <c r="S467" s="1050"/>
      <c r="T467" s="1048" t="s">
        <v>1834</v>
      </c>
      <c r="U467" s="1049"/>
      <c r="V467" s="1049"/>
      <c r="W467" s="1049"/>
      <c r="X467" s="1049"/>
      <c r="Y467" s="1049"/>
      <c r="Z467" s="1050"/>
      <c r="AA467" s="1048" t="s">
        <v>1833</v>
      </c>
      <c r="AB467" s="1049"/>
      <c r="AC467" s="1049"/>
      <c r="AD467" s="1049"/>
      <c r="AE467" s="1049"/>
      <c r="AF467" s="1049"/>
      <c r="AG467" s="1050"/>
      <c r="AH467" s="1048" t="s">
        <v>1832</v>
      </c>
      <c r="AI467" s="1049"/>
      <c r="AJ467" s="1049"/>
      <c r="AK467" s="1049"/>
      <c r="AL467" s="1049"/>
      <c r="AM467" s="1049"/>
      <c r="AN467" s="1049"/>
      <c r="AO467" s="1049"/>
      <c r="AP467" s="1050"/>
      <c r="AQ467" s="1048" t="s">
        <v>1604</v>
      </c>
      <c r="AR467" s="1049"/>
      <c r="AS467" s="1049"/>
      <c r="AT467" s="1049"/>
      <c r="AU467" s="1049"/>
      <c r="AV467" s="1049"/>
      <c r="AW467" s="1049"/>
      <c r="AX467" s="1049"/>
      <c r="AY467" s="1049"/>
      <c r="AZ467" s="1049"/>
      <c r="BA467" s="1049"/>
      <c r="BB467" s="1050"/>
    </row>
    <row r="468" spans="1:54" ht="12.6" customHeight="1">
      <c r="A468" s="785"/>
      <c r="B468" s="765"/>
      <c r="C468" s="765"/>
      <c r="D468" s="765"/>
      <c r="E468" s="765"/>
      <c r="F468" s="765"/>
      <c r="G468" s="765"/>
      <c r="H468" s="765"/>
      <c r="I468" s="765"/>
      <c r="J468" s="765"/>
      <c r="K468" s="765"/>
      <c r="L468" s="765"/>
      <c r="M468" s="793"/>
      <c r="N468" s="1048" t="s">
        <v>1603</v>
      </c>
      <c r="O468" s="1049"/>
      <c r="P468" s="1049"/>
      <c r="Q468" s="1049"/>
      <c r="R468" s="1049"/>
      <c r="S468" s="1050"/>
      <c r="T468" s="1048" t="s">
        <v>1750</v>
      </c>
      <c r="U468" s="1049"/>
      <c r="V468" s="1049"/>
      <c r="W468" s="1049"/>
      <c r="X468" s="1049"/>
      <c r="Y468" s="1049"/>
      <c r="Z468" s="1050"/>
      <c r="AA468" s="1048" t="s">
        <v>1750</v>
      </c>
      <c r="AB468" s="1049"/>
      <c r="AC468" s="1049"/>
      <c r="AD468" s="1049"/>
      <c r="AE468" s="1049"/>
      <c r="AF468" s="1049"/>
      <c r="AG468" s="1050"/>
      <c r="AH468" s="1048" t="s">
        <v>1831</v>
      </c>
      <c r="AI468" s="1049"/>
      <c r="AJ468" s="1049"/>
      <c r="AK468" s="1049"/>
      <c r="AL468" s="1049"/>
      <c r="AM468" s="1049"/>
      <c r="AN468" s="1049"/>
      <c r="AO468" s="1049"/>
      <c r="AP468" s="1050"/>
      <c r="AQ468" s="1048" t="s">
        <v>1603</v>
      </c>
      <c r="AR468" s="1049"/>
      <c r="AS468" s="1049"/>
      <c r="AT468" s="1049"/>
      <c r="AU468" s="1049"/>
      <c r="AV468" s="1049"/>
      <c r="AW468" s="1049"/>
      <c r="AX468" s="1049"/>
      <c r="AY468" s="1049"/>
      <c r="AZ468" s="1049"/>
      <c r="BA468" s="1049"/>
      <c r="BB468" s="1050"/>
    </row>
    <row r="469" spans="1:54" ht="12.6" customHeight="1">
      <c r="A469" s="785"/>
      <c r="B469" s="765"/>
      <c r="C469" s="765"/>
      <c r="D469" s="765"/>
      <c r="E469" s="765"/>
      <c r="F469" s="765"/>
      <c r="G469" s="765"/>
      <c r="H469" s="765"/>
      <c r="I469" s="765"/>
      <c r="J469" s="765"/>
      <c r="K469" s="765"/>
      <c r="L469" s="765"/>
      <c r="M469" s="793"/>
      <c r="N469" s="1048" t="s">
        <v>1602</v>
      </c>
      <c r="O469" s="1049"/>
      <c r="P469" s="1049"/>
      <c r="Q469" s="1049"/>
      <c r="R469" s="1049"/>
      <c r="S469" s="1050"/>
      <c r="T469" s="785"/>
      <c r="U469" s="765"/>
      <c r="V469" s="765"/>
      <c r="W469" s="765"/>
      <c r="X469" s="765"/>
      <c r="Y469" s="765"/>
      <c r="Z469" s="793"/>
      <c r="AA469" s="785"/>
      <c r="AB469" s="765"/>
      <c r="AC469" s="765"/>
      <c r="AD469" s="765"/>
      <c r="AE469" s="765"/>
      <c r="AF469" s="765"/>
      <c r="AG469" s="793"/>
      <c r="AH469" s="1048" t="s">
        <v>1830</v>
      </c>
      <c r="AI469" s="1049"/>
      <c r="AJ469" s="1049"/>
      <c r="AK469" s="1049"/>
      <c r="AL469" s="1049"/>
      <c r="AM469" s="1049"/>
      <c r="AN469" s="1049"/>
      <c r="AO469" s="1049"/>
      <c r="AP469" s="1050"/>
      <c r="AQ469" s="1048" t="s">
        <v>1602</v>
      </c>
      <c r="AR469" s="1049"/>
      <c r="AS469" s="1049"/>
      <c r="AT469" s="1049"/>
      <c r="AU469" s="1049"/>
      <c r="AV469" s="1049"/>
      <c r="AW469" s="1049"/>
      <c r="AX469" s="1049"/>
      <c r="AY469" s="1049"/>
      <c r="AZ469" s="1049"/>
      <c r="BA469" s="1049"/>
      <c r="BB469" s="1050"/>
    </row>
    <row r="470" spans="1:54" ht="12.6" customHeight="1">
      <c r="A470" s="1051" t="s">
        <v>817</v>
      </c>
      <c r="B470" s="1052"/>
      <c r="C470" s="1052"/>
      <c r="D470" s="1052"/>
      <c r="E470" s="1052"/>
      <c r="F470" s="1052"/>
      <c r="G470" s="1052"/>
      <c r="H470" s="1052"/>
      <c r="I470" s="1052"/>
      <c r="J470" s="1052"/>
      <c r="K470" s="1052"/>
      <c r="L470" s="1052"/>
      <c r="M470" s="1053"/>
      <c r="N470" s="1051" t="s">
        <v>818</v>
      </c>
      <c r="O470" s="1052"/>
      <c r="P470" s="1052"/>
      <c r="Q470" s="1052"/>
      <c r="R470" s="1052"/>
      <c r="S470" s="1053"/>
      <c r="T470" s="1051" t="s">
        <v>819</v>
      </c>
      <c r="U470" s="1052"/>
      <c r="V470" s="1052"/>
      <c r="W470" s="1052"/>
      <c r="X470" s="1052"/>
      <c r="Y470" s="1052"/>
      <c r="Z470" s="1053"/>
      <c r="AA470" s="1051" t="s">
        <v>477</v>
      </c>
      <c r="AB470" s="1052"/>
      <c r="AC470" s="1052"/>
      <c r="AD470" s="1052"/>
      <c r="AE470" s="1052"/>
      <c r="AF470" s="1052"/>
      <c r="AG470" s="1053"/>
      <c r="AH470" s="1051" t="s">
        <v>478</v>
      </c>
      <c r="AI470" s="1052"/>
      <c r="AJ470" s="1052"/>
      <c r="AK470" s="1052"/>
      <c r="AL470" s="1052"/>
      <c r="AM470" s="1052"/>
      <c r="AN470" s="1052"/>
      <c r="AO470" s="1052"/>
      <c r="AP470" s="1053"/>
      <c r="AQ470" s="1051" t="s">
        <v>481</v>
      </c>
      <c r="AR470" s="1052"/>
      <c r="AS470" s="1052"/>
      <c r="AT470" s="1052"/>
      <c r="AU470" s="1052"/>
      <c r="AV470" s="1052"/>
      <c r="AW470" s="1052"/>
      <c r="AX470" s="1052"/>
      <c r="AY470" s="1052"/>
      <c r="AZ470" s="1052"/>
      <c r="BA470" s="1052"/>
      <c r="BB470" s="1053"/>
    </row>
    <row r="471" spans="1:54" ht="12.6" customHeight="1">
      <c r="A471" s="1352" t="s">
        <v>2231</v>
      </c>
      <c r="B471" s="1353"/>
      <c r="C471" s="1353"/>
      <c r="D471" s="1353"/>
      <c r="E471" s="1353"/>
      <c r="F471" s="1353"/>
      <c r="G471" s="1353"/>
      <c r="H471" s="1353"/>
      <c r="I471" s="1353"/>
      <c r="J471" s="1353"/>
      <c r="K471" s="1353"/>
      <c r="L471" s="1353"/>
      <c r="M471" s="1353"/>
      <c r="N471" s="1082"/>
      <c r="O471" s="1082"/>
      <c r="P471" s="1082"/>
      <c r="Q471" s="1082"/>
      <c r="R471" s="1082"/>
      <c r="S471" s="1082"/>
      <c r="T471" s="1082"/>
      <c r="U471" s="1082"/>
      <c r="V471" s="1082"/>
      <c r="W471" s="1082"/>
      <c r="X471" s="1082"/>
      <c r="Y471" s="1082"/>
      <c r="Z471" s="1082"/>
      <c r="AA471" s="1082"/>
      <c r="AB471" s="1082"/>
      <c r="AC471" s="1082"/>
      <c r="AD471" s="1082"/>
      <c r="AE471" s="1082"/>
      <c r="AF471" s="1082"/>
      <c r="AG471" s="1082"/>
      <c r="AH471" s="1082"/>
      <c r="AI471" s="1082"/>
      <c r="AJ471" s="1082"/>
      <c r="AK471" s="1082"/>
      <c r="AL471" s="1082"/>
      <c r="AM471" s="1082"/>
      <c r="AN471" s="1082"/>
      <c r="AO471" s="1082"/>
      <c r="AP471" s="1082"/>
      <c r="AQ471" s="1082"/>
      <c r="AR471" s="1082"/>
      <c r="AS471" s="1082"/>
      <c r="AT471" s="1082"/>
      <c r="AU471" s="1082"/>
      <c r="AV471" s="1082"/>
      <c r="AW471" s="1082"/>
      <c r="AX471" s="1082"/>
      <c r="AY471" s="1082"/>
      <c r="AZ471" s="1082"/>
      <c r="BA471" s="1082"/>
      <c r="BB471" s="1082"/>
    </row>
    <row r="472" spans="1:54" ht="12.6" customHeight="1">
      <c r="A472" s="1128" t="s">
        <v>2234</v>
      </c>
      <c r="B472" s="1129"/>
      <c r="C472" s="1129"/>
      <c r="D472" s="1129"/>
      <c r="E472" s="1129"/>
      <c r="F472" s="1129"/>
      <c r="G472" s="1129"/>
      <c r="H472" s="1129"/>
      <c r="I472" s="1129"/>
      <c r="J472" s="1129"/>
      <c r="K472" s="1129"/>
      <c r="L472" s="1129"/>
      <c r="M472" s="1130"/>
      <c r="N472" s="1041"/>
      <c r="O472" s="1041"/>
      <c r="P472" s="1041"/>
      <c r="Q472" s="1041"/>
      <c r="R472" s="1041"/>
      <c r="S472" s="1041"/>
      <c r="T472" s="1041"/>
      <c r="U472" s="1041"/>
      <c r="V472" s="1041"/>
      <c r="W472" s="1041"/>
      <c r="X472" s="1041"/>
      <c r="Y472" s="1041"/>
      <c r="Z472" s="1041"/>
      <c r="AA472" s="1041"/>
      <c r="AB472" s="1041"/>
      <c r="AC472" s="1041"/>
      <c r="AD472" s="1041"/>
      <c r="AE472" s="1041"/>
      <c r="AF472" s="1041"/>
      <c r="AG472" s="1041"/>
      <c r="AH472" s="1041"/>
      <c r="AI472" s="1041"/>
      <c r="AJ472" s="1041"/>
      <c r="AK472" s="1041"/>
      <c r="AL472" s="1041"/>
      <c r="AM472" s="1041"/>
      <c r="AN472" s="1041"/>
      <c r="AO472" s="1041"/>
      <c r="AP472" s="1041"/>
      <c r="AQ472" s="1041"/>
      <c r="AR472" s="1041"/>
      <c r="AS472" s="1041"/>
      <c r="AT472" s="1041"/>
      <c r="AU472" s="1041"/>
      <c r="AV472" s="1041"/>
      <c r="AW472" s="1041"/>
      <c r="AX472" s="1041"/>
      <c r="AY472" s="1041"/>
      <c r="AZ472" s="1041"/>
      <c r="BA472" s="1041"/>
      <c r="BB472" s="1041"/>
    </row>
    <row r="473" spans="1:54" ht="12.6" customHeight="1">
      <c r="A473" s="1131"/>
      <c r="B473" s="1132"/>
      <c r="C473" s="1132"/>
      <c r="D473" s="1132"/>
      <c r="E473" s="1132"/>
      <c r="F473" s="1132"/>
      <c r="G473" s="1132"/>
      <c r="H473" s="1132"/>
      <c r="I473" s="1132"/>
      <c r="J473" s="1132"/>
      <c r="K473" s="1132"/>
      <c r="L473" s="1132"/>
      <c r="M473" s="1133"/>
      <c r="N473" s="1041"/>
      <c r="O473" s="1041"/>
      <c r="P473" s="1041"/>
      <c r="Q473" s="1041"/>
      <c r="R473" s="1041"/>
      <c r="S473" s="1041"/>
      <c r="T473" s="1041"/>
      <c r="U473" s="1041"/>
      <c r="V473" s="1041"/>
      <c r="W473" s="1041"/>
      <c r="X473" s="1041"/>
      <c r="Y473" s="1041"/>
      <c r="Z473" s="1041"/>
      <c r="AA473" s="1041"/>
      <c r="AB473" s="1041"/>
      <c r="AC473" s="1041"/>
      <c r="AD473" s="1041"/>
      <c r="AE473" s="1041"/>
      <c r="AF473" s="1041"/>
      <c r="AG473" s="1041"/>
      <c r="AH473" s="1041"/>
      <c r="AI473" s="1041"/>
      <c r="AJ473" s="1041"/>
      <c r="AK473" s="1041"/>
      <c r="AL473" s="1041"/>
      <c r="AM473" s="1041"/>
      <c r="AN473" s="1041"/>
      <c r="AO473" s="1041"/>
      <c r="AP473" s="1041"/>
      <c r="AQ473" s="1041"/>
      <c r="AR473" s="1041"/>
      <c r="AS473" s="1041"/>
      <c r="AT473" s="1041"/>
      <c r="AU473" s="1041"/>
      <c r="AV473" s="1041"/>
      <c r="AW473" s="1041"/>
      <c r="AX473" s="1041"/>
      <c r="AY473" s="1041"/>
      <c r="AZ473" s="1041"/>
      <c r="BA473" s="1041"/>
      <c r="BB473" s="1041"/>
    </row>
    <row r="474" spans="1:54" ht="12.6" customHeight="1">
      <c r="A474" s="1290" t="s">
        <v>18</v>
      </c>
      <c r="B474" s="1291"/>
      <c r="C474" s="1291"/>
      <c r="D474" s="1291"/>
      <c r="E474" s="1291"/>
      <c r="F474" s="1291"/>
      <c r="G474" s="1291"/>
      <c r="H474" s="1291"/>
      <c r="I474" s="1291"/>
      <c r="J474" s="1291"/>
      <c r="K474" s="1291"/>
      <c r="L474" s="1291"/>
      <c r="M474" s="1292"/>
      <c r="N474" s="1134"/>
      <c r="O474" s="1135"/>
      <c r="P474" s="1135"/>
      <c r="Q474" s="1135"/>
      <c r="R474" s="1135"/>
      <c r="S474" s="1136"/>
      <c r="T474" s="1134"/>
      <c r="U474" s="1135"/>
      <c r="V474" s="1135"/>
      <c r="W474" s="1135"/>
      <c r="X474" s="1135"/>
      <c r="Y474" s="1135"/>
      <c r="Z474" s="1136"/>
      <c r="AA474" s="1134"/>
      <c r="AB474" s="1135"/>
      <c r="AC474" s="1135"/>
      <c r="AD474" s="1135"/>
      <c r="AE474" s="1135"/>
      <c r="AF474" s="1135"/>
      <c r="AG474" s="1136"/>
      <c r="AH474" s="1134"/>
      <c r="AI474" s="1135"/>
      <c r="AJ474" s="1135"/>
      <c r="AK474" s="1135"/>
      <c r="AL474" s="1135"/>
      <c r="AM474" s="1135"/>
      <c r="AN474" s="1135"/>
      <c r="AO474" s="1135"/>
      <c r="AP474" s="1136"/>
      <c r="AQ474" s="1134"/>
      <c r="AR474" s="1135"/>
      <c r="AS474" s="1135"/>
      <c r="AT474" s="1135"/>
      <c r="AU474" s="1135"/>
      <c r="AV474" s="1135"/>
      <c r="AW474" s="1135"/>
      <c r="AX474" s="1135"/>
      <c r="AY474" s="1135"/>
      <c r="AZ474" s="1135"/>
      <c r="BA474" s="1135"/>
      <c r="BB474" s="1136"/>
    </row>
    <row r="475" spans="1:54" ht="12.6" customHeight="1">
      <c r="A475" s="1287" t="s">
        <v>489</v>
      </c>
      <c r="B475" s="1288"/>
      <c r="C475" s="1288"/>
      <c r="D475" s="1288"/>
      <c r="E475" s="1288"/>
      <c r="F475" s="1288"/>
      <c r="G475" s="1288"/>
      <c r="H475" s="1288"/>
      <c r="I475" s="1288"/>
      <c r="J475" s="1288"/>
      <c r="K475" s="1288"/>
      <c r="L475" s="1288"/>
      <c r="M475" s="1289"/>
      <c r="N475" s="1134"/>
      <c r="O475" s="1135"/>
      <c r="P475" s="1135"/>
      <c r="Q475" s="1135"/>
      <c r="R475" s="1135"/>
      <c r="S475" s="1136"/>
      <c r="T475" s="1134"/>
      <c r="U475" s="1135"/>
      <c r="V475" s="1135"/>
      <c r="W475" s="1135"/>
      <c r="X475" s="1135"/>
      <c r="Y475" s="1135"/>
      <c r="Z475" s="1136"/>
      <c r="AA475" s="1134"/>
      <c r="AB475" s="1135"/>
      <c r="AC475" s="1135"/>
      <c r="AD475" s="1135"/>
      <c r="AE475" s="1135"/>
      <c r="AF475" s="1135"/>
      <c r="AG475" s="1136"/>
      <c r="AH475" s="1134"/>
      <c r="AI475" s="1135"/>
      <c r="AJ475" s="1135"/>
      <c r="AK475" s="1135"/>
      <c r="AL475" s="1135"/>
      <c r="AM475" s="1135"/>
      <c r="AN475" s="1135"/>
      <c r="AO475" s="1135"/>
      <c r="AP475" s="1136"/>
      <c r="AQ475" s="1134"/>
      <c r="AR475" s="1135"/>
      <c r="AS475" s="1135"/>
      <c r="AT475" s="1135"/>
      <c r="AU475" s="1135"/>
      <c r="AV475" s="1135"/>
      <c r="AW475" s="1135"/>
      <c r="AX475" s="1135"/>
      <c r="AY475" s="1135"/>
      <c r="AZ475" s="1135"/>
      <c r="BA475" s="1135"/>
      <c r="BB475" s="1136"/>
    </row>
    <row r="476" spans="1:54" ht="12.6" customHeight="1">
      <c r="A476" s="1128" t="s">
        <v>2232</v>
      </c>
      <c r="B476" s="1129"/>
      <c r="C476" s="1129"/>
      <c r="D476" s="1129"/>
      <c r="E476" s="1129"/>
      <c r="F476" s="1129"/>
      <c r="G476" s="1129"/>
      <c r="H476" s="1129"/>
      <c r="I476" s="1129"/>
      <c r="J476" s="1129"/>
      <c r="K476" s="1129"/>
      <c r="L476" s="1129"/>
      <c r="M476" s="1130"/>
      <c r="N476" s="1041"/>
      <c r="O476" s="1041"/>
      <c r="P476" s="1041"/>
      <c r="Q476" s="1041"/>
      <c r="R476" s="1041"/>
      <c r="S476" s="1041"/>
      <c r="T476" s="1041"/>
      <c r="U476" s="1041"/>
      <c r="V476" s="1041"/>
      <c r="W476" s="1041"/>
      <c r="X476" s="1041"/>
      <c r="Y476" s="1041"/>
      <c r="Z476" s="1041"/>
      <c r="AA476" s="1041"/>
      <c r="AB476" s="1041"/>
      <c r="AC476" s="1041"/>
      <c r="AD476" s="1041"/>
      <c r="AE476" s="1041"/>
      <c r="AF476" s="1041"/>
      <c r="AG476" s="1041"/>
      <c r="AH476" s="1041"/>
      <c r="AI476" s="1041"/>
      <c r="AJ476" s="1041"/>
      <c r="AK476" s="1041"/>
      <c r="AL476" s="1041"/>
      <c r="AM476" s="1041"/>
      <c r="AN476" s="1041"/>
      <c r="AO476" s="1041"/>
      <c r="AP476" s="1041"/>
      <c r="AQ476" s="1041"/>
      <c r="AR476" s="1041"/>
      <c r="AS476" s="1041"/>
      <c r="AT476" s="1041"/>
      <c r="AU476" s="1041"/>
      <c r="AV476" s="1041"/>
      <c r="AW476" s="1041"/>
      <c r="AX476" s="1041"/>
      <c r="AY476" s="1041"/>
      <c r="AZ476" s="1041"/>
      <c r="BA476" s="1041"/>
      <c r="BB476" s="1041"/>
    </row>
    <row r="477" spans="1:54" ht="14.25" customHeight="1">
      <c r="A477" s="1131"/>
      <c r="B477" s="1132"/>
      <c r="C477" s="1132"/>
      <c r="D477" s="1132"/>
      <c r="E477" s="1132"/>
      <c r="F477" s="1132"/>
      <c r="G477" s="1132"/>
      <c r="H477" s="1132"/>
      <c r="I477" s="1132"/>
      <c r="J477" s="1132"/>
      <c r="K477" s="1132"/>
      <c r="L477" s="1132"/>
      <c r="M477" s="1133"/>
      <c r="N477" s="1041"/>
      <c r="O477" s="1041"/>
      <c r="P477" s="1041"/>
      <c r="Q477" s="1041"/>
      <c r="R477" s="1041"/>
      <c r="S477" s="1041"/>
      <c r="T477" s="1041"/>
      <c r="U477" s="1041"/>
      <c r="V477" s="1041"/>
      <c r="W477" s="1041"/>
      <c r="X477" s="1041"/>
      <c r="Y477" s="1041"/>
      <c r="Z477" s="1041"/>
      <c r="AA477" s="1041"/>
      <c r="AB477" s="1041"/>
      <c r="AC477" s="1041"/>
      <c r="AD477" s="1041"/>
      <c r="AE477" s="1041"/>
      <c r="AF477" s="1041"/>
      <c r="AG477" s="1041"/>
      <c r="AH477" s="1041"/>
      <c r="AI477" s="1041"/>
      <c r="AJ477" s="1041"/>
      <c r="AK477" s="1041"/>
      <c r="AL477" s="1041"/>
      <c r="AM477" s="1041"/>
      <c r="AN477" s="1041"/>
      <c r="AO477" s="1041"/>
      <c r="AP477" s="1041"/>
      <c r="AQ477" s="1041"/>
      <c r="AR477" s="1041"/>
      <c r="AS477" s="1041"/>
      <c r="AT477" s="1041"/>
      <c r="AU477" s="1041"/>
      <c r="AV477" s="1041"/>
      <c r="AW477" s="1041"/>
      <c r="AX477" s="1041"/>
      <c r="AY477" s="1041"/>
      <c r="AZ477" s="1041"/>
      <c r="BA477" s="1041"/>
      <c r="BB477" s="1041"/>
    </row>
    <row r="478" spans="1:54" ht="12.6" customHeight="1">
      <c r="A478" s="1214" t="s">
        <v>1545</v>
      </c>
      <c r="B478" s="1215"/>
      <c r="C478" s="1215"/>
      <c r="D478" s="1215"/>
      <c r="E478" s="1215"/>
      <c r="F478" s="1215"/>
      <c r="G478" s="1215"/>
      <c r="H478" s="1215"/>
      <c r="I478" s="1215"/>
      <c r="J478" s="1215"/>
      <c r="K478" s="1215"/>
      <c r="L478" s="1215"/>
      <c r="M478" s="1215"/>
      <c r="N478" s="1041"/>
      <c r="O478" s="1041"/>
      <c r="P478" s="1041"/>
      <c r="Q478" s="1041"/>
      <c r="R478" s="1041"/>
      <c r="S478" s="1041"/>
      <c r="T478" s="1041"/>
      <c r="U478" s="1041"/>
      <c r="V478" s="1041"/>
      <c r="W478" s="1041"/>
      <c r="X478" s="1041"/>
      <c r="Y478" s="1041"/>
      <c r="Z478" s="1041"/>
      <c r="AA478" s="1041"/>
      <c r="AB478" s="1041"/>
      <c r="AC478" s="1041"/>
      <c r="AD478" s="1041"/>
      <c r="AE478" s="1041"/>
      <c r="AF478" s="1041"/>
      <c r="AG478" s="1041"/>
      <c r="AH478" s="1041"/>
      <c r="AI478" s="1041"/>
      <c r="AJ478" s="1041"/>
      <c r="AK478" s="1041"/>
      <c r="AL478" s="1041"/>
      <c r="AM478" s="1041"/>
      <c r="AN478" s="1041"/>
      <c r="AO478" s="1041"/>
      <c r="AP478" s="1041"/>
      <c r="AQ478" s="1041"/>
      <c r="AR478" s="1041"/>
      <c r="AS478" s="1041"/>
      <c r="AT478" s="1041"/>
      <c r="AU478" s="1041"/>
      <c r="AV478" s="1041"/>
      <c r="AW478" s="1041"/>
      <c r="AX478" s="1041"/>
      <c r="AY478" s="1041"/>
      <c r="AZ478" s="1041"/>
      <c r="BA478" s="1041"/>
      <c r="BB478" s="1041"/>
    </row>
    <row r="479" spans="1:54" ht="12.6" customHeight="1">
      <c r="A479" s="769" t="s">
        <v>1829</v>
      </c>
    </row>
    <row r="480" spans="1:54" ht="12.6" customHeight="1">
      <c r="A480" s="1286"/>
      <c r="B480" s="1059"/>
      <c r="C480" s="1059"/>
      <c r="D480" s="1059"/>
      <c r="E480" s="1059"/>
      <c r="F480" s="1059"/>
      <c r="G480" s="1059"/>
      <c r="H480" s="1059"/>
      <c r="I480" s="1059"/>
      <c r="J480" s="1059"/>
      <c r="K480" s="1059"/>
      <c r="L480" s="1059"/>
      <c r="M480" s="1059"/>
      <c r="N480" s="1059"/>
      <c r="O480" s="1059"/>
      <c r="P480" s="1059"/>
      <c r="Q480" s="1059"/>
      <c r="R480" s="1059"/>
      <c r="S480" s="1059"/>
      <c r="T480" s="1059"/>
      <c r="U480" s="1059"/>
      <c r="V480" s="1059"/>
      <c r="W480" s="1059"/>
      <c r="X480" s="1059"/>
      <c r="Y480" s="1059"/>
      <c r="Z480" s="1059"/>
      <c r="AA480" s="1059"/>
      <c r="AB480" s="1059"/>
      <c r="AC480" s="1059"/>
      <c r="AD480" s="1059"/>
      <c r="AE480" s="1059"/>
      <c r="AF480" s="1059"/>
      <c r="AG480" s="1059"/>
      <c r="AH480" s="1059"/>
      <c r="AI480" s="1059"/>
      <c r="AJ480" s="1059"/>
      <c r="AK480" s="1059"/>
      <c r="AL480" s="1059"/>
      <c r="AM480" s="1059"/>
      <c r="AN480" s="1059"/>
      <c r="AO480" s="1059"/>
      <c r="AP480" s="1059"/>
      <c r="AQ480" s="1059"/>
      <c r="AR480" s="1059"/>
      <c r="AS480" s="1059"/>
      <c r="AT480" s="1059"/>
      <c r="AU480" s="1059"/>
      <c r="AV480" s="1059"/>
      <c r="AW480" s="1059"/>
      <c r="AX480" s="1059"/>
      <c r="AY480" s="1059"/>
      <c r="AZ480" s="1059"/>
      <c r="BA480" s="1059"/>
      <c r="BB480" s="1060"/>
    </row>
    <row r="481" spans="1:54" ht="12.6" customHeight="1">
      <c r="A481" s="1061"/>
      <c r="B481" s="1062"/>
      <c r="C481" s="1062"/>
      <c r="D481" s="1062"/>
      <c r="E481" s="1062"/>
      <c r="F481" s="1062"/>
      <c r="G481" s="1062"/>
      <c r="H481" s="1062"/>
      <c r="I481" s="1062"/>
      <c r="J481" s="1062"/>
      <c r="K481" s="1062"/>
      <c r="L481" s="1062"/>
      <c r="M481" s="1062"/>
      <c r="N481" s="1062"/>
      <c r="O481" s="1062"/>
      <c r="P481" s="1062"/>
      <c r="Q481" s="1062"/>
      <c r="R481" s="1062"/>
      <c r="S481" s="1062"/>
      <c r="T481" s="1062"/>
      <c r="U481" s="1062"/>
      <c r="V481" s="1062"/>
      <c r="W481" s="1062"/>
      <c r="X481" s="1062"/>
      <c r="Y481" s="1062"/>
      <c r="Z481" s="1062"/>
      <c r="AA481" s="1062"/>
      <c r="AB481" s="1062"/>
      <c r="AC481" s="1062"/>
      <c r="AD481" s="1062"/>
      <c r="AE481" s="1062"/>
      <c r="AF481" s="1062"/>
      <c r="AG481" s="1062"/>
      <c r="AH481" s="1062"/>
      <c r="AI481" s="1062"/>
      <c r="AJ481" s="1062"/>
      <c r="AK481" s="1062"/>
      <c r="AL481" s="1062"/>
      <c r="AM481" s="1062"/>
      <c r="AN481" s="1062"/>
      <c r="AO481" s="1062"/>
      <c r="AP481" s="1062"/>
      <c r="AQ481" s="1062"/>
      <c r="AR481" s="1062"/>
      <c r="AS481" s="1062"/>
      <c r="AT481" s="1062"/>
      <c r="AU481" s="1062"/>
      <c r="AV481" s="1062"/>
      <c r="AW481" s="1062"/>
      <c r="AX481" s="1062"/>
      <c r="AY481" s="1062"/>
      <c r="AZ481" s="1062"/>
      <c r="BA481" s="1062"/>
      <c r="BB481" s="1063"/>
    </row>
    <row r="482" spans="1:54" ht="12.6" customHeight="1">
      <c r="A482" s="1061"/>
      <c r="B482" s="1062"/>
      <c r="C482" s="1062"/>
      <c r="D482" s="1062"/>
      <c r="E482" s="1062"/>
      <c r="F482" s="1062"/>
      <c r="G482" s="1062"/>
      <c r="H482" s="1062"/>
      <c r="I482" s="1062"/>
      <c r="J482" s="1062"/>
      <c r="K482" s="1062"/>
      <c r="L482" s="1062"/>
      <c r="M482" s="1062"/>
      <c r="N482" s="1062"/>
      <c r="O482" s="1062"/>
      <c r="P482" s="1062"/>
      <c r="Q482" s="1062"/>
      <c r="R482" s="1062"/>
      <c r="S482" s="1062"/>
      <c r="T482" s="1062"/>
      <c r="U482" s="1062"/>
      <c r="V482" s="1062"/>
      <c r="W482" s="1062"/>
      <c r="X482" s="1062"/>
      <c r="Y482" s="1062"/>
      <c r="Z482" s="1062"/>
      <c r="AA482" s="1062"/>
      <c r="AB482" s="1062"/>
      <c r="AC482" s="1062"/>
      <c r="AD482" s="1062"/>
      <c r="AE482" s="1062"/>
      <c r="AF482" s="1062"/>
      <c r="AG482" s="1062"/>
      <c r="AH482" s="1062"/>
      <c r="AI482" s="1062"/>
      <c r="AJ482" s="1062"/>
      <c r="AK482" s="1062"/>
      <c r="AL482" s="1062"/>
      <c r="AM482" s="1062"/>
      <c r="AN482" s="1062"/>
      <c r="AO482" s="1062"/>
      <c r="AP482" s="1062"/>
      <c r="AQ482" s="1062"/>
      <c r="AR482" s="1062"/>
      <c r="AS482" s="1062"/>
      <c r="AT482" s="1062"/>
      <c r="AU482" s="1062"/>
      <c r="AV482" s="1062"/>
      <c r="AW482" s="1062"/>
      <c r="AX482" s="1062"/>
      <c r="AY482" s="1062"/>
      <c r="AZ482" s="1062"/>
      <c r="BA482" s="1062"/>
      <c r="BB482" s="1063"/>
    </row>
    <row r="483" spans="1:54" ht="12.6" customHeight="1">
      <c r="A483" s="1061"/>
      <c r="B483" s="1062"/>
      <c r="C483" s="1062"/>
      <c r="D483" s="1062"/>
      <c r="E483" s="1062"/>
      <c r="F483" s="1062"/>
      <c r="G483" s="1062"/>
      <c r="H483" s="1062"/>
      <c r="I483" s="1062"/>
      <c r="J483" s="1062"/>
      <c r="K483" s="1062"/>
      <c r="L483" s="1062"/>
      <c r="M483" s="1062"/>
      <c r="N483" s="1062"/>
      <c r="O483" s="1062"/>
      <c r="P483" s="1062"/>
      <c r="Q483" s="1062"/>
      <c r="R483" s="1062"/>
      <c r="S483" s="1062"/>
      <c r="T483" s="1062"/>
      <c r="U483" s="1062"/>
      <c r="V483" s="1062"/>
      <c r="W483" s="1062"/>
      <c r="X483" s="1062"/>
      <c r="Y483" s="1062"/>
      <c r="Z483" s="1062"/>
      <c r="AA483" s="1062"/>
      <c r="AB483" s="1062"/>
      <c r="AC483" s="1062"/>
      <c r="AD483" s="1062"/>
      <c r="AE483" s="1062"/>
      <c r="AF483" s="1062"/>
      <c r="AG483" s="1062"/>
      <c r="AH483" s="1062"/>
      <c r="AI483" s="1062"/>
      <c r="AJ483" s="1062"/>
      <c r="AK483" s="1062"/>
      <c r="AL483" s="1062"/>
      <c r="AM483" s="1062"/>
      <c r="AN483" s="1062"/>
      <c r="AO483" s="1062"/>
      <c r="AP483" s="1062"/>
      <c r="AQ483" s="1062"/>
      <c r="AR483" s="1062"/>
      <c r="AS483" s="1062"/>
      <c r="AT483" s="1062"/>
      <c r="AU483" s="1062"/>
      <c r="AV483" s="1062"/>
      <c r="AW483" s="1062"/>
      <c r="AX483" s="1062"/>
      <c r="AY483" s="1062"/>
      <c r="AZ483" s="1062"/>
      <c r="BA483" s="1062"/>
      <c r="BB483" s="1063"/>
    </row>
    <row r="484" spans="1:54" ht="12.6" customHeight="1">
      <c r="A484" s="1061"/>
      <c r="B484" s="1062"/>
      <c r="C484" s="1062"/>
      <c r="D484" s="1062"/>
      <c r="E484" s="1062"/>
      <c r="F484" s="1062"/>
      <c r="G484" s="1062"/>
      <c r="H484" s="1062"/>
      <c r="I484" s="1062"/>
      <c r="J484" s="1062"/>
      <c r="K484" s="1062"/>
      <c r="L484" s="1062"/>
      <c r="M484" s="1062"/>
      <c r="N484" s="1062"/>
      <c r="O484" s="1062"/>
      <c r="P484" s="1062"/>
      <c r="Q484" s="1062"/>
      <c r="R484" s="1062"/>
      <c r="S484" s="1062"/>
      <c r="T484" s="1062"/>
      <c r="U484" s="1062"/>
      <c r="V484" s="1062"/>
      <c r="W484" s="1062"/>
      <c r="X484" s="1062"/>
      <c r="Y484" s="1062"/>
      <c r="Z484" s="1062"/>
      <c r="AA484" s="1062"/>
      <c r="AB484" s="1062"/>
      <c r="AC484" s="1062"/>
      <c r="AD484" s="1062"/>
      <c r="AE484" s="1062"/>
      <c r="AF484" s="1062"/>
      <c r="AG484" s="1062"/>
      <c r="AH484" s="1062"/>
      <c r="AI484" s="1062"/>
      <c r="AJ484" s="1062"/>
      <c r="AK484" s="1062"/>
      <c r="AL484" s="1062"/>
      <c r="AM484" s="1062"/>
      <c r="AN484" s="1062"/>
      <c r="AO484" s="1062"/>
      <c r="AP484" s="1062"/>
      <c r="AQ484" s="1062"/>
      <c r="AR484" s="1062"/>
      <c r="AS484" s="1062"/>
      <c r="AT484" s="1062"/>
      <c r="AU484" s="1062"/>
      <c r="AV484" s="1062"/>
      <c r="AW484" s="1062"/>
      <c r="AX484" s="1062"/>
      <c r="AY484" s="1062"/>
      <c r="AZ484" s="1062"/>
      <c r="BA484" s="1062"/>
      <c r="BB484" s="1063"/>
    </row>
    <row r="485" spans="1:54" ht="12.6" customHeight="1">
      <c r="A485" s="1061"/>
      <c r="B485" s="1062"/>
      <c r="C485" s="1062"/>
      <c r="D485" s="1062"/>
      <c r="E485" s="1062"/>
      <c r="F485" s="1062"/>
      <c r="G485" s="1062"/>
      <c r="H485" s="1062"/>
      <c r="I485" s="1062"/>
      <c r="J485" s="1062"/>
      <c r="K485" s="1062"/>
      <c r="L485" s="1062"/>
      <c r="M485" s="1062"/>
      <c r="N485" s="1062"/>
      <c r="O485" s="1062"/>
      <c r="P485" s="1062"/>
      <c r="Q485" s="1062"/>
      <c r="R485" s="1062"/>
      <c r="S485" s="1062"/>
      <c r="T485" s="1062"/>
      <c r="U485" s="1062"/>
      <c r="V485" s="1062"/>
      <c r="W485" s="1062"/>
      <c r="X485" s="1062"/>
      <c r="Y485" s="1062"/>
      <c r="Z485" s="1062"/>
      <c r="AA485" s="1062"/>
      <c r="AB485" s="1062"/>
      <c r="AC485" s="1062"/>
      <c r="AD485" s="1062"/>
      <c r="AE485" s="1062"/>
      <c r="AF485" s="1062"/>
      <c r="AG485" s="1062"/>
      <c r="AH485" s="1062"/>
      <c r="AI485" s="1062"/>
      <c r="AJ485" s="1062"/>
      <c r="AK485" s="1062"/>
      <c r="AL485" s="1062"/>
      <c r="AM485" s="1062"/>
      <c r="AN485" s="1062"/>
      <c r="AO485" s="1062"/>
      <c r="AP485" s="1062"/>
      <c r="AQ485" s="1062"/>
      <c r="AR485" s="1062"/>
      <c r="AS485" s="1062"/>
      <c r="AT485" s="1062"/>
      <c r="AU485" s="1062"/>
      <c r="AV485" s="1062"/>
      <c r="AW485" s="1062"/>
      <c r="AX485" s="1062"/>
      <c r="AY485" s="1062"/>
      <c r="AZ485" s="1062"/>
      <c r="BA485" s="1062"/>
      <c r="BB485" s="1063"/>
    </row>
    <row r="486" spans="1:54" ht="12.6" customHeight="1">
      <c r="A486" s="1061"/>
      <c r="B486" s="1062"/>
      <c r="C486" s="1062"/>
      <c r="D486" s="1062"/>
      <c r="E486" s="1062"/>
      <c r="F486" s="1062"/>
      <c r="G486" s="1062"/>
      <c r="H486" s="1062"/>
      <c r="I486" s="1062"/>
      <c r="J486" s="1062"/>
      <c r="K486" s="1062"/>
      <c r="L486" s="1062"/>
      <c r="M486" s="1062"/>
      <c r="N486" s="1062"/>
      <c r="O486" s="1062"/>
      <c r="P486" s="1062"/>
      <c r="Q486" s="1062"/>
      <c r="R486" s="1062"/>
      <c r="S486" s="1062"/>
      <c r="T486" s="1062"/>
      <c r="U486" s="1062"/>
      <c r="V486" s="1062"/>
      <c r="W486" s="1062"/>
      <c r="X486" s="1062"/>
      <c r="Y486" s="1062"/>
      <c r="Z486" s="1062"/>
      <c r="AA486" s="1062"/>
      <c r="AB486" s="1062"/>
      <c r="AC486" s="1062"/>
      <c r="AD486" s="1062"/>
      <c r="AE486" s="1062"/>
      <c r="AF486" s="1062"/>
      <c r="AG486" s="1062"/>
      <c r="AH486" s="1062"/>
      <c r="AI486" s="1062"/>
      <c r="AJ486" s="1062"/>
      <c r="AK486" s="1062"/>
      <c r="AL486" s="1062"/>
      <c r="AM486" s="1062"/>
      <c r="AN486" s="1062"/>
      <c r="AO486" s="1062"/>
      <c r="AP486" s="1062"/>
      <c r="AQ486" s="1062"/>
      <c r="AR486" s="1062"/>
      <c r="AS486" s="1062"/>
      <c r="AT486" s="1062"/>
      <c r="AU486" s="1062"/>
      <c r="AV486" s="1062"/>
      <c r="AW486" s="1062"/>
      <c r="AX486" s="1062"/>
      <c r="AY486" s="1062"/>
      <c r="AZ486" s="1062"/>
      <c r="BA486" s="1062"/>
      <c r="BB486" s="1063"/>
    </row>
    <row r="487" spans="1:54" ht="12.6" customHeight="1">
      <c r="A487" s="1064"/>
      <c r="B487" s="1065"/>
      <c r="C487" s="1065"/>
      <c r="D487" s="1065"/>
      <c r="E487" s="1065"/>
      <c r="F487" s="1065"/>
      <c r="G487" s="1065"/>
      <c r="H487" s="1065"/>
      <c r="I487" s="1065"/>
      <c r="J487" s="1065"/>
      <c r="K487" s="1065"/>
      <c r="L487" s="1065"/>
      <c r="M487" s="1065"/>
      <c r="N487" s="1065"/>
      <c r="O487" s="1065"/>
      <c r="P487" s="1065"/>
      <c r="Q487" s="1065"/>
      <c r="R487" s="1065"/>
      <c r="S487" s="1065"/>
      <c r="T487" s="1065"/>
      <c r="U487" s="1065"/>
      <c r="V487" s="1065"/>
      <c r="W487" s="1065"/>
      <c r="X487" s="1065"/>
      <c r="Y487" s="1065"/>
      <c r="Z487" s="1065"/>
      <c r="AA487" s="1065"/>
      <c r="AB487" s="1065"/>
      <c r="AC487" s="1065"/>
      <c r="AD487" s="1065"/>
      <c r="AE487" s="1065"/>
      <c r="AF487" s="1065"/>
      <c r="AG487" s="1065"/>
      <c r="AH487" s="1065"/>
      <c r="AI487" s="1065"/>
      <c r="AJ487" s="1065"/>
      <c r="AK487" s="1065"/>
      <c r="AL487" s="1065"/>
      <c r="AM487" s="1065"/>
      <c r="AN487" s="1065"/>
      <c r="AO487" s="1065"/>
      <c r="AP487" s="1065"/>
      <c r="AQ487" s="1065"/>
      <c r="AR487" s="1065"/>
      <c r="AS487" s="1065"/>
      <c r="AT487" s="1065"/>
      <c r="AU487" s="1065"/>
      <c r="AV487" s="1065"/>
      <c r="AW487" s="1065"/>
      <c r="AX487" s="1065"/>
      <c r="AY487" s="1065"/>
      <c r="AZ487" s="1065"/>
      <c r="BA487" s="1065"/>
      <c r="BB487" s="1066"/>
    </row>
    <row r="488" spans="1:54" ht="12.6" customHeight="1">
      <c r="A488" s="769" t="s">
        <v>1828</v>
      </c>
    </row>
    <row r="489" spans="1:54" ht="12.6" customHeight="1">
      <c r="A489" s="762" t="s">
        <v>475</v>
      </c>
    </row>
    <row r="490" spans="1:54" ht="12.6" customHeight="1">
      <c r="A490" s="782"/>
      <c r="B490" s="783"/>
      <c r="C490" s="783"/>
      <c r="D490" s="783"/>
      <c r="E490" s="783"/>
      <c r="F490" s="783"/>
      <c r="G490" s="783"/>
      <c r="H490" s="783"/>
      <c r="I490" s="783"/>
      <c r="J490" s="783"/>
      <c r="K490" s="783"/>
      <c r="L490" s="783"/>
      <c r="M490" s="792"/>
      <c r="N490" s="1149" t="s">
        <v>816</v>
      </c>
      <c r="O490" s="1149"/>
      <c r="P490" s="1149"/>
      <c r="Q490" s="1149"/>
      <c r="R490" s="1149"/>
      <c r="S490" s="1149"/>
      <c r="T490" s="1149"/>
      <c r="U490" s="1149"/>
      <c r="V490" s="1149"/>
      <c r="W490" s="1149"/>
      <c r="X490" s="1149"/>
      <c r="Y490" s="1149"/>
      <c r="Z490" s="1149"/>
      <c r="AA490" s="1149"/>
      <c r="AB490" s="1149"/>
      <c r="AC490" s="1149"/>
      <c r="AD490" s="1149"/>
      <c r="AE490" s="1149"/>
      <c r="AF490" s="1149"/>
      <c r="AG490" s="1149"/>
      <c r="AH490" s="1149"/>
      <c r="AI490" s="1149"/>
      <c r="AJ490" s="1149"/>
      <c r="AK490" s="1149"/>
      <c r="AL490" s="1149"/>
      <c r="AM490" s="1149"/>
      <c r="AN490" s="1149"/>
      <c r="AO490" s="1149"/>
      <c r="AP490" s="1149"/>
      <c r="AQ490" s="1149"/>
      <c r="AR490" s="1149"/>
      <c r="AS490" s="1149"/>
      <c r="AT490" s="1149"/>
      <c r="AU490" s="1149"/>
      <c r="AV490" s="1149"/>
      <c r="AW490" s="1149"/>
      <c r="AX490" s="1149"/>
      <c r="AY490" s="1149"/>
      <c r="AZ490" s="1149"/>
      <c r="BA490" s="1149"/>
      <c r="BB490" s="1150"/>
    </row>
    <row r="491" spans="1:54" ht="12.6" customHeight="1">
      <c r="A491" s="785"/>
      <c r="B491" s="765"/>
      <c r="C491" s="765"/>
      <c r="D491" s="765"/>
      <c r="E491" s="765"/>
      <c r="F491" s="765"/>
      <c r="G491" s="765"/>
      <c r="H491" s="765"/>
      <c r="I491" s="765"/>
      <c r="J491" s="765"/>
      <c r="K491" s="765"/>
      <c r="L491" s="765"/>
      <c r="M491" s="793"/>
      <c r="N491" s="782"/>
      <c r="O491" s="783"/>
      <c r="P491" s="783"/>
      <c r="Q491" s="783"/>
      <c r="R491" s="783"/>
      <c r="S491" s="792"/>
      <c r="T491" s="782"/>
      <c r="U491" s="783"/>
      <c r="V491" s="783"/>
      <c r="W491" s="783"/>
      <c r="X491" s="783"/>
      <c r="Y491" s="783"/>
      <c r="Z491" s="792"/>
      <c r="AA491" s="782"/>
      <c r="AB491" s="783"/>
      <c r="AC491" s="783"/>
      <c r="AD491" s="783"/>
      <c r="AE491" s="783"/>
      <c r="AF491" s="783"/>
      <c r="AG491" s="792"/>
      <c r="AH491" s="1148" t="s">
        <v>1770</v>
      </c>
      <c r="AI491" s="1149"/>
      <c r="AJ491" s="1149"/>
      <c r="AK491" s="1149"/>
      <c r="AL491" s="1149"/>
      <c r="AM491" s="1149"/>
      <c r="AN491" s="1149"/>
      <c r="AO491" s="1149"/>
      <c r="AP491" s="1150"/>
      <c r="AQ491" s="782"/>
      <c r="AR491" s="783"/>
      <c r="AS491" s="783"/>
      <c r="AT491" s="783"/>
      <c r="AU491" s="783"/>
      <c r="AV491" s="783"/>
      <c r="AW491" s="783"/>
      <c r="AX491" s="783"/>
      <c r="AY491" s="783"/>
      <c r="AZ491" s="783"/>
      <c r="BA491" s="783"/>
      <c r="BB491" s="792"/>
    </row>
    <row r="492" spans="1:54" ht="12.6" customHeight="1">
      <c r="A492" s="785"/>
      <c r="B492" s="765"/>
      <c r="C492" s="765"/>
      <c r="D492" s="765"/>
      <c r="E492" s="765"/>
      <c r="F492" s="765"/>
      <c r="G492" s="765"/>
      <c r="H492" s="765"/>
      <c r="I492" s="765"/>
      <c r="J492" s="765"/>
      <c r="K492" s="765"/>
      <c r="L492" s="765"/>
      <c r="M492" s="793"/>
      <c r="N492" s="1048" t="s">
        <v>1768</v>
      </c>
      <c r="O492" s="1049"/>
      <c r="P492" s="1049"/>
      <c r="Q492" s="1049"/>
      <c r="R492" s="1049"/>
      <c r="S492" s="1050"/>
      <c r="T492" s="785"/>
      <c r="U492" s="765"/>
      <c r="V492" s="765"/>
      <c r="W492" s="765"/>
      <c r="X492" s="765"/>
      <c r="Y492" s="765"/>
      <c r="Z492" s="793"/>
      <c r="AA492" s="785" t="s">
        <v>1770</v>
      </c>
      <c r="AB492" s="765"/>
      <c r="AC492" s="765"/>
      <c r="AD492" s="765"/>
      <c r="AE492" s="765"/>
      <c r="AF492" s="765"/>
      <c r="AG492" s="793"/>
      <c r="AH492" s="1048" t="s">
        <v>1769</v>
      </c>
      <c r="AI492" s="1049"/>
      <c r="AJ492" s="1049"/>
      <c r="AK492" s="1049"/>
      <c r="AL492" s="1049"/>
      <c r="AM492" s="1049"/>
      <c r="AN492" s="1049"/>
      <c r="AO492" s="1049"/>
      <c r="AP492" s="1050"/>
      <c r="AQ492" s="1048" t="s">
        <v>1768</v>
      </c>
      <c r="AR492" s="1049"/>
      <c r="AS492" s="1049"/>
      <c r="AT492" s="1049"/>
      <c r="AU492" s="1049"/>
      <c r="AV492" s="1049"/>
      <c r="AW492" s="1049"/>
      <c r="AX492" s="1049"/>
      <c r="AY492" s="1049"/>
      <c r="AZ492" s="1049"/>
      <c r="BA492" s="1049"/>
      <c r="BB492" s="1050"/>
    </row>
    <row r="493" spans="1:54" ht="12.6" customHeight="1">
      <c r="A493" s="1048" t="s">
        <v>485</v>
      </c>
      <c r="B493" s="1049"/>
      <c r="C493" s="1049"/>
      <c r="D493" s="1049"/>
      <c r="E493" s="1049"/>
      <c r="F493" s="1049"/>
      <c r="G493" s="1049"/>
      <c r="H493" s="1049"/>
      <c r="I493" s="1049"/>
      <c r="J493" s="1049"/>
      <c r="K493" s="1049"/>
      <c r="L493" s="1049"/>
      <c r="M493" s="1050"/>
      <c r="N493" s="1048" t="s">
        <v>1767</v>
      </c>
      <c r="O493" s="1049"/>
      <c r="P493" s="1049"/>
      <c r="Q493" s="1049"/>
      <c r="R493" s="1049"/>
      <c r="S493" s="1050"/>
      <c r="T493" s="1048" t="s">
        <v>1528</v>
      </c>
      <c r="U493" s="1049"/>
      <c r="V493" s="1049"/>
      <c r="W493" s="1049"/>
      <c r="X493" s="1049"/>
      <c r="Y493" s="1049"/>
      <c r="Z493" s="1050"/>
      <c r="AA493" s="1048" t="s">
        <v>1791</v>
      </c>
      <c r="AB493" s="1049"/>
      <c r="AC493" s="1049"/>
      <c r="AD493" s="1049"/>
      <c r="AE493" s="1049"/>
      <c r="AF493" s="1049"/>
      <c r="AG493" s="1050"/>
      <c r="AH493" s="1048" t="s">
        <v>1765</v>
      </c>
      <c r="AI493" s="1049"/>
      <c r="AJ493" s="1049"/>
      <c r="AK493" s="1049"/>
      <c r="AL493" s="1049"/>
      <c r="AM493" s="1049"/>
      <c r="AN493" s="1049"/>
      <c r="AO493" s="1049"/>
      <c r="AP493" s="1050"/>
      <c r="AQ493" s="1048" t="s">
        <v>1604</v>
      </c>
      <c r="AR493" s="1049"/>
      <c r="AS493" s="1049"/>
      <c r="AT493" s="1049"/>
      <c r="AU493" s="1049"/>
      <c r="AV493" s="1049"/>
      <c r="AW493" s="1049"/>
      <c r="AX493" s="1049"/>
      <c r="AY493" s="1049"/>
      <c r="AZ493" s="1049"/>
      <c r="BA493" s="1049"/>
      <c r="BB493" s="1050"/>
    </row>
    <row r="494" spans="1:54" ht="12.6" customHeight="1">
      <c r="A494" s="785"/>
      <c r="B494" s="765"/>
      <c r="C494" s="765"/>
      <c r="D494" s="765"/>
      <c r="E494" s="765"/>
      <c r="F494" s="765"/>
      <c r="G494" s="765"/>
      <c r="H494" s="765"/>
      <c r="I494" s="765"/>
      <c r="J494" s="765"/>
      <c r="K494" s="765"/>
      <c r="L494" s="765"/>
      <c r="M494" s="793"/>
      <c r="N494" s="1048" t="s">
        <v>1603</v>
      </c>
      <c r="O494" s="1049"/>
      <c r="P494" s="1049"/>
      <c r="Q494" s="1049"/>
      <c r="R494" s="1049"/>
      <c r="S494" s="1050"/>
      <c r="T494" s="1048" t="s">
        <v>1764</v>
      </c>
      <c r="U494" s="1049"/>
      <c r="V494" s="1049"/>
      <c r="W494" s="1049"/>
      <c r="X494" s="1049"/>
      <c r="Y494" s="1049"/>
      <c r="Z494" s="1050"/>
      <c r="AA494" s="1048" t="s">
        <v>1790</v>
      </c>
      <c r="AB494" s="1049"/>
      <c r="AC494" s="1049"/>
      <c r="AD494" s="1049"/>
      <c r="AE494" s="1049"/>
      <c r="AF494" s="1049"/>
      <c r="AG494" s="1050"/>
      <c r="AH494" s="1048" t="s">
        <v>1771</v>
      </c>
      <c r="AI494" s="1049"/>
      <c r="AJ494" s="1049"/>
      <c r="AK494" s="1049"/>
      <c r="AL494" s="1049"/>
      <c r="AM494" s="1049"/>
      <c r="AN494" s="1049"/>
      <c r="AO494" s="1049"/>
      <c r="AP494" s="1050"/>
      <c r="AQ494" s="1048" t="s">
        <v>1603</v>
      </c>
      <c r="AR494" s="1049"/>
      <c r="AS494" s="1049"/>
      <c r="AT494" s="1049"/>
      <c r="AU494" s="1049"/>
      <c r="AV494" s="1049"/>
      <c r="AW494" s="1049"/>
      <c r="AX494" s="1049"/>
      <c r="AY494" s="1049"/>
      <c r="AZ494" s="1049"/>
      <c r="BA494" s="1049"/>
      <c r="BB494" s="1050"/>
    </row>
    <row r="495" spans="1:54" ht="12.6" customHeight="1">
      <c r="A495" s="785"/>
      <c r="B495" s="765"/>
      <c r="C495" s="765"/>
      <c r="D495" s="765"/>
      <c r="E495" s="765"/>
      <c r="F495" s="765"/>
      <c r="G495" s="765"/>
      <c r="H495" s="765"/>
      <c r="I495" s="765"/>
      <c r="J495" s="765"/>
      <c r="K495" s="765"/>
      <c r="L495" s="765"/>
      <c r="M495" s="793"/>
      <c r="N495" s="1048" t="s">
        <v>1602</v>
      </c>
      <c r="O495" s="1049"/>
      <c r="P495" s="1049"/>
      <c r="Q495" s="1049"/>
      <c r="R495" s="1049"/>
      <c r="S495" s="1050"/>
      <c r="T495" s="785"/>
      <c r="U495" s="765"/>
      <c r="V495" s="765"/>
      <c r="W495" s="765"/>
      <c r="X495" s="765"/>
      <c r="Y495" s="765"/>
      <c r="Z495" s="793"/>
      <c r="AA495" s="785"/>
      <c r="AB495" s="765"/>
      <c r="AC495" s="765"/>
      <c r="AD495" s="765"/>
      <c r="AE495" s="765"/>
      <c r="AF495" s="765"/>
      <c r="AG495" s="793"/>
      <c r="AH495" s="1048" t="s">
        <v>1789</v>
      </c>
      <c r="AI495" s="1049"/>
      <c r="AJ495" s="1049"/>
      <c r="AK495" s="1049"/>
      <c r="AL495" s="1049"/>
      <c r="AM495" s="1049"/>
      <c r="AN495" s="1049"/>
      <c r="AO495" s="1049"/>
      <c r="AP495" s="1050"/>
      <c r="AQ495" s="1048" t="s">
        <v>1602</v>
      </c>
      <c r="AR495" s="1049"/>
      <c r="AS495" s="1049"/>
      <c r="AT495" s="1049"/>
      <c r="AU495" s="1049"/>
      <c r="AV495" s="1049"/>
      <c r="AW495" s="1049"/>
      <c r="AX495" s="1049"/>
      <c r="AY495" s="1049"/>
      <c r="AZ495" s="1049"/>
      <c r="BA495" s="1049"/>
      <c r="BB495" s="1050"/>
    </row>
    <row r="496" spans="1:54" ht="12.6" customHeight="1">
      <c r="A496" s="1051" t="s">
        <v>817</v>
      </c>
      <c r="B496" s="1052"/>
      <c r="C496" s="1052"/>
      <c r="D496" s="1052"/>
      <c r="E496" s="1052"/>
      <c r="F496" s="1052"/>
      <c r="G496" s="1052"/>
      <c r="H496" s="1052"/>
      <c r="I496" s="1052"/>
      <c r="J496" s="1052"/>
      <c r="K496" s="1052"/>
      <c r="L496" s="1052"/>
      <c r="M496" s="1053"/>
      <c r="N496" s="1051" t="s">
        <v>818</v>
      </c>
      <c r="O496" s="1052"/>
      <c r="P496" s="1052"/>
      <c r="Q496" s="1052"/>
      <c r="R496" s="1052"/>
      <c r="S496" s="1053"/>
      <c r="T496" s="1051" t="s">
        <v>819</v>
      </c>
      <c r="U496" s="1052"/>
      <c r="V496" s="1052"/>
      <c r="W496" s="1052"/>
      <c r="X496" s="1052"/>
      <c r="Y496" s="1052"/>
      <c r="Z496" s="1053"/>
      <c r="AA496" s="1051" t="s">
        <v>477</v>
      </c>
      <c r="AB496" s="1052"/>
      <c r="AC496" s="1052"/>
      <c r="AD496" s="1052"/>
      <c r="AE496" s="1052"/>
      <c r="AF496" s="1052"/>
      <c r="AG496" s="1053"/>
      <c r="AH496" s="1051" t="s">
        <v>478</v>
      </c>
      <c r="AI496" s="1052"/>
      <c r="AJ496" s="1052"/>
      <c r="AK496" s="1052"/>
      <c r="AL496" s="1052"/>
      <c r="AM496" s="1052"/>
      <c r="AN496" s="1052"/>
      <c r="AO496" s="1052"/>
      <c r="AP496" s="1053"/>
      <c r="AQ496" s="1051" t="s">
        <v>481</v>
      </c>
      <c r="AR496" s="1052"/>
      <c r="AS496" s="1052"/>
      <c r="AT496" s="1052"/>
      <c r="AU496" s="1052"/>
      <c r="AV496" s="1052"/>
      <c r="AW496" s="1052"/>
      <c r="AX496" s="1052"/>
      <c r="AY496" s="1052"/>
      <c r="AZ496" s="1052"/>
      <c r="BA496" s="1052"/>
      <c r="BB496" s="1053"/>
    </row>
    <row r="497" spans="1:54" ht="12.6" customHeight="1">
      <c r="A497" s="1299" t="s">
        <v>77</v>
      </c>
      <c r="B497" s="1299"/>
      <c r="C497" s="1299"/>
      <c r="D497" s="1299"/>
      <c r="E497" s="1299"/>
      <c r="F497" s="1299"/>
      <c r="G497" s="1299"/>
      <c r="H497" s="1299"/>
      <c r="I497" s="1299"/>
      <c r="J497" s="1299"/>
      <c r="K497" s="1299"/>
      <c r="L497" s="1299"/>
      <c r="M497" s="1299"/>
      <c r="N497" s="1093"/>
      <c r="O497" s="1082"/>
      <c r="P497" s="1082"/>
      <c r="Q497" s="1082"/>
      <c r="R497" s="1082"/>
      <c r="S497" s="1082"/>
      <c r="T497" s="1082"/>
      <c r="U497" s="1082"/>
      <c r="V497" s="1082"/>
      <c r="W497" s="1082"/>
      <c r="X497" s="1082"/>
      <c r="Y497" s="1082"/>
      <c r="Z497" s="1082"/>
      <c r="AA497" s="1082"/>
      <c r="AB497" s="1082"/>
      <c r="AC497" s="1082"/>
      <c r="AD497" s="1082"/>
      <c r="AE497" s="1082"/>
      <c r="AF497" s="1082"/>
      <c r="AG497" s="1082"/>
      <c r="AH497" s="1082"/>
      <c r="AI497" s="1082"/>
      <c r="AJ497" s="1082"/>
      <c r="AK497" s="1082"/>
      <c r="AL497" s="1082"/>
      <c r="AM497" s="1082"/>
      <c r="AN497" s="1082"/>
      <c r="AO497" s="1082"/>
      <c r="AP497" s="1082"/>
      <c r="AQ497" s="1082"/>
      <c r="AR497" s="1082"/>
      <c r="AS497" s="1082"/>
      <c r="AT497" s="1082"/>
      <c r="AU497" s="1082"/>
      <c r="AV497" s="1082"/>
      <c r="AW497" s="1082"/>
      <c r="AX497" s="1082"/>
      <c r="AY497" s="1082"/>
      <c r="AZ497" s="1082"/>
      <c r="BA497" s="1082"/>
      <c r="BB497" s="1082"/>
    </row>
    <row r="498" spans="1:54" ht="12.6" customHeight="1">
      <c r="A498" s="1274" t="s">
        <v>1827</v>
      </c>
      <c r="B498" s="1275"/>
      <c r="C498" s="1275"/>
      <c r="D498" s="1275"/>
      <c r="E498" s="1275"/>
      <c r="F498" s="1275"/>
      <c r="G498" s="1275"/>
      <c r="H498" s="1275"/>
      <c r="I498" s="1275"/>
      <c r="J498" s="1275"/>
      <c r="K498" s="1275"/>
      <c r="L498" s="1275"/>
      <c r="M498" s="1276"/>
      <c r="N498" s="1106"/>
      <c r="O498" s="1041"/>
      <c r="P498" s="1041"/>
      <c r="Q498" s="1041"/>
      <c r="R498" s="1041"/>
      <c r="S498" s="1041"/>
      <c r="T498" s="1041"/>
      <c r="U498" s="1041"/>
      <c r="V498" s="1041"/>
      <c r="W498" s="1041"/>
      <c r="X498" s="1041"/>
      <c r="Y498" s="1041"/>
      <c r="Z498" s="1041"/>
      <c r="AA498" s="1041"/>
      <c r="AB498" s="1041"/>
      <c r="AC498" s="1041"/>
      <c r="AD498" s="1041"/>
      <c r="AE498" s="1041"/>
      <c r="AF498" s="1041"/>
      <c r="AG498" s="1041"/>
      <c r="AH498" s="1041"/>
      <c r="AI498" s="1041"/>
      <c r="AJ498" s="1041"/>
      <c r="AK498" s="1041"/>
      <c r="AL498" s="1041"/>
      <c r="AM498" s="1041"/>
      <c r="AN498" s="1041"/>
      <c r="AO498" s="1041"/>
      <c r="AP498" s="1041"/>
      <c r="AQ498" s="1041"/>
      <c r="AR498" s="1041"/>
      <c r="AS498" s="1041"/>
      <c r="AT498" s="1041"/>
      <c r="AU498" s="1041"/>
      <c r="AV498" s="1041"/>
      <c r="AW498" s="1041"/>
      <c r="AX498" s="1041"/>
      <c r="AY498" s="1041"/>
      <c r="AZ498" s="1041"/>
      <c r="BA498" s="1041"/>
      <c r="BB498" s="1041"/>
    </row>
    <row r="499" spans="1:54" ht="12.6" customHeight="1">
      <c r="A499" s="1271" t="s">
        <v>1826</v>
      </c>
      <c r="B499" s="1272"/>
      <c r="C499" s="1272"/>
      <c r="D499" s="1272"/>
      <c r="E499" s="1272"/>
      <c r="F499" s="1272"/>
      <c r="G499" s="1272"/>
      <c r="H499" s="1272"/>
      <c r="I499" s="1272"/>
      <c r="J499" s="1272"/>
      <c r="K499" s="1272"/>
      <c r="L499" s="1272"/>
      <c r="M499" s="1273"/>
      <c r="N499" s="1106"/>
      <c r="O499" s="1041"/>
      <c r="P499" s="1041"/>
      <c r="Q499" s="1041"/>
      <c r="R499" s="1041"/>
      <c r="S499" s="1041"/>
      <c r="T499" s="1041"/>
      <c r="U499" s="1041"/>
      <c r="V499" s="1041"/>
      <c r="W499" s="1041"/>
      <c r="X499" s="1041"/>
      <c r="Y499" s="1041"/>
      <c r="Z499" s="1041"/>
      <c r="AA499" s="1041"/>
      <c r="AB499" s="1041"/>
      <c r="AC499" s="1041"/>
      <c r="AD499" s="1041"/>
      <c r="AE499" s="1041"/>
      <c r="AF499" s="1041"/>
      <c r="AG499" s="1041"/>
      <c r="AH499" s="1041"/>
      <c r="AI499" s="1041"/>
      <c r="AJ499" s="1041"/>
      <c r="AK499" s="1041"/>
      <c r="AL499" s="1041"/>
      <c r="AM499" s="1041"/>
      <c r="AN499" s="1041"/>
      <c r="AO499" s="1041"/>
      <c r="AP499" s="1041"/>
      <c r="AQ499" s="1041"/>
      <c r="AR499" s="1041"/>
      <c r="AS499" s="1041"/>
      <c r="AT499" s="1041"/>
      <c r="AU499" s="1041"/>
      <c r="AV499" s="1041"/>
      <c r="AW499" s="1041"/>
      <c r="AX499" s="1041"/>
      <c r="AY499" s="1041"/>
      <c r="AZ499" s="1041"/>
      <c r="BA499" s="1041"/>
      <c r="BB499" s="1041"/>
    </row>
    <row r="500" spans="1:54" ht="12.6" customHeight="1">
      <c r="A500" s="1147" t="s">
        <v>91</v>
      </c>
      <c r="B500" s="1147"/>
      <c r="C500" s="1147"/>
      <c r="D500" s="1147"/>
      <c r="E500" s="1147"/>
      <c r="F500" s="1147"/>
      <c r="G500" s="1147"/>
      <c r="H500" s="1147"/>
      <c r="I500" s="1147"/>
      <c r="J500" s="1147"/>
      <c r="K500" s="1147"/>
      <c r="L500" s="1147"/>
      <c r="M500" s="1147"/>
      <c r="N500" s="1106"/>
      <c r="O500" s="1041"/>
      <c r="P500" s="1041"/>
      <c r="Q500" s="1041"/>
      <c r="R500" s="1041"/>
      <c r="S500" s="1041"/>
      <c r="T500" s="1041"/>
      <c r="U500" s="1041"/>
      <c r="V500" s="1041"/>
      <c r="W500" s="1041"/>
      <c r="X500" s="1041"/>
      <c r="Y500" s="1041"/>
      <c r="Z500" s="1041"/>
      <c r="AA500" s="1041"/>
      <c r="AB500" s="1041"/>
      <c r="AC500" s="1041"/>
      <c r="AD500" s="1041"/>
      <c r="AE500" s="1041"/>
      <c r="AF500" s="1041"/>
      <c r="AG500" s="1041"/>
      <c r="AH500" s="1041"/>
      <c r="AI500" s="1041"/>
      <c r="AJ500" s="1041"/>
      <c r="AK500" s="1041"/>
      <c r="AL500" s="1041"/>
      <c r="AM500" s="1041"/>
      <c r="AN500" s="1041"/>
      <c r="AO500" s="1041"/>
      <c r="AP500" s="1041"/>
      <c r="AQ500" s="1041"/>
      <c r="AR500" s="1041"/>
      <c r="AS500" s="1041"/>
      <c r="AT500" s="1041"/>
      <c r="AU500" s="1041"/>
      <c r="AV500" s="1041"/>
      <c r="AW500" s="1041"/>
      <c r="AX500" s="1041"/>
      <c r="AY500" s="1041"/>
      <c r="AZ500" s="1041"/>
      <c r="BA500" s="1041"/>
      <c r="BB500" s="1041"/>
    </row>
    <row r="501" spans="1:54" ht="12.6" customHeight="1">
      <c r="A501" s="1147" t="s">
        <v>93</v>
      </c>
      <c r="B501" s="1147"/>
      <c r="C501" s="1147"/>
      <c r="D501" s="1147"/>
      <c r="E501" s="1147"/>
      <c r="F501" s="1147"/>
      <c r="G501" s="1147"/>
      <c r="H501" s="1147"/>
      <c r="I501" s="1147"/>
      <c r="J501" s="1147"/>
      <c r="K501" s="1147"/>
      <c r="L501" s="1147"/>
      <c r="M501" s="1147"/>
      <c r="N501" s="1106"/>
      <c r="O501" s="1041"/>
      <c r="P501" s="1041"/>
      <c r="Q501" s="1041"/>
      <c r="R501" s="1041"/>
      <c r="S501" s="1041"/>
      <c r="T501" s="1041"/>
      <c r="U501" s="1041"/>
      <c r="V501" s="1041"/>
      <c r="W501" s="1041"/>
      <c r="X501" s="1041"/>
      <c r="Y501" s="1041"/>
      <c r="Z501" s="1041"/>
      <c r="AA501" s="1041"/>
      <c r="AB501" s="1041"/>
      <c r="AC501" s="1041"/>
      <c r="AD501" s="1041"/>
      <c r="AE501" s="1041"/>
      <c r="AF501" s="1041"/>
      <c r="AG501" s="1041"/>
      <c r="AH501" s="1041"/>
      <c r="AI501" s="1041"/>
      <c r="AJ501" s="1041"/>
      <c r="AK501" s="1041"/>
      <c r="AL501" s="1041"/>
      <c r="AM501" s="1041"/>
      <c r="AN501" s="1041"/>
      <c r="AO501" s="1041"/>
      <c r="AP501" s="1041"/>
      <c r="AQ501" s="1041"/>
      <c r="AR501" s="1041"/>
      <c r="AS501" s="1041"/>
      <c r="AT501" s="1041"/>
      <c r="AU501" s="1041"/>
      <c r="AV501" s="1041"/>
      <c r="AW501" s="1041"/>
      <c r="AX501" s="1041"/>
      <c r="AY501" s="1041"/>
      <c r="AZ501" s="1041"/>
      <c r="BA501" s="1041"/>
      <c r="BB501" s="1041"/>
    </row>
    <row r="502" spans="1:54" ht="12.6" customHeight="1">
      <c r="A502" s="1147" t="s">
        <v>95</v>
      </c>
      <c r="B502" s="1147"/>
      <c r="C502" s="1147"/>
      <c r="D502" s="1147"/>
      <c r="E502" s="1147"/>
      <c r="F502" s="1147"/>
      <c r="G502" s="1147"/>
      <c r="H502" s="1147"/>
      <c r="I502" s="1147"/>
      <c r="J502" s="1147"/>
      <c r="K502" s="1147"/>
      <c r="L502" s="1147"/>
      <c r="M502" s="1147"/>
      <c r="N502" s="1106"/>
      <c r="O502" s="1041"/>
      <c r="P502" s="1041"/>
      <c r="Q502" s="1041"/>
      <c r="R502" s="1041"/>
      <c r="S502" s="1041"/>
      <c r="T502" s="1041"/>
      <c r="U502" s="1041"/>
      <c r="V502" s="1041"/>
      <c r="W502" s="1041"/>
      <c r="X502" s="1041"/>
      <c r="Y502" s="1041"/>
      <c r="Z502" s="1041"/>
      <c r="AA502" s="1041"/>
      <c r="AB502" s="1041"/>
      <c r="AC502" s="1041"/>
      <c r="AD502" s="1041"/>
      <c r="AE502" s="1041"/>
      <c r="AF502" s="1041"/>
      <c r="AG502" s="1041"/>
      <c r="AH502" s="1041"/>
      <c r="AI502" s="1041"/>
      <c r="AJ502" s="1041"/>
      <c r="AK502" s="1041"/>
      <c r="AL502" s="1041"/>
      <c r="AM502" s="1041"/>
      <c r="AN502" s="1041"/>
      <c r="AO502" s="1041"/>
      <c r="AP502" s="1041"/>
      <c r="AQ502" s="1041"/>
      <c r="AR502" s="1041"/>
      <c r="AS502" s="1041"/>
      <c r="AT502" s="1041"/>
      <c r="AU502" s="1041"/>
      <c r="AV502" s="1041"/>
      <c r="AW502" s="1041"/>
      <c r="AX502" s="1041"/>
      <c r="AY502" s="1041"/>
      <c r="AZ502" s="1041"/>
      <c r="BA502" s="1041"/>
      <c r="BB502" s="1041"/>
    </row>
    <row r="503" spans="1:54" ht="12.6" customHeight="1">
      <c r="A503" s="1147" t="s">
        <v>491</v>
      </c>
      <c r="B503" s="1147"/>
      <c r="C503" s="1147"/>
      <c r="D503" s="1147"/>
      <c r="E503" s="1147"/>
      <c r="F503" s="1147"/>
      <c r="G503" s="1147"/>
      <c r="H503" s="1147"/>
      <c r="I503" s="1147"/>
      <c r="J503" s="1147"/>
      <c r="K503" s="1147"/>
      <c r="L503" s="1147"/>
      <c r="M503" s="1147"/>
      <c r="N503" s="1106"/>
      <c r="O503" s="1041"/>
      <c r="P503" s="1041"/>
      <c r="Q503" s="1041"/>
      <c r="R503" s="1041"/>
      <c r="S503" s="1041"/>
      <c r="T503" s="1041"/>
      <c r="U503" s="1041"/>
      <c r="V503" s="1041"/>
      <c r="W503" s="1041"/>
      <c r="X503" s="1041"/>
      <c r="Y503" s="1041"/>
      <c r="Z503" s="1041"/>
      <c r="AA503" s="1041"/>
      <c r="AB503" s="1041"/>
      <c r="AC503" s="1041"/>
      <c r="AD503" s="1041"/>
      <c r="AE503" s="1041"/>
      <c r="AF503" s="1041"/>
      <c r="AG503" s="1041"/>
      <c r="AH503" s="1041"/>
      <c r="AI503" s="1041"/>
      <c r="AJ503" s="1041"/>
      <c r="AK503" s="1041"/>
      <c r="AL503" s="1041"/>
      <c r="AM503" s="1041"/>
      <c r="AN503" s="1041"/>
      <c r="AO503" s="1041"/>
      <c r="AP503" s="1041"/>
      <c r="AQ503" s="1041"/>
      <c r="AR503" s="1041"/>
      <c r="AS503" s="1041"/>
      <c r="AT503" s="1041"/>
      <c r="AU503" s="1041"/>
      <c r="AV503" s="1041"/>
      <c r="AW503" s="1041"/>
      <c r="AX503" s="1041"/>
      <c r="AY503" s="1041"/>
      <c r="AZ503" s="1041"/>
      <c r="BA503" s="1041"/>
      <c r="BB503" s="1041"/>
    </row>
    <row r="504" spans="1:54" ht="12.6" customHeight="1">
      <c r="A504" s="1274" t="s">
        <v>1825</v>
      </c>
      <c r="B504" s="1275"/>
      <c r="C504" s="1275"/>
      <c r="D504" s="1275"/>
      <c r="E504" s="1275"/>
      <c r="F504" s="1275"/>
      <c r="G504" s="1275"/>
      <c r="H504" s="1275"/>
      <c r="I504" s="1275"/>
      <c r="J504" s="1275"/>
      <c r="K504" s="1275"/>
      <c r="L504" s="1275"/>
      <c r="M504" s="1276"/>
      <c r="N504" s="1106"/>
      <c r="O504" s="1041"/>
      <c r="P504" s="1041"/>
      <c r="Q504" s="1041"/>
      <c r="R504" s="1041"/>
      <c r="S504" s="1041"/>
      <c r="T504" s="1041"/>
      <c r="U504" s="1041"/>
      <c r="V504" s="1041"/>
      <c r="W504" s="1041"/>
      <c r="X504" s="1041"/>
      <c r="Y504" s="1041"/>
      <c r="Z504" s="1041"/>
      <c r="AA504" s="1041"/>
      <c r="AB504" s="1041"/>
      <c r="AC504" s="1041"/>
      <c r="AD504" s="1041"/>
      <c r="AE504" s="1041"/>
      <c r="AF504" s="1041"/>
      <c r="AG504" s="1041"/>
      <c r="AH504" s="1041"/>
      <c r="AI504" s="1041"/>
      <c r="AJ504" s="1041"/>
      <c r="AK504" s="1041"/>
      <c r="AL504" s="1041"/>
      <c r="AM504" s="1041"/>
      <c r="AN504" s="1041"/>
      <c r="AO504" s="1041"/>
      <c r="AP504" s="1041"/>
      <c r="AQ504" s="1041"/>
      <c r="AR504" s="1041"/>
      <c r="AS504" s="1041"/>
      <c r="AT504" s="1041"/>
      <c r="AU504" s="1041"/>
      <c r="AV504" s="1041"/>
      <c r="AW504" s="1041"/>
      <c r="AX504" s="1041"/>
      <c r="AY504" s="1041"/>
      <c r="AZ504" s="1041"/>
      <c r="BA504" s="1041"/>
      <c r="BB504" s="1041"/>
    </row>
    <row r="505" spans="1:54" ht="12.6" customHeight="1">
      <c r="A505" s="1271" t="s">
        <v>1824</v>
      </c>
      <c r="B505" s="1272"/>
      <c r="C505" s="1272"/>
      <c r="D505" s="1272"/>
      <c r="E505" s="1272"/>
      <c r="F505" s="1272"/>
      <c r="G505" s="1272"/>
      <c r="H505" s="1272"/>
      <c r="I505" s="1272"/>
      <c r="J505" s="1272"/>
      <c r="K505" s="1272"/>
      <c r="L505" s="1272"/>
      <c r="M505" s="1273"/>
      <c r="N505" s="1106"/>
      <c r="O505" s="1041"/>
      <c r="P505" s="1041"/>
      <c r="Q505" s="1041"/>
      <c r="R505" s="1041"/>
      <c r="S505" s="1041"/>
      <c r="T505" s="1041"/>
      <c r="U505" s="1041"/>
      <c r="V505" s="1041"/>
      <c r="W505" s="1041"/>
      <c r="X505" s="1041"/>
      <c r="Y505" s="1041"/>
      <c r="Z505" s="1041"/>
      <c r="AA505" s="1041"/>
      <c r="AB505" s="1041"/>
      <c r="AC505" s="1041"/>
      <c r="AD505" s="1041"/>
      <c r="AE505" s="1041"/>
      <c r="AF505" s="1041"/>
      <c r="AG505" s="1041"/>
      <c r="AH505" s="1041"/>
      <c r="AI505" s="1041"/>
      <c r="AJ505" s="1041"/>
      <c r="AK505" s="1041"/>
      <c r="AL505" s="1041"/>
      <c r="AM505" s="1041"/>
      <c r="AN505" s="1041"/>
      <c r="AO505" s="1041"/>
      <c r="AP505" s="1041"/>
      <c r="AQ505" s="1041"/>
      <c r="AR505" s="1041"/>
      <c r="AS505" s="1041"/>
      <c r="AT505" s="1041"/>
      <c r="AU505" s="1041"/>
      <c r="AV505" s="1041"/>
      <c r="AW505" s="1041"/>
      <c r="AX505" s="1041"/>
      <c r="AY505" s="1041"/>
      <c r="AZ505" s="1041"/>
      <c r="BA505" s="1041"/>
      <c r="BB505" s="1041"/>
    </row>
    <row r="506" spans="1:54" ht="12.6" customHeight="1">
      <c r="A506" s="1147" t="s">
        <v>1823</v>
      </c>
      <c r="B506" s="1147"/>
      <c r="C506" s="1147"/>
      <c r="D506" s="1147"/>
      <c r="E506" s="1147"/>
      <c r="F506" s="1147"/>
      <c r="G506" s="1147"/>
      <c r="H506" s="1147"/>
      <c r="I506" s="1147"/>
      <c r="J506" s="1147"/>
      <c r="K506" s="1147"/>
      <c r="L506" s="1147"/>
      <c r="M506" s="1147"/>
      <c r="N506" s="1106"/>
      <c r="O506" s="1041"/>
      <c r="P506" s="1041"/>
      <c r="Q506" s="1041"/>
      <c r="R506" s="1041"/>
      <c r="S506" s="1041"/>
      <c r="T506" s="1041"/>
      <c r="U506" s="1041"/>
      <c r="V506" s="1041"/>
      <c r="W506" s="1041"/>
      <c r="X506" s="1041"/>
      <c r="Y506" s="1041"/>
      <c r="Z506" s="1041"/>
      <c r="AA506" s="1041"/>
      <c r="AB506" s="1041"/>
      <c r="AC506" s="1041"/>
      <c r="AD506" s="1041"/>
      <c r="AE506" s="1041"/>
      <c r="AF506" s="1041"/>
      <c r="AG506" s="1041"/>
      <c r="AH506" s="1041"/>
      <c r="AI506" s="1041"/>
      <c r="AJ506" s="1041"/>
      <c r="AK506" s="1041"/>
      <c r="AL506" s="1041"/>
      <c r="AM506" s="1041"/>
      <c r="AN506" s="1041"/>
      <c r="AO506" s="1041"/>
      <c r="AP506" s="1041"/>
      <c r="AQ506" s="1041"/>
      <c r="AR506" s="1041"/>
      <c r="AS506" s="1041"/>
      <c r="AT506" s="1041"/>
      <c r="AU506" s="1041"/>
      <c r="AV506" s="1041"/>
      <c r="AW506" s="1041"/>
      <c r="AX506" s="1041"/>
      <c r="AY506" s="1041"/>
      <c r="AZ506" s="1041"/>
      <c r="BA506" s="1041"/>
      <c r="BB506" s="1041"/>
    </row>
    <row r="508" spans="1:54" ht="12.6" customHeight="1">
      <c r="A508" s="762" t="s">
        <v>480</v>
      </c>
    </row>
    <row r="509" spans="1:54" ht="12.6" customHeight="1">
      <c r="A509" s="1295" t="s">
        <v>491</v>
      </c>
      <c r="B509" s="1296"/>
      <c r="C509" s="1296"/>
      <c r="D509" s="1296"/>
      <c r="E509" s="1296"/>
      <c r="F509" s="1296"/>
      <c r="G509" s="1296"/>
      <c r="H509" s="1296"/>
      <c r="I509" s="1296"/>
      <c r="J509" s="1296"/>
      <c r="K509" s="1296"/>
      <c r="L509" s="1296"/>
      <c r="M509" s="1296"/>
      <c r="N509" s="1296"/>
      <c r="O509" s="1296"/>
      <c r="P509" s="1296"/>
      <c r="Q509" s="1296"/>
      <c r="R509" s="1296"/>
      <c r="S509" s="1296"/>
      <c r="T509" s="1296"/>
      <c r="U509" s="1296"/>
      <c r="V509" s="1296"/>
      <c r="W509" s="1296"/>
      <c r="X509" s="1296"/>
      <c r="Y509" s="1296"/>
      <c r="Z509" s="1296"/>
      <c r="AA509" s="1296"/>
      <c r="AB509" s="1296"/>
      <c r="AC509" s="1296"/>
      <c r="AD509" s="1296"/>
      <c r="AE509" s="1296"/>
      <c r="AF509" s="1296"/>
      <c r="AG509" s="1296"/>
      <c r="AH509" s="1296"/>
      <c r="AI509" s="1296"/>
      <c r="AJ509" s="1296"/>
      <c r="AK509" s="1297"/>
      <c r="AL509" s="1054" t="s">
        <v>492</v>
      </c>
      <c r="AM509" s="1055"/>
      <c r="AN509" s="1055"/>
      <c r="AO509" s="1055"/>
      <c r="AP509" s="1055"/>
      <c r="AQ509" s="1055"/>
      <c r="AR509" s="1055"/>
      <c r="AS509" s="1055"/>
      <c r="AT509" s="1055"/>
      <c r="AU509" s="1055"/>
      <c r="AV509" s="1055"/>
      <c r="AW509" s="1055"/>
      <c r="AX509" s="1055"/>
      <c r="AY509" s="1055"/>
      <c r="AZ509" s="1055"/>
      <c r="BA509" s="1055"/>
      <c r="BB509" s="1056"/>
    </row>
    <row r="510" spans="1:54" s="769" customFormat="1" ht="12.6" customHeight="1">
      <c r="A510" s="1298" t="s">
        <v>493</v>
      </c>
      <c r="B510" s="1298"/>
      <c r="C510" s="1298"/>
      <c r="D510" s="1298"/>
      <c r="E510" s="1298"/>
      <c r="F510" s="1298"/>
      <c r="G510" s="1298"/>
      <c r="H510" s="1298"/>
      <c r="I510" s="1298"/>
      <c r="J510" s="1298"/>
      <c r="K510" s="1298"/>
      <c r="L510" s="1298"/>
      <c r="M510" s="1298"/>
      <c r="N510" s="1298"/>
      <c r="O510" s="1298"/>
      <c r="P510" s="1298"/>
      <c r="Q510" s="1298"/>
      <c r="R510" s="1298"/>
      <c r="S510" s="1298"/>
      <c r="T510" s="1298"/>
      <c r="U510" s="1298"/>
      <c r="V510" s="1298"/>
      <c r="W510" s="1298"/>
      <c r="X510" s="1298"/>
      <c r="Y510" s="1298"/>
      <c r="Z510" s="1298"/>
      <c r="AA510" s="1298"/>
      <c r="AB510" s="1298"/>
      <c r="AC510" s="1298"/>
      <c r="AD510" s="1298"/>
      <c r="AE510" s="1298"/>
      <c r="AF510" s="1298"/>
      <c r="AG510" s="1298"/>
      <c r="AH510" s="1298"/>
      <c r="AI510" s="1298"/>
      <c r="AJ510" s="1298"/>
      <c r="AK510" s="1298"/>
      <c r="AL510" s="1294"/>
      <c r="AM510" s="1294"/>
      <c r="AN510" s="1294"/>
      <c r="AO510" s="1294"/>
      <c r="AP510" s="1294"/>
      <c r="AQ510" s="1294"/>
      <c r="AR510" s="1294"/>
      <c r="AS510" s="1294"/>
      <c r="AT510" s="1294"/>
      <c r="AU510" s="1294"/>
      <c r="AV510" s="1294"/>
      <c r="AW510" s="1294"/>
      <c r="AX510" s="1294"/>
      <c r="AY510" s="1294"/>
      <c r="AZ510" s="1294"/>
      <c r="BA510" s="1294"/>
      <c r="BB510" s="1294"/>
    </row>
    <row r="511" spans="1:54" s="769" customFormat="1" ht="12.6" customHeight="1">
      <c r="A511" s="1293" t="s">
        <v>494</v>
      </c>
      <c r="B511" s="1293"/>
      <c r="C511" s="1293"/>
      <c r="D511" s="1293"/>
      <c r="E511" s="1293"/>
      <c r="F511" s="1293"/>
      <c r="G511" s="1293"/>
      <c r="H511" s="1293"/>
      <c r="I511" s="1293"/>
      <c r="J511" s="1293"/>
      <c r="K511" s="1293"/>
      <c r="L511" s="1293"/>
      <c r="M511" s="1293"/>
      <c r="N511" s="1293"/>
      <c r="O511" s="1293"/>
      <c r="P511" s="1293"/>
      <c r="Q511" s="1293"/>
      <c r="R511" s="1293"/>
      <c r="S511" s="1293"/>
      <c r="T511" s="1293"/>
      <c r="U511" s="1293"/>
      <c r="V511" s="1293"/>
      <c r="W511" s="1293"/>
      <c r="X511" s="1293"/>
      <c r="Y511" s="1293"/>
      <c r="Z511" s="1293"/>
      <c r="AA511" s="1293"/>
      <c r="AB511" s="1293"/>
      <c r="AC511" s="1293"/>
      <c r="AD511" s="1293"/>
      <c r="AE511" s="1293"/>
      <c r="AF511" s="1293"/>
      <c r="AG511" s="1293"/>
      <c r="AH511" s="1293"/>
      <c r="AI511" s="1293"/>
      <c r="AJ511" s="1293"/>
      <c r="AK511" s="1293"/>
      <c r="AL511" s="1294"/>
      <c r="AM511" s="1294"/>
      <c r="AN511" s="1294"/>
      <c r="AO511" s="1294"/>
      <c r="AP511" s="1294"/>
      <c r="AQ511" s="1294"/>
      <c r="AR511" s="1294"/>
      <c r="AS511" s="1294"/>
      <c r="AT511" s="1294"/>
      <c r="AU511" s="1294"/>
      <c r="AV511" s="1294"/>
      <c r="AW511" s="1294"/>
      <c r="AX511" s="1294"/>
      <c r="AY511" s="1294"/>
      <c r="AZ511" s="1294"/>
      <c r="BA511" s="1294"/>
      <c r="BB511" s="1294"/>
    </row>
    <row r="512" spans="1:54" ht="12.6" customHeight="1">
      <c r="A512" s="762" t="s">
        <v>1822</v>
      </c>
    </row>
    <row r="513" spans="1:54" ht="12.6" customHeight="1">
      <c r="A513" s="1058"/>
      <c r="B513" s="1059"/>
      <c r="C513" s="1059"/>
      <c r="D513" s="1059"/>
      <c r="E513" s="1059"/>
      <c r="F513" s="1059"/>
      <c r="G513" s="1059"/>
      <c r="H513" s="1059"/>
      <c r="I513" s="1059"/>
      <c r="J513" s="1059"/>
      <c r="K513" s="1059"/>
      <c r="L513" s="1059"/>
      <c r="M513" s="1059"/>
      <c r="N513" s="1059"/>
      <c r="O513" s="1059"/>
      <c r="P513" s="1059"/>
      <c r="Q513" s="1059"/>
      <c r="R513" s="1059"/>
      <c r="S513" s="1059"/>
      <c r="T513" s="1059"/>
      <c r="U513" s="1059"/>
      <c r="V513" s="1059"/>
      <c r="W513" s="1059"/>
      <c r="X513" s="1059"/>
      <c r="Y513" s="1059"/>
      <c r="Z513" s="1059"/>
      <c r="AA513" s="1059"/>
      <c r="AB513" s="1059"/>
      <c r="AC513" s="1059"/>
      <c r="AD513" s="1059"/>
      <c r="AE513" s="1059"/>
      <c r="AF513" s="1059"/>
      <c r="AG513" s="1059"/>
      <c r="AH513" s="1059"/>
      <c r="AI513" s="1059"/>
      <c r="AJ513" s="1059"/>
      <c r="AK513" s="1059"/>
      <c r="AL513" s="1059"/>
      <c r="AM513" s="1059"/>
      <c r="AN513" s="1059"/>
      <c r="AO513" s="1059"/>
      <c r="AP513" s="1059"/>
      <c r="AQ513" s="1059"/>
      <c r="AR513" s="1059"/>
      <c r="AS513" s="1059"/>
      <c r="AT513" s="1059"/>
      <c r="AU513" s="1059"/>
      <c r="AV513" s="1059"/>
      <c r="AW513" s="1059"/>
      <c r="AX513" s="1059"/>
      <c r="AY513" s="1059"/>
      <c r="AZ513" s="1059"/>
      <c r="BA513" s="1059"/>
      <c r="BB513" s="1060"/>
    </row>
    <row r="514" spans="1:54" ht="12.6" customHeight="1">
      <c r="A514" s="1061"/>
      <c r="B514" s="1062"/>
      <c r="C514" s="1062"/>
      <c r="D514" s="1062"/>
      <c r="E514" s="1062"/>
      <c r="F514" s="1062"/>
      <c r="G514" s="1062"/>
      <c r="H514" s="1062"/>
      <c r="I514" s="1062"/>
      <c r="J514" s="1062"/>
      <c r="K514" s="1062"/>
      <c r="L514" s="1062"/>
      <c r="M514" s="1062"/>
      <c r="N514" s="1062"/>
      <c r="O514" s="1062"/>
      <c r="P514" s="1062"/>
      <c r="Q514" s="1062"/>
      <c r="R514" s="1062"/>
      <c r="S514" s="1062"/>
      <c r="T514" s="1062"/>
      <c r="U514" s="1062"/>
      <c r="V514" s="1062"/>
      <c r="W514" s="1062"/>
      <c r="X514" s="1062"/>
      <c r="Y514" s="1062"/>
      <c r="Z514" s="1062"/>
      <c r="AA514" s="1062"/>
      <c r="AB514" s="1062"/>
      <c r="AC514" s="1062"/>
      <c r="AD514" s="1062"/>
      <c r="AE514" s="1062"/>
      <c r="AF514" s="1062"/>
      <c r="AG514" s="1062"/>
      <c r="AH514" s="1062"/>
      <c r="AI514" s="1062"/>
      <c r="AJ514" s="1062"/>
      <c r="AK514" s="1062"/>
      <c r="AL514" s="1062"/>
      <c r="AM514" s="1062"/>
      <c r="AN514" s="1062"/>
      <c r="AO514" s="1062"/>
      <c r="AP514" s="1062"/>
      <c r="AQ514" s="1062"/>
      <c r="AR514" s="1062"/>
      <c r="AS514" s="1062"/>
      <c r="AT514" s="1062"/>
      <c r="AU514" s="1062"/>
      <c r="AV514" s="1062"/>
      <c r="AW514" s="1062"/>
      <c r="AX514" s="1062"/>
      <c r="AY514" s="1062"/>
      <c r="AZ514" s="1062"/>
      <c r="BA514" s="1062"/>
      <c r="BB514" s="1063"/>
    </row>
    <row r="515" spans="1:54" ht="12.6" customHeight="1">
      <c r="A515" s="1061"/>
      <c r="B515" s="1062"/>
      <c r="C515" s="1062"/>
      <c r="D515" s="1062"/>
      <c r="E515" s="1062"/>
      <c r="F515" s="1062"/>
      <c r="G515" s="1062"/>
      <c r="H515" s="1062"/>
      <c r="I515" s="1062"/>
      <c r="J515" s="1062"/>
      <c r="K515" s="1062"/>
      <c r="L515" s="1062"/>
      <c r="M515" s="1062"/>
      <c r="N515" s="1062"/>
      <c r="O515" s="1062"/>
      <c r="P515" s="1062"/>
      <c r="Q515" s="1062"/>
      <c r="R515" s="1062"/>
      <c r="S515" s="1062"/>
      <c r="T515" s="1062"/>
      <c r="U515" s="1062"/>
      <c r="V515" s="1062"/>
      <c r="W515" s="1062"/>
      <c r="X515" s="1062"/>
      <c r="Y515" s="1062"/>
      <c r="Z515" s="1062"/>
      <c r="AA515" s="1062"/>
      <c r="AB515" s="1062"/>
      <c r="AC515" s="1062"/>
      <c r="AD515" s="1062"/>
      <c r="AE515" s="1062"/>
      <c r="AF515" s="1062"/>
      <c r="AG515" s="1062"/>
      <c r="AH515" s="1062"/>
      <c r="AI515" s="1062"/>
      <c r="AJ515" s="1062"/>
      <c r="AK515" s="1062"/>
      <c r="AL515" s="1062"/>
      <c r="AM515" s="1062"/>
      <c r="AN515" s="1062"/>
      <c r="AO515" s="1062"/>
      <c r="AP515" s="1062"/>
      <c r="AQ515" s="1062"/>
      <c r="AR515" s="1062"/>
      <c r="AS515" s="1062"/>
      <c r="AT515" s="1062"/>
      <c r="AU515" s="1062"/>
      <c r="AV515" s="1062"/>
      <c r="AW515" s="1062"/>
      <c r="AX515" s="1062"/>
      <c r="AY515" s="1062"/>
      <c r="AZ515" s="1062"/>
      <c r="BA515" s="1062"/>
      <c r="BB515" s="1063"/>
    </row>
    <row r="516" spans="1:54" ht="12.6" customHeight="1">
      <c r="A516" s="1061"/>
      <c r="B516" s="1062"/>
      <c r="C516" s="1062"/>
      <c r="D516" s="1062"/>
      <c r="E516" s="1062"/>
      <c r="F516" s="1062"/>
      <c r="G516" s="1062"/>
      <c r="H516" s="1062"/>
      <c r="I516" s="1062"/>
      <c r="J516" s="1062"/>
      <c r="K516" s="1062"/>
      <c r="L516" s="1062"/>
      <c r="M516" s="1062"/>
      <c r="N516" s="1062"/>
      <c r="O516" s="1062"/>
      <c r="P516" s="1062"/>
      <c r="Q516" s="1062"/>
      <c r="R516" s="1062"/>
      <c r="S516" s="1062"/>
      <c r="T516" s="1062"/>
      <c r="U516" s="1062"/>
      <c r="V516" s="1062"/>
      <c r="W516" s="1062"/>
      <c r="X516" s="1062"/>
      <c r="Y516" s="1062"/>
      <c r="Z516" s="1062"/>
      <c r="AA516" s="1062"/>
      <c r="AB516" s="1062"/>
      <c r="AC516" s="1062"/>
      <c r="AD516" s="1062"/>
      <c r="AE516" s="1062"/>
      <c r="AF516" s="1062"/>
      <c r="AG516" s="1062"/>
      <c r="AH516" s="1062"/>
      <c r="AI516" s="1062"/>
      <c r="AJ516" s="1062"/>
      <c r="AK516" s="1062"/>
      <c r="AL516" s="1062"/>
      <c r="AM516" s="1062"/>
      <c r="AN516" s="1062"/>
      <c r="AO516" s="1062"/>
      <c r="AP516" s="1062"/>
      <c r="AQ516" s="1062"/>
      <c r="AR516" s="1062"/>
      <c r="AS516" s="1062"/>
      <c r="AT516" s="1062"/>
      <c r="AU516" s="1062"/>
      <c r="AV516" s="1062"/>
      <c r="AW516" s="1062"/>
      <c r="AX516" s="1062"/>
      <c r="AY516" s="1062"/>
      <c r="AZ516" s="1062"/>
      <c r="BA516" s="1062"/>
      <c r="BB516" s="1063"/>
    </row>
    <row r="517" spans="1:54" ht="12.6" customHeight="1">
      <c r="A517" s="1064"/>
      <c r="B517" s="1065"/>
      <c r="C517" s="1065"/>
      <c r="D517" s="1065"/>
      <c r="E517" s="1065"/>
      <c r="F517" s="1065"/>
      <c r="G517" s="1065"/>
      <c r="H517" s="1065"/>
      <c r="I517" s="1065"/>
      <c r="J517" s="1065"/>
      <c r="K517" s="1065"/>
      <c r="L517" s="1065"/>
      <c r="M517" s="1065"/>
      <c r="N517" s="1065"/>
      <c r="O517" s="1065"/>
      <c r="P517" s="1065"/>
      <c r="Q517" s="1065"/>
      <c r="R517" s="1065"/>
      <c r="S517" s="1065"/>
      <c r="T517" s="1065"/>
      <c r="U517" s="1065"/>
      <c r="V517" s="1065"/>
      <c r="W517" s="1065"/>
      <c r="X517" s="1065"/>
      <c r="Y517" s="1065"/>
      <c r="Z517" s="1065"/>
      <c r="AA517" s="1065"/>
      <c r="AB517" s="1065"/>
      <c r="AC517" s="1065"/>
      <c r="AD517" s="1065"/>
      <c r="AE517" s="1065"/>
      <c r="AF517" s="1065"/>
      <c r="AG517" s="1065"/>
      <c r="AH517" s="1065"/>
      <c r="AI517" s="1065"/>
      <c r="AJ517" s="1065"/>
      <c r="AK517" s="1065"/>
      <c r="AL517" s="1065"/>
      <c r="AM517" s="1065"/>
      <c r="AN517" s="1065"/>
      <c r="AO517" s="1065"/>
      <c r="AP517" s="1065"/>
      <c r="AQ517" s="1065"/>
      <c r="AR517" s="1065"/>
      <c r="AS517" s="1065"/>
      <c r="AT517" s="1065"/>
      <c r="AU517" s="1065"/>
      <c r="AV517" s="1065"/>
      <c r="AW517" s="1065"/>
      <c r="AX517" s="1065"/>
      <c r="AY517" s="1065"/>
      <c r="AZ517" s="1065"/>
      <c r="BA517" s="1065"/>
      <c r="BB517" s="1066"/>
    </row>
    <row r="518" spans="1:54" s="289" customFormat="1" ht="12.6" customHeight="1">
      <c r="A518" s="315" t="s">
        <v>3609</v>
      </c>
    </row>
    <row r="519" spans="1:54" s="289" customFormat="1" ht="12.6" customHeight="1">
      <c r="A519" s="315" t="s">
        <v>2302</v>
      </c>
      <c r="B519" s="393"/>
      <c r="C519" s="1036" t="str">
        <f>$C$2</f>
        <v>ELEKTROSYSTEM, a.s.</v>
      </c>
      <c r="D519" s="1036"/>
      <c r="E519" s="1036"/>
      <c r="F519" s="1036"/>
      <c r="G519" s="1036"/>
      <c r="H519" s="1036"/>
      <c r="I519" s="1036"/>
      <c r="J519" s="1036"/>
      <c r="K519" s="1036"/>
      <c r="L519" s="1036"/>
      <c r="M519" s="1036"/>
      <c r="N519" s="1036"/>
      <c r="O519" s="1036"/>
      <c r="P519" s="1036"/>
      <c r="Q519" s="1036"/>
      <c r="R519" s="1036"/>
      <c r="S519" s="1036"/>
      <c r="T519" s="1036"/>
      <c r="U519" s="1036"/>
      <c r="V519" s="1036"/>
      <c r="W519" s="1036"/>
      <c r="X519" s="1036"/>
      <c r="Y519" s="1036"/>
      <c r="Z519" s="1037"/>
      <c r="AB519" s="289" t="s">
        <v>922</v>
      </c>
      <c r="AD519" s="1035" t="str">
        <f>$AD$2</f>
        <v>31571875</v>
      </c>
      <c r="AE519" s="1036"/>
      <c r="AF519" s="1036"/>
      <c r="AG519" s="1036"/>
      <c r="AH519" s="1036"/>
      <c r="AI519" s="1036"/>
      <c r="AJ519" s="1036"/>
      <c r="AK519" s="1037"/>
      <c r="AL519" s="289" t="s">
        <v>844</v>
      </c>
      <c r="AN519" s="1026" t="str">
        <f>$AN$2</f>
        <v>21020448496</v>
      </c>
      <c r="AO519" s="1027"/>
      <c r="AP519" s="1027"/>
      <c r="AQ519" s="1027"/>
      <c r="AR519" s="1027"/>
      <c r="AS519" s="1027"/>
      <c r="AT519" s="1027"/>
      <c r="AU519" s="1027"/>
      <c r="AV519" s="1027"/>
      <c r="AW519" s="1027"/>
      <c r="AX519" s="1027"/>
      <c r="AY519" s="1027"/>
      <c r="AZ519" s="1027"/>
      <c r="BA519" s="1027"/>
      <c r="BB519" s="1028"/>
    </row>
    <row r="520" spans="1:54" ht="12.6" customHeight="1">
      <c r="A520" s="769"/>
    </row>
    <row r="521" spans="1:54" ht="12.6" customHeight="1">
      <c r="A521" s="769" t="s">
        <v>1821</v>
      </c>
    </row>
    <row r="522" spans="1:54" ht="12.6" customHeight="1">
      <c r="A522" s="1161" t="s">
        <v>485</v>
      </c>
      <c r="B522" s="1162"/>
      <c r="C522" s="1162"/>
      <c r="D522" s="1162"/>
      <c r="E522" s="1162"/>
      <c r="F522" s="1162"/>
      <c r="G522" s="1162"/>
      <c r="H522" s="1162"/>
      <c r="I522" s="1162"/>
      <c r="J522" s="1162"/>
      <c r="K522" s="1162"/>
      <c r="L522" s="1162"/>
      <c r="M522" s="1162"/>
      <c r="N522" s="1162"/>
      <c r="O522" s="1162"/>
      <c r="P522" s="1162"/>
      <c r="Q522" s="1162"/>
      <c r="R522" s="1162"/>
      <c r="S522" s="1162"/>
      <c r="T522" s="1162"/>
      <c r="U522" s="1162"/>
      <c r="V522" s="1162"/>
      <c r="W522" s="1162"/>
      <c r="X522" s="1162"/>
      <c r="Y522" s="1162"/>
      <c r="Z522" s="1162"/>
      <c r="AA522" s="1162"/>
      <c r="AB522" s="1162"/>
      <c r="AC522" s="1162"/>
      <c r="AD522" s="1162"/>
      <c r="AE522" s="1162"/>
      <c r="AF522" s="1162"/>
      <c r="AG522" s="1162"/>
      <c r="AH522" s="1162"/>
      <c r="AI522" s="1162"/>
      <c r="AJ522" s="1162"/>
      <c r="AK522" s="1162"/>
      <c r="AL522" s="1148" t="s">
        <v>1756</v>
      </c>
      <c r="AM522" s="1149"/>
      <c r="AN522" s="1149"/>
      <c r="AO522" s="1149"/>
      <c r="AP522" s="1149"/>
      <c r="AQ522" s="1149"/>
      <c r="AR522" s="1149"/>
      <c r="AS522" s="1149"/>
      <c r="AT522" s="1149"/>
      <c r="AU522" s="1149"/>
      <c r="AV522" s="1149"/>
      <c r="AW522" s="1149"/>
      <c r="AX522" s="1149"/>
      <c r="AY522" s="1149"/>
      <c r="AZ522" s="1149"/>
      <c r="BA522" s="1149"/>
      <c r="BB522" s="1150"/>
    </row>
    <row r="523" spans="1:54" ht="12.6" customHeight="1">
      <c r="A523" s="1170"/>
      <c r="B523" s="1171"/>
      <c r="C523" s="1171"/>
      <c r="D523" s="1171"/>
      <c r="E523" s="1171"/>
      <c r="F523" s="1171"/>
      <c r="G523" s="1171"/>
      <c r="H523" s="1171"/>
      <c r="I523" s="1171"/>
      <c r="J523" s="1171"/>
      <c r="K523" s="1171"/>
      <c r="L523" s="1171"/>
      <c r="M523" s="1171"/>
      <c r="N523" s="1171"/>
      <c r="O523" s="1171"/>
      <c r="P523" s="1171"/>
      <c r="Q523" s="1171"/>
      <c r="R523" s="1171"/>
      <c r="S523" s="1171"/>
      <c r="T523" s="1171"/>
      <c r="U523" s="1171"/>
      <c r="V523" s="1171"/>
      <c r="W523" s="1171"/>
      <c r="X523" s="1171"/>
      <c r="Y523" s="1171"/>
      <c r="Z523" s="1171"/>
      <c r="AA523" s="1171"/>
      <c r="AB523" s="1171"/>
      <c r="AC523" s="1171"/>
      <c r="AD523" s="1171"/>
      <c r="AE523" s="1171"/>
      <c r="AF523" s="1171"/>
      <c r="AG523" s="1171"/>
      <c r="AH523" s="1171"/>
      <c r="AI523" s="1171"/>
      <c r="AJ523" s="1171"/>
      <c r="AK523" s="1171"/>
      <c r="AL523" s="1051" t="s">
        <v>1620</v>
      </c>
      <c r="AM523" s="1052"/>
      <c r="AN523" s="1052"/>
      <c r="AO523" s="1052"/>
      <c r="AP523" s="1052"/>
      <c r="AQ523" s="1052"/>
      <c r="AR523" s="1052"/>
      <c r="AS523" s="1052"/>
      <c r="AT523" s="1052"/>
      <c r="AU523" s="1052"/>
      <c r="AV523" s="1052"/>
      <c r="AW523" s="1052"/>
      <c r="AX523" s="1052"/>
      <c r="AY523" s="1052"/>
      <c r="AZ523" s="1052"/>
      <c r="BA523" s="1052"/>
      <c r="BB523" s="1053"/>
    </row>
    <row r="524" spans="1:54" ht="12.6" customHeight="1">
      <c r="A524" s="1271" t="s">
        <v>495</v>
      </c>
      <c r="B524" s="1272"/>
      <c r="C524" s="1272"/>
      <c r="D524" s="1272"/>
      <c r="E524" s="1272"/>
      <c r="F524" s="1272"/>
      <c r="G524" s="1272"/>
      <c r="H524" s="1272"/>
      <c r="I524" s="1272"/>
      <c r="J524" s="1272"/>
      <c r="K524" s="1272"/>
      <c r="L524" s="1272"/>
      <c r="M524" s="1272"/>
      <c r="N524" s="1272"/>
      <c r="O524" s="1272"/>
      <c r="P524" s="1272"/>
      <c r="Q524" s="1272"/>
      <c r="R524" s="1272"/>
      <c r="S524" s="1272"/>
      <c r="T524" s="1272"/>
      <c r="U524" s="1272"/>
      <c r="V524" s="1272"/>
      <c r="W524" s="1272"/>
      <c r="X524" s="1272"/>
      <c r="Y524" s="1272"/>
      <c r="Z524" s="1272"/>
      <c r="AA524" s="1272"/>
      <c r="AB524" s="1272"/>
      <c r="AC524" s="1272"/>
      <c r="AD524" s="1272"/>
      <c r="AE524" s="1272"/>
      <c r="AF524" s="1272"/>
      <c r="AG524" s="1272"/>
      <c r="AH524" s="1272"/>
      <c r="AI524" s="1272"/>
      <c r="AJ524" s="1272"/>
      <c r="AK524" s="1272"/>
      <c r="AL524" s="1211"/>
      <c r="AM524" s="1212"/>
      <c r="AN524" s="1212"/>
      <c r="AO524" s="1212"/>
      <c r="AP524" s="1212"/>
      <c r="AQ524" s="1212"/>
      <c r="AR524" s="1212"/>
      <c r="AS524" s="1212"/>
      <c r="AT524" s="1212"/>
      <c r="AU524" s="1212"/>
      <c r="AV524" s="1212"/>
      <c r="AW524" s="1212"/>
      <c r="AX524" s="1212"/>
      <c r="AY524" s="1212"/>
      <c r="AZ524" s="1212"/>
      <c r="BA524" s="1212"/>
      <c r="BB524" s="1213"/>
    </row>
    <row r="525" spans="1:54" ht="12.6" customHeight="1">
      <c r="A525" s="769" t="s">
        <v>1820</v>
      </c>
    </row>
    <row r="526" spans="1:54" ht="9.9499999999999993" customHeight="1">
      <c r="A526" s="1058"/>
      <c r="B526" s="1059"/>
      <c r="C526" s="1059"/>
      <c r="D526" s="1059"/>
      <c r="E526" s="1059"/>
      <c r="F526" s="1059"/>
      <c r="G526" s="1059"/>
      <c r="H526" s="1059"/>
      <c r="I526" s="1059"/>
      <c r="J526" s="1059"/>
      <c r="K526" s="1059"/>
      <c r="L526" s="1059"/>
      <c r="M526" s="1059"/>
      <c r="N526" s="1059"/>
      <c r="O526" s="1059"/>
      <c r="P526" s="1059"/>
      <c r="Q526" s="1059"/>
      <c r="R526" s="1059"/>
      <c r="S526" s="1059"/>
      <c r="T526" s="1059"/>
      <c r="U526" s="1059"/>
      <c r="V526" s="1059"/>
      <c r="W526" s="1059"/>
      <c r="X526" s="1059"/>
      <c r="Y526" s="1059"/>
      <c r="Z526" s="1059"/>
      <c r="AA526" s="1059"/>
      <c r="AB526" s="1059"/>
      <c r="AC526" s="1059"/>
      <c r="AD526" s="1059"/>
      <c r="AE526" s="1059"/>
      <c r="AF526" s="1059"/>
      <c r="AG526" s="1059"/>
      <c r="AH526" s="1059"/>
      <c r="AI526" s="1059"/>
      <c r="AJ526" s="1059"/>
      <c r="AK526" s="1059"/>
      <c r="AL526" s="1059"/>
      <c r="AM526" s="1059"/>
      <c r="AN526" s="1059"/>
      <c r="AO526" s="1059"/>
      <c r="AP526" s="1059"/>
      <c r="AQ526" s="1059"/>
      <c r="AR526" s="1059"/>
      <c r="AS526" s="1059"/>
      <c r="AT526" s="1059"/>
      <c r="AU526" s="1059"/>
      <c r="AV526" s="1059"/>
      <c r="AW526" s="1059"/>
      <c r="AX526" s="1059"/>
      <c r="AY526" s="1059"/>
      <c r="AZ526" s="1059"/>
      <c r="BA526" s="1059"/>
      <c r="BB526" s="1060"/>
    </row>
    <row r="527" spans="1:54" ht="9.9499999999999993" customHeight="1">
      <c r="A527" s="1061"/>
      <c r="B527" s="1062"/>
      <c r="C527" s="1062"/>
      <c r="D527" s="1062"/>
      <c r="E527" s="1062"/>
      <c r="F527" s="1062"/>
      <c r="G527" s="1062"/>
      <c r="H527" s="1062"/>
      <c r="I527" s="1062"/>
      <c r="J527" s="1062"/>
      <c r="K527" s="1062"/>
      <c r="L527" s="1062"/>
      <c r="M527" s="1062"/>
      <c r="N527" s="1062"/>
      <c r="O527" s="1062"/>
      <c r="P527" s="1062"/>
      <c r="Q527" s="1062"/>
      <c r="R527" s="1062"/>
      <c r="S527" s="1062"/>
      <c r="T527" s="1062"/>
      <c r="U527" s="1062"/>
      <c r="V527" s="1062"/>
      <c r="W527" s="1062"/>
      <c r="X527" s="1062"/>
      <c r="Y527" s="1062"/>
      <c r="Z527" s="1062"/>
      <c r="AA527" s="1062"/>
      <c r="AB527" s="1062"/>
      <c r="AC527" s="1062"/>
      <c r="AD527" s="1062"/>
      <c r="AE527" s="1062"/>
      <c r="AF527" s="1062"/>
      <c r="AG527" s="1062"/>
      <c r="AH527" s="1062"/>
      <c r="AI527" s="1062"/>
      <c r="AJ527" s="1062"/>
      <c r="AK527" s="1062"/>
      <c r="AL527" s="1062"/>
      <c r="AM527" s="1062"/>
      <c r="AN527" s="1062"/>
      <c r="AO527" s="1062"/>
      <c r="AP527" s="1062"/>
      <c r="AQ527" s="1062"/>
      <c r="AR527" s="1062"/>
      <c r="AS527" s="1062"/>
      <c r="AT527" s="1062"/>
      <c r="AU527" s="1062"/>
      <c r="AV527" s="1062"/>
      <c r="AW527" s="1062"/>
      <c r="AX527" s="1062"/>
      <c r="AY527" s="1062"/>
      <c r="AZ527" s="1062"/>
      <c r="BA527" s="1062"/>
      <c r="BB527" s="1063"/>
    </row>
    <row r="528" spans="1:54" ht="9.9499999999999993" customHeight="1">
      <c r="A528" s="1061"/>
      <c r="B528" s="1062"/>
      <c r="C528" s="1062"/>
      <c r="D528" s="1062"/>
      <c r="E528" s="1062"/>
      <c r="F528" s="1062"/>
      <c r="G528" s="1062"/>
      <c r="H528" s="1062"/>
      <c r="I528" s="1062"/>
      <c r="J528" s="1062"/>
      <c r="K528" s="1062"/>
      <c r="L528" s="1062"/>
      <c r="M528" s="1062"/>
      <c r="N528" s="1062"/>
      <c r="O528" s="1062"/>
      <c r="P528" s="1062"/>
      <c r="Q528" s="1062"/>
      <c r="R528" s="1062"/>
      <c r="S528" s="1062"/>
      <c r="T528" s="1062"/>
      <c r="U528" s="1062"/>
      <c r="V528" s="1062"/>
      <c r="W528" s="1062"/>
      <c r="X528" s="1062"/>
      <c r="Y528" s="1062"/>
      <c r="Z528" s="1062"/>
      <c r="AA528" s="1062"/>
      <c r="AB528" s="1062"/>
      <c r="AC528" s="1062"/>
      <c r="AD528" s="1062"/>
      <c r="AE528" s="1062"/>
      <c r="AF528" s="1062"/>
      <c r="AG528" s="1062"/>
      <c r="AH528" s="1062"/>
      <c r="AI528" s="1062"/>
      <c r="AJ528" s="1062"/>
      <c r="AK528" s="1062"/>
      <c r="AL528" s="1062"/>
      <c r="AM528" s="1062"/>
      <c r="AN528" s="1062"/>
      <c r="AO528" s="1062"/>
      <c r="AP528" s="1062"/>
      <c r="AQ528" s="1062"/>
      <c r="AR528" s="1062"/>
      <c r="AS528" s="1062"/>
      <c r="AT528" s="1062"/>
      <c r="AU528" s="1062"/>
      <c r="AV528" s="1062"/>
      <c r="AW528" s="1062"/>
      <c r="AX528" s="1062"/>
      <c r="AY528" s="1062"/>
      <c r="AZ528" s="1062"/>
      <c r="BA528" s="1062"/>
      <c r="BB528" s="1063"/>
    </row>
    <row r="529" spans="1:54" ht="9.9499999999999993" customHeight="1">
      <c r="A529" s="1061"/>
      <c r="B529" s="1062"/>
      <c r="C529" s="1062"/>
      <c r="D529" s="1062"/>
      <c r="E529" s="1062"/>
      <c r="F529" s="1062"/>
      <c r="G529" s="1062"/>
      <c r="H529" s="1062"/>
      <c r="I529" s="1062"/>
      <c r="J529" s="1062"/>
      <c r="K529" s="1062"/>
      <c r="L529" s="1062"/>
      <c r="M529" s="1062"/>
      <c r="N529" s="1062"/>
      <c r="O529" s="1062"/>
      <c r="P529" s="1062"/>
      <c r="Q529" s="1062"/>
      <c r="R529" s="1062"/>
      <c r="S529" s="1062"/>
      <c r="T529" s="1062"/>
      <c r="U529" s="1062"/>
      <c r="V529" s="1062"/>
      <c r="W529" s="1062"/>
      <c r="X529" s="1062"/>
      <c r="Y529" s="1062"/>
      <c r="Z529" s="1062"/>
      <c r="AA529" s="1062"/>
      <c r="AB529" s="1062"/>
      <c r="AC529" s="1062"/>
      <c r="AD529" s="1062"/>
      <c r="AE529" s="1062"/>
      <c r="AF529" s="1062"/>
      <c r="AG529" s="1062"/>
      <c r="AH529" s="1062"/>
      <c r="AI529" s="1062"/>
      <c r="AJ529" s="1062"/>
      <c r="AK529" s="1062"/>
      <c r="AL529" s="1062"/>
      <c r="AM529" s="1062"/>
      <c r="AN529" s="1062"/>
      <c r="AO529" s="1062"/>
      <c r="AP529" s="1062"/>
      <c r="AQ529" s="1062"/>
      <c r="AR529" s="1062"/>
      <c r="AS529" s="1062"/>
      <c r="AT529" s="1062"/>
      <c r="AU529" s="1062"/>
      <c r="AV529" s="1062"/>
      <c r="AW529" s="1062"/>
      <c r="AX529" s="1062"/>
      <c r="AY529" s="1062"/>
      <c r="AZ529" s="1062"/>
      <c r="BA529" s="1062"/>
      <c r="BB529" s="1063"/>
    </row>
    <row r="530" spans="1:54" ht="9.9499999999999993" customHeight="1">
      <c r="A530" s="1061"/>
      <c r="B530" s="1062"/>
      <c r="C530" s="1062"/>
      <c r="D530" s="1062"/>
      <c r="E530" s="1062"/>
      <c r="F530" s="1062"/>
      <c r="G530" s="1062"/>
      <c r="H530" s="1062"/>
      <c r="I530" s="1062"/>
      <c r="J530" s="1062"/>
      <c r="K530" s="1062"/>
      <c r="L530" s="1062"/>
      <c r="M530" s="1062"/>
      <c r="N530" s="1062"/>
      <c r="O530" s="1062"/>
      <c r="P530" s="1062"/>
      <c r="Q530" s="1062"/>
      <c r="R530" s="1062"/>
      <c r="S530" s="1062"/>
      <c r="T530" s="1062"/>
      <c r="U530" s="1062"/>
      <c r="V530" s="1062"/>
      <c r="W530" s="1062"/>
      <c r="X530" s="1062"/>
      <c r="Y530" s="1062"/>
      <c r="Z530" s="1062"/>
      <c r="AA530" s="1062"/>
      <c r="AB530" s="1062"/>
      <c r="AC530" s="1062"/>
      <c r="AD530" s="1062"/>
      <c r="AE530" s="1062"/>
      <c r="AF530" s="1062"/>
      <c r="AG530" s="1062"/>
      <c r="AH530" s="1062"/>
      <c r="AI530" s="1062"/>
      <c r="AJ530" s="1062"/>
      <c r="AK530" s="1062"/>
      <c r="AL530" s="1062"/>
      <c r="AM530" s="1062"/>
      <c r="AN530" s="1062"/>
      <c r="AO530" s="1062"/>
      <c r="AP530" s="1062"/>
      <c r="AQ530" s="1062"/>
      <c r="AR530" s="1062"/>
      <c r="AS530" s="1062"/>
      <c r="AT530" s="1062"/>
      <c r="AU530" s="1062"/>
      <c r="AV530" s="1062"/>
      <c r="AW530" s="1062"/>
      <c r="AX530" s="1062"/>
      <c r="AY530" s="1062"/>
      <c r="AZ530" s="1062"/>
      <c r="BA530" s="1062"/>
      <c r="BB530" s="1063"/>
    </row>
    <row r="531" spans="1:54" ht="9.9499999999999993" customHeight="1">
      <c r="A531" s="1064"/>
      <c r="B531" s="1065"/>
      <c r="C531" s="1065"/>
      <c r="D531" s="1065"/>
      <c r="E531" s="1065"/>
      <c r="F531" s="1065"/>
      <c r="G531" s="1065"/>
      <c r="H531" s="1065"/>
      <c r="I531" s="1065"/>
      <c r="J531" s="1065"/>
      <c r="K531" s="1065"/>
      <c r="L531" s="1065"/>
      <c r="M531" s="1065"/>
      <c r="N531" s="1065"/>
      <c r="O531" s="1065"/>
      <c r="P531" s="1065"/>
      <c r="Q531" s="1065"/>
      <c r="R531" s="1065"/>
      <c r="S531" s="1065"/>
      <c r="T531" s="1065"/>
      <c r="U531" s="1065"/>
      <c r="V531" s="1065"/>
      <c r="W531" s="1065"/>
      <c r="X531" s="1065"/>
      <c r="Y531" s="1065"/>
      <c r="Z531" s="1065"/>
      <c r="AA531" s="1065"/>
      <c r="AB531" s="1065"/>
      <c r="AC531" s="1065"/>
      <c r="AD531" s="1065"/>
      <c r="AE531" s="1065"/>
      <c r="AF531" s="1065"/>
      <c r="AG531" s="1065"/>
      <c r="AH531" s="1065"/>
      <c r="AI531" s="1065"/>
      <c r="AJ531" s="1065"/>
      <c r="AK531" s="1065"/>
      <c r="AL531" s="1065"/>
      <c r="AM531" s="1065"/>
      <c r="AN531" s="1065"/>
      <c r="AO531" s="1065"/>
      <c r="AP531" s="1065"/>
      <c r="AQ531" s="1065"/>
      <c r="AR531" s="1065"/>
      <c r="AS531" s="1065"/>
      <c r="AT531" s="1065"/>
      <c r="AU531" s="1065"/>
      <c r="AV531" s="1065"/>
      <c r="AW531" s="1065"/>
      <c r="AX531" s="1065"/>
      <c r="AY531" s="1065"/>
      <c r="AZ531" s="1065"/>
      <c r="BA531" s="1065"/>
      <c r="BB531" s="1066"/>
    </row>
    <row r="532" spans="1:54" s="811" customFormat="1" ht="9.9499999999999993" customHeight="1">
      <c r="A532" s="810" t="s">
        <v>2298</v>
      </c>
      <c r="B532" s="810"/>
      <c r="C532" s="810"/>
      <c r="D532" s="810"/>
      <c r="E532" s="810"/>
      <c r="F532" s="810"/>
      <c r="G532" s="810"/>
      <c r="H532" s="810"/>
      <c r="I532" s="810"/>
      <c r="J532" s="810"/>
      <c r="K532" s="810"/>
      <c r="L532" s="810"/>
      <c r="M532" s="810"/>
      <c r="N532" s="810"/>
      <c r="O532" s="810"/>
      <c r="P532" s="810"/>
      <c r="Q532" s="810"/>
      <c r="R532" s="810"/>
      <c r="S532" s="810"/>
      <c r="T532" s="810"/>
      <c r="U532" s="810"/>
      <c r="V532" s="810"/>
      <c r="W532" s="810"/>
      <c r="X532" s="810"/>
      <c r="Y532" s="810"/>
      <c r="Z532" s="810"/>
      <c r="AA532" s="810"/>
      <c r="AB532" s="810"/>
      <c r="AC532" s="810"/>
      <c r="AD532" s="810"/>
      <c r="AE532" s="810"/>
      <c r="AF532" s="810"/>
      <c r="AG532" s="810"/>
      <c r="AH532" s="810"/>
      <c r="AI532" s="810"/>
      <c r="AJ532" s="810"/>
      <c r="AK532" s="810"/>
      <c r="AL532" s="810"/>
      <c r="AM532" s="810"/>
      <c r="AN532" s="810"/>
      <c r="AO532" s="810"/>
      <c r="AP532" s="810"/>
      <c r="AQ532" s="810"/>
      <c r="AR532" s="810"/>
      <c r="AS532" s="810"/>
      <c r="AT532" s="810"/>
      <c r="AU532" s="810"/>
      <c r="AV532" s="810"/>
      <c r="AW532" s="810"/>
      <c r="AX532" s="810"/>
      <c r="AY532" s="810"/>
      <c r="AZ532" s="810"/>
      <c r="BA532" s="810"/>
      <c r="BB532" s="810"/>
    </row>
    <row r="533" spans="1:54" ht="12.6" customHeight="1">
      <c r="A533" s="762" t="s">
        <v>475</v>
      </c>
    </row>
    <row r="534" spans="1:54" ht="11.1" customHeight="1">
      <c r="A534" s="1148"/>
      <c r="B534" s="1149"/>
      <c r="C534" s="1149"/>
      <c r="D534" s="1149"/>
      <c r="E534" s="1149"/>
      <c r="F534" s="1149"/>
      <c r="G534" s="1149"/>
      <c r="H534" s="1149"/>
      <c r="I534" s="1149"/>
      <c r="J534" s="1149"/>
      <c r="K534" s="1149"/>
      <c r="L534" s="1149"/>
      <c r="M534" s="1149"/>
      <c r="N534" s="1149"/>
      <c r="O534" s="1150"/>
      <c r="P534" s="1148"/>
      <c r="Q534" s="1149"/>
      <c r="R534" s="1149"/>
      <c r="S534" s="1149"/>
      <c r="T534" s="1149"/>
      <c r="U534" s="1149"/>
      <c r="V534" s="1149"/>
      <c r="W534" s="1149"/>
      <c r="X534" s="1149"/>
      <c r="Y534" s="1149"/>
      <c r="Z534" s="1150"/>
      <c r="AA534" s="1148"/>
      <c r="AB534" s="1149"/>
      <c r="AC534" s="1149"/>
      <c r="AD534" s="1149"/>
      <c r="AE534" s="1149"/>
      <c r="AF534" s="1149"/>
      <c r="AG534" s="1149"/>
      <c r="AH534" s="1149"/>
      <c r="AI534" s="1149"/>
      <c r="AJ534" s="1149"/>
      <c r="AK534" s="1150"/>
      <c r="AL534" s="1148" t="s">
        <v>1806</v>
      </c>
      <c r="AM534" s="1149"/>
      <c r="AN534" s="1149"/>
      <c r="AO534" s="1149"/>
      <c r="AP534" s="1149"/>
      <c r="AQ534" s="1149"/>
      <c r="AR534" s="1149"/>
      <c r="AS534" s="1149"/>
      <c r="AT534" s="1149"/>
      <c r="AU534" s="1149"/>
      <c r="AV534" s="1149"/>
      <c r="AW534" s="1149"/>
      <c r="AX534" s="1149"/>
      <c r="AY534" s="1149"/>
      <c r="AZ534" s="1149"/>
      <c r="BA534" s="1149"/>
      <c r="BB534" s="1150"/>
    </row>
    <row r="535" spans="1:54" ht="11.1" customHeight="1">
      <c r="A535" s="1048"/>
      <c r="B535" s="1049"/>
      <c r="C535" s="1049"/>
      <c r="D535" s="1049"/>
      <c r="E535" s="1049"/>
      <c r="F535" s="1049"/>
      <c r="G535" s="1049"/>
      <c r="H535" s="1049"/>
      <c r="I535" s="1049"/>
      <c r="J535" s="1049"/>
      <c r="K535" s="1049"/>
      <c r="L535" s="1049"/>
      <c r="M535" s="1049"/>
      <c r="N535" s="1049"/>
      <c r="O535" s="1050"/>
      <c r="P535" s="1048"/>
      <c r="Q535" s="1049"/>
      <c r="R535" s="1049"/>
      <c r="S535" s="1049"/>
      <c r="T535" s="1049"/>
      <c r="U535" s="1049"/>
      <c r="V535" s="1049"/>
      <c r="W535" s="1049"/>
      <c r="X535" s="1049"/>
      <c r="Y535" s="1049"/>
      <c r="Z535" s="1050"/>
      <c r="AA535" s="1048" t="s">
        <v>1812</v>
      </c>
      <c r="AB535" s="1049"/>
      <c r="AC535" s="1049"/>
      <c r="AD535" s="1049"/>
      <c r="AE535" s="1049"/>
      <c r="AF535" s="1049"/>
      <c r="AG535" s="1049"/>
      <c r="AH535" s="1049"/>
      <c r="AI535" s="1049"/>
      <c r="AJ535" s="1049"/>
      <c r="AK535" s="1050"/>
      <c r="AL535" s="1048" t="s">
        <v>1819</v>
      </c>
      <c r="AM535" s="1049"/>
      <c r="AN535" s="1049"/>
      <c r="AO535" s="1049"/>
      <c r="AP535" s="1049"/>
      <c r="AQ535" s="1049"/>
      <c r="AR535" s="1049"/>
      <c r="AS535" s="1049"/>
      <c r="AT535" s="1049"/>
      <c r="AU535" s="1049"/>
      <c r="AV535" s="1049"/>
      <c r="AW535" s="1049"/>
      <c r="AX535" s="1049"/>
      <c r="AY535" s="1049"/>
      <c r="AZ535" s="1049"/>
      <c r="BA535" s="1049"/>
      <c r="BB535" s="1050"/>
    </row>
    <row r="536" spans="1:54" ht="11.1" customHeight="1">
      <c r="A536" s="1048" t="s">
        <v>469</v>
      </c>
      <c r="B536" s="1049"/>
      <c r="C536" s="1049"/>
      <c r="D536" s="1049"/>
      <c r="E536" s="1049"/>
      <c r="F536" s="1049"/>
      <c r="G536" s="1049"/>
      <c r="H536" s="1049"/>
      <c r="I536" s="1049"/>
      <c r="J536" s="1049"/>
      <c r="K536" s="1049"/>
      <c r="L536" s="1049"/>
      <c r="M536" s="1049"/>
      <c r="N536" s="1049"/>
      <c r="O536" s="1050"/>
      <c r="P536" s="1048" t="s">
        <v>1818</v>
      </c>
      <c r="Q536" s="1049"/>
      <c r="R536" s="1049"/>
      <c r="S536" s="1049"/>
      <c r="T536" s="1049"/>
      <c r="U536" s="1049"/>
      <c r="V536" s="1049"/>
      <c r="W536" s="1049"/>
      <c r="X536" s="1049"/>
      <c r="Y536" s="1049"/>
      <c r="Z536" s="1050"/>
      <c r="AA536" s="1048" t="s">
        <v>1644</v>
      </c>
      <c r="AB536" s="1049"/>
      <c r="AC536" s="1049"/>
      <c r="AD536" s="1049"/>
      <c r="AE536" s="1049"/>
      <c r="AF536" s="1049"/>
      <c r="AG536" s="1049"/>
      <c r="AH536" s="1049"/>
      <c r="AI536" s="1049"/>
      <c r="AJ536" s="1049"/>
      <c r="AK536" s="1050"/>
      <c r="AL536" s="1048" t="s">
        <v>1817</v>
      </c>
      <c r="AM536" s="1049"/>
      <c r="AN536" s="1049"/>
      <c r="AO536" s="1049"/>
      <c r="AP536" s="1049"/>
      <c r="AQ536" s="1049"/>
      <c r="AR536" s="1049"/>
      <c r="AS536" s="1049"/>
      <c r="AT536" s="1049"/>
      <c r="AU536" s="1049"/>
      <c r="AV536" s="1049"/>
      <c r="AW536" s="1049"/>
      <c r="AX536" s="1049"/>
      <c r="AY536" s="1049"/>
      <c r="AZ536" s="1049"/>
      <c r="BA536" s="1049"/>
      <c r="BB536" s="1050"/>
    </row>
    <row r="537" spans="1:54" ht="11.1" customHeight="1">
      <c r="A537" s="1048"/>
      <c r="B537" s="1049"/>
      <c r="C537" s="1049"/>
      <c r="D537" s="1049"/>
      <c r="E537" s="1049"/>
      <c r="F537" s="1049"/>
      <c r="G537" s="1049"/>
      <c r="H537" s="1049"/>
      <c r="I537" s="1049"/>
      <c r="J537" s="1049"/>
      <c r="K537" s="1049"/>
      <c r="L537" s="1049"/>
      <c r="M537" s="1049"/>
      <c r="N537" s="1049"/>
      <c r="O537" s="1050"/>
      <c r="P537" s="1048" t="s">
        <v>1620</v>
      </c>
      <c r="Q537" s="1049"/>
      <c r="R537" s="1049"/>
      <c r="S537" s="1049"/>
      <c r="T537" s="1049"/>
      <c r="U537" s="1049"/>
      <c r="V537" s="1049"/>
      <c r="W537" s="1049"/>
      <c r="X537" s="1049"/>
      <c r="Y537" s="1049"/>
      <c r="Z537" s="1050"/>
      <c r="AA537" s="1048" t="s">
        <v>1620</v>
      </c>
      <c r="AB537" s="1049"/>
      <c r="AC537" s="1049"/>
      <c r="AD537" s="1049"/>
      <c r="AE537" s="1049"/>
      <c r="AF537" s="1049"/>
      <c r="AG537" s="1049"/>
      <c r="AH537" s="1049"/>
      <c r="AI537" s="1049"/>
      <c r="AJ537" s="1049"/>
      <c r="AK537" s="1050"/>
      <c r="AL537" s="1048" t="s">
        <v>1590</v>
      </c>
      <c r="AM537" s="1049"/>
      <c r="AN537" s="1049"/>
      <c r="AO537" s="1049"/>
      <c r="AP537" s="1049"/>
      <c r="AQ537" s="1049"/>
      <c r="AR537" s="1049"/>
      <c r="AS537" s="1049"/>
      <c r="AT537" s="1049"/>
      <c r="AU537" s="1049"/>
      <c r="AV537" s="1049"/>
      <c r="AW537" s="1049"/>
      <c r="AX537" s="1049"/>
      <c r="AY537" s="1049"/>
      <c r="AZ537" s="1049"/>
      <c r="BA537" s="1049"/>
      <c r="BB537" s="1050"/>
    </row>
    <row r="538" spans="1:54" ht="11.1" customHeight="1">
      <c r="A538" s="1051" t="s">
        <v>817</v>
      </c>
      <c r="B538" s="1052"/>
      <c r="C538" s="1052"/>
      <c r="D538" s="1052"/>
      <c r="E538" s="1052"/>
      <c r="F538" s="1052"/>
      <c r="G538" s="1052"/>
      <c r="H538" s="1052"/>
      <c r="I538" s="1052"/>
      <c r="J538" s="1052"/>
      <c r="K538" s="1052"/>
      <c r="L538" s="1052"/>
      <c r="M538" s="1052"/>
      <c r="N538" s="1052"/>
      <c r="O538" s="1053"/>
      <c r="P538" s="1051" t="s">
        <v>818</v>
      </c>
      <c r="Q538" s="1052"/>
      <c r="R538" s="1052"/>
      <c r="S538" s="1052"/>
      <c r="T538" s="1052"/>
      <c r="U538" s="1052"/>
      <c r="V538" s="1052"/>
      <c r="W538" s="1052"/>
      <c r="X538" s="1052"/>
      <c r="Y538" s="1052"/>
      <c r="Z538" s="1053"/>
      <c r="AA538" s="1051" t="s">
        <v>819</v>
      </c>
      <c r="AB538" s="1052"/>
      <c r="AC538" s="1052"/>
      <c r="AD538" s="1052"/>
      <c r="AE538" s="1052"/>
      <c r="AF538" s="1052"/>
      <c r="AG538" s="1052"/>
      <c r="AH538" s="1052"/>
      <c r="AI538" s="1052"/>
      <c r="AJ538" s="1052"/>
      <c r="AK538" s="1053"/>
      <c r="AL538" s="1051" t="s">
        <v>477</v>
      </c>
      <c r="AM538" s="1052"/>
      <c r="AN538" s="1052"/>
      <c r="AO538" s="1052"/>
      <c r="AP538" s="1052"/>
      <c r="AQ538" s="1052"/>
      <c r="AR538" s="1052"/>
      <c r="AS538" s="1052"/>
      <c r="AT538" s="1052"/>
      <c r="AU538" s="1052"/>
      <c r="AV538" s="1052"/>
      <c r="AW538" s="1052"/>
      <c r="AX538" s="1052"/>
      <c r="AY538" s="1052"/>
      <c r="AZ538" s="1052"/>
      <c r="BA538" s="1052"/>
      <c r="BB538" s="1053"/>
    </row>
    <row r="539" spans="1:54" ht="12.6" customHeight="1">
      <c r="A539" s="1299" t="s">
        <v>496</v>
      </c>
      <c r="B539" s="1299"/>
      <c r="C539" s="1299"/>
      <c r="D539" s="1299"/>
      <c r="E539" s="1299"/>
      <c r="F539" s="1299"/>
      <c r="G539" s="1299"/>
      <c r="H539" s="1299"/>
      <c r="I539" s="1299"/>
      <c r="J539" s="1299"/>
      <c r="K539" s="1299"/>
      <c r="L539" s="1299"/>
      <c r="M539" s="1299"/>
      <c r="N539" s="1299"/>
      <c r="O539" s="1299"/>
      <c r="P539" s="1082"/>
      <c r="Q539" s="1082"/>
      <c r="R539" s="1082"/>
      <c r="S539" s="1082"/>
      <c r="T539" s="1082"/>
      <c r="U539" s="1082"/>
      <c r="V539" s="1082"/>
      <c r="W539" s="1082"/>
      <c r="X539" s="1082"/>
      <c r="Y539" s="1082"/>
      <c r="Z539" s="1082"/>
      <c r="AA539" s="1082"/>
      <c r="AB539" s="1082"/>
      <c r="AC539" s="1082"/>
      <c r="AD539" s="1082"/>
      <c r="AE539" s="1082"/>
      <c r="AF539" s="1082"/>
      <c r="AG539" s="1082"/>
      <c r="AH539" s="1082"/>
      <c r="AI539" s="1082"/>
      <c r="AJ539" s="1082"/>
      <c r="AK539" s="1082"/>
      <c r="AL539" s="1082"/>
      <c r="AM539" s="1082"/>
      <c r="AN539" s="1082"/>
      <c r="AO539" s="1082"/>
      <c r="AP539" s="1082"/>
      <c r="AQ539" s="1082"/>
      <c r="AR539" s="1082"/>
      <c r="AS539" s="1082"/>
      <c r="AT539" s="1082"/>
      <c r="AU539" s="1082"/>
      <c r="AV539" s="1082"/>
      <c r="AW539" s="1082"/>
      <c r="AX539" s="1082"/>
      <c r="AY539" s="1082"/>
      <c r="AZ539" s="1082"/>
      <c r="BA539" s="1082"/>
      <c r="BB539" s="1082"/>
    </row>
    <row r="540" spans="1:54" ht="12.6" customHeight="1">
      <c r="A540" s="1147" t="s">
        <v>497</v>
      </c>
      <c r="B540" s="1147"/>
      <c r="C540" s="1147"/>
      <c r="D540" s="1147"/>
      <c r="E540" s="1147"/>
      <c r="F540" s="1147"/>
      <c r="G540" s="1147"/>
      <c r="H540" s="1147"/>
      <c r="I540" s="1147"/>
      <c r="J540" s="1147"/>
      <c r="K540" s="1147"/>
      <c r="L540" s="1147"/>
      <c r="M540" s="1147"/>
      <c r="N540" s="1147"/>
      <c r="O540" s="1147"/>
      <c r="P540" s="1041"/>
      <c r="Q540" s="1041"/>
      <c r="R540" s="1041"/>
      <c r="S540" s="1041"/>
      <c r="T540" s="1041"/>
      <c r="U540" s="1041"/>
      <c r="V540" s="1041"/>
      <c r="W540" s="1041"/>
      <c r="X540" s="1041"/>
      <c r="Y540" s="1041"/>
      <c r="Z540" s="1041"/>
      <c r="AA540" s="1041"/>
      <c r="AB540" s="1041"/>
      <c r="AC540" s="1041"/>
      <c r="AD540" s="1041"/>
      <c r="AE540" s="1041"/>
      <c r="AF540" s="1041"/>
      <c r="AG540" s="1041"/>
      <c r="AH540" s="1041"/>
      <c r="AI540" s="1041"/>
      <c r="AJ540" s="1041"/>
      <c r="AK540" s="1041"/>
      <c r="AL540" s="1041"/>
      <c r="AM540" s="1041"/>
      <c r="AN540" s="1041"/>
      <c r="AO540" s="1041"/>
      <c r="AP540" s="1041"/>
      <c r="AQ540" s="1041"/>
      <c r="AR540" s="1041"/>
      <c r="AS540" s="1041"/>
      <c r="AT540" s="1041"/>
      <c r="AU540" s="1041"/>
      <c r="AV540" s="1041"/>
      <c r="AW540" s="1041"/>
      <c r="AX540" s="1041"/>
      <c r="AY540" s="1041"/>
      <c r="AZ540" s="1041"/>
      <c r="BA540" s="1041"/>
      <c r="BB540" s="1041"/>
    </row>
    <row r="541" spans="1:54" ht="12.6" customHeight="1">
      <c r="A541" s="1147" t="s">
        <v>498</v>
      </c>
      <c r="B541" s="1147"/>
      <c r="C541" s="1147"/>
      <c r="D541" s="1147"/>
      <c r="E541" s="1147"/>
      <c r="F541" s="1147"/>
      <c r="G541" s="1147"/>
      <c r="H541" s="1147"/>
      <c r="I541" s="1147"/>
      <c r="J541" s="1147"/>
      <c r="K541" s="1147"/>
      <c r="L541" s="1147"/>
      <c r="M541" s="1147"/>
      <c r="N541" s="1147"/>
      <c r="O541" s="1147"/>
      <c r="P541" s="1041"/>
      <c r="Q541" s="1041"/>
      <c r="R541" s="1041"/>
      <c r="S541" s="1041"/>
      <c r="T541" s="1041"/>
      <c r="U541" s="1041"/>
      <c r="V541" s="1041"/>
      <c r="W541" s="1041"/>
      <c r="X541" s="1041"/>
      <c r="Y541" s="1041"/>
      <c r="Z541" s="1041"/>
      <c r="AA541" s="1041"/>
      <c r="AB541" s="1041"/>
      <c r="AC541" s="1041"/>
      <c r="AD541" s="1041"/>
      <c r="AE541" s="1041"/>
      <c r="AF541" s="1041"/>
      <c r="AG541" s="1041"/>
      <c r="AH541" s="1041"/>
      <c r="AI541" s="1041"/>
      <c r="AJ541" s="1041"/>
      <c r="AK541" s="1041"/>
      <c r="AL541" s="1041"/>
      <c r="AM541" s="1041"/>
      <c r="AN541" s="1041"/>
      <c r="AO541" s="1041"/>
      <c r="AP541" s="1041"/>
      <c r="AQ541" s="1041"/>
      <c r="AR541" s="1041"/>
      <c r="AS541" s="1041"/>
      <c r="AT541" s="1041"/>
      <c r="AU541" s="1041"/>
      <c r="AV541" s="1041"/>
      <c r="AW541" s="1041"/>
      <c r="AX541" s="1041"/>
      <c r="AY541" s="1041"/>
      <c r="AZ541" s="1041"/>
      <c r="BA541" s="1041"/>
      <c r="BB541" s="1041"/>
    </row>
    <row r="542" spans="1:54" ht="12.6" customHeight="1">
      <c r="A542" s="762" t="s">
        <v>480</v>
      </c>
    </row>
    <row r="543" spans="1:54" ht="11.1" customHeight="1">
      <c r="A543" s="1148"/>
      <c r="B543" s="1149"/>
      <c r="C543" s="1149"/>
      <c r="D543" s="1149"/>
      <c r="E543" s="1149"/>
      <c r="F543" s="1149"/>
      <c r="G543" s="1149"/>
      <c r="H543" s="1149"/>
      <c r="I543" s="1149"/>
      <c r="J543" s="1149"/>
      <c r="K543" s="1149"/>
      <c r="L543" s="1149"/>
      <c r="M543" s="1149"/>
      <c r="N543" s="1149"/>
      <c r="O543" s="1149"/>
      <c r="P543" s="1149"/>
      <c r="Q543" s="1149"/>
      <c r="R543" s="1149"/>
      <c r="S543" s="1149"/>
      <c r="T543" s="1150"/>
      <c r="U543" s="1148"/>
      <c r="V543" s="1149"/>
      <c r="W543" s="1149"/>
      <c r="X543" s="1149"/>
      <c r="Y543" s="1149"/>
      <c r="Z543" s="1149"/>
      <c r="AA543" s="1149"/>
      <c r="AB543" s="1149"/>
      <c r="AC543" s="1149"/>
      <c r="AD543" s="1149"/>
      <c r="AE543" s="1149"/>
      <c r="AF543" s="1149"/>
      <c r="AG543" s="1150"/>
      <c r="AH543" s="1148" t="s">
        <v>1806</v>
      </c>
      <c r="AI543" s="1149"/>
      <c r="AJ543" s="1149"/>
      <c r="AK543" s="1149"/>
      <c r="AL543" s="1149"/>
      <c r="AM543" s="1149"/>
      <c r="AN543" s="1149"/>
      <c r="AO543" s="1149"/>
      <c r="AP543" s="1149"/>
      <c r="AQ543" s="1149"/>
      <c r="AR543" s="1149"/>
      <c r="AS543" s="1149"/>
      <c r="AT543" s="1149"/>
      <c r="AU543" s="1149"/>
      <c r="AV543" s="1149"/>
      <c r="AW543" s="1149"/>
      <c r="AX543" s="1149"/>
      <c r="AY543" s="1149"/>
      <c r="AZ543" s="1149"/>
      <c r="BA543" s="1149"/>
      <c r="BB543" s="1150"/>
    </row>
    <row r="544" spans="1:54" ht="11.1" customHeight="1">
      <c r="A544" s="1048"/>
      <c r="B544" s="1049"/>
      <c r="C544" s="1049"/>
      <c r="D544" s="1049"/>
      <c r="E544" s="1049"/>
      <c r="F544" s="1049"/>
      <c r="G544" s="1049"/>
      <c r="H544" s="1049"/>
      <c r="I544" s="1049"/>
      <c r="J544" s="1049"/>
      <c r="K544" s="1049"/>
      <c r="L544" s="1049"/>
      <c r="M544" s="1049"/>
      <c r="N544" s="1049"/>
      <c r="O544" s="1049"/>
      <c r="P544" s="1049"/>
      <c r="Q544" s="1049"/>
      <c r="R544" s="1049"/>
      <c r="S544" s="1049"/>
      <c r="T544" s="1050"/>
      <c r="U544" s="1048" t="s">
        <v>1803</v>
      </c>
      <c r="V544" s="1049"/>
      <c r="W544" s="1049"/>
      <c r="X544" s="1049"/>
      <c r="Y544" s="1049"/>
      <c r="Z544" s="1049"/>
      <c r="AA544" s="1049"/>
      <c r="AB544" s="1049"/>
      <c r="AC544" s="1049"/>
      <c r="AD544" s="1049"/>
      <c r="AE544" s="1049"/>
      <c r="AF544" s="1049"/>
      <c r="AG544" s="1050"/>
      <c r="AH544" s="1048" t="s">
        <v>1816</v>
      </c>
      <c r="AI544" s="1049"/>
      <c r="AJ544" s="1049"/>
      <c r="AK544" s="1049"/>
      <c r="AL544" s="1049"/>
      <c r="AM544" s="1049"/>
      <c r="AN544" s="1049"/>
      <c r="AO544" s="1049"/>
      <c r="AP544" s="1049"/>
      <c r="AQ544" s="1049"/>
      <c r="AR544" s="1049"/>
      <c r="AS544" s="1049"/>
      <c r="AT544" s="1049"/>
      <c r="AU544" s="1049"/>
      <c r="AV544" s="1049"/>
      <c r="AW544" s="1049"/>
      <c r="AX544" s="1049"/>
      <c r="AY544" s="1049"/>
      <c r="AZ544" s="1049"/>
      <c r="BA544" s="1049"/>
      <c r="BB544" s="1050"/>
    </row>
    <row r="545" spans="1:54" ht="11.1" customHeight="1">
      <c r="A545" s="1048" t="s">
        <v>499</v>
      </c>
      <c r="B545" s="1049"/>
      <c r="C545" s="1049"/>
      <c r="D545" s="1049"/>
      <c r="E545" s="1049"/>
      <c r="F545" s="1049"/>
      <c r="G545" s="1049"/>
      <c r="H545" s="1049"/>
      <c r="I545" s="1049"/>
      <c r="J545" s="1049"/>
      <c r="K545" s="1049"/>
      <c r="L545" s="1049"/>
      <c r="M545" s="1049"/>
      <c r="N545" s="1049"/>
      <c r="O545" s="1049"/>
      <c r="P545" s="1049"/>
      <c r="Q545" s="1049"/>
      <c r="R545" s="1049"/>
      <c r="S545" s="1049"/>
      <c r="T545" s="1050"/>
      <c r="U545" s="1048" t="s">
        <v>1643</v>
      </c>
      <c r="V545" s="1049"/>
      <c r="W545" s="1049"/>
      <c r="X545" s="1049"/>
      <c r="Y545" s="1049"/>
      <c r="Z545" s="1049"/>
      <c r="AA545" s="1049"/>
      <c r="AB545" s="1049"/>
      <c r="AC545" s="1049"/>
      <c r="AD545" s="1049"/>
      <c r="AE545" s="1049"/>
      <c r="AF545" s="1049"/>
      <c r="AG545" s="1050"/>
      <c r="AH545" s="1048" t="s">
        <v>1815</v>
      </c>
      <c r="AI545" s="1049"/>
      <c r="AJ545" s="1049"/>
      <c r="AK545" s="1049"/>
      <c r="AL545" s="1049"/>
      <c r="AM545" s="1049"/>
      <c r="AN545" s="1049"/>
      <c r="AO545" s="1049"/>
      <c r="AP545" s="1049"/>
      <c r="AQ545" s="1049"/>
      <c r="AR545" s="1049"/>
      <c r="AS545" s="1049"/>
      <c r="AT545" s="1049"/>
      <c r="AU545" s="1049"/>
      <c r="AV545" s="1049"/>
      <c r="AW545" s="1049"/>
      <c r="AX545" s="1049"/>
      <c r="AY545" s="1049"/>
      <c r="AZ545" s="1049"/>
      <c r="BA545" s="1049"/>
      <c r="BB545" s="1050"/>
    </row>
    <row r="546" spans="1:54" ht="11.1" customHeight="1">
      <c r="A546" s="1048"/>
      <c r="B546" s="1049"/>
      <c r="C546" s="1049"/>
      <c r="D546" s="1049"/>
      <c r="E546" s="1049"/>
      <c r="F546" s="1049"/>
      <c r="G546" s="1049"/>
      <c r="H546" s="1049"/>
      <c r="I546" s="1049"/>
      <c r="J546" s="1049"/>
      <c r="K546" s="1049"/>
      <c r="L546" s="1049"/>
      <c r="M546" s="1049"/>
      <c r="N546" s="1049"/>
      <c r="O546" s="1049"/>
      <c r="P546" s="1049"/>
      <c r="Q546" s="1049"/>
      <c r="R546" s="1049"/>
      <c r="S546" s="1049"/>
      <c r="T546" s="1050"/>
      <c r="U546" s="1048"/>
      <c r="V546" s="1049"/>
      <c r="W546" s="1049"/>
      <c r="X546" s="1049"/>
      <c r="Y546" s="1049"/>
      <c r="Z546" s="1049"/>
      <c r="AA546" s="1049"/>
      <c r="AB546" s="1049"/>
      <c r="AC546" s="1049"/>
      <c r="AD546" s="1049"/>
      <c r="AE546" s="1049"/>
      <c r="AF546" s="1049"/>
      <c r="AG546" s="1050"/>
      <c r="AH546" s="1048" t="s">
        <v>1602</v>
      </c>
      <c r="AI546" s="1049"/>
      <c r="AJ546" s="1049"/>
      <c r="AK546" s="1049"/>
      <c r="AL546" s="1049"/>
      <c r="AM546" s="1049"/>
      <c r="AN546" s="1049"/>
      <c r="AO546" s="1049"/>
      <c r="AP546" s="1049"/>
      <c r="AQ546" s="1049"/>
      <c r="AR546" s="1049"/>
      <c r="AS546" s="1049"/>
      <c r="AT546" s="1049"/>
      <c r="AU546" s="1049"/>
      <c r="AV546" s="1049"/>
      <c r="AW546" s="1049"/>
      <c r="AX546" s="1049"/>
      <c r="AY546" s="1049"/>
      <c r="AZ546" s="1049"/>
      <c r="BA546" s="1049"/>
      <c r="BB546" s="1050"/>
    </row>
    <row r="547" spans="1:54" ht="11.1" customHeight="1">
      <c r="A547" s="1051" t="s">
        <v>817</v>
      </c>
      <c r="B547" s="1052"/>
      <c r="C547" s="1052"/>
      <c r="D547" s="1052"/>
      <c r="E547" s="1052"/>
      <c r="F547" s="1052"/>
      <c r="G547" s="1052"/>
      <c r="H547" s="1052"/>
      <c r="I547" s="1052"/>
      <c r="J547" s="1052"/>
      <c r="K547" s="1052"/>
      <c r="L547" s="1052"/>
      <c r="M547" s="1052"/>
      <c r="N547" s="1052"/>
      <c r="O547" s="1052"/>
      <c r="P547" s="1052"/>
      <c r="Q547" s="1052"/>
      <c r="R547" s="1052"/>
      <c r="S547" s="1052"/>
      <c r="T547" s="1053"/>
      <c r="U547" s="1051" t="s">
        <v>818</v>
      </c>
      <c r="V547" s="1052"/>
      <c r="W547" s="1052"/>
      <c r="X547" s="1052"/>
      <c r="Y547" s="1052"/>
      <c r="Z547" s="1052"/>
      <c r="AA547" s="1052"/>
      <c r="AB547" s="1052"/>
      <c r="AC547" s="1052"/>
      <c r="AD547" s="1052"/>
      <c r="AE547" s="1052"/>
      <c r="AF547" s="1052"/>
      <c r="AG547" s="1053"/>
      <c r="AH547" s="1051" t="s">
        <v>819</v>
      </c>
      <c r="AI547" s="1052"/>
      <c r="AJ547" s="1052"/>
      <c r="AK547" s="1052"/>
      <c r="AL547" s="1052"/>
      <c r="AM547" s="1052"/>
      <c r="AN547" s="1052"/>
      <c r="AO547" s="1052"/>
      <c r="AP547" s="1052"/>
      <c r="AQ547" s="1052"/>
      <c r="AR547" s="1052"/>
      <c r="AS547" s="1052"/>
      <c r="AT547" s="1052"/>
      <c r="AU547" s="1052"/>
      <c r="AV547" s="1052"/>
      <c r="AW547" s="1052"/>
      <c r="AX547" s="1052"/>
      <c r="AY547" s="1052"/>
      <c r="AZ547" s="1052"/>
      <c r="BA547" s="1052"/>
      <c r="BB547" s="1053"/>
    </row>
    <row r="548" spans="1:54" ht="11.1" customHeight="1">
      <c r="A548" s="1274" t="s">
        <v>1798</v>
      </c>
      <c r="B548" s="1275"/>
      <c r="C548" s="1275"/>
      <c r="D548" s="1275"/>
      <c r="E548" s="1275"/>
      <c r="F548" s="1275"/>
      <c r="G548" s="1275"/>
      <c r="H548" s="1275"/>
      <c r="I548" s="1275"/>
      <c r="J548" s="1275"/>
      <c r="K548" s="1275"/>
      <c r="L548" s="1275"/>
      <c r="M548" s="1275"/>
      <c r="N548" s="1275"/>
      <c r="O548" s="1275"/>
      <c r="P548" s="1275"/>
      <c r="Q548" s="1275"/>
      <c r="R548" s="1275"/>
      <c r="S548" s="1275"/>
      <c r="T548" s="1276"/>
      <c r="U548" s="1041"/>
      <c r="V548" s="1041"/>
      <c r="W548" s="1041"/>
      <c r="X548" s="1041"/>
      <c r="Y548" s="1041"/>
      <c r="Z548" s="1041"/>
      <c r="AA548" s="1041"/>
      <c r="AB548" s="1041"/>
      <c r="AC548" s="1041"/>
      <c r="AD548" s="1041"/>
      <c r="AE548" s="1041"/>
      <c r="AF548" s="1041"/>
      <c r="AG548" s="1041"/>
      <c r="AH548" s="1041"/>
      <c r="AI548" s="1041"/>
      <c r="AJ548" s="1041"/>
      <c r="AK548" s="1041"/>
      <c r="AL548" s="1041"/>
      <c r="AM548" s="1041"/>
      <c r="AN548" s="1041"/>
      <c r="AO548" s="1041"/>
      <c r="AP548" s="1041"/>
      <c r="AQ548" s="1041"/>
      <c r="AR548" s="1041"/>
      <c r="AS548" s="1041"/>
      <c r="AT548" s="1041"/>
      <c r="AU548" s="1041"/>
      <c r="AV548" s="1041"/>
      <c r="AW548" s="1041"/>
      <c r="AX548" s="1041"/>
      <c r="AY548" s="1041"/>
      <c r="AZ548" s="1041"/>
      <c r="BA548" s="1041"/>
      <c r="BB548" s="1041"/>
    </row>
    <row r="549" spans="1:54" ht="11.1" customHeight="1">
      <c r="A549" s="1271" t="s">
        <v>1814</v>
      </c>
      <c r="B549" s="1272"/>
      <c r="C549" s="1272"/>
      <c r="D549" s="1272"/>
      <c r="E549" s="1272"/>
      <c r="F549" s="1272"/>
      <c r="G549" s="1272"/>
      <c r="H549" s="1272"/>
      <c r="I549" s="1272"/>
      <c r="J549" s="1272"/>
      <c r="K549" s="1272"/>
      <c r="L549" s="1272"/>
      <c r="M549" s="1272"/>
      <c r="N549" s="1272"/>
      <c r="O549" s="1272"/>
      <c r="P549" s="1272"/>
      <c r="Q549" s="1272"/>
      <c r="R549" s="1272"/>
      <c r="S549" s="1272"/>
      <c r="T549" s="1273"/>
      <c r="U549" s="1041"/>
      <c r="V549" s="1041"/>
      <c r="W549" s="1041"/>
      <c r="X549" s="1041"/>
      <c r="Y549" s="1041"/>
      <c r="Z549" s="1041"/>
      <c r="AA549" s="1041"/>
      <c r="AB549" s="1041"/>
      <c r="AC549" s="1041"/>
      <c r="AD549" s="1041"/>
      <c r="AE549" s="1041"/>
      <c r="AF549" s="1041"/>
      <c r="AG549" s="1041"/>
      <c r="AH549" s="1041"/>
      <c r="AI549" s="1041"/>
      <c r="AJ549" s="1041"/>
      <c r="AK549" s="1041"/>
      <c r="AL549" s="1041"/>
      <c r="AM549" s="1041"/>
      <c r="AN549" s="1041"/>
      <c r="AO549" s="1041"/>
      <c r="AP549" s="1041"/>
      <c r="AQ549" s="1041"/>
      <c r="AR549" s="1041"/>
      <c r="AS549" s="1041"/>
      <c r="AT549" s="1041"/>
      <c r="AU549" s="1041"/>
      <c r="AV549" s="1041"/>
      <c r="AW549" s="1041"/>
      <c r="AX549" s="1041"/>
      <c r="AY549" s="1041"/>
      <c r="AZ549" s="1041"/>
      <c r="BA549" s="1041"/>
      <c r="BB549" s="1041"/>
    </row>
    <row r="550" spans="1:54" ht="11.1" customHeight="1">
      <c r="A550" s="1274" t="s">
        <v>1795</v>
      </c>
      <c r="B550" s="1275"/>
      <c r="C550" s="1275"/>
      <c r="D550" s="1275"/>
      <c r="E550" s="1275"/>
      <c r="F550" s="1275"/>
      <c r="G550" s="1275"/>
      <c r="H550" s="1275"/>
      <c r="I550" s="1275"/>
      <c r="J550" s="1275"/>
      <c r="K550" s="1275"/>
      <c r="L550" s="1275"/>
      <c r="M550" s="1275"/>
      <c r="N550" s="1275"/>
      <c r="O550" s="1275"/>
      <c r="P550" s="1275"/>
      <c r="Q550" s="1275"/>
      <c r="R550" s="1275"/>
      <c r="S550" s="1275"/>
      <c r="T550" s="1276"/>
      <c r="U550" s="1041"/>
      <c r="V550" s="1041"/>
      <c r="W550" s="1041"/>
      <c r="X550" s="1041"/>
      <c r="Y550" s="1041"/>
      <c r="Z550" s="1041"/>
      <c r="AA550" s="1041"/>
      <c r="AB550" s="1041"/>
      <c r="AC550" s="1041"/>
      <c r="AD550" s="1041"/>
      <c r="AE550" s="1041"/>
      <c r="AF550" s="1041"/>
      <c r="AG550" s="1041"/>
      <c r="AH550" s="1041"/>
      <c r="AI550" s="1041"/>
      <c r="AJ550" s="1041"/>
      <c r="AK550" s="1041"/>
      <c r="AL550" s="1041"/>
      <c r="AM550" s="1041"/>
      <c r="AN550" s="1041"/>
      <c r="AO550" s="1041"/>
      <c r="AP550" s="1041"/>
      <c r="AQ550" s="1041"/>
      <c r="AR550" s="1041"/>
      <c r="AS550" s="1041"/>
      <c r="AT550" s="1041"/>
      <c r="AU550" s="1041"/>
      <c r="AV550" s="1041"/>
      <c r="AW550" s="1041"/>
      <c r="AX550" s="1041"/>
      <c r="AY550" s="1041"/>
      <c r="AZ550" s="1041"/>
      <c r="BA550" s="1041"/>
      <c r="BB550" s="1041"/>
    </row>
    <row r="551" spans="1:54" ht="11.1" customHeight="1">
      <c r="A551" s="1271" t="s">
        <v>1794</v>
      </c>
      <c r="B551" s="1272"/>
      <c r="C551" s="1272"/>
      <c r="D551" s="1272"/>
      <c r="E551" s="1272"/>
      <c r="F551" s="1272"/>
      <c r="G551" s="1272"/>
      <c r="H551" s="1272"/>
      <c r="I551" s="1272"/>
      <c r="J551" s="1272"/>
      <c r="K551" s="1272"/>
      <c r="L551" s="1272"/>
      <c r="M551" s="1272"/>
      <c r="N551" s="1272"/>
      <c r="O551" s="1272"/>
      <c r="P551" s="1272"/>
      <c r="Q551" s="1272"/>
      <c r="R551" s="1272"/>
      <c r="S551" s="1272"/>
      <c r="T551" s="1273"/>
      <c r="U551" s="1041"/>
      <c r="V551" s="1041"/>
      <c r="W551" s="1041"/>
      <c r="X551" s="1041"/>
      <c r="Y551" s="1041"/>
      <c r="Z551" s="1041"/>
      <c r="AA551" s="1041"/>
      <c r="AB551" s="1041"/>
      <c r="AC551" s="1041"/>
      <c r="AD551" s="1041"/>
      <c r="AE551" s="1041"/>
      <c r="AF551" s="1041"/>
      <c r="AG551" s="1041"/>
      <c r="AH551" s="1041"/>
      <c r="AI551" s="1041"/>
      <c r="AJ551" s="1041"/>
      <c r="AK551" s="1041"/>
      <c r="AL551" s="1041"/>
      <c r="AM551" s="1041"/>
      <c r="AN551" s="1041"/>
      <c r="AO551" s="1041"/>
      <c r="AP551" s="1041"/>
      <c r="AQ551" s="1041"/>
      <c r="AR551" s="1041"/>
      <c r="AS551" s="1041"/>
      <c r="AT551" s="1041"/>
      <c r="AU551" s="1041"/>
      <c r="AV551" s="1041"/>
      <c r="AW551" s="1041"/>
      <c r="AX551" s="1041"/>
      <c r="AY551" s="1041"/>
      <c r="AZ551" s="1041"/>
      <c r="BA551" s="1041"/>
      <c r="BB551" s="1041"/>
    </row>
    <row r="552" spans="1:54" ht="12.6" customHeight="1">
      <c r="A552" s="1147" t="s">
        <v>500</v>
      </c>
      <c r="B552" s="1147"/>
      <c r="C552" s="1147"/>
      <c r="D552" s="1147"/>
      <c r="E552" s="1147"/>
      <c r="F552" s="1147"/>
      <c r="G552" s="1147"/>
      <c r="H552" s="1147"/>
      <c r="I552" s="1147"/>
      <c r="J552" s="1147"/>
      <c r="K552" s="1147"/>
      <c r="L552" s="1147"/>
      <c r="M552" s="1147"/>
      <c r="N552" s="1147"/>
      <c r="O552" s="1147"/>
      <c r="P552" s="1147"/>
      <c r="Q552" s="1147"/>
      <c r="R552" s="1147"/>
      <c r="S552" s="1147"/>
      <c r="T552" s="1147"/>
      <c r="U552" s="1041"/>
      <c r="V552" s="1041"/>
      <c r="W552" s="1041"/>
      <c r="X552" s="1041"/>
      <c r="Y552" s="1041"/>
      <c r="Z552" s="1041"/>
      <c r="AA552" s="1041"/>
      <c r="AB552" s="1041"/>
      <c r="AC552" s="1041"/>
      <c r="AD552" s="1041"/>
      <c r="AE552" s="1041"/>
      <c r="AF552" s="1041"/>
      <c r="AG552" s="1041"/>
      <c r="AH552" s="1041"/>
      <c r="AI552" s="1041"/>
      <c r="AJ552" s="1041"/>
      <c r="AK552" s="1041"/>
      <c r="AL552" s="1041"/>
      <c r="AM552" s="1041"/>
      <c r="AN552" s="1041"/>
      <c r="AO552" s="1041"/>
      <c r="AP552" s="1041"/>
      <c r="AQ552" s="1041"/>
      <c r="AR552" s="1041"/>
      <c r="AS552" s="1041"/>
      <c r="AT552" s="1041"/>
      <c r="AU552" s="1041"/>
      <c r="AV552" s="1041"/>
      <c r="AW552" s="1041"/>
      <c r="AX552" s="1041"/>
      <c r="AY552" s="1041"/>
      <c r="AZ552" s="1041"/>
      <c r="BA552" s="1041"/>
      <c r="BB552" s="1041"/>
    </row>
    <row r="553" spans="1:54" ht="12.6" customHeight="1">
      <c r="A553" s="1299" t="s">
        <v>501</v>
      </c>
      <c r="B553" s="1299"/>
      <c r="C553" s="1299"/>
      <c r="D553" s="1299"/>
      <c r="E553" s="1299"/>
      <c r="F553" s="1299"/>
      <c r="G553" s="1299"/>
      <c r="H553" s="1299"/>
      <c r="I553" s="1299"/>
      <c r="J553" s="1299"/>
      <c r="K553" s="1299"/>
      <c r="L553" s="1299"/>
      <c r="M553" s="1299"/>
      <c r="N553" s="1299"/>
      <c r="O553" s="1299"/>
      <c r="P553" s="1299"/>
      <c r="Q553" s="1299"/>
      <c r="R553" s="1299"/>
      <c r="S553" s="1299"/>
      <c r="T553" s="1299"/>
      <c r="U553" s="1082"/>
      <c r="V553" s="1082"/>
      <c r="W553" s="1082"/>
      <c r="X553" s="1082"/>
      <c r="Y553" s="1082"/>
      <c r="Z553" s="1082"/>
      <c r="AA553" s="1082"/>
      <c r="AB553" s="1082"/>
      <c r="AC553" s="1082"/>
      <c r="AD553" s="1082"/>
      <c r="AE553" s="1082"/>
      <c r="AF553" s="1082"/>
      <c r="AG553" s="1082"/>
      <c r="AH553" s="1082"/>
      <c r="AI553" s="1082"/>
      <c r="AJ553" s="1082"/>
      <c r="AK553" s="1082"/>
      <c r="AL553" s="1082"/>
      <c r="AM553" s="1082"/>
      <c r="AN553" s="1082"/>
      <c r="AO553" s="1082"/>
      <c r="AP553" s="1082"/>
      <c r="AQ553" s="1082"/>
      <c r="AR553" s="1082"/>
      <c r="AS553" s="1082"/>
      <c r="AT553" s="1082"/>
      <c r="AU553" s="1082"/>
      <c r="AV553" s="1082"/>
      <c r="AW553" s="1082"/>
      <c r="AX553" s="1082"/>
      <c r="AY553" s="1082"/>
      <c r="AZ553" s="1082"/>
      <c r="BA553" s="1082"/>
      <c r="BB553" s="1082"/>
    </row>
    <row r="554" spans="1:54" ht="12.6" customHeight="1">
      <c r="A554" s="762" t="s">
        <v>1813</v>
      </c>
    </row>
    <row r="555" spans="1:54" ht="11.1" customHeight="1">
      <c r="A555" s="782"/>
      <c r="B555" s="783"/>
      <c r="C555" s="783"/>
      <c r="D555" s="783"/>
      <c r="E555" s="783"/>
      <c r="F555" s="783"/>
      <c r="G555" s="783"/>
      <c r="H555" s="783"/>
      <c r="I555" s="783"/>
      <c r="J555" s="783"/>
      <c r="K555" s="783"/>
      <c r="L555" s="792"/>
      <c r="M555" s="782"/>
      <c r="N555" s="783"/>
      <c r="O555" s="783"/>
      <c r="P555" s="783"/>
      <c r="Q555" s="783"/>
      <c r="R555" s="783"/>
      <c r="S555" s="783"/>
      <c r="T555" s="783"/>
      <c r="U555" s="783"/>
      <c r="V555" s="783"/>
      <c r="W555" s="792"/>
      <c r="X555" s="782"/>
      <c r="Y555" s="783"/>
      <c r="Z555" s="783"/>
      <c r="AA555" s="783"/>
      <c r="AB555" s="783"/>
      <c r="AC555" s="783"/>
      <c r="AD555" s="783"/>
      <c r="AE555" s="783"/>
      <c r="AF555" s="783"/>
      <c r="AG555" s="783"/>
      <c r="AH555" s="792"/>
      <c r="AI555" s="1148" t="s">
        <v>1806</v>
      </c>
      <c r="AJ555" s="1149"/>
      <c r="AK555" s="1149"/>
      <c r="AL555" s="1149"/>
      <c r="AM555" s="1149"/>
      <c r="AN555" s="1149"/>
      <c r="AO555" s="1149"/>
      <c r="AP555" s="1149"/>
      <c r="AQ555" s="1149"/>
      <c r="AR555" s="1149"/>
      <c r="AS555" s="1149"/>
      <c r="AT555" s="1149"/>
      <c r="AU555" s="1149"/>
      <c r="AV555" s="1149"/>
      <c r="AW555" s="1149"/>
      <c r="AX555" s="1149"/>
      <c r="AY555" s="1149"/>
      <c r="AZ555" s="1149"/>
      <c r="BA555" s="1149"/>
      <c r="BB555" s="1150"/>
    </row>
    <row r="556" spans="1:54" ht="11.1" customHeight="1">
      <c r="A556" s="785"/>
      <c r="B556" s="765"/>
      <c r="C556" s="765"/>
      <c r="D556" s="765"/>
      <c r="E556" s="765"/>
      <c r="F556" s="765"/>
      <c r="G556" s="765"/>
      <c r="H556" s="765"/>
      <c r="I556" s="765"/>
      <c r="J556" s="765"/>
      <c r="K556" s="765"/>
      <c r="L556" s="793"/>
      <c r="M556" s="785"/>
      <c r="N556" s="765"/>
      <c r="O556" s="765"/>
      <c r="P556" s="765"/>
      <c r="Q556" s="765"/>
      <c r="R556" s="765"/>
      <c r="S556" s="765"/>
      <c r="T556" s="765"/>
      <c r="U556" s="765"/>
      <c r="V556" s="765"/>
      <c r="W556" s="793"/>
      <c r="X556" s="1048" t="s">
        <v>1812</v>
      </c>
      <c r="Y556" s="1049"/>
      <c r="Z556" s="1049"/>
      <c r="AA556" s="1049"/>
      <c r="AB556" s="1049"/>
      <c r="AC556" s="1049"/>
      <c r="AD556" s="1049"/>
      <c r="AE556" s="1049"/>
      <c r="AF556" s="1049"/>
      <c r="AG556" s="1049"/>
      <c r="AH556" s="1050"/>
      <c r="AI556" s="1048" t="s">
        <v>1805</v>
      </c>
      <c r="AJ556" s="1049"/>
      <c r="AK556" s="1049"/>
      <c r="AL556" s="1049"/>
      <c r="AM556" s="1049"/>
      <c r="AN556" s="1049"/>
      <c r="AO556" s="1049"/>
      <c r="AP556" s="1049"/>
      <c r="AQ556" s="1049"/>
      <c r="AR556" s="1049"/>
      <c r="AS556" s="1049"/>
      <c r="AT556" s="1049"/>
      <c r="AU556" s="1049"/>
      <c r="AV556" s="1049"/>
      <c r="AW556" s="1049"/>
      <c r="AX556" s="1049"/>
      <c r="AY556" s="1049"/>
      <c r="AZ556" s="1049"/>
      <c r="BA556" s="1049"/>
      <c r="BB556" s="1050"/>
    </row>
    <row r="557" spans="1:54" ht="11.1" customHeight="1">
      <c r="A557" s="1048" t="s">
        <v>469</v>
      </c>
      <c r="B557" s="1049"/>
      <c r="C557" s="1049"/>
      <c r="D557" s="1049"/>
      <c r="E557" s="1049"/>
      <c r="F557" s="1049"/>
      <c r="G557" s="1049"/>
      <c r="H557" s="1049"/>
      <c r="I557" s="1049"/>
      <c r="J557" s="1049"/>
      <c r="K557" s="1049"/>
      <c r="L557" s="1050"/>
      <c r="M557" s="1048" t="s">
        <v>1803</v>
      </c>
      <c r="N557" s="1049"/>
      <c r="O557" s="1049"/>
      <c r="P557" s="1049"/>
      <c r="Q557" s="1049"/>
      <c r="R557" s="1049"/>
      <c r="S557" s="1049"/>
      <c r="T557" s="1049"/>
      <c r="U557" s="1049"/>
      <c r="V557" s="1049"/>
      <c r="W557" s="1050"/>
      <c r="X557" s="1048" t="s">
        <v>1644</v>
      </c>
      <c r="Y557" s="1049"/>
      <c r="Z557" s="1049"/>
      <c r="AA557" s="1049"/>
      <c r="AB557" s="1049"/>
      <c r="AC557" s="1049"/>
      <c r="AD557" s="1049"/>
      <c r="AE557" s="1049"/>
      <c r="AF557" s="1049"/>
      <c r="AG557" s="1049"/>
      <c r="AH557" s="1050"/>
      <c r="AI557" s="1048" t="s">
        <v>1802</v>
      </c>
      <c r="AJ557" s="1049"/>
      <c r="AK557" s="1049"/>
      <c r="AL557" s="1049"/>
      <c r="AM557" s="1049"/>
      <c r="AN557" s="1049"/>
      <c r="AO557" s="1049"/>
      <c r="AP557" s="1049"/>
      <c r="AQ557" s="1049"/>
      <c r="AR557" s="1049"/>
      <c r="AS557" s="1049"/>
      <c r="AT557" s="1049"/>
      <c r="AU557" s="1049"/>
      <c r="AV557" s="1049"/>
      <c r="AW557" s="1049"/>
      <c r="AX557" s="1049"/>
      <c r="AY557" s="1049"/>
      <c r="AZ557" s="1049"/>
      <c r="BA557" s="1049"/>
      <c r="BB557" s="1050"/>
    </row>
    <row r="558" spans="1:54" ht="11.1" customHeight="1">
      <c r="A558" s="785"/>
      <c r="B558" s="765"/>
      <c r="C558" s="765"/>
      <c r="D558" s="765"/>
      <c r="E558" s="765"/>
      <c r="F558" s="765"/>
      <c r="G558" s="765"/>
      <c r="H558" s="765"/>
      <c r="I558" s="765"/>
      <c r="J558" s="765"/>
      <c r="K558" s="765"/>
      <c r="L558" s="793"/>
      <c r="M558" s="1048" t="s">
        <v>1643</v>
      </c>
      <c r="N558" s="1049"/>
      <c r="O558" s="1049"/>
      <c r="P558" s="1049"/>
      <c r="Q558" s="1049"/>
      <c r="R558" s="1049"/>
      <c r="S558" s="1049"/>
      <c r="T558" s="1049"/>
      <c r="U558" s="1049"/>
      <c r="V558" s="1049"/>
      <c r="W558" s="1050"/>
      <c r="X558" s="1048" t="s">
        <v>1620</v>
      </c>
      <c r="Y558" s="1049"/>
      <c r="Z558" s="1049"/>
      <c r="AA558" s="1049"/>
      <c r="AB558" s="1049"/>
      <c r="AC558" s="1049"/>
      <c r="AD558" s="1049"/>
      <c r="AE558" s="1049"/>
      <c r="AF558" s="1049"/>
      <c r="AG558" s="1049"/>
      <c r="AH558" s="1050"/>
      <c r="AI558" s="1048" t="s">
        <v>1811</v>
      </c>
      <c r="AJ558" s="1049"/>
      <c r="AK558" s="1049"/>
      <c r="AL558" s="1049"/>
      <c r="AM558" s="1049"/>
      <c r="AN558" s="1049"/>
      <c r="AO558" s="1049"/>
      <c r="AP558" s="1049"/>
      <c r="AQ558" s="1049"/>
      <c r="AR558" s="1049"/>
      <c r="AS558" s="1049"/>
      <c r="AT558" s="1049"/>
      <c r="AU558" s="1049"/>
      <c r="AV558" s="1049"/>
      <c r="AW558" s="1049"/>
      <c r="AX558" s="1049"/>
      <c r="AY558" s="1049"/>
      <c r="AZ558" s="1049"/>
      <c r="BA558" s="1049"/>
      <c r="BB558" s="1050"/>
    </row>
    <row r="559" spans="1:54" ht="11.1" customHeight="1">
      <c r="A559" s="785"/>
      <c r="B559" s="765"/>
      <c r="C559" s="765"/>
      <c r="D559" s="765"/>
      <c r="E559" s="765"/>
      <c r="F559" s="765"/>
      <c r="G559" s="765"/>
      <c r="H559" s="765"/>
      <c r="I559" s="765"/>
      <c r="J559" s="765"/>
      <c r="K559" s="765"/>
      <c r="L559" s="793"/>
      <c r="M559" s="785"/>
      <c r="N559" s="765"/>
      <c r="O559" s="765"/>
      <c r="P559" s="765"/>
      <c r="Q559" s="765"/>
      <c r="R559" s="765"/>
      <c r="S559" s="765"/>
      <c r="T559" s="765"/>
      <c r="U559" s="765"/>
      <c r="V559" s="765"/>
      <c r="W559" s="793"/>
      <c r="X559" s="785"/>
      <c r="Y559" s="765"/>
      <c r="Z559" s="765"/>
      <c r="AA559" s="765"/>
      <c r="AB559" s="765"/>
      <c r="AC559" s="765"/>
      <c r="AD559" s="765"/>
      <c r="AE559" s="765"/>
      <c r="AF559" s="765"/>
      <c r="AG559" s="765"/>
      <c r="AH559" s="793"/>
      <c r="AI559" s="1048" t="s">
        <v>1590</v>
      </c>
      <c r="AJ559" s="1049"/>
      <c r="AK559" s="1049"/>
      <c r="AL559" s="1049"/>
      <c r="AM559" s="1049"/>
      <c r="AN559" s="1049"/>
      <c r="AO559" s="1049"/>
      <c r="AP559" s="1049"/>
      <c r="AQ559" s="1049"/>
      <c r="AR559" s="1049"/>
      <c r="AS559" s="1049"/>
      <c r="AT559" s="1049"/>
      <c r="AU559" s="1049"/>
      <c r="AV559" s="1049"/>
      <c r="AW559" s="1049"/>
      <c r="AX559" s="1049"/>
      <c r="AY559" s="1049"/>
      <c r="AZ559" s="1049"/>
      <c r="BA559" s="1049"/>
      <c r="BB559" s="1050"/>
    </row>
    <row r="560" spans="1:54" ht="11.1" customHeight="1">
      <c r="A560" s="1051" t="s">
        <v>817</v>
      </c>
      <c r="B560" s="1052"/>
      <c r="C560" s="1052"/>
      <c r="D560" s="1052"/>
      <c r="E560" s="1052"/>
      <c r="F560" s="1052"/>
      <c r="G560" s="1052"/>
      <c r="H560" s="1052"/>
      <c r="I560" s="1052"/>
      <c r="J560" s="1052"/>
      <c r="K560" s="1052"/>
      <c r="L560" s="1053"/>
      <c r="M560" s="1051" t="s">
        <v>818</v>
      </c>
      <c r="N560" s="1052"/>
      <c r="O560" s="1052"/>
      <c r="P560" s="1052"/>
      <c r="Q560" s="1052"/>
      <c r="R560" s="1052"/>
      <c r="S560" s="1052"/>
      <c r="T560" s="1052"/>
      <c r="U560" s="1052"/>
      <c r="V560" s="1052"/>
      <c r="W560" s="1053"/>
      <c r="X560" s="1051" t="s">
        <v>819</v>
      </c>
      <c r="Y560" s="1052"/>
      <c r="Z560" s="1052"/>
      <c r="AA560" s="1052"/>
      <c r="AB560" s="1052"/>
      <c r="AC560" s="1052"/>
      <c r="AD560" s="1052"/>
      <c r="AE560" s="1052"/>
      <c r="AF560" s="1052"/>
      <c r="AG560" s="1052"/>
      <c r="AH560" s="1053"/>
      <c r="AI560" s="1051" t="s">
        <v>477</v>
      </c>
      <c r="AJ560" s="1052"/>
      <c r="AK560" s="1052"/>
      <c r="AL560" s="1052"/>
      <c r="AM560" s="1052"/>
      <c r="AN560" s="1052"/>
      <c r="AO560" s="1052"/>
      <c r="AP560" s="1052"/>
      <c r="AQ560" s="1052"/>
      <c r="AR560" s="1052"/>
      <c r="AS560" s="1052"/>
      <c r="AT560" s="1052"/>
      <c r="AU560" s="1052"/>
      <c r="AV560" s="1052"/>
      <c r="AW560" s="1052"/>
      <c r="AX560" s="1052"/>
      <c r="AY560" s="1052"/>
      <c r="AZ560" s="1052"/>
      <c r="BA560" s="1052"/>
      <c r="BB560" s="1053"/>
    </row>
    <row r="561" spans="1:54" ht="12.6" customHeight="1">
      <c r="A561" s="774" t="s">
        <v>1810</v>
      </c>
      <c r="B561" s="775"/>
      <c r="C561" s="775"/>
      <c r="D561" s="775"/>
      <c r="E561" s="775"/>
      <c r="F561" s="775"/>
      <c r="G561" s="775"/>
      <c r="H561" s="775"/>
      <c r="I561" s="775"/>
      <c r="J561" s="775"/>
      <c r="K561" s="775"/>
      <c r="L561" s="776"/>
      <c r="M561" s="1041"/>
      <c r="N561" s="1041"/>
      <c r="O561" s="1041"/>
      <c r="P561" s="1041"/>
      <c r="Q561" s="1041"/>
      <c r="R561" s="1041"/>
      <c r="S561" s="1041"/>
      <c r="T561" s="1041"/>
      <c r="U561" s="1041"/>
      <c r="V561" s="1041"/>
      <c r="W561" s="1041"/>
      <c r="X561" s="1041"/>
      <c r="Y561" s="1041"/>
      <c r="Z561" s="1041"/>
      <c r="AA561" s="1041"/>
      <c r="AB561" s="1041"/>
      <c r="AC561" s="1041"/>
      <c r="AD561" s="1041"/>
      <c r="AE561" s="1041"/>
      <c r="AF561" s="1041"/>
      <c r="AG561" s="1041"/>
      <c r="AH561" s="1041"/>
      <c r="AI561" s="1041"/>
      <c r="AJ561" s="1041"/>
      <c r="AK561" s="1041"/>
      <c r="AL561" s="1041"/>
      <c r="AM561" s="1041"/>
      <c r="AN561" s="1041"/>
      <c r="AO561" s="1041"/>
      <c r="AP561" s="1041"/>
      <c r="AQ561" s="1041"/>
      <c r="AR561" s="1041"/>
      <c r="AS561" s="1041"/>
      <c r="AT561" s="1041"/>
      <c r="AU561" s="1041"/>
      <c r="AV561" s="1041"/>
      <c r="AW561" s="1041"/>
      <c r="AX561" s="1041"/>
      <c r="AY561" s="1041"/>
      <c r="AZ561" s="1041"/>
      <c r="BA561" s="1041"/>
      <c r="BB561" s="1041"/>
    </row>
    <row r="562" spans="1:54" ht="12.6" customHeight="1">
      <c r="A562" s="777" t="s">
        <v>1808</v>
      </c>
      <c r="B562" s="778"/>
      <c r="C562" s="778"/>
      <c r="D562" s="778"/>
      <c r="E562" s="778"/>
      <c r="F562" s="778"/>
      <c r="G562" s="778"/>
      <c r="H562" s="778"/>
      <c r="I562" s="778"/>
      <c r="J562" s="778"/>
      <c r="K562" s="778"/>
      <c r="L562" s="779"/>
      <c r="M562" s="1041"/>
      <c r="N562" s="1041"/>
      <c r="O562" s="1041"/>
      <c r="P562" s="1041"/>
      <c r="Q562" s="1041"/>
      <c r="R562" s="1041"/>
      <c r="S562" s="1041"/>
      <c r="T562" s="1041"/>
      <c r="U562" s="1041"/>
      <c r="V562" s="1041"/>
      <c r="W562" s="1041"/>
      <c r="X562" s="1041"/>
      <c r="Y562" s="1041"/>
      <c r="Z562" s="1041"/>
      <c r="AA562" s="1041"/>
      <c r="AB562" s="1041"/>
      <c r="AC562" s="1041"/>
      <c r="AD562" s="1041"/>
      <c r="AE562" s="1041"/>
      <c r="AF562" s="1041"/>
      <c r="AG562" s="1041"/>
      <c r="AH562" s="1041"/>
      <c r="AI562" s="1041"/>
      <c r="AJ562" s="1041"/>
      <c r="AK562" s="1041"/>
      <c r="AL562" s="1041"/>
      <c r="AM562" s="1041"/>
      <c r="AN562" s="1041"/>
      <c r="AO562" s="1041"/>
      <c r="AP562" s="1041"/>
      <c r="AQ562" s="1041"/>
      <c r="AR562" s="1041"/>
      <c r="AS562" s="1041"/>
      <c r="AT562" s="1041"/>
      <c r="AU562" s="1041"/>
      <c r="AV562" s="1041"/>
      <c r="AW562" s="1041"/>
      <c r="AX562" s="1041"/>
      <c r="AY562" s="1041"/>
      <c r="AZ562" s="1041"/>
      <c r="BA562" s="1041"/>
      <c r="BB562" s="1041"/>
    </row>
    <row r="563" spans="1:54" ht="12.6" customHeight="1">
      <c r="A563" s="774" t="s">
        <v>1809</v>
      </c>
      <c r="B563" s="775"/>
      <c r="C563" s="775"/>
      <c r="D563" s="775"/>
      <c r="E563" s="775"/>
      <c r="F563" s="775"/>
      <c r="G563" s="775"/>
      <c r="H563" s="775"/>
      <c r="I563" s="775"/>
      <c r="J563" s="775"/>
      <c r="K563" s="775"/>
      <c r="L563" s="776"/>
      <c r="M563" s="1041"/>
      <c r="N563" s="1041"/>
      <c r="O563" s="1041"/>
      <c r="P563" s="1041"/>
      <c r="Q563" s="1041"/>
      <c r="R563" s="1041"/>
      <c r="S563" s="1041"/>
      <c r="T563" s="1041"/>
      <c r="U563" s="1041"/>
      <c r="V563" s="1041"/>
      <c r="W563" s="1041"/>
      <c r="X563" s="1041"/>
      <c r="Y563" s="1041"/>
      <c r="Z563" s="1041"/>
      <c r="AA563" s="1041"/>
      <c r="AB563" s="1041"/>
      <c r="AC563" s="1041"/>
      <c r="AD563" s="1041"/>
      <c r="AE563" s="1041"/>
      <c r="AF563" s="1041"/>
      <c r="AG563" s="1041"/>
      <c r="AH563" s="1041"/>
      <c r="AI563" s="1041"/>
      <c r="AJ563" s="1041"/>
      <c r="AK563" s="1041"/>
      <c r="AL563" s="1041"/>
      <c r="AM563" s="1041"/>
      <c r="AN563" s="1041"/>
      <c r="AO563" s="1041"/>
      <c r="AP563" s="1041"/>
      <c r="AQ563" s="1041"/>
      <c r="AR563" s="1041"/>
      <c r="AS563" s="1041"/>
      <c r="AT563" s="1041"/>
      <c r="AU563" s="1041"/>
      <c r="AV563" s="1041"/>
      <c r="AW563" s="1041"/>
      <c r="AX563" s="1041"/>
      <c r="AY563" s="1041"/>
      <c r="AZ563" s="1041"/>
      <c r="BA563" s="1041"/>
      <c r="BB563" s="1041"/>
    </row>
    <row r="564" spans="1:54" ht="12.6" customHeight="1">
      <c r="A564" s="777" t="s">
        <v>1808</v>
      </c>
      <c r="B564" s="778"/>
      <c r="C564" s="778"/>
      <c r="D564" s="778"/>
      <c r="E564" s="778"/>
      <c r="F564" s="778"/>
      <c r="G564" s="778"/>
      <c r="H564" s="778"/>
      <c r="I564" s="778"/>
      <c r="J564" s="778"/>
      <c r="K564" s="778"/>
      <c r="L564" s="779"/>
      <c r="M564" s="1041"/>
      <c r="N564" s="1041"/>
      <c r="O564" s="1041"/>
      <c r="P564" s="1041"/>
      <c r="Q564" s="1041"/>
      <c r="R564" s="1041"/>
      <c r="S564" s="1041"/>
      <c r="T564" s="1041"/>
      <c r="U564" s="1041"/>
      <c r="V564" s="1041"/>
      <c r="W564" s="1041"/>
      <c r="X564" s="1041"/>
      <c r="Y564" s="1041"/>
      <c r="Z564" s="1041"/>
      <c r="AA564" s="1041"/>
      <c r="AB564" s="1041"/>
      <c r="AC564" s="1041"/>
      <c r="AD564" s="1041"/>
      <c r="AE564" s="1041"/>
      <c r="AF564" s="1041"/>
      <c r="AG564" s="1041"/>
      <c r="AH564" s="1041"/>
      <c r="AI564" s="1041"/>
      <c r="AJ564" s="1041"/>
      <c r="AK564" s="1041"/>
      <c r="AL564" s="1041"/>
      <c r="AM564" s="1041"/>
      <c r="AN564" s="1041"/>
      <c r="AO564" s="1041"/>
      <c r="AP564" s="1041"/>
      <c r="AQ564" s="1041"/>
      <c r="AR564" s="1041"/>
      <c r="AS564" s="1041"/>
      <c r="AT564" s="1041"/>
      <c r="AU564" s="1041"/>
      <c r="AV564" s="1041"/>
      <c r="AW564" s="1041"/>
      <c r="AX564" s="1041"/>
      <c r="AY564" s="1041"/>
      <c r="AZ564" s="1041"/>
      <c r="BA564" s="1041"/>
      <c r="BB564" s="1041"/>
    </row>
    <row r="565" spans="1:54" ht="12.6" customHeight="1">
      <c r="A565" s="770" t="s">
        <v>498</v>
      </c>
      <c r="B565" s="771"/>
      <c r="C565" s="771"/>
      <c r="D565" s="771"/>
      <c r="E565" s="771"/>
      <c r="F565" s="771"/>
      <c r="G565" s="771"/>
      <c r="H565" s="771"/>
      <c r="I565" s="771"/>
      <c r="J565" s="771"/>
      <c r="K565" s="771"/>
      <c r="L565" s="772"/>
      <c r="M565" s="1041"/>
      <c r="N565" s="1041"/>
      <c r="O565" s="1041"/>
      <c r="P565" s="1041"/>
      <c r="Q565" s="1041"/>
      <c r="R565" s="1041"/>
      <c r="S565" s="1041"/>
      <c r="T565" s="1041"/>
      <c r="U565" s="1041"/>
      <c r="V565" s="1041"/>
      <c r="W565" s="1041"/>
      <c r="X565" s="1041"/>
      <c r="Y565" s="1041"/>
      <c r="Z565" s="1041"/>
      <c r="AA565" s="1041"/>
      <c r="AB565" s="1041"/>
      <c r="AC565" s="1041"/>
      <c r="AD565" s="1041"/>
      <c r="AE565" s="1041"/>
      <c r="AF565" s="1041"/>
      <c r="AG565" s="1041"/>
      <c r="AH565" s="1041"/>
      <c r="AI565" s="1041"/>
      <c r="AJ565" s="1041"/>
      <c r="AK565" s="1041"/>
      <c r="AL565" s="1041"/>
      <c r="AM565" s="1041"/>
      <c r="AN565" s="1041"/>
      <c r="AO565" s="1041"/>
      <c r="AP565" s="1041"/>
      <c r="AQ565" s="1041"/>
      <c r="AR565" s="1041"/>
      <c r="AS565" s="1041"/>
      <c r="AT565" s="1041"/>
      <c r="AU565" s="1041"/>
      <c r="AV565" s="1041"/>
      <c r="AW565" s="1041"/>
      <c r="AX565" s="1041"/>
      <c r="AY565" s="1041"/>
      <c r="AZ565" s="1041"/>
      <c r="BA565" s="1041"/>
      <c r="BB565" s="1041"/>
    </row>
    <row r="566" spans="1:54" ht="12.6" customHeight="1">
      <c r="A566" s="762" t="s">
        <v>1807</v>
      </c>
    </row>
    <row r="567" spans="1:54" ht="11.1" customHeight="1">
      <c r="A567" s="812"/>
      <c r="B567" s="813"/>
      <c r="C567" s="813"/>
      <c r="D567" s="813"/>
      <c r="E567" s="813"/>
      <c r="F567" s="813"/>
      <c r="G567" s="813"/>
      <c r="H567" s="813"/>
      <c r="I567" s="813"/>
      <c r="J567" s="813"/>
      <c r="K567" s="813"/>
      <c r="L567" s="813"/>
      <c r="M567" s="813"/>
      <c r="N567" s="813"/>
      <c r="O567" s="813"/>
      <c r="P567" s="813"/>
      <c r="Q567" s="813"/>
      <c r="R567" s="813"/>
      <c r="S567" s="813"/>
      <c r="T567" s="814"/>
      <c r="U567" s="1148"/>
      <c r="V567" s="1149"/>
      <c r="W567" s="1149"/>
      <c r="X567" s="1149"/>
      <c r="Y567" s="1149"/>
      <c r="Z567" s="1149"/>
      <c r="AA567" s="1149"/>
      <c r="AB567" s="1149"/>
      <c r="AC567" s="1149"/>
      <c r="AD567" s="1149"/>
      <c r="AE567" s="1149"/>
      <c r="AF567" s="1149"/>
      <c r="AG567" s="1150"/>
      <c r="AH567" s="1148" t="s">
        <v>1806</v>
      </c>
      <c r="AI567" s="1149"/>
      <c r="AJ567" s="1149"/>
      <c r="AK567" s="1149"/>
      <c r="AL567" s="1149"/>
      <c r="AM567" s="1149"/>
      <c r="AN567" s="1149"/>
      <c r="AO567" s="1149"/>
      <c r="AP567" s="1149"/>
      <c r="AQ567" s="1149"/>
      <c r="AR567" s="1149"/>
      <c r="AS567" s="1149"/>
      <c r="AT567" s="1149"/>
      <c r="AU567" s="1149"/>
      <c r="AV567" s="1149"/>
      <c r="AW567" s="1149"/>
      <c r="AX567" s="1149"/>
      <c r="AY567" s="1149"/>
      <c r="AZ567" s="1149"/>
      <c r="BA567" s="1149"/>
      <c r="BB567" s="1150"/>
    </row>
    <row r="568" spans="1:54" ht="11.1" customHeight="1">
      <c r="A568" s="785"/>
      <c r="B568" s="765"/>
      <c r="C568" s="765"/>
      <c r="D568" s="765"/>
      <c r="E568" s="765"/>
      <c r="F568" s="765"/>
      <c r="G568" s="765"/>
      <c r="H568" s="765"/>
      <c r="I568" s="765"/>
      <c r="J568" s="765"/>
      <c r="K568" s="765"/>
      <c r="L568" s="765"/>
      <c r="M568" s="765"/>
      <c r="N568" s="765"/>
      <c r="O568" s="765"/>
      <c r="P568" s="765"/>
      <c r="Q568" s="765"/>
      <c r="R568" s="765"/>
      <c r="S568" s="765"/>
      <c r="T568" s="793"/>
      <c r="U568" s="1048"/>
      <c r="V568" s="1049"/>
      <c r="W568" s="1049"/>
      <c r="X568" s="1049"/>
      <c r="Y568" s="1049"/>
      <c r="Z568" s="1049"/>
      <c r="AA568" s="1049"/>
      <c r="AB568" s="1049"/>
      <c r="AC568" s="1049"/>
      <c r="AD568" s="1049"/>
      <c r="AE568" s="1049"/>
      <c r="AF568" s="1049"/>
      <c r="AG568" s="1050"/>
      <c r="AH568" s="1048" t="s">
        <v>1805</v>
      </c>
      <c r="AI568" s="1049"/>
      <c r="AJ568" s="1049"/>
      <c r="AK568" s="1049"/>
      <c r="AL568" s="1049"/>
      <c r="AM568" s="1049"/>
      <c r="AN568" s="1049"/>
      <c r="AO568" s="1049"/>
      <c r="AP568" s="1049"/>
      <c r="AQ568" s="1049"/>
      <c r="AR568" s="1049"/>
      <c r="AS568" s="1049"/>
      <c r="AT568" s="1049"/>
      <c r="AU568" s="1049"/>
      <c r="AV568" s="1049"/>
      <c r="AW568" s="1049"/>
      <c r="AX568" s="1049"/>
      <c r="AY568" s="1049"/>
      <c r="AZ568" s="1049"/>
      <c r="BA568" s="1049"/>
      <c r="BB568" s="1050"/>
    </row>
    <row r="569" spans="1:54" ht="11.1" customHeight="1">
      <c r="A569" s="1048" t="s">
        <v>1804</v>
      </c>
      <c r="B569" s="1049"/>
      <c r="C569" s="1049"/>
      <c r="D569" s="1049"/>
      <c r="E569" s="1049"/>
      <c r="F569" s="1049"/>
      <c r="G569" s="1049"/>
      <c r="H569" s="1049"/>
      <c r="I569" s="1049"/>
      <c r="J569" s="1049"/>
      <c r="K569" s="1049"/>
      <c r="L569" s="1049"/>
      <c r="M569" s="1049"/>
      <c r="N569" s="1049"/>
      <c r="O569" s="1049"/>
      <c r="P569" s="1049"/>
      <c r="Q569" s="1049"/>
      <c r="R569" s="1049"/>
      <c r="S569" s="1049"/>
      <c r="T569" s="1050"/>
      <c r="U569" s="1048" t="s">
        <v>1803</v>
      </c>
      <c r="V569" s="1049"/>
      <c r="W569" s="1049"/>
      <c r="X569" s="1049"/>
      <c r="Y569" s="1049"/>
      <c r="Z569" s="1049"/>
      <c r="AA569" s="1049"/>
      <c r="AB569" s="1049"/>
      <c r="AC569" s="1049"/>
      <c r="AD569" s="1049"/>
      <c r="AE569" s="1049"/>
      <c r="AF569" s="1049"/>
      <c r="AG569" s="1050"/>
      <c r="AH569" s="1048" t="s">
        <v>1802</v>
      </c>
      <c r="AI569" s="1049"/>
      <c r="AJ569" s="1049"/>
      <c r="AK569" s="1049"/>
      <c r="AL569" s="1049"/>
      <c r="AM569" s="1049"/>
      <c r="AN569" s="1049"/>
      <c r="AO569" s="1049"/>
      <c r="AP569" s="1049"/>
      <c r="AQ569" s="1049"/>
      <c r="AR569" s="1049"/>
      <c r="AS569" s="1049"/>
      <c r="AT569" s="1049"/>
      <c r="AU569" s="1049"/>
      <c r="AV569" s="1049"/>
      <c r="AW569" s="1049"/>
      <c r="AX569" s="1049"/>
      <c r="AY569" s="1049"/>
      <c r="AZ569" s="1049"/>
      <c r="BA569" s="1049"/>
      <c r="BB569" s="1050"/>
    </row>
    <row r="570" spans="1:54" ht="11.1" customHeight="1">
      <c r="A570" s="1048" t="s">
        <v>1801</v>
      </c>
      <c r="B570" s="1049"/>
      <c r="C570" s="1049"/>
      <c r="D570" s="1049"/>
      <c r="E570" s="1049"/>
      <c r="F570" s="1049"/>
      <c r="G570" s="1049"/>
      <c r="H570" s="1049"/>
      <c r="I570" s="1049"/>
      <c r="J570" s="1049"/>
      <c r="K570" s="1049"/>
      <c r="L570" s="1049"/>
      <c r="M570" s="1049"/>
      <c r="N570" s="1049"/>
      <c r="O570" s="1049"/>
      <c r="P570" s="1049"/>
      <c r="Q570" s="1049"/>
      <c r="R570" s="1049"/>
      <c r="S570" s="1049"/>
      <c r="T570" s="1050"/>
      <c r="U570" s="1048" t="s">
        <v>1643</v>
      </c>
      <c r="V570" s="1049"/>
      <c r="W570" s="1049"/>
      <c r="X570" s="1049"/>
      <c r="Y570" s="1049"/>
      <c r="Z570" s="1049"/>
      <c r="AA570" s="1049"/>
      <c r="AB570" s="1049"/>
      <c r="AC570" s="1049"/>
      <c r="AD570" s="1049"/>
      <c r="AE570" s="1049"/>
      <c r="AF570" s="1049"/>
      <c r="AG570" s="1050"/>
      <c r="AH570" s="1048" t="s">
        <v>1800</v>
      </c>
      <c r="AI570" s="1049"/>
      <c r="AJ570" s="1049"/>
      <c r="AK570" s="1049"/>
      <c r="AL570" s="1049"/>
      <c r="AM570" s="1049"/>
      <c r="AN570" s="1049"/>
      <c r="AO570" s="1049"/>
      <c r="AP570" s="1049"/>
      <c r="AQ570" s="1049"/>
      <c r="AR570" s="1049"/>
      <c r="AS570" s="1049"/>
      <c r="AT570" s="1049"/>
      <c r="AU570" s="1049"/>
      <c r="AV570" s="1049"/>
      <c r="AW570" s="1049"/>
      <c r="AX570" s="1049"/>
      <c r="AY570" s="1049"/>
      <c r="AZ570" s="1049"/>
      <c r="BA570" s="1049"/>
      <c r="BB570" s="1050"/>
    </row>
    <row r="571" spans="1:54" ht="11.1" customHeight="1">
      <c r="A571" s="785"/>
      <c r="B571" s="765"/>
      <c r="C571" s="765"/>
      <c r="D571" s="765"/>
      <c r="E571" s="765"/>
      <c r="F571" s="765"/>
      <c r="G571" s="765"/>
      <c r="H571" s="765"/>
      <c r="I571" s="765"/>
      <c r="J571" s="765"/>
      <c r="K571" s="765"/>
      <c r="L571" s="765"/>
      <c r="M571" s="765"/>
      <c r="N571" s="765"/>
      <c r="O571" s="765"/>
      <c r="P571" s="765"/>
      <c r="Q571" s="765"/>
      <c r="R571" s="765"/>
      <c r="S571" s="765"/>
      <c r="T571" s="793"/>
      <c r="U571" s="1048"/>
      <c r="V571" s="1049"/>
      <c r="W571" s="1049"/>
      <c r="X571" s="1049"/>
      <c r="Y571" s="1049"/>
      <c r="Z571" s="1049"/>
      <c r="AA571" s="1049"/>
      <c r="AB571" s="1049"/>
      <c r="AC571" s="1049"/>
      <c r="AD571" s="1049"/>
      <c r="AE571" s="1049"/>
      <c r="AF571" s="1049"/>
      <c r="AG571" s="1050"/>
      <c r="AH571" s="1048" t="s">
        <v>1799</v>
      </c>
      <c r="AI571" s="1049"/>
      <c r="AJ571" s="1049"/>
      <c r="AK571" s="1049"/>
      <c r="AL571" s="1049"/>
      <c r="AM571" s="1049"/>
      <c r="AN571" s="1049"/>
      <c r="AO571" s="1049"/>
      <c r="AP571" s="1049"/>
      <c r="AQ571" s="1049"/>
      <c r="AR571" s="1049"/>
      <c r="AS571" s="1049"/>
      <c r="AT571" s="1049"/>
      <c r="AU571" s="1049"/>
      <c r="AV571" s="1049"/>
      <c r="AW571" s="1049"/>
      <c r="AX571" s="1049"/>
      <c r="AY571" s="1049"/>
      <c r="AZ571" s="1049"/>
      <c r="BA571" s="1049"/>
      <c r="BB571" s="1050"/>
    </row>
    <row r="572" spans="1:54" ht="11.1" customHeight="1">
      <c r="A572" s="785"/>
      <c r="B572" s="765"/>
      <c r="C572" s="765"/>
      <c r="D572" s="765"/>
      <c r="E572" s="765"/>
      <c r="F572" s="765"/>
      <c r="G572" s="765"/>
      <c r="H572" s="765"/>
      <c r="I572" s="765"/>
      <c r="J572" s="765"/>
      <c r="K572" s="765"/>
      <c r="L572" s="765"/>
      <c r="M572" s="765"/>
      <c r="N572" s="765"/>
      <c r="O572" s="765"/>
      <c r="P572" s="765"/>
      <c r="Q572" s="765"/>
      <c r="R572" s="765"/>
      <c r="S572" s="765"/>
      <c r="T572" s="793"/>
      <c r="U572" s="1048"/>
      <c r="V572" s="1049"/>
      <c r="W572" s="1049"/>
      <c r="X572" s="1049"/>
      <c r="Y572" s="1049"/>
      <c r="Z572" s="1049"/>
      <c r="AA572" s="1049"/>
      <c r="AB572" s="1049"/>
      <c r="AC572" s="1049"/>
      <c r="AD572" s="1049"/>
      <c r="AE572" s="1049"/>
      <c r="AF572" s="1049"/>
      <c r="AG572" s="1050"/>
      <c r="AH572" s="1048" t="s">
        <v>1602</v>
      </c>
      <c r="AI572" s="1049"/>
      <c r="AJ572" s="1049"/>
      <c r="AK572" s="1049"/>
      <c r="AL572" s="1049"/>
      <c r="AM572" s="1049"/>
      <c r="AN572" s="1049"/>
      <c r="AO572" s="1049"/>
      <c r="AP572" s="1049"/>
      <c r="AQ572" s="1049"/>
      <c r="AR572" s="1049"/>
      <c r="AS572" s="1049"/>
      <c r="AT572" s="1049"/>
      <c r="AU572" s="1049"/>
      <c r="AV572" s="1049"/>
      <c r="AW572" s="1049"/>
      <c r="AX572" s="1049"/>
      <c r="AY572" s="1049"/>
      <c r="AZ572" s="1049"/>
      <c r="BA572" s="1049"/>
      <c r="BB572" s="1050"/>
    </row>
    <row r="573" spans="1:54" ht="11.1" customHeight="1">
      <c r="A573" s="1051" t="s">
        <v>817</v>
      </c>
      <c r="B573" s="1052"/>
      <c r="C573" s="1052"/>
      <c r="D573" s="1052"/>
      <c r="E573" s="1052"/>
      <c r="F573" s="1052"/>
      <c r="G573" s="1052"/>
      <c r="H573" s="1052"/>
      <c r="I573" s="1052"/>
      <c r="J573" s="1052"/>
      <c r="K573" s="1052"/>
      <c r="L573" s="1052"/>
      <c r="M573" s="1052"/>
      <c r="N573" s="1052"/>
      <c r="O573" s="1052"/>
      <c r="P573" s="1052"/>
      <c r="Q573" s="1052"/>
      <c r="R573" s="1052"/>
      <c r="S573" s="1052"/>
      <c r="T573" s="1053"/>
      <c r="U573" s="1051" t="s">
        <v>818</v>
      </c>
      <c r="V573" s="1052"/>
      <c r="W573" s="1052"/>
      <c r="X573" s="1052"/>
      <c r="Y573" s="1052"/>
      <c r="Z573" s="1052"/>
      <c r="AA573" s="1052"/>
      <c r="AB573" s="1052"/>
      <c r="AC573" s="1052"/>
      <c r="AD573" s="1052"/>
      <c r="AE573" s="1052"/>
      <c r="AF573" s="1052"/>
      <c r="AG573" s="1053"/>
      <c r="AH573" s="1051" t="s">
        <v>819</v>
      </c>
      <c r="AI573" s="1052"/>
      <c r="AJ573" s="1052"/>
      <c r="AK573" s="1052"/>
      <c r="AL573" s="1052"/>
      <c r="AM573" s="1052"/>
      <c r="AN573" s="1052"/>
      <c r="AO573" s="1052"/>
      <c r="AP573" s="1052"/>
      <c r="AQ573" s="1052"/>
      <c r="AR573" s="1052"/>
      <c r="AS573" s="1052"/>
      <c r="AT573" s="1052"/>
      <c r="AU573" s="1052"/>
      <c r="AV573" s="1052"/>
      <c r="AW573" s="1052"/>
      <c r="AX573" s="1052"/>
      <c r="AY573" s="1052"/>
      <c r="AZ573" s="1052"/>
      <c r="BA573" s="1052"/>
      <c r="BB573" s="1053"/>
    </row>
    <row r="574" spans="1:54" ht="11.1" customHeight="1">
      <c r="A574" s="774" t="s">
        <v>1798</v>
      </c>
      <c r="B574" s="775"/>
      <c r="C574" s="775"/>
      <c r="D574" s="775"/>
      <c r="E574" s="775"/>
      <c r="F574" s="775"/>
      <c r="G574" s="775"/>
      <c r="H574" s="775"/>
      <c r="I574" s="775"/>
      <c r="J574" s="775"/>
      <c r="K574" s="775"/>
      <c r="L574" s="775"/>
      <c r="M574" s="775"/>
      <c r="N574" s="775"/>
      <c r="O574" s="775"/>
      <c r="P574" s="775"/>
      <c r="Q574" s="775"/>
      <c r="R574" s="775"/>
      <c r="S574" s="775"/>
      <c r="T574" s="776"/>
      <c r="U574" s="1041"/>
      <c r="V574" s="1041"/>
      <c r="W574" s="1041"/>
      <c r="X574" s="1041"/>
      <c r="Y574" s="1041"/>
      <c r="Z574" s="1041"/>
      <c r="AA574" s="1041"/>
      <c r="AB574" s="1041"/>
      <c r="AC574" s="1041"/>
      <c r="AD574" s="1041"/>
      <c r="AE574" s="1041"/>
      <c r="AF574" s="1041"/>
      <c r="AG574" s="1041"/>
      <c r="AH574" s="1041"/>
      <c r="AI574" s="1041"/>
      <c r="AJ574" s="1041"/>
      <c r="AK574" s="1041"/>
      <c r="AL574" s="1041"/>
      <c r="AM574" s="1041"/>
      <c r="AN574" s="1041"/>
      <c r="AO574" s="1041"/>
      <c r="AP574" s="1041"/>
      <c r="AQ574" s="1041"/>
      <c r="AR574" s="1041"/>
      <c r="AS574" s="1041"/>
      <c r="AT574" s="1041"/>
      <c r="AU574" s="1041"/>
      <c r="AV574" s="1041"/>
      <c r="AW574" s="1041"/>
      <c r="AX574" s="1041"/>
      <c r="AY574" s="1041"/>
      <c r="AZ574" s="1041"/>
      <c r="BA574" s="1041"/>
      <c r="BB574" s="1041"/>
    </row>
    <row r="575" spans="1:54" ht="11.1" customHeight="1">
      <c r="A575" s="807" t="s">
        <v>1797</v>
      </c>
      <c r="B575" s="761"/>
      <c r="C575" s="761"/>
      <c r="D575" s="761"/>
      <c r="E575" s="761"/>
      <c r="F575" s="761"/>
      <c r="G575" s="761"/>
      <c r="H575" s="761"/>
      <c r="I575" s="761"/>
      <c r="J575" s="761"/>
      <c r="K575" s="761"/>
      <c r="L575" s="761"/>
      <c r="M575" s="761"/>
      <c r="N575" s="761"/>
      <c r="O575" s="761"/>
      <c r="P575" s="761"/>
      <c r="Q575" s="761"/>
      <c r="R575" s="761"/>
      <c r="S575" s="761"/>
      <c r="T575" s="786"/>
      <c r="U575" s="1041"/>
      <c r="V575" s="1041"/>
      <c r="W575" s="1041"/>
      <c r="X575" s="1041"/>
      <c r="Y575" s="1041"/>
      <c r="Z575" s="1041"/>
      <c r="AA575" s="1041"/>
      <c r="AB575" s="1041"/>
      <c r="AC575" s="1041"/>
      <c r="AD575" s="1041"/>
      <c r="AE575" s="1041"/>
      <c r="AF575" s="1041"/>
      <c r="AG575" s="1041"/>
      <c r="AH575" s="1041"/>
      <c r="AI575" s="1041"/>
      <c r="AJ575" s="1041"/>
      <c r="AK575" s="1041"/>
      <c r="AL575" s="1041"/>
      <c r="AM575" s="1041"/>
      <c r="AN575" s="1041"/>
      <c r="AO575" s="1041"/>
      <c r="AP575" s="1041"/>
      <c r="AQ575" s="1041"/>
      <c r="AR575" s="1041"/>
      <c r="AS575" s="1041"/>
      <c r="AT575" s="1041"/>
      <c r="AU575" s="1041"/>
      <c r="AV575" s="1041"/>
      <c r="AW575" s="1041"/>
      <c r="AX575" s="1041"/>
      <c r="AY575" s="1041"/>
      <c r="AZ575" s="1041"/>
      <c r="BA575" s="1041"/>
      <c r="BB575" s="1041"/>
    </row>
    <row r="576" spans="1:54" ht="11.1" customHeight="1">
      <c r="A576" s="777" t="s">
        <v>1796</v>
      </c>
      <c r="B576" s="778"/>
      <c r="C576" s="778"/>
      <c r="D576" s="778"/>
      <c r="E576" s="778"/>
      <c r="F576" s="778"/>
      <c r="G576" s="778"/>
      <c r="H576" s="778"/>
      <c r="I576" s="778"/>
      <c r="J576" s="778"/>
      <c r="K576" s="778"/>
      <c r="L576" s="778"/>
      <c r="M576" s="778"/>
      <c r="N576" s="778"/>
      <c r="O576" s="778"/>
      <c r="P576" s="778"/>
      <c r="Q576" s="778"/>
      <c r="R576" s="778"/>
      <c r="S576" s="778"/>
      <c r="T576" s="779"/>
      <c r="U576" s="1041"/>
      <c r="V576" s="1041"/>
      <c r="W576" s="1041"/>
      <c r="X576" s="1041"/>
      <c r="Y576" s="1041"/>
      <c r="Z576" s="1041"/>
      <c r="AA576" s="1041"/>
      <c r="AB576" s="1041"/>
      <c r="AC576" s="1041"/>
      <c r="AD576" s="1041"/>
      <c r="AE576" s="1041"/>
      <c r="AF576" s="1041"/>
      <c r="AG576" s="1041"/>
      <c r="AH576" s="1041"/>
      <c r="AI576" s="1041"/>
      <c r="AJ576" s="1041"/>
      <c r="AK576" s="1041"/>
      <c r="AL576" s="1041"/>
      <c r="AM576" s="1041"/>
      <c r="AN576" s="1041"/>
      <c r="AO576" s="1041"/>
      <c r="AP576" s="1041"/>
      <c r="AQ576" s="1041"/>
      <c r="AR576" s="1041"/>
      <c r="AS576" s="1041"/>
      <c r="AT576" s="1041"/>
      <c r="AU576" s="1041"/>
      <c r="AV576" s="1041"/>
      <c r="AW576" s="1041"/>
      <c r="AX576" s="1041"/>
      <c r="AY576" s="1041"/>
      <c r="AZ576" s="1041"/>
      <c r="BA576" s="1041"/>
      <c r="BB576" s="1041"/>
    </row>
    <row r="577" spans="1:54" ht="11.1" customHeight="1">
      <c r="A577" s="774" t="s">
        <v>1795</v>
      </c>
      <c r="B577" s="775"/>
      <c r="C577" s="775"/>
      <c r="D577" s="775"/>
      <c r="E577" s="775"/>
      <c r="F577" s="775"/>
      <c r="G577" s="775"/>
      <c r="H577" s="775"/>
      <c r="I577" s="775"/>
      <c r="J577" s="775"/>
      <c r="K577" s="775"/>
      <c r="L577" s="775"/>
      <c r="M577" s="775"/>
      <c r="N577" s="775"/>
      <c r="O577" s="775"/>
      <c r="P577" s="775"/>
      <c r="Q577" s="775"/>
      <c r="R577" s="775"/>
      <c r="S577" s="775"/>
      <c r="T577" s="776"/>
      <c r="U577" s="1041"/>
      <c r="V577" s="1041"/>
      <c r="W577" s="1041"/>
      <c r="X577" s="1041"/>
      <c r="Y577" s="1041"/>
      <c r="Z577" s="1041"/>
      <c r="AA577" s="1041"/>
      <c r="AB577" s="1041"/>
      <c r="AC577" s="1041"/>
      <c r="AD577" s="1041"/>
      <c r="AE577" s="1041"/>
      <c r="AF577" s="1041"/>
      <c r="AG577" s="1041"/>
      <c r="AH577" s="1041"/>
      <c r="AI577" s="1041"/>
      <c r="AJ577" s="1041"/>
      <c r="AK577" s="1041"/>
      <c r="AL577" s="1041"/>
      <c r="AM577" s="1041"/>
      <c r="AN577" s="1041"/>
      <c r="AO577" s="1041"/>
      <c r="AP577" s="1041"/>
      <c r="AQ577" s="1041"/>
      <c r="AR577" s="1041"/>
      <c r="AS577" s="1041"/>
      <c r="AT577" s="1041"/>
      <c r="AU577" s="1041"/>
      <c r="AV577" s="1041"/>
      <c r="AW577" s="1041"/>
      <c r="AX577" s="1041"/>
      <c r="AY577" s="1041"/>
      <c r="AZ577" s="1041"/>
      <c r="BA577" s="1041"/>
      <c r="BB577" s="1041"/>
    </row>
    <row r="578" spans="1:54" ht="11.1" customHeight="1">
      <c r="A578" s="777" t="s">
        <v>1794</v>
      </c>
      <c r="B578" s="778"/>
      <c r="C578" s="778"/>
      <c r="D578" s="778"/>
      <c r="E578" s="778"/>
      <c r="F578" s="778"/>
      <c r="G578" s="778"/>
      <c r="H578" s="778"/>
      <c r="I578" s="778"/>
      <c r="J578" s="778"/>
      <c r="K578" s="778"/>
      <c r="L578" s="778"/>
      <c r="M578" s="778"/>
      <c r="N578" s="778"/>
      <c r="O578" s="778"/>
      <c r="P578" s="778"/>
      <c r="Q578" s="778"/>
      <c r="R578" s="778"/>
      <c r="S578" s="778"/>
      <c r="T578" s="779"/>
      <c r="U578" s="1041"/>
      <c r="V578" s="1041"/>
      <c r="W578" s="1041"/>
      <c r="X578" s="1041"/>
      <c r="Y578" s="1041"/>
      <c r="Z578" s="1041"/>
      <c r="AA578" s="1041"/>
      <c r="AB578" s="1041"/>
      <c r="AC578" s="1041"/>
      <c r="AD578" s="1041"/>
      <c r="AE578" s="1041"/>
      <c r="AF578" s="1041"/>
      <c r="AG578" s="1041"/>
      <c r="AH578" s="1041"/>
      <c r="AI578" s="1041"/>
      <c r="AJ578" s="1041"/>
      <c r="AK578" s="1041"/>
      <c r="AL578" s="1041"/>
      <c r="AM578" s="1041"/>
      <c r="AN578" s="1041"/>
      <c r="AO578" s="1041"/>
      <c r="AP578" s="1041"/>
      <c r="AQ578" s="1041"/>
      <c r="AR578" s="1041"/>
      <c r="AS578" s="1041"/>
      <c r="AT578" s="1041"/>
      <c r="AU578" s="1041"/>
      <c r="AV578" s="1041"/>
      <c r="AW578" s="1041"/>
      <c r="AX578" s="1041"/>
      <c r="AY578" s="1041"/>
      <c r="AZ578" s="1041"/>
      <c r="BA578" s="1041"/>
      <c r="BB578" s="1041"/>
    </row>
    <row r="579" spans="1:54" ht="12.6" customHeight="1">
      <c r="A579" s="770" t="s">
        <v>500</v>
      </c>
      <c r="B579" s="771"/>
      <c r="C579" s="771"/>
      <c r="D579" s="771"/>
      <c r="E579" s="771"/>
      <c r="F579" s="771"/>
      <c r="G579" s="771"/>
      <c r="H579" s="771"/>
      <c r="I579" s="771"/>
      <c r="J579" s="771"/>
      <c r="K579" s="771"/>
      <c r="L579" s="771"/>
      <c r="M579" s="771"/>
      <c r="N579" s="771"/>
      <c r="O579" s="771"/>
      <c r="P579" s="771"/>
      <c r="Q579" s="771"/>
      <c r="R579" s="771"/>
      <c r="S579" s="771"/>
      <c r="T579" s="772"/>
      <c r="U579" s="1041"/>
      <c r="V579" s="1041"/>
      <c r="W579" s="1041"/>
      <c r="X579" s="1041"/>
      <c r="Y579" s="1041"/>
      <c r="Z579" s="1041"/>
      <c r="AA579" s="1041"/>
      <c r="AB579" s="1041"/>
      <c r="AC579" s="1041"/>
      <c r="AD579" s="1041"/>
      <c r="AE579" s="1041"/>
      <c r="AF579" s="1041"/>
      <c r="AG579" s="1041"/>
      <c r="AH579" s="1041"/>
      <c r="AI579" s="1041"/>
      <c r="AJ579" s="1041"/>
      <c r="AK579" s="1041"/>
      <c r="AL579" s="1041"/>
      <c r="AM579" s="1041"/>
      <c r="AN579" s="1041"/>
      <c r="AO579" s="1041"/>
      <c r="AP579" s="1041"/>
      <c r="AQ579" s="1041"/>
      <c r="AR579" s="1041"/>
      <c r="AS579" s="1041"/>
      <c r="AT579" s="1041"/>
      <c r="AU579" s="1041"/>
      <c r="AV579" s="1041"/>
      <c r="AW579" s="1041"/>
      <c r="AX579" s="1041"/>
      <c r="AY579" s="1041"/>
      <c r="AZ579" s="1041"/>
      <c r="BA579" s="1041"/>
      <c r="BB579" s="1041"/>
    </row>
    <row r="580" spans="1:54" ht="12.6" customHeight="1">
      <c r="A580" s="777" t="s">
        <v>501</v>
      </c>
      <c r="B580" s="778"/>
      <c r="C580" s="778"/>
      <c r="D580" s="778"/>
      <c r="E580" s="778"/>
      <c r="F580" s="778"/>
      <c r="G580" s="778"/>
      <c r="H580" s="778"/>
      <c r="I580" s="778"/>
      <c r="J580" s="778"/>
      <c r="K580" s="778"/>
      <c r="L580" s="778"/>
      <c r="M580" s="778"/>
      <c r="N580" s="778"/>
      <c r="O580" s="778"/>
      <c r="P580" s="778"/>
      <c r="Q580" s="778"/>
      <c r="R580" s="778"/>
      <c r="S580" s="778"/>
      <c r="T580" s="779"/>
      <c r="U580" s="1041"/>
      <c r="V580" s="1041"/>
      <c r="W580" s="1041"/>
      <c r="X580" s="1041"/>
      <c r="Y580" s="1041"/>
      <c r="Z580" s="1041"/>
      <c r="AA580" s="1041"/>
      <c r="AB580" s="1041"/>
      <c r="AC580" s="1041"/>
      <c r="AD580" s="1041"/>
      <c r="AE580" s="1041"/>
      <c r="AF580" s="1041"/>
      <c r="AG580" s="1041"/>
      <c r="AH580" s="1041"/>
      <c r="AI580" s="1041"/>
      <c r="AJ580" s="1041"/>
      <c r="AK580" s="1041"/>
      <c r="AL580" s="1041"/>
      <c r="AM580" s="1041"/>
      <c r="AN580" s="1041"/>
      <c r="AO580" s="1041"/>
      <c r="AP580" s="1041"/>
      <c r="AQ580" s="1041"/>
      <c r="AR580" s="1041"/>
      <c r="AS580" s="1041"/>
      <c r="AT580" s="1041"/>
      <c r="AU580" s="1041"/>
      <c r="AV580" s="1041"/>
      <c r="AW580" s="1041"/>
      <c r="AX580" s="1041"/>
      <c r="AY580" s="1041"/>
      <c r="AZ580" s="1041"/>
      <c r="BA580" s="1041"/>
      <c r="BB580" s="1041"/>
    </row>
    <row r="581" spans="1:54" s="289" customFormat="1" ht="12.6" customHeight="1">
      <c r="A581" s="315" t="s">
        <v>3609</v>
      </c>
    </row>
    <row r="582" spans="1:54" s="289" customFormat="1" ht="12.6" customHeight="1">
      <c r="A582" s="315" t="s">
        <v>2302</v>
      </c>
      <c r="B582" s="393"/>
      <c r="C582" s="1036" t="str">
        <f>$C$2</f>
        <v>ELEKTROSYSTEM, a.s.</v>
      </c>
      <c r="D582" s="1036"/>
      <c r="E582" s="1036"/>
      <c r="F582" s="1036"/>
      <c r="G582" s="1036"/>
      <c r="H582" s="1036"/>
      <c r="I582" s="1036"/>
      <c r="J582" s="1036"/>
      <c r="K582" s="1036"/>
      <c r="L582" s="1036"/>
      <c r="M582" s="1036"/>
      <c r="N582" s="1036"/>
      <c r="O582" s="1036"/>
      <c r="P582" s="1036"/>
      <c r="Q582" s="1036"/>
      <c r="R582" s="1036"/>
      <c r="S582" s="1036"/>
      <c r="T582" s="1036"/>
      <c r="U582" s="1036"/>
      <c r="V582" s="1036"/>
      <c r="W582" s="1036"/>
      <c r="X582" s="1036"/>
      <c r="Y582" s="1036"/>
      <c r="Z582" s="1037"/>
      <c r="AB582" s="289" t="s">
        <v>922</v>
      </c>
      <c r="AD582" s="1035" t="str">
        <f>$AD$2</f>
        <v>31571875</v>
      </c>
      <c r="AE582" s="1036"/>
      <c r="AF582" s="1036"/>
      <c r="AG582" s="1036"/>
      <c r="AH582" s="1036"/>
      <c r="AI582" s="1036"/>
      <c r="AJ582" s="1036"/>
      <c r="AK582" s="1037"/>
      <c r="AL582" s="289" t="s">
        <v>844</v>
      </c>
      <c r="AN582" s="1026" t="str">
        <f>$AN$2</f>
        <v>21020448496</v>
      </c>
      <c r="AO582" s="1027"/>
      <c r="AP582" s="1027"/>
      <c r="AQ582" s="1027"/>
      <c r="AR582" s="1027"/>
      <c r="AS582" s="1027"/>
      <c r="AT582" s="1027"/>
      <c r="AU582" s="1027"/>
      <c r="AV582" s="1027"/>
      <c r="AW582" s="1027"/>
      <c r="AX582" s="1027"/>
      <c r="AY582" s="1027"/>
      <c r="AZ582" s="1027"/>
      <c r="BA582" s="1027"/>
      <c r="BB582" s="1028"/>
    </row>
    <row r="583" spans="1:54" ht="12.6" customHeight="1">
      <c r="A583" s="769"/>
    </row>
    <row r="584" spans="1:54" ht="12.6" customHeight="1">
      <c r="A584" s="769" t="s">
        <v>1793</v>
      </c>
    </row>
    <row r="585" spans="1:54" ht="11.1" customHeight="1">
      <c r="A585" s="1058"/>
      <c r="B585" s="1059"/>
      <c r="C585" s="1059"/>
      <c r="D585" s="1059"/>
      <c r="E585" s="1059"/>
      <c r="F585" s="1059"/>
      <c r="G585" s="1059"/>
      <c r="H585" s="1059"/>
      <c r="I585" s="1059"/>
      <c r="J585" s="1059"/>
      <c r="K585" s="1059"/>
      <c r="L585" s="1059"/>
      <c r="M585" s="1059"/>
      <c r="N585" s="1059"/>
      <c r="O585" s="1059"/>
      <c r="P585" s="1059"/>
      <c r="Q585" s="1059"/>
      <c r="R585" s="1059"/>
      <c r="S585" s="1059"/>
      <c r="T585" s="1059"/>
      <c r="U585" s="1059"/>
      <c r="V585" s="1059"/>
      <c r="W585" s="1059"/>
      <c r="X585" s="1059"/>
      <c r="Y585" s="1059"/>
      <c r="Z585" s="1059"/>
      <c r="AA585" s="1059"/>
      <c r="AB585" s="1059"/>
      <c r="AC585" s="1059"/>
      <c r="AD585" s="1059"/>
      <c r="AE585" s="1059"/>
      <c r="AF585" s="1059"/>
      <c r="AG585" s="1059"/>
      <c r="AH585" s="1059"/>
      <c r="AI585" s="1059"/>
      <c r="AJ585" s="1059"/>
      <c r="AK585" s="1059"/>
      <c r="AL585" s="1059"/>
      <c r="AM585" s="1059"/>
      <c r="AN585" s="1059"/>
      <c r="AO585" s="1059"/>
      <c r="AP585" s="1059"/>
      <c r="AQ585" s="1059"/>
      <c r="AR585" s="1059"/>
      <c r="AS585" s="1059"/>
      <c r="AT585" s="1059"/>
      <c r="AU585" s="1059"/>
      <c r="AV585" s="1059"/>
      <c r="AW585" s="1059"/>
      <c r="AX585" s="1059"/>
      <c r="AY585" s="1059"/>
      <c r="AZ585" s="1059"/>
      <c r="BA585" s="1059"/>
      <c r="BB585" s="1060"/>
    </row>
    <row r="586" spans="1:54" ht="11.1" customHeight="1">
      <c r="A586" s="1061"/>
      <c r="B586" s="1062"/>
      <c r="C586" s="1062"/>
      <c r="D586" s="1062"/>
      <c r="E586" s="1062"/>
      <c r="F586" s="1062"/>
      <c r="G586" s="1062"/>
      <c r="H586" s="1062"/>
      <c r="I586" s="1062"/>
      <c r="J586" s="1062"/>
      <c r="K586" s="1062"/>
      <c r="L586" s="1062"/>
      <c r="M586" s="1062"/>
      <c r="N586" s="1062"/>
      <c r="O586" s="1062"/>
      <c r="P586" s="1062"/>
      <c r="Q586" s="1062"/>
      <c r="R586" s="1062"/>
      <c r="S586" s="1062"/>
      <c r="T586" s="1062"/>
      <c r="U586" s="1062"/>
      <c r="V586" s="1062"/>
      <c r="W586" s="1062"/>
      <c r="X586" s="1062"/>
      <c r="Y586" s="1062"/>
      <c r="Z586" s="1062"/>
      <c r="AA586" s="1062"/>
      <c r="AB586" s="1062"/>
      <c r="AC586" s="1062"/>
      <c r="AD586" s="1062"/>
      <c r="AE586" s="1062"/>
      <c r="AF586" s="1062"/>
      <c r="AG586" s="1062"/>
      <c r="AH586" s="1062"/>
      <c r="AI586" s="1062"/>
      <c r="AJ586" s="1062"/>
      <c r="AK586" s="1062"/>
      <c r="AL586" s="1062"/>
      <c r="AM586" s="1062"/>
      <c r="AN586" s="1062"/>
      <c r="AO586" s="1062"/>
      <c r="AP586" s="1062"/>
      <c r="AQ586" s="1062"/>
      <c r="AR586" s="1062"/>
      <c r="AS586" s="1062"/>
      <c r="AT586" s="1062"/>
      <c r="AU586" s="1062"/>
      <c r="AV586" s="1062"/>
      <c r="AW586" s="1062"/>
      <c r="AX586" s="1062"/>
      <c r="AY586" s="1062"/>
      <c r="AZ586" s="1062"/>
      <c r="BA586" s="1062"/>
      <c r="BB586" s="1063"/>
    </row>
    <row r="587" spans="1:54" ht="11.1" customHeight="1">
      <c r="A587" s="1064"/>
      <c r="B587" s="1065"/>
      <c r="C587" s="1065"/>
      <c r="D587" s="1065"/>
      <c r="E587" s="1065"/>
      <c r="F587" s="1065"/>
      <c r="G587" s="1065"/>
      <c r="H587" s="1065"/>
      <c r="I587" s="1065"/>
      <c r="J587" s="1065"/>
      <c r="K587" s="1065"/>
      <c r="L587" s="1065"/>
      <c r="M587" s="1065"/>
      <c r="N587" s="1065"/>
      <c r="O587" s="1065"/>
      <c r="P587" s="1065"/>
      <c r="Q587" s="1065"/>
      <c r="R587" s="1065"/>
      <c r="S587" s="1065"/>
      <c r="T587" s="1065"/>
      <c r="U587" s="1065"/>
      <c r="V587" s="1065"/>
      <c r="W587" s="1065"/>
      <c r="X587" s="1065"/>
      <c r="Y587" s="1065"/>
      <c r="Z587" s="1065"/>
      <c r="AA587" s="1065"/>
      <c r="AB587" s="1065"/>
      <c r="AC587" s="1065"/>
      <c r="AD587" s="1065"/>
      <c r="AE587" s="1065"/>
      <c r="AF587" s="1065"/>
      <c r="AG587" s="1065"/>
      <c r="AH587" s="1065"/>
      <c r="AI587" s="1065"/>
      <c r="AJ587" s="1065"/>
      <c r="AK587" s="1065"/>
      <c r="AL587" s="1065"/>
      <c r="AM587" s="1065"/>
      <c r="AN587" s="1065"/>
      <c r="AO587" s="1065"/>
      <c r="AP587" s="1065"/>
      <c r="AQ587" s="1065"/>
      <c r="AR587" s="1065"/>
      <c r="AS587" s="1065"/>
      <c r="AT587" s="1065"/>
      <c r="AU587" s="1065"/>
      <c r="AV587" s="1065"/>
      <c r="AW587" s="1065"/>
      <c r="AX587" s="1065"/>
      <c r="AY587" s="1065"/>
      <c r="AZ587" s="1065"/>
      <c r="BA587" s="1065"/>
      <c r="BB587" s="1066"/>
    </row>
    <row r="588" spans="1:54" ht="12.6" customHeight="1">
      <c r="A588" s="769" t="s">
        <v>1792</v>
      </c>
    </row>
    <row r="589" spans="1:54" ht="11.1" customHeight="1">
      <c r="A589" s="782"/>
      <c r="B589" s="783"/>
      <c r="C589" s="783"/>
      <c r="D589" s="783"/>
      <c r="E589" s="783"/>
      <c r="F589" s="783"/>
      <c r="G589" s="783"/>
      <c r="H589" s="783"/>
      <c r="I589" s="783"/>
      <c r="J589" s="783"/>
      <c r="K589" s="783"/>
      <c r="L589" s="783"/>
      <c r="M589" s="792"/>
      <c r="N589" s="1149" t="s">
        <v>816</v>
      </c>
      <c r="O589" s="1149"/>
      <c r="P589" s="1149"/>
      <c r="Q589" s="1149"/>
      <c r="R589" s="1149"/>
      <c r="S589" s="1149"/>
      <c r="T589" s="1149"/>
      <c r="U589" s="1149"/>
      <c r="V589" s="1149"/>
      <c r="W589" s="1149"/>
      <c r="X589" s="1149"/>
      <c r="Y589" s="1149"/>
      <c r="Z589" s="1149"/>
      <c r="AA589" s="1149"/>
      <c r="AB589" s="1149"/>
      <c r="AC589" s="1149"/>
      <c r="AD589" s="1149"/>
      <c r="AE589" s="1149"/>
      <c r="AF589" s="1149"/>
      <c r="AG589" s="1149"/>
      <c r="AH589" s="1149"/>
      <c r="AI589" s="1149"/>
      <c r="AJ589" s="1149"/>
      <c r="AK589" s="1149"/>
      <c r="AL589" s="1149"/>
      <c r="AM589" s="1149"/>
      <c r="AN589" s="1149"/>
      <c r="AO589" s="1149"/>
      <c r="AP589" s="1149"/>
      <c r="AQ589" s="1149"/>
      <c r="AR589" s="1149"/>
      <c r="AS589" s="1149"/>
      <c r="AT589" s="1149"/>
      <c r="AU589" s="1149"/>
      <c r="AV589" s="1149"/>
      <c r="AW589" s="1149"/>
      <c r="AX589" s="1149"/>
      <c r="AY589" s="1149"/>
      <c r="AZ589" s="1149"/>
      <c r="BA589" s="1149"/>
      <c r="BB589" s="1150"/>
    </row>
    <row r="590" spans="1:54" ht="11.1" customHeight="1">
      <c r="A590" s="785"/>
      <c r="B590" s="765"/>
      <c r="C590" s="765"/>
      <c r="D590" s="765"/>
      <c r="E590" s="765"/>
      <c r="F590" s="765"/>
      <c r="G590" s="765"/>
      <c r="H590" s="765"/>
      <c r="I590" s="765"/>
      <c r="J590" s="765"/>
      <c r="K590" s="765"/>
      <c r="L590" s="765"/>
      <c r="M590" s="793"/>
      <c r="N590" s="782"/>
      <c r="O590" s="783"/>
      <c r="P590" s="783"/>
      <c r="Q590" s="783"/>
      <c r="R590" s="783"/>
      <c r="S590" s="792"/>
      <c r="T590" s="782"/>
      <c r="U590" s="783"/>
      <c r="V590" s="783"/>
      <c r="W590" s="783"/>
      <c r="X590" s="783"/>
      <c r="Y590" s="783"/>
      <c r="Z590" s="792"/>
      <c r="AA590" s="782"/>
      <c r="AB590" s="783"/>
      <c r="AC590" s="783"/>
      <c r="AD590" s="783"/>
      <c r="AE590" s="783"/>
      <c r="AF590" s="783"/>
      <c r="AG590" s="792"/>
      <c r="AH590" s="1148" t="s">
        <v>1770</v>
      </c>
      <c r="AI590" s="1149"/>
      <c r="AJ590" s="1149"/>
      <c r="AK590" s="1149"/>
      <c r="AL590" s="1149"/>
      <c r="AM590" s="1149"/>
      <c r="AN590" s="1149"/>
      <c r="AO590" s="1149"/>
      <c r="AP590" s="1150"/>
      <c r="AQ590" s="782"/>
      <c r="AR590" s="783"/>
      <c r="AS590" s="783"/>
      <c r="AT590" s="783"/>
      <c r="AU590" s="783"/>
      <c r="AV590" s="783"/>
      <c r="AW590" s="783"/>
      <c r="AX590" s="783"/>
      <c r="AY590" s="783"/>
      <c r="AZ590" s="783"/>
      <c r="BA590" s="783"/>
      <c r="BB590" s="792"/>
    </row>
    <row r="591" spans="1:54" ht="11.1" customHeight="1">
      <c r="A591" s="785"/>
      <c r="B591" s="765"/>
      <c r="C591" s="765"/>
      <c r="D591" s="765"/>
      <c r="E591" s="765"/>
      <c r="F591" s="765"/>
      <c r="G591" s="765"/>
      <c r="H591" s="765"/>
      <c r="I591" s="765"/>
      <c r="J591" s="765"/>
      <c r="K591" s="765"/>
      <c r="L591" s="765"/>
      <c r="M591" s="793"/>
      <c r="N591" s="1048" t="s">
        <v>1768</v>
      </c>
      <c r="O591" s="1049"/>
      <c r="P591" s="1049"/>
      <c r="Q591" s="1049"/>
      <c r="R591" s="1049"/>
      <c r="S591" s="1050"/>
      <c r="T591" s="785"/>
      <c r="U591" s="765"/>
      <c r="V591" s="765"/>
      <c r="W591" s="765"/>
      <c r="X591" s="765"/>
      <c r="Y591" s="765"/>
      <c r="Z591" s="793"/>
      <c r="AA591" s="1048" t="s">
        <v>1770</v>
      </c>
      <c r="AB591" s="1049"/>
      <c r="AC591" s="1049"/>
      <c r="AD591" s="1049"/>
      <c r="AE591" s="1049"/>
      <c r="AF591" s="1049"/>
      <c r="AG591" s="1050"/>
      <c r="AH591" s="1048" t="s">
        <v>1769</v>
      </c>
      <c r="AI591" s="1049"/>
      <c r="AJ591" s="1049"/>
      <c r="AK591" s="1049"/>
      <c r="AL591" s="1049"/>
      <c r="AM591" s="1049"/>
      <c r="AN591" s="1049"/>
      <c r="AO591" s="1049"/>
      <c r="AP591" s="1050"/>
      <c r="AQ591" s="1048" t="s">
        <v>1768</v>
      </c>
      <c r="AR591" s="1049"/>
      <c r="AS591" s="1049"/>
      <c r="AT591" s="1049"/>
      <c r="AU591" s="1049"/>
      <c r="AV591" s="1049"/>
      <c r="AW591" s="1049"/>
      <c r="AX591" s="1049"/>
      <c r="AY591" s="1049"/>
      <c r="AZ591" s="1049"/>
      <c r="BA591" s="1049"/>
      <c r="BB591" s="1050"/>
    </row>
    <row r="592" spans="1:54" ht="11.1" customHeight="1">
      <c r="A592" s="1048" t="s">
        <v>166</v>
      </c>
      <c r="B592" s="1049"/>
      <c r="C592" s="1049"/>
      <c r="D592" s="1049"/>
      <c r="E592" s="1049"/>
      <c r="F592" s="1049"/>
      <c r="G592" s="1049"/>
      <c r="H592" s="1049"/>
      <c r="I592" s="1049"/>
      <c r="J592" s="1049"/>
      <c r="K592" s="1049"/>
      <c r="L592" s="1049"/>
      <c r="M592" s="1050"/>
      <c r="N592" s="1048" t="s">
        <v>1767</v>
      </c>
      <c r="O592" s="1049"/>
      <c r="P592" s="1049"/>
      <c r="Q592" s="1049"/>
      <c r="R592" s="1049"/>
      <c r="S592" s="1050"/>
      <c r="T592" s="1048" t="s">
        <v>1528</v>
      </c>
      <c r="U592" s="1049"/>
      <c r="V592" s="1049"/>
      <c r="W592" s="1049"/>
      <c r="X592" s="1049"/>
      <c r="Y592" s="1049"/>
      <c r="Z592" s="1050"/>
      <c r="AA592" s="1048" t="s">
        <v>1791</v>
      </c>
      <c r="AB592" s="1049"/>
      <c r="AC592" s="1049"/>
      <c r="AD592" s="1049"/>
      <c r="AE592" s="1049"/>
      <c r="AF592" s="1049"/>
      <c r="AG592" s="1050"/>
      <c r="AH592" s="1048" t="s">
        <v>1765</v>
      </c>
      <c r="AI592" s="1049"/>
      <c r="AJ592" s="1049"/>
      <c r="AK592" s="1049"/>
      <c r="AL592" s="1049"/>
      <c r="AM592" s="1049"/>
      <c r="AN592" s="1049"/>
      <c r="AO592" s="1049"/>
      <c r="AP592" s="1050"/>
      <c r="AQ592" s="1048" t="s">
        <v>1604</v>
      </c>
      <c r="AR592" s="1049"/>
      <c r="AS592" s="1049"/>
      <c r="AT592" s="1049"/>
      <c r="AU592" s="1049"/>
      <c r="AV592" s="1049"/>
      <c r="AW592" s="1049"/>
      <c r="AX592" s="1049"/>
      <c r="AY592" s="1049"/>
      <c r="AZ592" s="1049"/>
      <c r="BA592" s="1049"/>
      <c r="BB592" s="1050"/>
    </row>
    <row r="593" spans="1:54" ht="11.1" customHeight="1">
      <c r="A593" s="785"/>
      <c r="B593" s="765"/>
      <c r="C593" s="765"/>
      <c r="D593" s="765"/>
      <c r="E593" s="765"/>
      <c r="F593" s="765"/>
      <c r="G593" s="765"/>
      <c r="H593" s="765"/>
      <c r="I593" s="765"/>
      <c r="J593" s="765"/>
      <c r="K593" s="765"/>
      <c r="L593" s="765"/>
      <c r="M593" s="793"/>
      <c r="N593" s="1048" t="s">
        <v>1603</v>
      </c>
      <c r="O593" s="1049"/>
      <c r="P593" s="1049"/>
      <c r="Q593" s="1049"/>
      <c r="R593" s="1049"/>
      <c r="S593" s="1050"/>
      <c r="T593" s="1048" t="s">
        <v>1764</v>
      </c>
      <c r="U593" s="1049"/>
      <c r="V593" s="1049"/>
      <c r="W593" s="1049"/>
      <c r="X593" s="1049"/>
      <c r="Y593" s="1049"/>
      <c r="Z593" s="1050"/>
      <c r="AA593" s="1048" t="s">
        <v>1790</v>
      </c>
      <c r="AB593" s="1049"/>
      <c r="AC593" s="1049"/>
      <c r="AD593" s="1049"/>
      <c r="AE593" s="1049"/>
      <c r="AF593" s="1049"/>
      <c r="AG593" s="1050"/>
      <c r="AH593" s="1048" t="s">
        <v>1771</v>
      </c>
      <c r="AI593" s="1049"/>
      <c r="AJ593" s="1049"/>
      <c r="AK593" s="1049"/>
      <c r="AL593" s="1049"/>
      <c r="AM593" s="1049"/>
      <c r="AN593" s="1049"/>
      <c r="AO593" s="1049"/>
      <c r="AP593" s="1050"/>
      <c r="AQ593" s="1048" t="s">
        <v>1603</v>
      </c>
      <c r="AR593" s="1049"/>
      <c r="AS593" s="1049"/>
      <c r="AT593" s="1049"/>
      <c r="AU593" s="1049"/>
      <c r="AV593" s="1049"/>
      <c r="AW593" s="1049"/>
      <c r="AX593" s="1049"/>
      <c r="AY593" s="1049"/>
      <c r="AZ593" s="1049"/>
      <c r="BA593" s="1049"/>
      <c r="BB593" s="1050"/>
    </row>
    <row r="594" spans="1:54" ht="11.1" customHeight="1">
      <c r="A594" s="785"/>
      <c r="B594" s="765"/>
      <c r="C594" s="765"/>
      <c r="D594" s="765"/>
      <c r="E594" s="765"/>
      <c r="F594" s="765"/>
      <c r="G594" s="765"/>
      <c r="H594" s="765"/>
      <c r="I594" s="765"/>
      <c r="J594" s="765"/>
      <c r="K594" s="765"/>
      <c r="L594" s="765"/>
      <c r="M594" s="793"/>
      <c r="N594" s="1048" t="s">
        <v>1602</v>
      </c>
      <c r="O594" s="1049"/>
      <c r="P594" s="1049"/>
      <c r="Q594" s="1049"/>
      <c r="R594" s="1049"/>
      <c r="S594" s="1050"/>
      <c r="T594" s="785"/>
      <c r="U594" s="765"/>
      <c r="V594" s="765"/>
      <c r="W594" s="765"/>
      <c r="X594" s="765"/>
      <c r="Y594" s="765"/>
      <c r="Z594" s="793"/>
      <c r="AA594" s="785"/>
      <c r="AB594" s="765"/>
      <c r="AC594" s="765"/>
      <c r="AD594" s="765"/>
      <c r="AE594" s="765"/>
      <c r="AF594" s="765"/>
      <c r="AG594" s="793"/>
      <c r="AH594" s="1048" t="s">
        <v>1789</v>
      </c>
      <c r="AI594" s="1049"/>
      <c r="AJ594" s="1049"/>
      <c r="AK594" s="1049"/>
      <c r="AL594" s="1049"/>
      <c r="AM594" s="1049"/>
      <c r="AN594" s="1049"/>
      <c r="AO594" s="1049"/>
      <c r="AP594" s="1050"/>
      <c r="AQ594" s="1048" t="s">
        <v>1602</v>
      </c>
      <c r="AR594" s="1049"/>
      <c r="AS594" s="1049"/>
      <c r="AT594" s="1049"/>
      <c r="AU594" s="1049"/>
      <c r="AV594" s="1049"/>
      <c r="AW594" s="1049"/>
      <c r="AX594" s="1049"/>
      <c r="AY594" s="1049"/>
      <c r="AZ594" s="1049"/>
      <c r="BA594" s="1049"/>
      <c r="BB594" s="1050"/>
    </row>
    <row r="595" spans="1:54" ht="11.1" customHeight="1">
      <c r="A595" s="1051" t="s">
        <v>817</v>
      </c>
      <c r="B595" s="1052"/>
      <c r="C595" s="1052"/>
      <c r="D595" s="1052"/>
      <c r="E595" s="1052"/>
      <c r="F595" s="1052"/>
      <c r="G595" s="1052"/>
      <c r="H595" s="1052"/>
      <c r="I595" s="1052"/>
      <c r="J595" s="1052"/>
      <c r="K595" s="1052"/>
      <c r="L595" s="1052"/>
      <c r="M595" s="1053"/>
      <c r="N595" s="1051" t="s">
        <v>818</v>
      </c>
      <c r="O595" s="1052"/>
      <c r="P595" s="1052"/>
      <c r="Q595" s="1052"/>
      <c r="R595" s="1052"/>
      <c r="S595" s="1053"/>
      <c r="T595" s="1051" t="s">
        <v>819</v>
      </c>
      <c r="U595" s="1052"/>
      <c r="V595" s="1052"/>
      <c r="W595" s="1052"/>
      <c r="X595" s="1052"/>
      <c r="Y595" s="1052"/>
      <c r="Z595" s="1053"/>
      <c r="AA595" s="1051" t="s">
        <v>477</v>
      </c>
      <c r="AB595" s="1052"/>
      <c r="AC595" s="1052"/>
      <c r="AD595" s="1052"/>
      <c r="AE595" s="1052"/>
      <c r="AF595" s="1052"/>
      <c r="AG595" s="1053"/>
      <c r="AH595" s="1051" t="s">
        <v>478</v>
      </c>
      <c r="AI595" s="1052"/>
      <c r="AJ595" s="1052"/>
      <c r="AK595" s="1052"/>
      <c r="AL595" s="1052"/>
      <c r="AM595" s="1052"/>
      <c r="AN595" s="1052"/>
      <c r="AO595" s="1052"/>
      <c r="AP595" s="1053"/>
      <c r="AQ595" s="1051" t="s">
        <v>481</v>
      </c>
      <c r="AR595" s="1052"/>
      <c r="AS595" s="1052"/>
      <c r="AT595" s="1052"/>
      <c r="AU595" s="1052"/>
      <c r="AV595" s="1052"/>
      <c r="AW595" s="1052"/>
      <c r="AX595" s="1052"/>
      <c r="AY595" s="1052"/>
      <c r="AZ595" s="1052"/>
      <c r="BA595" s="1052"/>
      <c r="BB595" s="1053"/>
    </row>
    <row r="596" spans="1:54" ht="12.6" customHeight="1">
      <c r="A596" s="1151" t="s">
        <v>2245</v>
      </c>
      <c r="B596" s="1152"/>
      <c r="C596" s="1152"/>
      <c r="D596" s="1152"/>
      <c r="E596" s="1152"/>
      <c r="F596" s="1152"/>
      <c r="G596" s="1152"/>
      <c r="H596" s="1152"/>
      <c r="I596" s="1152"/>
      <c r="J596" s="1152"/>
      <c r="K596" s="1152"/>
      <c r="L596" s="1152"/>
      <c r="M596" s="1153"/>
      <c r="N596" s="1041"/>
      <c r="O596" s="1041"/>
      <c r="P596" s="1041"/>
      <c r="Q596" s="1041"/>
      <c r="R596" s="1041"/>
      <c r="S596" s="1041"/>
      <c r="T596" s="1041"/>
      <c r="U596" s="1041"/>
      <c r="V596" s="1041"/>
      <c r="W596" s="1041"/>
      <c r="X596" s="1041"/>
      <c r="Y596" s="1041"/>
      <c r="Z596" s="1041"/>
      <c r="AA596" s="1041"/>
      <c r="AB596" s="1041"/>
      <c r="AC596" s="1041"/>
      <c r="AD596" s="1041"/>
      <c r="AE596" s="1041"/>
      <c r="AF596" s="1041"/>
      <c r="AG596" s="1041"/>
      <c r="AH596" s="1041"/>
      <c r="AI596" s="1041"/>
      <c r="AJ596" s="1041"/>
      <c r="AK596" s="1041"/>
      <c r="AL596" s="1041"/>
      <c r="AM596" s="1041"/>
      <c r="AN596" s="1041"/>
      <c r="AO596" s="1041"/>
      <c r="AP596" s="1041"/>
      <c r="AQ596" s="1041"/>
      <c r="AR596" s="1041"/>
      <c r="AS596" s="1041"/>
      <c r="AT596" s="1041"/>
      <c r="AU596" s="1041"/>
      <c r="AV596" s="1041"/>
      <c r="AW596" s="1041"/>
      <c r="AX596" s="1041"/>
      <c r="AY596" s="1041"/>
      <c r="AZ596" s="1041"/>
      <c r="BA596" s="1041"/>
      <c r="BB596" s="1041"/>
    </row>
    <row r="597" spans="1:54" ht="12.6" customHeight="1">
      <c r="A597" s="1151"/>
      <c r="B597" s="1152"/>
      <c r="C597" s="1152"/>
      <c r="D597" s="1152"/>
      <c r="E597" s="1152"/>
      <c r="F597" s="1152"/>
      <c r="G597" s="1152"/>
      <c r="H597" s="1152"/>
      <c r="I597" s="1152"/>
      <c r="J597" s="1152"/>
      <c r="K597" s="1152"/>
      <c r="L597" s="1152"/>
      <c r="M597" s="1153"/>
      <c r="N597" s="1041"/>
      <c r="O597" s="1041"/>
      <c r="P597" s="1041"/>
      <c r="Q597" s="1041"/>
      <c r="R597" s="1041"/>
      <c r="S597" s="1041"/>
      <c r="T597" s="1041"/>
      <c r="U597" s="1041"/>
      <c r="V597" s="1041"/>
      <c r="W597" s="1041"/>
      <c r="X597" s="1041"/>
      <c r="Y597" s="1041"/>
      <c r="Z597" s="1041"/>
      <c r="AA597" s="1041"/>
      <c r="AB597" s="1041"/>
      <c r="AC597" s="1041"/>
      <c r="AD597" s="1041"/>
      <c r="AE597" s="1041"/>
      <c r="AF597" s="1041"/>
      <c r="AG597" s="1041"/>
      <c r="AH597" s="1041"/>
      <c r="AI597" s="1041"/>
      <c r="AJ597" s="1041"/>
      <c r="AK597" s="1041"/>
      <c r="AL597" s="1041"/>
      <c r="AM597" s="1041"/>
      <c r="AN597" s="1041"/>
      <c r="AO597" s="1041"/>
      <c r="AP597" s="1041"/>
      <c r="AQ597" s="1041"/>
      <c r="AR597" s="1041"/>
      <c r="AS597" s="1041"/>
      <c r="AT597" s="1041"/>
      <c r="AU597" s="1041"/>
      <c r="AV597" s="1041"/>
      <c r="AW597" s="1041"/>
      <c r="AX597" s="1041"/>
      <c r="AY597" s="1041"/>
      <c r="AZ597" s="1041"/>
      <c r="BA597" s="1041"/>
      <c r="BB597" s="1041"/>
    </row>
    <row r="598" spans="1:54" ht="12.6" customHeight="1">
      <c r="A598" s="1151" t="s">
        <v>2246</v>
      </c>
      <c r="B598" s="1152"/>
      <c r="C598" s="1152"/>
      <c r="D598" s="1152"/>
      <c r="E598" s="1152"/>
      <c r="F598" s="1152"/>
      <c r="G598" s="1152"/>
      <c r="H598" s="1152"/>
      <c r="I598" s="1152"/>
      <c r="J598" s="1152"/>
      <c r="K598" s="1152"/>
      <c r="L598" s="1152"/>
      <c r="M598" s="1153"/>
      <c r="N598" s="1041"/>
      <c r="O598" s="1041"/>
      <c r="P598" s="1041"/>
      <c r="Q598" s="1041"/>
      <c r="R598" s="1041"/>
      <c r="S598" s="1041"/>
      <c r="T598" s="1041"/>
      <c r="U598" s="1041"/>
      <c r="V598" s="1041"/>
      <c r="W598" s="1041"/>
      <c r="X598" s="1041"/>
      <c r="Y598" s="1041"/>
      <c r="Z598" s="1041"/>
      <c r="AA598" s="1041"/>
      <c r="AB598" s="1041"/>
      <c r="AC598" s="1041"/>
      <c r="AD598" s="1041"/>
      <c r="AE598" s="1041"/>
      <c r="AF598" s="1041"/>
      <c r="AG598" s="1041"/>
      <c r="AH598" s="1041"/>
      <c r="AI598" s="1041"/>
      <c r="AJ598" s="1041"/>
      <c r="AK598" s="1041"/>
      <c r="AL598" s="1041"/>
      <c r="AM598" s="1041"/>
      <c r="AN598" s="1041"/>
      <c r="AO598" s="1041"/>
      <c r="AP598" s="1041"/>
      <c r="AQ598" s="1041"/>
      <c r="AR598" s="1041"/>
      <c r="AS598" s="1041"/>
      <c r="AT598" s="1041"/>
      <c r="AU598" s="1041"/>
      <c r="AV598" s="1041"/>
      <c r="AW598" s="1041"/>
      <c r="AX598" s="1041"/>
      <c r="AY598" s="1041"/>
      <c r="AZ598" s="1041"/>
      <c r="BA598" s="1041"/>
      <c r="BB598" s="1041"/>
    </row>
    <row r="599" spans="1:54" ht="12.6" customHeight="1">
      <c r="A599" s="1151" t="s">
        <v>1788</v>
      </c>
      <c r="B599" s="1152"/>
      <c r="C599" s="1152"/>
      <c r="D599" s="1152"/>
      <c r="E599" s="1152"/>
      <c r="F599" s="1152"/>
      <c r="G599" s="1152"/>
      <c r="H599" s="1152"/>
      <c r="I599" s="1152"/>
      <c r="J599" s="1152"/>
      <c r="K599" s="1152"/>
      <c r="L599" s="1152"/>
      <c r="M599" s="1153"/>
      <c r="N599" s="1041"/>
      <c r="O599" s="1041"/>
      <c r="P599" s="1041"/>
      <c r="Q599" s="1041"/>
      <c r="R599" s="1041"/>
      <c r="S599" s="1041"/>
      <c r="T599" s="1041"/>
      <c r="U599" s="1041"/>
      <c r="V599" s="1041"/>
      <c r="W599" s="1041"/>
      <c r="X599" s="1041"/>
      <c r="Y599" s="1041"/>
      <c r="Z599" s="1041"/>
      <c r="AA599" s="1041"/>
      <c r="AB599" s="1041"/>
      <c r="AC599" s="1041"/>
      <c r="AD599" s="1041"/>
      <c r="AE599" s="1041"/>
      <c r="AF599" s="1041"/>
      <c r="AG599" s="1041"/>
      <c r="AH599" s="1041"/>
      <c r="AI599" s="1041"/>
      <c r="AJ599" s="1041"/>
      <c r="AK599" s="1041"/>
      <c r="AL599" s="1041"/>
      <c r="AM599" s="1041"/>
      <c r="AN599" s="1041"/>
      <c r="AO599" s="1041"/>
      <c r="AP599" s="1041"/>
      <c r="AQ599" s="1041"/>
      <c r="AR599" s="1041"/>
      <c r="AS599" s="1041"/>
      <c r="AT599" s="1041"/>
      <c r="AU599" s="1041"/>
      <c r="AV599" s="1041"/>
      <c r="AW599" s="1041"/>
      <c r="AX599" s="1041"/>
      <c r="AY599" s="1041"/>
      <c r="AZ599" s="1041"/>
      <c r="BA599" s="1041"/>
      <c r="BB599" s="1041"/>
    </row>
    <row r="600" spans="1:54" ht="12.6" customHeight="1">
      <c r="A600" s="1151" t="s">
        <v>2247</v>
      </c>
      <c r="B600" s="1152"/>
      <c r="C600" s="1152"/>
      <c r="D600" s="1152"/>
      <c r="E600" s="1152"/>
      <c r="F600" s="1152"/>
      <c r="G600" s="1152"/>
      <c r="H600" s="1152"/>
      <c r="I600" s="1152"/>
      <c r="J600" s="1152"/>
      <c r="K600" s="1152"/>
      <c r="L600" s="1152"/>
      <c r="M600" s="1153"/>
      <c r="N600" s="1041"/>
      <c r="O600" s="1041"/>
      <c r="P600" s="1041"/>
      <c r="Q600" s="1041"/>
      <c r="R600" s="1041"/>
      <c r="S600" s="1041"/>
      <c r="T600" s="1041"/>
      <c r="U600" s="1041"/>
      <c r="V600" s="1041"/>
      <c r="W600" s="1041"/>
      <c r="X600" s="1041"/>
      <c r="Y600" s="1041"/>
      <c r="Z600" s="1041"/>
      <c r="AA600" s="1041"/>
      <c r="AB600" s="1041"/>
      <c r="AC600" s="1041"/>
      <c r="AD600" s="1041"/>
      <c r="AE600" s="1041"/>
      <c r="AF600" s="1041"/>
      <c r="AG600" s="1041"/>
      <c r="AH600" s="1041"/>
      <c r="AI600" s="1041"/>
      <c r="AJ600" s="1041"/>
      <c r="AK600" s="1041"/>
      <c r="AL600" s="1041"/>
      <c r="AM600" s="1041"/>
      <c r="AN600" s="1041"/>
      <c r="AO600" s="1041"/>
      <c r="AP600" s="1041"/>
      <c r="AQ600" s="1041"/>
      <c r="AR600" s="1041"/>
      <c r="AS600" s="1041"/>
      <c r="AT600" s="1041"/>
      <c r="AU600" s="1041"/>
      <c r="AV600" s="1041"/>
      <c r="AW600" s="1041"/>
      <c r="AX600" s="1041"/>
      <c r="AY600" s="1041"/>
      <c r="AZ600" s="1041"/>
      <c r="BA600" s="1041"/>
      <c r="BB600" s="1041"/>
    </row>
    <row r="601" spans="1:54" ht="11.1" customHeight="1">
      <c r="A601" s="1137" t="s">
        <v>2248</v>
      </c>
      <c r="B601" s="1138"/>
      <c r="C601" s="1138"/>
      <c r="D601" s="1138"/>
      <c r="E601" s="1138"/>
      <c r="F601" s="1138"/>
      <c r="G601" s="1138"/>
      <c r="H601" s="1138"/>
      <c r="I601" s="1138"/>
      <c r="J601" s="1138"/>
      <c r="K601" s="1138"/>
      <c r="L601" s="1138"/>
      <c r="M601" s="1139"/>
      <c r="N601" s="1041"/>
      <c r="O601" s="1041"/>
      <c r="P601" s="1041"/>
      <c r="Q601" s="1041"/>
      <c r="R601" s="1041"/>
      <c r="S601" s="1041"/>
      <c r="T601" s="1041"/>
      <c r="U601" s="1041"/>
      <c r="V601" s="1041"/>
      <c r="W601" s="1041"/>
      <c r="X601" s="1041"/>
      <c r="Y601" s="1041"/>
      <c r="Z601" s="1041"/>
      <c r="AA601" s="1041"/>
      <c r="AB601" s="1041"/>
      <c r="AC601" s="1041"/>
      <c r="AD601" s="1041"/>
      <c r="AE601" s="1041"/>
      <c r="AF601" s="1041"/>
      <c r="AG601" s="1041"/>
      <c r="AH601" s="1041"/>
      <c r="AI601" s="1041"/>
      <c r="AJ601" s="1041"/>
      <c r="AK601" s="1041"/>
      <c r="AL601" s="1041"/>
      <c r="AM601" s="1041"/>
      <c r="AN601" s="1041"/>
      <c r="AO601" s="1041"/>
      <c r="AP601" s="1041"/>
      <c r="AQ601" s="1041"/>
      <c r="AR601" s="1041"/>
      <c r="AS601" s="1041"/>
      <c r="AT601" s="1041"/>
      <c r="AU601" s="1041"/>
      <c r="AV601" s="1041"/>
      <c r="AW601" s="1041"/>
      <c r="AX601" s="1041"/>
      <c r="AY601" s="1041"/>
      <c r="AZ601" s="1041"/>
      <c r="BA601" s="1041"/>
      <c r="BB601" s="1041"/>
    </row>
    <row r="602" spans="1:54" ht="16.5" customHeight="1">
      <c r="A602" s="1137"/>
      <c r="B602" s="1138"/>
      <c r="C602" s="1138"/>
      <c r="D602" s="1138"/>
      <c r="E602" s="1138"/>
      <c r="F602" s="1138"/>
      <c r="G602" s="1138"/>
      <c r="H602" s="1138"/>
      <c r="I602" s="1138"/>
      <c r="J602" s="1138"/>
      <c r="K602" s="1138"/>
      <c r="L602" s="1138"/>
      <c r="M602" s="1139"/>
      <c r="N602" s="1041"/>
      <c r="O602" s="1041"/>
      <c r="P602" s="1041"/>
      <c r="Q602" s="1041"/>
      <c r="R602" s="1041"/>
      <c r="S602" s="1041"/>
      <c r="T602" s="1041"/>
      <c r="U602" s="1041"/>
      <c r="V602" s="1041"/>
      <c r="W602" s="1041"/>
      <c r="X602" s="1041"/>
      <c r="Y602" s="1041"/>
      <c r="Z602" s="1041"/>
      <c r="AA602" s="1041"/>
      <c r="AB602" s="1041"/>
      <c r="AC602" s="1041"/>
      <c r="AD602" s="1041"/>
      <c r="AE602" s="1041"/>
      <c r="AF602" s="1041"/>
      <c r="AG602" s="1041"/>
      <c r="AH602" s="1041"/>
      <c r="AI602" s="1041"/>
      <c r="AJ602" s="1041"/>
      <c r="AK602" s="1041"/>
      <c r="AL602" s="1041"/>
      <c r="AM602" s="1041"/>
      <c r="AN602" s="1041"/>
      <c r="AO602" s="1041"/>
      <c r="AP602" s="1041"/>
      <c r="AQ602" s="1041"/>
      <c r="AR602" s="1041"/>
      <c r="AS602" s="1041"/>
      <c r="AT602" s="1041"/>
      <c r="AU602" s="1041"/>
      <c r="AV602" s="1041"/>
      <c r="AW602" s="1041"/>
      <c r="AX602" s="1041"/>
      <c r="AY602" s="1041"/>
      <c r="AZ602" s="1041"/>
      <c r="BA602" s="1041"/>
      <c r="BB602" s="1041"/>
    </row>
    <row r="603" spans="1:54" ht="39" customHeight="1">
      <c r="A603" s="1137" t="s">
        <v>2250</v>
      </c>
      <c r="B603" s="1138"/>
      <c r="C603" s="1138"/>
      <c r="D603" s="1138"/>
      <c r="E603" s="1138"/>
      <c r="F603" s="1138"/>
      <c r="G603" s="1138"/>
      <c r="H603" s="1138"/>
      <c r="I603" s="1138"/>
      <c r="J603" s="1138"/>
      <c r="K603" s="1138"/>
      <c r="L603" s="1138"/>
      <c r="M603" s="1139"/>
      <c r="N603" s="1104"/>
      <c r="O603" s="1105"/>
      <c r="P603" s="1105"/>
      <c r="Q603" s="1105"/>
      <c r="R603" s="1105"/>
      <c r="S603" s="1106"/>
      <c r="T603" s="1104"/>
      <c r="U603" s="1105"/>
      <c r="V603" s="1105"/>
      <c r="W603" s="1105"/>
      <c r="X603" s="1105"/>
      <c r="Y603" s="1105"/>
      <c r="Z603" s="1106"/>
      <c r="AA603" s="1104"/>
      <c r="AB603" s="1105"/>
      <c r="AC603" s="1105"/>
      <c r="AD603" s="1105"/>
      <c r="AE603" s="1105"/>
      <c r="AF603" s="1105"/>
      <c r="AG603" s="1106"/>
      <c r="AH603" s="1104"/>
      <c r="AI603" s="1105"/>
      <c r="AJ603" s="1105"/>
      <c r="AK603" s="1105"/>
      <c r="AL603" s="1105"/>
      <c r="AM603" s="1105"/>
      <c r="AN603" s="1105"/>
      <c r="AO603" s="1105"/>
      <c r="AP603" s="1106"/>
      <c r="AQ603" s="1104"/>
      <c r="AR603" s="1105"/>
      <c r="AS603" s="1105"/>
      <c r="AT603" s="1105"/>
      <c r="AU603" s="1105"/>
      <c r="AV603" s="1105"/>
      <c r="AW603" s="1105"/>
      <c r="AX603" s="1105"/>
      <c r="AY603" s="1105"/>
      <c r="AZ603" s="1105"/>
      <c r="BA603" s="1105"/>
      <c r="BB603" s="1106"/>
    </row>
    <row r="604" spans="1:54" ht="12.6" customHeight="1">
      <c r="A604" s="1137" t="s">
        <v>502</v>
      </c>
      <c r="B604" s="1138"/>
      <c r="C604" s="1138"/>
      <c r="D604" s="1138"/>
      <c r="E604" s="1138"/>
      <c r="F604" s="1138"/>
      <c r="G604" s="1138"/>
      <c r="H604" s="1138"/>
      <c r="I604" s="1138"/>
      <c r="J604" s="1138"/>
      <c r="K604" s="1138"/>
      <c r="L604" s="1138"/>
      <c r="M604" s="1139"/>
      <c r="N604" s="1041"/>
      <c r="O604" s="1041"/>
      <c r="P604" s="1041"/>
      <c r="Q604" s="1041"/>
      <c r="R604" s="1041"/>
      <c r="S604" s="1041"/>
      <c r="T604" s="1041"/>
      <c r="U604" s="1041"/>
      <c r="V604" s="1041"/>
      <c r="W604" s="1041"/>
      <c r="X604" s="1041"/>
      <c r="Y604" s="1041"/>
      <c r="Z604" s="1041"/>
      <c r="AA604" s="1041"/>
      <c r="AB604" s="1041"/>
      <c r="AC604" s="1041"/>
      <c r="AD604" s="1041"/>
      <c r="AE604" s="1041"/>
      <c r="AF604" s="1041"/>
      <c r="AG604" s="1041"/>
      <c r="AH604" s="1041"/>
      <c r="AI604" s="1041"/>
      <c r="AJ604" s="1041"/>
      <c r="AK604" s="1041"/>
      <c r="AL604" s="1041"/>
      <c r="AM604" s="1041"/>
      <c r="AN604" s="1041"/>
      <c r="AO604" s="1041"/>
      <c r="AP604" s="1041"/>
      <c r="AQ604" s="1041"/>
      <c r="AR604" s="1041"/>
      <c r="AS604" s="1041"/>
      <c r="AT604" s="1041"/>
      <c r="AU604" s="1041"/>
      <c r="AV604" s="1041"/>
      <c r="AW604" s="1041"/>
      <c r="AX604" s="1041"/>
      <c r="AY604" s="1041"/>
      <c r="AZ604" s="1041"/>
      <c r="BA604" s="1041"/>
      <c r="BB604" s="1041"/>
    </row>
    <row r="605" spans="1:54" ht="12.6" customHeight="1">
      <c r="A605" s="1300" t="s">
        <v>2251</v>
      </c>
      <c r="B605" s="1301"/>
      <c r="C605" s="1301"/>
      <c r="D605" s="1301"/>
      <c r="E605" s="1301"/>
      <c r="F605" s="1301"/>
      <c r="G605" s="1301"/>
      <c r="H605" s="1301"/>
      <c r="I605" s="1301"/>
      <c r="J605" s="1301"/>
      <c r="K605" s="1301"/>
      <c r="L605" s="1301"/>
      <c r="M605" s="1302"/>
      <c r="N605" s="1041"/>
      <c r="O605" s="1041"/>
      <c r="P605" s="1041"/>
      <c r="Q605" s="1041"/>
      <c r="R605" s="1041"/>
      <c r="S605" s="1041"/>
      <c r="T605" s="1041"/>
      <c r="U605" s="1041"/>
      <c r="V605" s="1041"/>
      <c r="W605" s="1041"/>
      <c r="X605" s="1041"/>
      <c r="Y605" s="1041"/>
      <c r="Z605" s="1041"/>
      <c r="AA605" s="1041"/>
      <c r="AB605" s="1041"/>
      <c r="AC605" s="1041"/>
      <c r="AD605" s="1041"/>
      <c r="AE605" s="1041"/>
      <c r="AF605" s="1041"/>
      <c r="AG605" s="1041"/>
      <c r="AH605" s="1041"/>
      <c r="AI605" s="1041"/>
      <c r="AJ605" s="1041"/>
      <c r="AK605" s="1041"/>
      <c r="AL605" s="1041"/>
      <c r="AM605" s="1041"/>
      <c r="AN605" s="1041"/>
      <c r="AO605" s="1041"/>
      <c r="AP605" s="1041"/>
      <c r="AQ605" s="1041"/>
      <c r="AR605" s="1041"/>
      <c r="AS605" s="1041"/>
      <c r="AT605" s="1041"/>
      <c r="AU605" s="1041"/>
      <c r="AV605" s="1041"/>
      <c r="AW605" s="1041"/>
      <c r="AX605" s="1041"/>
      <c r="AY605" s="1041"/>
      <c r="AZ605" s="1041"/>
      <c r="BA605" s="1041"/>
      <c r="BB605" s="1041"/>
    </row>
    <row r="606" spans="1:54" ht="12.6" customHeight="1">
      <c r="A606" s="815" t="s">
        <v>254</v>
      </c>
      <c r="B606" s="816"/>
      <c r="C606" s="816"/>
      <c r="D606" s="816"/>
      <c r="E606" s="816"/>
      <c r="F606" s="816"/>
      <c r="G606" s="816"/>
      <c r="H606" s="816"/>
      <c r="I606" s="816"/>
      <c r="J606" s="816"/>
      <c r="K606" s="816"/>
      <c r="L606" s="816"/>
      <c r="M606" s="817"/>
      <c r="N606" s="1041"/>
      <c r="O606" s="1041"/>
      <c r="P606" s="1041"/>
      <c r="Q606" s="1041"/>
      <c r="R606" s="1041"/>
      <c r="S606" s="1041"/>
      <c r="T606" s="1041"/>
      <c r="U606" s="1041"/>
      <c r="V606" s="1041"/>
      <c r="W606" s="1041"/>
      <c r="X606" s="1041"/>
      <c r="Y606" s="1041"/>
      <c r="Z606" s="1041"/>
      <c r="AA606" s="1041"/>
      <c r="AB606" s="1041"/>
      <c r="AC606" s="1041"/>
      <c r="AD606" s="1041"/>
      <c r="AE606" s="1041"/>
      <c r="AF606" s="1041"/>
      <c r="AG606" s="1041"/>
      <c r="AH606" s="1041"/>
      <c r="AI606" s="1041"/>
      <c r="AJ606" s="1041"/>
      <c r="AK606" s="1041"/>
      <c r="AL606" s="1041"/>
      <c r="AM606" s="1041"/>
      <c r="AN606" s="1041"/>
      <c r="AO606" s="1041"/>
      <c r="AP606" s="1041"/>
      <c r="AQ606" s="1041"/>
      <c r="AR606" s="1041"/>
      <c r="AS606" s="1041"/>
      <c r="AT606" s="1041"/>
      <c r="AU606" s="1041"/>
      <c r="AV606" s="1041"/>
      <c r="AW606" s="1041"/>
      <c r="AX606" s="1041"/>
      <c r="AY606" s="1041"/>
      <c r="AZ606" s="1041"/>
      <c r="BA606" s="1041"/>
      <c r="BB606" s="1041"/>
    </row>
    <row r="607" spans="1:54" ht="12.6" customHeight="1">
      <c r="A607" s="770" t="s">
        <v>503</v>
      </c>
      <c r="B607" s="771"/>
      <c r="C607" s="771"/>
      <c r="D607" s="771"/>
      <c r="E607" s="771"/>
      <c r="F607" s="771"/>
      <c r="G607" s="771"/>
      <c r="H607" s="771"/>
      <c r="I607" s="771"/>
      <c r="J607" s="771"/>
      <c r="K607" s="771"/>
      <c r="L607" s="771"/>
      <c r="M607" s="772"/>
      <c r="N607" s="1041"/>
      <c r="O607" s="1041"/>
      <c r="P607" s="1041"/>
      <c r="Q607" s="1041"/>
      <c r="R607" s="1041"/>
      <c r="S607" s="1041"/>
      <c r="T607" s="1041"/>
      <c r="U607" s="1041"/>
      <c r="V607" s="1041"/>
      <c r="W607" s="1041"/>
      <c r="X607" s="1041"/>
      <c r="Y607" s="1041"/>
      <c r="Z607" s="1041"/>
      <c r="AA607" s="1041"/>
      <c r="AB607" s="1041"/>
      <c r="AC607" s="1041"/>
      <c r="AD607" s="1041"/>
      <c r="AE607" s="1041"/>
      <c r="AF607" s="1041"/>
      <c r="AG607" s="1041"/>
      <c r="AH607" s="1041"/>
      <c r="AI607" s="1041"/>
      <c r="AJ607" s="1041"/>
      <c r="AK607" s="1041"/>
      <c r="AL607" s="1041"/>
      <c r="AM607" s="1041"/>
      <c r="AN607" s="1041"/>
      <c r="AO607" s="1041"/>
      <c r="AP607" s="1041"/>
      <c r="AQ607" s="1106"/>
      <c r="AR607" s="1041"/>
      <c r="AS607" s="1041"/>
      <c r="AT607" s="1041"/>
      <c r="AU607" s="1041"/>
      <c r="AV607" s="1041"/>
      <c r="AW607" s="1041"/>
      <c r="AX607" s="1041"/>
      <c r="AY607" s="1041"/>
      <c r="AZ607" s="1041"/>
      <c r="BA607" s="1041"/>
      <c r="BB607" s="1041"/>
    </row>
    <row r="608" spans="1:54" ht="12.6" customHeight="1">
      <c r="A608" s="762" t="s">
        <v>1787</v>
      </c>
    </row>
    <row r="609" spans="1:54" ht="11.1" customHeight="1">
      <c r="A609" s="1058"/>
      <c r="B609" s="1059"/>
      <c r="C609" s="1059"/>
      <c r="D609" s="1059"/>
      <c r="E609" s="1059"/>
      <c r="F609" s="1059"/>
      <c r="G609" s="1059"/>
      <c r="H609" s="1059"/>
      <c r="I609" s="1059"/>
      <c r="J609" s="1059"/>
      <c r="K609" s="1059"/>
      <c r="L609" s="1059"/>
      <c r="M609" s="1059"/>
      <c r="N609" s="1059"/>
      <c r="O609" s="1059"/>
      <c r="P609" s="1059"/>
      <c r="Q609" s="1059"/>
      <c r="R609" s="1059"/>
      <c r="S609" s="1059"/>
      <c r="T609" s="1059"/>
      <c r="U609" s="1059"/>
      <c r="V609" s="1059"/>
      <c r="W609" s="1059"/>
      <c r="X609" s="1059"/>
      <c r="Y609" s="1059"/>
      <c r="Z609" s="1059"/>
      <c r="AA609" s="1059"/>
      <c r="AB609" s="1059"/>
      <c r="AC609" s="1059"/>
      <c r="AD609" s="1059"/>
      <c r="AE609" s="1059"/>
      <c r="AF609" s="1059"/>
      <c r="AG609" s="1059"/>
      <c r="AH609" s="1059"/>
      <c r="AI609" s="1059"/>
      <c r="AJ609" s="1059"/>
      <c r="AK609" s="1059"/>
      <c r="AL609" s="1059"/>
      <c r="AM609" s="1059"/>
      <c r="AN609" s="1059"/>
      <c r="AO609" s="1059"/>
      <c r="AP609" s="1059"/>
      <c r="AQ609" s="1059"/>
      <c r="AR609" s="1059"/>
      <c r="AS609" s="1059"/>
      <c r="AT609" s="1059"/>
      <c r="AU609" s="1059"/>
      <c r="AV609" s="1059"/>
      <c r="AW609" s="1059"/>
      <c r="AX609" s="1059"/>
      <c r="AY609" s="1059"/>
      <c r="AZ609" s="1059"/>
      <c r="BA609" s="1059"/>
      <c r="BB609" s="1060"/>
    </row>
    <row r="610" spans="1:54" ht="11.1" customHeight="1">
      <c r="A610" s="1061"/>
      <c r="B610" s="1062"/>
      <c r="C610" s="1062"/>
      <c r="D610" s="1062"/>
      <c r="E610" s="1062"/>
      <c r="F610" s="1062"/>
      <c r="G610" s="1062"/>
      <c r="H610" s="1062"/>
      <c r="I610" s="1062"/>
      <c r="J610" s="1062"/>
      <c r="K610" s="1062"/>
      <c r="L610" s="1062"/>
      <c r="M610" s="1062"/>
      <c r="N610" s="1062"/>
      <c r="O610" s="1062"/>
      <c r="P610" s="1062"/>
      <c r="Q610" s="1062"/>
      <c r="R610" s="1062"/>
      <c r="S610" s="1062"/>
      <c r="T610" s="1062"/>
      <c r="U610" s="1062"/>
      <c r="V610" s="1062"/>
      <c r="W610" s="1062"/>
      <c r="X610" s="1062"/>
      <c r="Y610" s="1062"/>
      <c r="Z610" s="1062"/>
      <c r="AA610" s="1062"/>
      <c r="AB610" s="1062"/>
      <c r="AC610" s="1062"/>
      <c r="AD610" s="1062"/>
      <c r="AE610" s="1062"/>
      <c r="AF610" s="1062"/>
      <c r="AG610" s="1062"/>
      <c r="AH610" s="1062"/>
      <c r="AI610" s="1062"/>
      <c r="AJ610" s="1062"/>
      <c r="AK610" s="1062"/>
      <c r="AL610" s="1062"/>
      <c r="AM610" s="1062"/>
      <c r="AN610" s="1062"/>
      <c r="AO610" s="1062"/>
      <c r="AP610" s="1062"/>
      <c r="AQ610" s="1062"/>
      <c r="AR610" s="1062"/>
      <c r="AS610" s="1062"/>
      <c r="AT610" s="1062"/>
      <c r="AU610" s="1062"/>
      <c r="AV610" s="1062"/>
      <c r="AW610" s="1062"/>
      <c r="AX610" s="1062"/>
      <c r="AY610" s="1062"/>
      <c r="AZ610" s="1062"/>
      <c r="BA610" s="1062"/>
      <c r="BB610" s="1063"/>
    </row>
    <row r="611" spans="1:54" ht="11.1" customHeight="1">
      <c r="A611" s="1064"/>
      <c r="B611" s="1065"/>
      <c r="C611" s="1065"/>
      <c r="D611" s="1065"/>
      <c r="E611" s="1065"/>
      <c r="F611" s="1065"/>
      <c r="G611" s="1065"/>
      <c r="H611" s="1065"/>
      <c r="I611" s="1065"/>
      <c r="J611" s="1065"/>
      <c r="K611" s="1065"/>
      <c r="L611" s="1065"/>
      <c r="M611" s="1065"/>
      <c r="N611" s="1065"/>
      <c r="O611" s="1065"/>
      <c r="P611" s="1065"/>
      <c r="Q611" s="1065"/>
      <c r="R611" s="1065"/>
      <c r="S611" s="1065"/>
      <c r="T611" s="1065"/>
      <c r="U611" s="1065"/>
      <c r="V611" s="1065"/>
      <c r="W611" s="1065"/>
      <c r="X611" s="1065"/>
      <c r="Y611" s="1065"/>
      <c r="Z611" s="1065"/>
      <c r="AA611" s="1065"/>
      <c r="AB611" s="1065"/>
      <c r="AC611" s="1065"/>
      <c r="AD611" s="1065"/>
      <c r="AE611" s="1065"/>
      <c r="AF611" s="1065"/>
      <c r="AG611" s="1065"/>
      <c r="AH611" s="1065"/>
      <c r="AI611" s="1065"/>
      <c r="AJ611" s="1065"/>
      <c r="AK611" s="1065"/>
      <c r="AL611" s="1065"/>
      <c r="AM611" s="1065"/>
      <c r="AN611" s="1065"/>
      <c r="AO611" s="1065"/>
      <c r="AP611" s="1065"/>
      <c r="AQ611" s="1065"/>
      <c r="AR611" s="1065"/>
      <c r="AS611" s="1065"/>
      <c r="AT611" s="1065"/>
      <c r="AU611" s="1065"/>
      <c r="AV611" s="1065"/>
      <c r="AW611" s="1065"/>
      <c r="AX611" s="1065"/>
      <c r="AY611" s="1065"/>
      <c r="AZ611" s="1065"/>
      <c r="BA611" s="1065"/>
      <c r="BB611" s="1066"/>
    </row>
    <row r="612" spans="1:54" ht="12.6" customHeight="1">
      <c r="A612" s="769" t="s">
        <v>1786</v>
      </c>
    </row>
    <row r="613" spans="1:54" ht="11.1" customHeight="1">
      <c r="A613" s="1148"/>
      <c r="B613" s="1149"/>
      <c r="C613" s="1149"/>
      <c r="D613" s="1149"/>
      <c r="E613" s="1149"/>
      <c r="F613" s="1149"/>
      <c r="G613" s="1149"/>
      <c r="H613" s="1149"/>
      <c r="I613" s="1149"/>
      <c r="J613" s="1149"/>
      <c r="K613" s="1149"/>
      <c r="L613" s="1149"/>
      <c r="M613" s="1149"/>
      <c r="N613" s="1149"/>
      <c r="O613" s="1149"/>
      <c r="P613" s="812"/>
      <c r="Q613" s="813"/>
      <c r="R613" s="813"/>
      <c r="S613" s="813"/>
      <c r="T613" s="813"/>
      <c r="U613" s="813"/>
      <c r="V613" s="813"/>
      <c r="W613" s="814"/>
      <c r="X613" s="1148" t="s">
        <v>1785</v>
      </c>
      <c r="Y613" s="1149"/>
      <c r="Z613" s="1149"/>
      <c r="AA613" s="1149"/>
      <c r="AB613" s="1149"/>
      <c r="AC613" s="1149"/>
      <c r="AD613" s="1149"/>
      <c r="AE613" s="1149"/>
      <c r="AF613" s="1149"/>
      <c r="AG613" s="1149"/>
      <c r="AH613" s="1150"/>
      <c r="AI613" s="1148"/>
      <c r="AJ613" s="1149"/>
      <c r="AK613" s="1149"/>
      <c r="AL613" s="1149"/>
      <c r="AM613" s="1149"/>
      <c r="AN613" s="1149"/>
      <c r="AO613" s="1149"/>
      <c r="AP613" s="1149"/>
      <c r="AQ613" s="1149"/>
      <c r="AR613" s="1149"/>
      <c r="AS613" s="1149"/>
      <c r="AT613" s="1149"/>
      <c r="AU613" s="1149"/>
      <c r="AV613" s="1149"/>
      <c r="AW613" s="1149"/>
      <c r="AX613" s="1149"/>
      <c r="AY613" s="1149"/>
      <c r="AZ613" s="1149"/>
      <c r="BA613" s="1149"/>
      <c r="BB613" s="1150"/>
    </row>
    <row r="614" spans="1:54" ht="11.1" customHeight="1">
      <c r="A614" s="1048" t="s">
        <v>469</v>
      </c>
      <c r="B614" s="1049"/>
      <c r="C614" s="1049"/>
      <c r="D614" s="1049"/>
      <c r="E614" s="1049"/>
      <c r="F614" s="1049"/>
      <c r="G614" s="1049"/>
      <c r="H614" s="1049"/>
      <c r="I614" s="1049"/>
      <c r="J614" s="1049"/>
      <c r="K614" s="1049"/>
      <c r="L614" s="1049"/>
      <c r="M614" s="1049"/>
      <c r="N614" s="1049"/>
      <c r="O614" s="1049"/>
      <c r="P614" s="1048" t="s">
        <v>504</v>
      </c>
      <c r="Q614" s="1049"/>
      <c r="R614" s="1049"/>
      <c r="S614" s="1049"/>
      <c r="T614" s="1049"/>
      <c r="U614" s="1049"/>
      <c r="V614" s="1049"/>
      <c r="W614" s="1050"/>
      <c r="X614" s="1048" t="s">
        <v>1702</v>
      </c>
      <c r="Y614" s="1049"/>
      <c r="Z614" s="1049"/>
      <c r="AA614" s="1049"/>
      <c r="AB614" s="1049"/>
      <c r="AC614" s="1049"/>
      <c r="AD614" s="1049"/>
      <c r="AE614" s="1049"/>
      <c r="AF614" s="1049"/>
      <c r="AG614" s="1049"/>
      <c r="AH614" s="1050"/>
      <c r="AI614" s="1048" t="s">
        <v>503</v>
      </c>
      <c r="AJ614" s="1049"/>
      <c r="AK614" s="1049"/>
      <c r="AL614" s="1049"/>
      <c r="AM614" s="1049"/>
      <c r="AN614" s="1049"/>
      <c r="AO614" s="1049"/>
      <c r="AP614" s="1049"/>
      <c r="AQ614" s="1049"/>
      <c r="AR614" s="1049"/>
      <c r="AS614" s="1049"/>
      <c r="AT614" s="1049"/>
      <c r="AU614" s="1049"/>
      <c r="AV614" s="1049"/>
      <c r="AW614" s="1049"/>
      <c r="AX614" s="1049"/>
      <c r="AY614" s="1049"/>
      <c r="AZ614" s="1049"/>
      <c r="BA614" s="1049"/>
      <c r="BB614" s="1050"/>
    </row>
    <row r="615" spans="1:54" ht="10.5" customHeight="1">
      <c r="A615" s="1051" t="s">
        <v>817</v>
      </c>
      <c r="B615" s="1052"/>
      <c r="C615" s="1052"/>
      <c r="D615" s="1052"/>
      <c r="E615" s="1052"/>
      <c r="F615" s="1052"/>
      <c r="G615" s="1052"/>
      <c r="H615" s="1052"/>
      <c r="I615" s="1052"/>
      <c r="J615" s="1052"/>
      <c r="K615" s="1052"/>
      <c r="L615" s="1052"/>
      <c r="M615" s="1052"/>
      <c r="N615" s="1052"/>
      <c r="O615" s="1052"/>
      <c r="P615" s="1051" t="s">
        <v>818</v>
      </c>
      <c r="Q615" s="1052"/>
      <c r="R615" s="1052"/>
      <c r="S615" s="1052"/>
      <c r="T615" s="1052"/>
      <c r="U615" s="1052"/>
      <c r="V615" s="1052"/>
      <c r="W615" s="1053"/>
      <c r="X615" s="1051" t="s">
        <v>819</v>
      </c>
      <c r="Y615" s="1052"/>
      <c r="Z615" s="1052"/>
      <c r="AA615" s="1052"/>
      <c r="AB615" s="1052"/>
      <c r="AC615" s="1052"/>
      <c r="AD615" s="1052"/>
      <c r="AE615" s="1052"/>
      <c r="AF615" s="1052"/>
      <c r="AG615" s="1052"/>
      <c r="AH615" s="1053"/>
      <c r="AI615" s="1051" t="s">
        <v>477</v>
      </c>
      <c r="AJ615" s="1052"/>
      <c r="AK615" s="1052"/>
      <c r="AL615" s="1052"/>
      <c r="AM615" s="1052"/>
      <c r="AN615" s="1052"/>
      <c r="AO615" s="1052"/>
      <c r="AP615" s="1052"/>
      <c r="AQ615" s="1052"/>
      <c r="AR615" s="1052"/>
      <c r="AS615" s="1052"/>
      <c r="AT615" s="1052"/>
      <c r="AU615" s="1052"/>
      <c r="AV615" s="1052"/>
      <c r="AW615" s="1052"/>
      <c r="AX615" s="1052"/>
      <c r="AY615" s="1052"/>
      <c r="AZ615" s="1052"/>
      <c r="BA615" s="1052"/>
      <c r="BB615" s="1053"/>
    </row>
    <row r="616" spans="1:54" ht="11.45" customHeight="1">
      <c r="A616" s="818" t="s">
        <v>486</v>
      </c>
      <c r="B616" s="771"/>
      <c r="C616" s="771"/>
      <c r="D616" s="771"/>
      <c r="E616" s="771"/>
      <c r="F616" s="771"/>
      <c r="G616" s="771"/>
      <c r="H616" s="771"/>
      <c r="I616" s="771"/>
      <c r="J616" s="771"/>
      <c r="K616" s="771"/>
      <c r="L616" s="771"/>
      <c r="M616" s="771"/>
      <c r="N616" s="771"/>
      <c r="O616" s="771"/>
      <c r="P616" s="771"/>
      <c r="Q616" s="771"/>
      <c r="R616" s="771"/>
      <c r="S616" s="771"/>
      <c r="T616" s="771"/>
      <c r="U616" s="771"/>
      <c r="V616" s="771"/>
      <c r="W616" s="771"/>
      <c r="X616" s="771"/>
      <c r="Y616" s="771"/>
      <c r="Z616" s="771"/>
      <c r="AA616" s="771"/>
      <c r="AB616" s="771"/>
      <c r="AC616" s="771"/>
      <c r="AD616" s="771"/>
      <c r="AE616" s="771"/>
      <c r="AF616" s="771"/>
      <c r="AG616" s="771"/>
      <c r="AH616" s="771"/>
      <c r="AI616" s="771"/>
      <c r="AJ616" s="771"/>
      <c r="AK616" s="771"/>
      <c r="AL616" s="771"/>
      <c r="AM616" s="771"/>
      <c r="AN616" s="771"/>
      <c r="AO616" s="771"/>
      <c r="AP616" s="771"/>
      <c r="AQ616" s="771"/>
      <c r="AR616" s="771"/>
      <c r="AS616" s="771"/>
      <c r="AT616" s="771"/>
      <c r="AU616" s="771"/>
      <c r="AV616" s="771"/>
      <c r="AW616" s="771"/>
      <c r="AX616" s="771"/>
      <c r="AY616" s="771"/>
      <c r="AZ616" s="771"/>
      <c r="BA616" s="771"/>
      <c r="BB616" s="771"/>
    </row>
    <row r="617" spans="1:54" ht="27.75" customHeight="1">
      <c r="A617" s="1137" t="s">
        <v>2252</v>
      </c>
      <c r="B617" s="1138"/>
      <c r="C617" s="1138"/>
      <c r="D617" s="1138"/>
      <c r="E617" s="1138"/>
      <c r="F617" s="1138"/>
      <c r="G617" s="1138"/>
      <c r="H617" s="1138"/>
      <c r="I617" s="1138"/>
      <c r="J617" s="1138"/>
      <c r="K617" s="1138"/>
      <c r="L617" s="1138"/>
      <c r="M617" s="1138"/>
      <c r="N617" s="1138"/>
      <c r="O617" s="1139"/>
      <c r="P617" s="1106"/>
      <c r="Q617" s="1041"/>
      <c r="R617" s="1041"/>
      <c r="S617" s="1041"/>
      <c r="T617" s="1041"/>
      <c r="U617" s="1041"/>
      <c r="V617" s="1041"/>
      <c r="W617" s="1041"/>
      <c r="X617" s="1041"/>
      <c r="Y617" s="1041"/>
      <c r="Z617" s="1041"/>
      <c r="AA617" s="1041"/>
      <c r="AB617" s="1041"/>
      <c r="AC617" s="1041"/>
      <c r="AD617" s="1041"/>
      <c r="AE617" s="1041"/>
      <c r="AF617" s="1041"/>
      <c r="AG617" s="1041"/>
      <c r="AH617" s="1041"/>
      <c r="AI617" s="1041"/>
      <c r="AJ617" s="1041"/>
      <c r="AK617" s="1041"/>
      <c r="AL617" s="1041"/>
      <c r="AM617" s="1041"/>
      <c r="AN617" s="1041"/>
      <c r="AO617" s="1041"/>
      <c r="AP617" s="1041"/>
      <c r="AQ617" s="1041"/>
      <c r="AR617" s="1041"/>
      <c r="AS617" s="1041"/>
      <c r="AT617" s="1041"/>
      <c r="AU617" s="1041"/>
      <c r="AV617" s="1041"/>
      <c r="AW617" s="1041"/>
      <c r="AX617" s="1041"/>
      <c r="AY617" s="1041"/>
      <c r="AZ617" s="1041"/>
      <c r="BA617" s="1041"/>
      <c r="BB617" s="1041"/>
    </row>
    <row r="618" spans="1:54" ht="27" customHeight="1">
      <c r="A618" s="1137" t="s">
        <v>2246</v>
      </c>
      <c r="B618" s="1138"/>
      <c r="C618" s="1138"/>
      <c r="D618" s="1138"/>
      <c r="E618" s="1138"/>
      <c r="F618" s="1138"/>
      <c r="G618" s="1138"/>
      <c r="H618" s="1138"/>
      <c r="I618" s="1138"/>
      <c r="J618" s="1138"/>
      <c r="K618" s="1138"/>
      <c r="L618" s="1138"/>
      <c r="M618" s="1138"/>
      <c r="N618" s="1138"/>
      <c r="O618" s="1139"/>
      <c r="P618" s="1105"/>
      <c r="Q618" s="1105"/>
      <c r="R618" s="1105"/>
      <c r="S618" s="1105"/>
      <c r="T618" s="1105"/>
      <c r="U618" s="1105"/>
      <c r="V618" s="1105"/>
      <c r="W618" s="1106"/>
      <c r="X618" s="1041"/>
      <c r="Y618" s="1041"/>
      <c r="Z618" s="1041"/>
      <c r="AA618" s="1041"/>
      <c r="AB618" s="1041"/>
      <c r="AC618" s="1041"/>
      <c r="AD618" s="1041"/>
      <c r="AE618" s="1041"/>
      <c r="AF618" s="1041"/>
      <c r="AG618" s="1041"/>
      <c r="AH618" s="1041"/>
      <c r="AI618" s="1041"/>
      <c r="AJ618" s="1041"/>
      <c r="AK618" s="1041"/>
      <c r="AL618" s="1041"/>
      <c r="AM618" s="1041"/>
      <c r="AN618" s="1041"/>
      <c r="AO618" s="1041"/>
      <c r="AP618" s="1041"/>
      <c r="AQ618" s="1041"/>
      <c r="AR618" s="1041"/>
      <c r="AS618" s="1041"/>
      <c r="AT618" s="1041"/>
      <c r="AU618" s="1041"/>
      <c r="AV618" s="1041"/>
      <c r="AW618" s="1041"/>
      <c r="AX618" s="1041"/>
      <c r="AY618" s="1041"/>
      <c r="AZ618" s="1041"/>
      <c r="BA618" s="1041"/>
      <c r="BB618" s="1041"/>
    </row>
    <row r="619" spans="1:54" ht="11.45" customHeight="1">
      <c r="A619" s="770" t="s">
        <v>2253</v>
      </c>
      <c r="B619" s="771"/>
      <c r="C619" s="771"/>
      <c r="D619" s="771"/>
      <c r="E619" s="771"/>
      <c r="F619" s="771"/>
      <c r="G619" s="771"/>
      <c r="H619" s="771"/>
      <c r="I619" s="771"/>
      <c r="J619" s="771"/>
      <c r="K619" s="771"/>
      <c r="L619" s="771"/>
      <c r="M619" s="771"/>
      <c r="N619" s="771"/>
      <c r="O619" s="772"/>
      <c r="P619" s="1106"/>
      <c r="Q619" s="1041"/>
      <c r="R619" s="1041"/>
      <c r="S619" s="1041"/>
      <c r="T619" s="1041"/>
      <c r="U619" s="1041"/>
      <c r="V619" s="1041"/>
      <c r="W619" s="1041"/>
      <c r="X619" s="1041"/>
      <c r="Y619" s="1041"/>
      <c r="Z619" s="1041"/>
      <c r="AA619" s="1041"/>
      <c r="AB619" s="1041"/>
      <c r="AC619" s="1041"/>
      <c r="AD619" s="1041"/>
      <c r="AE619" s="1041"/>
      <c r="AF619" s="1041"/>
      <c r="AG619" s="1041"/>
      <c r="AH619" s="1041"/>
      <c r="AI619" s="1041"/>
      <c r="AJ619" s="1041"/>
      <c r="AK619" s="1041"/>
      <c r="AL619" s="1041"/>
      <c r="AM619" s="1041"/>
      <c r="AN619" s="1041"/>
      <c r="AO619" s="1041"/>
      <c r="AP619" s="1041"/>
      <c r="AQ619" s="1041"/>
      <c r="AR619" s="1041"/>
      <c r="AS619" s="1041"/>
      <c r="AT619" s="1041"/>
      <c r="AU619" s="1041"/>
      <c r="AV619" s="1041"/>
      <c r="AW619" s="1041"/>
      <c r="AX619" s="1041"/>
      <c r="AY619" s="1041"/>
      <c r="AZ619" s="1041"/>
      <c r="BA619" s="1041"/>
      <c r="BB619" s="1041"/>
    </row>
    <row r="620" spans="1:54" ht="11.45" customHeight="1">
      <c r="A620" s="770" t="s">
        <v>2254</v>
      </c>
      <c r="B620" s="771"/>
      <c r="C620" s="771"/>
      <c r="D620" s="771"/>
      <c r="E620" s="771"/>
      <c r="F620" s="771"/>
      <c r="G620" s="771"/>
      <c r="H620" s="771"/>
      <c r="I620" s="771"/>
      <c r="J620" s="771"/>
      <c r="K620" s="771"/>
      <c r="L620" s="771"/>
      <c r="M620" s="771"/>
      <c r="N620" s="771"/>
      <c r="O620" s="772"/>
      <c r="P620" s="1097"/>
      <c r="Q620" s="1303"/>
      <c r="R620" s="1303"/>
      <c r="S620" s="1303"/>
      <c r="T620" s="1303"/>
      <c r="U620" s="1303"/>
      <c r="V620" s="1303"/>
      <c r="W620" s="1303"/>
      <c r="X620" s="1303"/>
      <c r="Y620" s="1303"/>
      <c r="Z620" s="1303"/>
      <c r="AA620" s="1303"/>
      <c r="AB620" s="1303"/>
      <c r="AC620" s="1303"/>
      <c r="AD620" s="1303"/>
      <c r="AE620" s="1303"/>
      <c r="AF620" s="1303"/>
      <c r="AG620" s="1303"/>
      <c r="AH620" s="1303"/>
      <c r="AI620" s="1303"/>
      <c r="AJ620" s="1303"/>
      <c r="AK620" s="1303"/>
      <c r="AL620" s="1303"/>
      <c r="AM620" s="1303"/>
      <c r="AN620" s="1303"/>
      <c r="AO620" s="1303"/>
      <c r="AP620" s="1303"/>
      <c r="AQ620" s="1303"/>
      <c r="AR620" s="1303"/>
      <c r="AS620" s="1303"/>
      <c r="AT620" s="1303"/>
      <c r="AU620" s="1303"/>
      <c r="AV620" s="1303"/>
      <c r="AW620" s="1303"/>
      <c r="AX620" s="1303"/>
      <c r="AY620" s="1303"/>
      <c r="AZ620" s="1303"/>
      <c r="BA620" s="1303"/>
      <c r="BB620" s="1303"/>
    </row>
    <row r="621" spans="1:54" ht="11.45" customHeight="1">
      <c r="A621" s="1128" t="s">
        <v>2255</v>
      </c>
      <c r="B621" s="1129"/>
      <c r="C621" s="1129"/>
      <c r="D621" s="1129"/>
      <c r="E621" s="1129"/>
      <c r="F621" s="1129"/>
      <c r="G621" s="1129"/>
      <c r="H621" s="1129"/>
      <c r="I621" s="1129"/>
      <c r="J621" s="1129"/>
      <c r="K621" s="1129"/>
      <c r="L621" s="1129"/>
      <c r="M621" s="1129"/>
      <c r="N621" s="1129"/>
      <c r="O621" s="1130"/>
      <c r="P621" s="1106"/>
      <c r="Q621" s="1041"/>
      <c r="R621" s="1041"/>
      <c r="S621" s="1041"/>
      <c r="T621" s="1041"/>
      <c r="U621" s="1041"/>
      <c r="V621" s="1041"/>
      <c r="W621" s="1041"/>
      <c r="X621" s="1041"/>
      <c r="Y621" s="1041"/>
      <c r="Z621" s="1041"/>
      <c r="AA621" s="1041"/>
      <c r="AB621" s="1041"/>
      <c r="AC621" s="1041"/>
      <c r="AD621" s="1041"/>
      <c r="AE621" s="1041"/>
      <c r="AF621" s="1041"/>
      <c r="AG621" s="1041"/>
      <c r="AH621" s="1041"/>
      <c r="AI621" s="1041"/>
      <c r="AJ621" s="1041"/>
      <c r="AK621" s="1041"/>
      <c r="AL621" s="1041"/>
      <c r="AM621" s="1041"/>
      <c r="AN621" s="1041"/>
      <c r="AO621" s="1041"/>
      <c r="AP621" s="1041"/>
      <c r="AQ621" s="1041"/>
      <c r="AR621" s="1041"/>
      <c r="AS621" s="1041"/>
      <c r="AT621" s="1041"/>
      <c r="AU621" s="1041"/>
      <c r="AV621" s="1041"/>
      <c r="AW621" s="1041"/>
      <c r="AX621" s="1041"/>
      <c r="AY621" s="1041"/>
      <c r="AZ621" s="1041"/>
      <c r="BA621" s="1041"/>
      <c r="BB621" s="1041"/>
    </row>
    <row r="622" spans="1:54" ht="17.25" customHeight="1">
      <c r="A622" s="1131"/>
      <c r="B622" s="1132"/>
      <c r="C622" s="1132"/>
      <c r="D622" s="1132"/>
      <c r="E622" s="1132"/>
      <c r="F622" s="1132"/>
      <c r="G622" s="1132"/>
      <c r="H622" s="1132"/>
      <c r="I622" s="1132"/>
      <c r="J622" s="1132"/>
      <c r="K622" s="1132"/>
      <c r="L622" s="1132"/>
      <c r="M622" s="1132"/>
      <c r="N622" s="1132"/>
      <c r="O622" s="1133"/>
      <c r="P622" s="1106"/>
      <c r="Q622" s="1041"/>
      <c r="R622" s="1041"/>
      <c r="S622" s="1041"/>
      <c r="T622" s="1041"/>
      <c r="U622" s="1041"/>
      <c r="V622" s="1041"/>
      <c r="W622" s="1041"/>
      <c r="X622" s="1041"/>
      <c r="Y622" s="1041"/>
      <c r="Z622" s="1041"/>
      <c r="AA622" s="1041"/>
      <c r="AB622" s="1041"/>
      <c r="AC622" s="1041"/>
      <c r="AD622" s="1041"/>
      <c r="AE622" s="1041"/>
      <c r="AF622" s="1041"/>
      <c r="AG622" s="1041"/>
      <c r="AH622" s="1041"/>
      <c r="AI622" s="1041"/>
      <c r="AJ622" s="1041"/>
      <c r="AK622" s="1041"/>
      <c r="AL622" s="1041"/>
      <c r="AM622" s="1041"/>
      <c r="AN622" s="1041"/>
      <c r="AO622" s="1041"/>
      <c r="AP622" s="1041"/>
      <c r="AQ622" s="1041"/>
      <c r="AR622" s="1041"/>
      <c r="AS622" s="1041"/>
      <c r="AT622" s="1041"/>
      <c r="AU622" s="1041"/>
      <c r="AV622" s="1041"/>
      <c r="AW622" s="1041"/>
      <c r="AX622" s="1041"/>
      <c r="AY622" s="1041"/>
      <c r="AZ622" s="1041"/>
      <c r="BA622" s="1041"/>
      <c r="BB622" s="1041"/>
    </row>
    <row r="623" spans="1:54" ht="14.25" customHeight="1">
      <c r="A623" s="1137" t="s">
        <v>502</v>
      </c>
      <c r="B623" s="1138"/>
      <c r="C623" s="1138"/>
      <c r="D623" s="1138"/>
      <c r="E623" s="1138"/>
      <c r="F623" s="1138"/>
      <c r="G623" s="1138"/>
      <c r="H623" s="1138"/>
      <c r="I623" s="1138"/>
      <c r="J623" s="1138"/>
      <c r="K623" s="1138"/>
      <c r="L623" s="1138"/>
      <c r="M623" s="1138"/>
      <c r="N623" s="1138"/>
      <c r="O623" s="1139"/>
      <c r="P623" s="1106"/>
      <c r="Q623" s="1041"/>
      <c r="R623" s="1041"/>
      <c r="S623" s="1041"/>
      <c r="T623" s="1041"/>
      <c r="U623" s="1041"/>
      <c r="V623" s="1041"/>
      <c r="W623" s="1041"/>
      <c r="X623" s="1041"/>
      <c r="Y623" s="1041"/>
      <c r="Z623" s="1041"/>
      <c r="AA623" s="1041"/>
      <c r="AB623" s="1041"/>
      <c r="AC623" s="1041"/>
      <c r="AD623" s="1041"/>
      <c r="AE623" s="1041"/>
      <c r="AF623" s="1041"/>
      <c r="AG623" s="1041"/>
      <c r="AH623" s="1041"/>
      <c r="AI623" s="1041"/>
      <c r="AJ623" s="1041"/>
      <c r="AK623" s="1041"/>
      <c r="AL623" s="1041"/>
      <c r="AM623" s="1041"/>
      <c r="AN623" s="1041"/>
      <c r="AO623" s="1041"/>
      <c r="AP623" s="1041"/>
      <c r="AQ623" s="1041"/>
      <c r="AR623" s="1041"/>
      <c r="AS623" s="1041"/>
      <c r="AT623" s="1041"/>
      <c r="AU623" s="1041"/>
      <c r="AV623" s="1041"/>
      <c r="AW623" s="1041"/>
      <c r="AX623" s="1041"/>
      <c r="AY623" s="1041"/>
      <c r="AZ623" s="1041"/>
      <c r="BA623" s="1041"/>
      <c r="BB623" s="1041"/>
    </row>
    <row r="624" spans="1:54" ht="11.45" customHeight="1">
      <c r="A624" s="1137" t="s">
        <v>2251</v>
      </c>
      <c r="B624" s="1138"/>
      <c r="C624" s="1138"/>
      <c r="D624" s="1138"/>
      <c r="E624" s="1138"/>
      <c r="F624" s="1138"/>
      <c r="G624" s="1138"/>
      <c r="H624" s="1138"/>
      <c r="I624" s="1138"/>
      <c r="J624" s="1138"/>
      <c r="K624" s="1138"/>
      <c r="L624" s="1138"/>
      <c r="M624" s="1138"/>
      <c r="N624" s="1138"/>
      <c r="O624" s="1139"/>
      <c r="P624" s="1106"/>
      <c r="Q624" s="1041"/>
      <c r="R624" s="1041"/>
      <c r="S624" s="1041"/>
      <c r="T624" s="1041"/>
      <c r="U624" s="1041"/>
      <c r="V624" s="1041"/>
      <c r="W624" s="1041"/>
      <c r="X624" s="1041"/>
      <c r="Y624" s="1041"/>
      <c r="Z624" s="1041"/>
      <c r="AA624" s="1041"/>
      <c r="AB624" s="1041"/>
      <c r="AC624" s="1041"/>
      <c r="AD624" s="1041"/>
      <c r="AE624" s="1041"/>
      <c r="AF624" s="1041"/>
      <c r="AG624" s="1041"/>
      <c r="AH624" s="1041"/>
      <c r="AI624" s="1041"/>
      <c r="AJ624" s="1041"/>
      <c r="AK624" s="1041"/>
      <c r="AL624" s="1041"/>
      <c r="AM624" s="1041"/>
      <c r="AN624" s="1041"/>
      <c r="AO624" s="1041"/>
      <c r="AP624" s="1041"/>
      <c r="AQ624" s="1041"/>
      <c r="AR624" s="1041"/>
      <c r="AS624" s="1041"/>
      <c r="AT624" s="1041"/>
      <c r="AU624" s="1041"/>
      <c r="AV624" s="1041"/>
      <c r="AW624" s="1041"/>
      <c r="AX624" s="1041"/>
      <c r="AY624" s="1041"/>
      <c r="AZ624" s="1041"/>
      <c r="BA624" s="1041"/>
      <c r="BB624" s="1041"/>
    </row>
    <row r="625" spans="1:54" ht="11.45" customHeight="1">
      <c r="A625" s="1137" t="s">
        <v>254</v>
      </c>
      <c r="B625" s="1138"/>
      <c r="C625" s="1138"/>
      <c r="D625" s="1138"/>
      <c r="E625" s="1138"/>
      <c r="F625" s="1138"/>
      <c r="G625" s="1138"/>
      <c r="H625" s="1138"/>
      <c r="I625" s="1138"/>
      <c r="J625" s="1138"/>
      <c r="K625" s="1138"/>
      <c r="L625" s="1138"/>
      <c r="M625" s="1138"/>
      <c r="N625" s="1138"/>
      <c r="O625" s="1139"/>
      <c r="P625" s="1106"/>
      <c r="Q625" s="1041"/>
      <c r="R625" s="1041"/>
      <c r="S625" s="1041"/>
      <c r="T625" s="1041"/>
      <c r="U625" s="1041"/>
      <c r="V625" s="1041"/>
      <c r="W625" s="1041"/>
      <c r="X625" s="1041"/>
      <c r="Y625" s="1041"/>
      <c r="Z625" s="1041"/>
      <c r="AA625" s="1041"/>
      <c r="AB625" s="1041"/>
      <c r="AC625" s="1041"/>
      <c r="AD625" s="1041"/>
      <c r="AE625" s="1041"/>
      <c r="AF625" s="1041"/>
      <c r="AG625" s="1041"/>
      <c r="AH625" s="1041"/>
      <c r="AI625" s="1041"/>
      <c r="AJ625" s="1041"/>
      <c r="AK625" s="1041"/>
      <c r="AL625" s="1041"/>
      <c r="AM625" s="1041"/>
      <c r="AN625" s="1041"/>
      <c r="AO625" s="1041"/>
      <c r="AP625" s="1041"/>
      <c r="AQ625" s="1041"/>
      <c r="AR625" s="1041"/>
      <c r="AS625" s="1041"/>
      <c r="AT625" s="1041"/>
      <c r="AU625" s="1041"/>
      <c r="AV625" s="1041"/>
      <c r="AW625" s="1041"/>
      <c r="AX625" s="1041"/>
      <c r="AY625" s="1041"/>
      <c r="AZ625" s="1041"/>
      <c r="BA625" s="1041"/>
      <c r="BB625" s="1041"/>
    </row>
    <row r="626" spans="1:54" ht="11.45" customHeight="1">
      <c r="A626" s="1128" t="s">
        <v>547</v>
      </c>
      <c r="B626" s="1129"/>
      <c r="C626" s="1129"/>
      <c r="D626" s="1129"/>
      <c r="E626" s="1129"/>
      <c r="F626" s="1129"/>
      <c r="G626" s="1129"/>
      <c r="H626" s="1129"/>
      <c r="I626" s="1129"/>
      <c r="J626" s="1129"/>
      <c r="K626" s="1129"/>
      <c r="L626" s="1129"/>
      <c r="M626" s="1129"/>
      <c r="N626" s="1129"/>
      <c r="O626" s="1130"/>
      <c r="P626" s="1097"/>
      <c r="Q626" s="1303"/>
      <c r="R626" s="1303"/>
      <c r="S626" s="1303"/>
      <c r="T626" s="1303"/>
      <c r="U626" s="1303"/>
      <c r="V626" s="1303"/>
      <c r="W626" s="1303"/>
      <c r="X626" s="1303"/>
      <c r="Y626" s="1303"/>
      <c r="Z626" s="1303"/>
      <c r="AA626" s="1303"/>
      <c r="AB626" s="1303"/>
      <c r="AC626" s="1303"/>
      <c r="AD626" s="1303"/>
      <c r="AE626" s="1303"/>
      <c r="AF626" s="1303"/>
      <c r="AG626" s="1303"/>
      <c r="AH626" s="1303"/>
      <c r="AI626" s="1303"/>
      <c r="AJ626" s="1303"/>
      <c r="AK626" s="1303"/>
      <c r="AL626" s="1303"/>
      <c r="AM626" s="1303"/>
      <c r="AN626" s="1303"/>
      <c r="AO626" s="1303"/>
      <c r="AP626" s="1303"/>
      <c r="AQ626" s="1303"/>
      <c r="AR626" s="1303"/>
      <c r="AS626" s="1303"/>
      <c r="AT626" s="1303"/>
      <c r="AU626" s="1303"/>
      <c r="AV626" s="1303"/>
      <c r="AW626" s="1303"/>
      <c r="AX626" s="1303"/>
      <c r="AY626" s="1303"/>
      <c r="AZ626" s="1303"/>
      <c r="BA626" s="1303"/>
      <c r="BB626" s="1303"/>
    </row>
    <row r="627" spans="1:54" ht="11.45" customHeight="1">
      <c r="A627" s="1304" t="s">
        <v>507</v>
      </c>
      <c r="B627" s="1305"/>
      <c r="C627" s="1305"/>
      <c r="D627" s="1305"/>
      <c r="E627" s="1305"/>
      <c r="F627" s="1305"/>
      <c r="G627" s="1305"/>
      <c r="H627" s="1305"/>
      <c r="I627" s="1305"/>
      <c r="J627" s="1305"/>
      <c r="K627" s="1305"/>
      <c r="L627" s="1305"/>
      <c r="M627" s="1305"/>
      <c r="N627" s="1305"/>
      <c r="O627" s="1306"/>
      <c r="P627" s="1041"/>
      <c r="Q627" s="1041"/>
      <c r="R627" s="1041"/>
      <c r="S627" s="1041"/>
      <c r="T627" s="1041"/>
      <c r="U627" s="1041"/>
      <c r="V627" s="1041"/>
      <c r="W627" s="1041"/>
      <c r="X627" s="1041"/>
      <c r="Y627" s="1041"/>
      <c r="Z627" s="1041"/>
      <c r="AA627" s="1041"/>
      <c r="AB627" s="1041"/>
      <c r="AC627" s="1041"/>
      <c r="AD627" s="1041"/>
      <c r="AE627" s="1041"/>
      <c r="AF627" s="1041"/>
      <c r="AG627" s="1041"/>
      <c r="AH627" s="1041"/>
      <c r="AI627" s="1041"/>
      <c r="AJ627" s="1041"/>
      <c r="AK627" s="1041"/>
      <c r="AL627" s="1041"/>
      <c r="AM627" s="1041"/>
      <c r="AN627" s="1041"/>
      <c r="AO627" s="1041"/>
      <c r="AP627" s="1041"/>
      <c r="AQ627" s="1041"/>
      <c r="AR627" s="1041"/>
      <c r="AS627" s="1041"/>
      <c r="AT627" s="1041"/>
      <c r="AU627" s="1041"/>
      <c r="AV627" s="1041"/>
      <c r="AW627" s="1041"/>
      <c r="AX627" s="1041"/>
      <c r="AY627" s="1041"/>
      <c r="AZ627" s="1041"/>
      <c r="BA627" s="1041"/>
      <c r="BB627" s="1041"/>
    </row>
    <row r="628" spans="1:54" s="761" customFormat="1" ht="11.45" customHeight="1">
      <c r="A628" s="765" t="s">
        <v>487</v>
      </c>
      <c r="B628" s="778"/>
      <c r="C628" s="778"/>
      <c r="D628" s="778"/>
      <c r="E628" s="778"/>
      <c r="F628" s="778"/>
      <c r="G628" s="778"/>
      <c r="H628" s="778"/>
      <c r="I628" s="778"/>
      <c r="J628" s="778"/>
      <c r="K628" s="778"/>
      <c r="L628" s="778"/>
      <c r="M628" s="778"/>
      <c r="N628" s="778"/>
      <c r="O628" s="778"/>
      <c r="P628" s="405"/>
      <c r="Q628" s="405"/>
      <c r="R628" s="405"/>
      <c r="S628" s="405"/>
      <c r="T628" s="405"/>
      <c r="U628" s="405"/>
      <c r="V628" s="405"/>
      <c r="W628" s="405"/>
      <c r="X628" s="406"/>
      <c r="Y628" s="406"/>
      <c r="Z628" s="406"/>
      <c r="AA628" s="406"/>
      <c r="AB628" s="406"/>
      <c r="AC628" s="406"/>
      <c r="AD628" s="406"/>
      <c r="AE628" s="406"/>
      <c r="AF628" s="406"/>
      <c r="AG628" s="406"/>
      <c r="AH628" s="406"/>
      <c r="AI628" s="406"/>
      <c r="AJ628" s="406"/>
      <c r="AK628" s="406"/>
      <c r="AL628" s="406"/>
      <c r="AM628" s="406"/>
      <c r="AN628" s="406"/>
      <c r="AO628" s="406"/>
      <c r="AP628" s="406"/>
      <c r="AQ628" s="406"/>
      <c r="AR628" s="406"/>
      <c r="AS628" s="406"/>
      <c r="AT628" s="406"/>
      <c r="AU628" s="406"/>
      <c r="AV628" s="406"/>
      <c r="AW628" s="406"/>
      <c r="AX628" s="406"/>
      <c r="AY628" s="406"/>
      <c r="AZ628" s="406"/>
      <c r="BA628" s="406"/>
      <c r="BB628" s="406"/>
    </row>
    <row r="629" spans="1:54" ht="23.25" customHeight="1">
      <c r="A629" s="1151" t="s">
        <v>2252</v>
      </c>
      <c r="B629" s="1152"/>
      <c r="C629" s="1152"/>
      <c r="D629" s="1152"/>
      <c r="E629" s="1152"/>
      <c r="F629" s="1152"/>
      <c r="G629" s="1152"/>
      <c r="H629" s="1152"/>
      <c r="I629" s="1152"/>
      <c r="J629" s="1152"/>
      <c r="K629" s="1152"/>
      <c r="L629" s="1152"/>
      <c r="M629" s="1152"/>
      <c r="N629" s="1152"/>
      <c r="O629" s="1153"/>
      <c r="P629" s="1041"/>
      <c r="Q629" s="1041"/>
      <c r="R629" s="1041"/>
      <c r="S629" s="1041"/>
      <c r="T629" s="1041"/>
      <c r="U629" s="1041"/>
      <c r="V629" s="1041"/>
      <c r="W629" s="1041"/>
      <c r="X629" s="1041"/>
      <c r="Y629" s="1041"/>
      <c r="Z629" s="1041"/>
      <c r="AA629" s="1041"/>
      <c r="AB629" s="1041"/>
      <c r="AC629" s="1041"/>
      <c r="AD629" s="1041"/>
      <c r="AE629" s="1041"/>
      <c r="AF629" s="1041"/>
      <c r="AG629" s="1041"/>
      <c r="AH629" s="1041"/>
      <c r="AI629" s="1041"/>
      <c r="AJ629" s="1041"/>
      <c r="AK629" s="1041"/>
      <c r="AL629" s="1041"/>
      <c r="AM629" s="1041"/>
      <c r="AN629" s="1041"/>
      <c r="AO629" s="1041"/>
      <c r="AP629" s="1041"/>
      <c r="AQ629" s="1041"/>
      <c r="AR629" s="1041"/>
      <c r="AS629" s="1041"/>
      <c r="AT629" s="1041"/>
      <c r="AU629" s="1041"/>
      <c r="AV629" s="1041"/>
      <c r="AW629" s="1041"/>
      <c r="AX629" s="1041"/>
      <c r="AY629" s="1041"/>
      <c r="AZ629" s="1041"/>
      <c r="BA629" s="1041"/>
      <c r="BB629" s="1041"/>
    </row>
    <row r="630" spans="1:54" ht="23.25" customHeight="1">
      <c r="A630" s="1151" t="s">
        <v>2246</v>
      </c>
      <c r="B630" s="1152"/>
      <c r="C630" s="1152"/>
      <c r="D630" s="1152"/>
      <c r="E630" s="1152"/>
      <c r="F630" s="1152"/>
      <c r="G630" s="1152"/>
      <c r="H630" s="1152"/>
      <c r="I630" s="1152"/>
      <c r="J630" s="1152"/>
      <c r="K630" s="1152"/>
      <c r="L630" s="1152"/>
      <c r="M630" s="1152"/>
      <c r="N630" s="1152"/>
      <c r="O630" s="1153"/>
      <c r="P630" s="1041"/>
      <c r="Q630" s="1041"/>
      <c r="R630" s="1041"/>
      <c r="S630" s="1041"/>
      <c r="T630" s="1041"/>
      <c r="U630" s="1041"/>
      <c r="V630" s="1041"/>
      <c r="W630" s="1041"/>
      <c r="X630" s="1041"/>
      <c r="Y630" s="1041"/>
      <c r="Z630" s="1041"/>
      <c r="AA630" s="1041"/>
      <c r="AB630" s="1041"/>
      <c r="AC630" s="1041"/>
      <c r="AD630" s="1041"/>
      <c r="AE630" s="1041"/>
      <c r="AF630" s="1041"/>
      <c r="AG630" s="1041"/>
      <c r="AH630" s="1041"/>
      <c r="AI630" s="1041"/>
      <c r="AJ630" s="1041"/>
      <c r="AK630" s="1041"/>
      <c r="AL630" s="1041"/>
      <c r="AM630" s="1041"/>
      <c r="AN630" s="1041"/>
      <c r="AO630" s="1041"/>
      <c r="AP630" s="1041"/>
      <c r="AQ630" s="1041"/>
      <c r="AR630" s="1041"/>
      <c r="AS630" s="1041"/>
      <c r="AT630" s="1041"/>
      <c r="AU630" s="1041"/>
      <c r="AV630" s="1041"/>
      <c r="AW630" s="1041"/>
      <c r="AX630" s="1041"/>
      <c r="AY630" s="1041"/>
      <c r="AZ630" s="1041"/>
      <c r="BA630" s="1041"/>
      <c r="BB630" s="1041"/>
    </row>
    <row r="631" spans="1:54" ht="13.5" customHeight="1">
      <c r="A631" s="1151" t="s">
        <v>2247</v>
      </c>
      <c r="B631" s="1152"/>
      <c r="C631" s="1152"/>
      <c r="D631" s="1152"/>
      <c r="E631" s="1152"/>
      <c r="F631" s="1152"/>
      <c r="G631" s="1152"/>
      <c r="H631" s="1152"/>
      <c r="I631" s="1152"/>
      <c r="J631" s="1152"/>
      <c r="K631" s="1152"/>
      <c r="L631" s="1152"/>
      <c r="M631" s="1152"/>
      <c r="N631" s="1152"/>
      <c r="O631" s="1153"/>
      <c r="P631" s="1041"/>
      <c r="Q631" s="1041"/>
      <c r="R631" s="1041"/>
      <c r="S631" s="1041"/>
      <c r="T631" s="1041"/>
      <c r="U631" s="1041"/>
      <c r="V631" s="1041"/>
      <c r="W631" s="1041"/>
      <c r="X631" s="1041"/>
      <c r="Y631" s="1041"/>
      <c r="Z631" s="1041"/>
      <c r="AA631" s="1041"/>
      <c r="AB631" s="1041"/>
      <c r="AC631" s="1041"/>
      <c r="AD631" s="1041"/>
      <c r="AE631" s="1041"/>
      <c r="AF631" s="1041"/>
      <c r="AG631" s="1041"/>
      <c r="AH631" s="1041"/>
      <c r="AI631" s="1041"/>
      <c r="AJ631" s="1041"/>
      <c r="AK631" s="1041"/>
      <c r="AL631" s="1041"/>
      <c r="AM631" s="1041"/>
      <c r="AN631" s="1041"/>
      <c r="AO631" s="1041"/>
      <c r="AP631" s="1041"/>
      <c r="AQ631" s="1041"/>
      <c r="AR631" s="1041"/>
      <c r="AS631" s="1041"/>
      <c r="AT631" s="1041"/>
      <c r="AU631" s="1041"/>
      <c r="AV631" s="1041"/>
      <c r="AW631" s="1041"/>
      <c r="AX631" s="1041"/>
      <c r="AY631" s="1041"/>
      <c r="AZ631" s="1041"/>
      <c r="BA631" s="1041"/>
      <c r="BB631" s="1041"/>
    </row>
    <row r="632" spans="1:54" ht="11.45" customHeight="1">
      <c r="A632" s="1151" t="s">
        <v>2254</v>
      </c>
      <c r="B632" s="1152"/>
      <c r="C632" s="1152"/>
      <c r="D632" s="1152"/>
      <c r="E632" s="1152"/>
      <c r="F632" s="1152"/>
      <c r="G632" s="1152"/>
      <c r="H632" s="1152"/>
      <c r="I632" s="1152"/>
      <c r="J632" s="1152"/>
      <c r="K632" s="1152"/>
      <c r="L632" s="1152"/>
      <c r="M632" s="1152"/>
      <c r="N632" s="1152"/>
      <c r="O632" s="1153"/>
      <c r="P632" s="1041"/>
      <c r="Q632" s="1041"/>
      <c r="R632" s="1041"/>
      <c r="S632" s="1041"/>
      <c r="T632" s="1041"/>
      <c r="U632" s="1041"/>
      <c r="V632" s="1041"/>
      <c r="W632" s="1041"/>
      <c r="X632" s="1041"/>
      <c r="Y632" s="1041"/>
      <c r="Z632" s="1041"/>
      <c r="AA632" s="1041"/>
      <c r="AB632" s="1041"/>
      <c r="AC632" s="1041"/>
      <c r="AD632" s="1041"/>
      <c r="AE632" s="1041"/>
      <c r="AF632" s="1041"/>
      <c r="AG632" s="1041"/>
      <c r="AH632" s="1041"/>
      <c r="AI632" s="1041"/>
      <c r="AJ632" s="1041"/>
      <c r="AK632" s="1041"/>
      <c r="AL632" s="1041"/>
      <c r="AM632" s="1041"/>
      <c r="AN632" s="1041"/>
      <c r="AO632" s="1041"/>
      <c r="AP632" s="1041"/>
      <c r="AQ632" s="1041"/>
      <c r="AR632" s="1041"/>
      <c r="AS632" s="1041"/>
      <c r="AT632" s="1041"/>
      <c r="AU632" s="1041"/>
      <c r="AV632" s="1041"/>
      <c r="AW632" s="1041"/>
      <c r="AX632" s="1041"/>
      <c r="AY632" s="1041"/>
      <c r="AZ632" s="1041"/>
      <c r="BA632" s="1041"/>
      <c r="BB632" s="1041"/>
    </row>
    <row r="633" spans="1:54" s="769" customFormat="1" ht="11.45" customHeight="1">
      <c r="A633" s="1151" t="s">
        <v>2256</v>
      </c>
      <c r="B633" s="1152"/>
      <c r="C633" s="1152"/>
      <c r="D633" s="1152"/>
      <c r="E633" s="1152"/>
      <c r="F633" s="1152"/>
      <c r="G633" s="1152"/>
      <c r="H633" s="1152"/>
      <c r="I633" s="1152"/>
      <c r="J633" s="1152"/>
      <c r="K633" s="1152"/>
      <c r="L633" s="1152"/>
      <c r="M633" s="1152"/>
      <c r="N633" s="1152"/>
      <c r="O633" s="1153"/>
      <c r="P633" s="1041"/>
      <c r="Q633" s="1041"/>
      <c r="R633" s="1041"/>
      <c r="S633" s="1041"/>
      <c r="T633" s="1041"/>
      <c r="U633" s="1041"/>
      <c r="V633" s="1041"/>
      <c r="W633" s="1041"/>
      <c r="X633" s="1041"/>
      <c r="Y633" s="1041"/>
      <c r="Z633" s="1041"/>
      <c r="AA633" s="1041"/>
      <c r="AB633" s="1041"/>
      <c r="AC633" s="1041"/>
      <c r="AD633" s="1041"/>
      <c r="AE633" s="1041"/>
      <c r="AF633" s="1041"/>
      <c r="AG633" s="1041"/>
      <c r="AH633" s="1041"/>
      <c r="AI633" s="1041"/>
      <c r="AJ633" s="1041"/>
      <c r="AK633" s="1041"/>
      <c r="AL633" s="1041"/>
      <c r="AM633" s="1041"/>
      <c r="AN633" s="1041"/>
      <c r="AO633" s="1041"/>
      <c r="AP633" s="1041"/>
      <c r="AQ633" s="1041"/>
      <c r="AR633" s="1041"/>
      <c r="AS633" s="1041"/>
      <c r="AT633" s="1041"/>
      <c r="AU633" s="1041"/>
      <c r="AV633" s="1041"/>
      <c r="AW633" s="1041"/>
      <c r="AX633" s="1041"/>
      <c r="AY633" s="1041"/>
      <c r="AZ633" s="1041"/>
      <c r="BA633" s="1041"/>
      <c r="BB633" s="1041"/>
    </row>
    <row r="634" spans="1:54" s="769" customFormat="1" ht="11.45" customHeight="1">
      <c r="A634" s="1151" t="s">
        <v>2249</v>
      </c>
      <c r="B634" s="1152"/>
      <c r="C634" s="1152"/>
      <c r="D634" s="1152"/>
      <c r="E634" s="1152"/>
      <c r="F634" s="1152"/>
      <c r="G634" s="1152"/>
      <c r="H634" s="1152"/>
      <c r="I634" s="1152"/>
      <c r="J634" s="1152"/>
      <c r="K634" s="1152"/>
      <c r="L634" s="1152"/>
      <c r="M634" s="1152"/>
      <c r="N634" s="1152"/>
      <c r="O634" s="1153"/>
      <c r="P634" s="1041"/>
      <c r="Q634" s="1041"/>
      <c r="R634" s="1041"/>
      <c r="S634" s="1041"/>
      <c r="T634" s="1041"/>
      <c r="U634" s="1041"/>
      <c r="V634" s="1041"/>
      <c r="W634" s="1041"/>
      <c r="X634" s="1041"/>
      <c r="Y634" s="1041"/>
      <c r="Z634" s="1041"/>
      <c r="AA634" s="1041"/>
      <c r="AB634" s="1041"/>
      <c r="AC634" s="1041"/>
      <c r="AD634" s="1041"/>
      <c r="AE634" s="1041"/>
      <c r="AF634" s="1041"/>
      <c r="AG634" s="1041"/>
      <c r="AH634" s="1041"/>
      <c r="AI634" s="1041"/>
      <c r="AJ634" s="1041"/>
      <c r="AK634" s="1041"/>
      <c r="AL634" s="1041"/>
      <c r="AM634" s="1041"/>
      <c r="AN634" s="1041"/>
      <c r="AO634" s="1041"/>
      <c r="AP634" s="1041"/>
      <c r="AQ634" s="1041"/>
      <c r="AR634" s="1041"/>
      <c r="AS634" s="1041"/>
      <c r="AT634" s="1041"/>
      <c r="AU634" s="1041"/>
      <c r="AV634" s="1041"/>
      <c r="AW634" s="1041"/>
      <c r="AX634" s="1041"/>
      <c r="AY634" s="1041"/>
      <c r="AZ634" s="1041"/>
      <c r="BA634" s="1041"/>
      <c r="BB634" s="1041"/>
    </row>
    <row r="635" spans="1:54" s="327" customFormat="1" ht="11.45" customHeight="1">
      <c r="A635" s="315" t="s">
        <v>3609</v>
      </c>
      <c r="B635" s="289"/>
      <c r="C635" s="289"/>
      <c r="D635" s="289"/>
      <c r="E635" s="289"/>
      <c r="F635" s="289"/>
      <c r="G635" s="289"/>
      <c r="H635" s="289"/>
      <c r="I635" s="289"/>
      <c r="J635" s="289"/>
      <c r="K635" s="289"/>
      <c r="L635" s="289"/>
      <c r="M635" s="289"/>
      <c r="N635" s="289"/>
      <c r="O635" s="289"/>
      <c r="P635" s="289"/>
      <c r="Q635" s="289"/>
      <c r="R635" s="289"/>
      <c r="S635" s="289"/>
      <c r="T635" s="289"/>
      <c r="U635" s="289"/>
      <c r="V635" s="289"/>
      <c r="W635" s="289"/>
      <c r="X635" s="289"/>
      <c r="Y635" s="289"/>
      <c r="Z635" s="289"/>
      <c r="AA635" s="289"/>
      <c r="AB635" s="289"/>
      <c r="AC635" s="289"/>
      <c r="AD635" s="289"/>
      <c r="AE635" s="289"/>
      <c r="AF635" s="289"/>
      <c r="AG635" s="289"/>
      <c r="AH635" s="289"/>
      <c r="AI635" s="289"/>
      <c r="AJ635" s="289"/>
      <c r="AK635" s="289"/>
      <c r="AL635" s="289"/>
      <c r="AM635" s="289"/>
      <c r="AN635" s="289"/>
      <c r="AO635" s="289"/>
      <c r="AP635" s="289"/>
      <c r="AQ635" s="289"/>
      <c r="AR635" s="289"/>
      <c r="AS635" s="289"/>
      <c r="AT635" s="289"/>
      <c r="AU635" s="289"/>
      <c r="AV635" s="289"/>
      <c r="AW635" s="289"/>
      <c r="AX635" s="289"/>
      <c r="AY635" s="289"/>
      <c r="AZ635" s="289"/>
      <c r="BA635" s="289"/>
      <c r="BB635" s="289"/>
    </row>
    <row r="636" spans="1:54" s="289" customFormat="1" ht="12.6" customHeight="1">
      <c r="A636" s="315" t="s">
        <v>2302</v>
      </c>
      <c r="B636" s="393"/>
      <c r="C636" s="1036" t="str">
        <f>$C$2</f>
        <v>ELEKTROSYSTEM, a.s.</v>
      </c>
      <c r="D636" s="1036"/>
      <c r="E636" s="1036"/>
      <c r="F636" s="1036"/>
      <c r="G636" s="1036"/>
      <c r="H636" s="1036"/>
      <c r="I636" s="1036"/>
      <c r="J636" s="1036"/>
      <c r="K636" s="1036"/>
      <c r="L636" s="1036"/>
      <c r="M636" s="1036"/>
      <c r="N636" s="1036"/>
      <c r="O636" s="1036"/>
      <c r="P636" s="1036"/>
      <c r="Q636" s="1036"/>
      <c r="R636" s="1036"/>
      <c r="S636" s="1036"/>
      <c r="T636" s="1036"/>
      <c r="U636" s="1036"/>
      <c r="V636" s="1036"/>
      <c r="W636" s="1036"/>
      <c r="X636" s="1036"/>
      <c r="Y636" s="1036"/>
      <c r="Z636" s="1037"/>
      <c r="AB636" s="289" t="s">
        <v>922</v>
      </c>
      <c r="AD636" s="1035" t="str">
        <f>$AD$2</f>
        <v>31571875</v>
      </c>
      <c r="AE636" s="1036"/>
      <c r="AF636" s="1036"/>
      <c r="AG636" s="1036"/>
      <c r="AH636" s="1036"/>
      <c r="AI636" s="1036"/>
      <c r="AJ636" s="1036"/>
      <c r="AK636" s="1037"/>
      <c r="AL636" s="289" t="s">
        <v>844</v>
      </c>
      <c r="AN636" s="1026" t="str">
        <f>$AN$2</f>
        <v>21020448496</v>
      </c>
      <c r="AO636" s="1027"/>
      <c r="AP636" s="1027"/>
      <c r="AQ636" s="1027"/>
      <c r="AR636" s="1027"/>
      <c r="AS636" s="1027"/>
      <c r="AT636" s="1027"/>
      <c r="AU636" s="1027"/>
      <c r="AV636" s="1027"/>
      <c r="AW636" s="1027"/>
      <c r="AX636" s="1027"/>
      <c r="AY636" s="1027"/>
      <c r="AZ636" s="1027"/>
      <c r="BA636" s="1027"/>
      <c r="BB636" s="1028"/>
    </row>
    <row r="637" spans="1:54" s="769" customFormat="1" ht="11.45" customHeight="1">
      <c r="A637" s="819"/>
      <c r="B637" s="819"/>
      <c r="C637" s="819"/>
      <c r="D637" s="819"/>
      <c r="E637" s="819"/>
      <c r="F637" s="819"/>
      <c r="G637" s="819"/>
      <c r="H637" s="819"/>
      <c r="I637" s="819"/>
      <c r="J637" s="819"/>
      <c r="K637" s="819"/>
      <c r="L637" s="819"/>
      <c r="M637" s="819"/>
      <c r="N637" s="819"/>
      <c r="O637" s="819"/>
      <c r="P637" s="749"/>
      <c r="Q637" s="749"/>
      <c r="R637" s="749"/>
      <c r="S637" s="749"/>
      <c r="T637" s="749"/>
      <c r="U637" s="749"/>
      <c r="V637" s="749"/>
      <c r="W637" s="749"/>
      <c r="X637" s="749"/>
      <c r="Y637" s="749"/>
      <c r="Z637" s="749"/>
      <c r="AA637" s="749"/>
      <c r="AB637" s="749"/>
      <c r="AC637" s="749"/>
      <c r="AD637" s="749"/>
      <c r="AE637" s="749"/>
      <c r="AF637" s="749"/>
      <c r="AG637" s="749"/>
      <c r="AH637" s="749"/>
      <c r="AI637" s="749"/>
      <c r="AJ637" s="749"/>
      <c r="AK637" s="749"/>
      <c r="AL637" s="749"/>
      <c r="AM637" s="749"/>
      <c r="AN637" s="749"/>
      <c r="AO637" s="749"/>
      <c r="AP637" s="749"/>
      <c r="AQ637" s="749"/>
      <c r="AR637" s="749"/>
      <c r="AS637" s="749"/>
      <c r="AT637" s="749"/>
      <c r="AU637" s="749"/>
      <c r="AV637" s="749"/>
      <c r="AW637" s="749"/>
      <c r="AX637" s="749"/>
      <c r="AY637" s="749"/>
      <c r="AZ637" s="749"/>
      <c r="BA637" s="749"/>
      <c r="BB637" s="749"/>
    </row>
    <row r="638" spans="1:54" s="769" customFormat="1" ht="24.75" customHeight="1">
      <c r="A638" s="1307" t="s">
        <v>502</v>
      </c>
      <c r="B638" s="1187"/>
      <c r="C638" s="1187"/>
      <c r="D638" s="1187"/>
      <c r="E638" s="1187"/>
      <c r="F638" s="1187"/>
      <c r="G638" s="1187"/>
      <c r="H638" s="1187"/>
      <c r="I638" s="1187"/>
      <c r="J638" s="1187"/>
      <c r="K638" s="1187"/>
      <c r="L638" s="1187"/>
      <c r="M638" s="1187"/>
      <c r="N638" s="1187"/>
      <c r="O638" s="1308"/>
      <c r="P638" s="1041"/>
      <c r="Q638" s="1041"/>
      <c r="R638" s="1041"/>
      <c r="S638" s="1041"/>
      <c r="T638" s="1041"/>
      <c r="U638" s="1041"/>
      <c r="V638" s="1041"/>
      <c r="W638" s="1041"/>
      <c r="X638" s="1041"/>
      <c r="Y638" s="1041"/>
      <c r="Z638" s="1041"/>
      <c r="AA638" s="1041"/>
      <c r="AB638" s="1041"/>
      <c r="AC638" s="1041"/>
      <c r="AD638" s="1041"/>
      <c r="AE638" s="1041"/>
      <c r="AF638" s="1041"/>
      <c r="AG638" s="1041"/>
      <c r="AH638" s="1041"/>
      <c r="AI638" s="1041"/>
      <c r="AJ638" s="1041"/>
      <c r="AK638" s="1041"/>
      <c r="AL638" s="1041"/>
      <c r="AM638" s="1041"/>
      <c r="AN638" s="1041"/>
      <c r="AO638" s="1041"/>
      <c r="AP638" s="1041"/>
      <c r="AQ638" s="1041"/>
      <c r="AR638" s="1041"/>
      <c r="AS638" s="1041"/>
      <c r="AT638" s="1041"/>
      <c r="AU638" s="1041"/>
      <c r="AV638" s="1041"/>
      <c r="AW638" s="1041"/>
      <c r="AX638" s="1041"/>
      <c r="AY638" s="1041"/>
      <c r="AZ638" s="1041"/>
      <c r="BA638" s="1041"/>
      <c r="BB638" s="1041"/>
    </row>
    <row r="639" spans="1:54" s="769" customFormat="1" ht="11.45" customHeight="1">
      <c r="A639" s="820" t="s">
        <v>1784</v>
      </c>
      <c r="B639" s="821"/>
      <c r="C639" s="821"/>
      <c r="D639" s="821"/>
      <c r="E639" s="821"/>
      <c r="F639" s="821"/>
      <c r="G639" s="821"/>
      <c r="H639" s="821"/>
      <c r="I639" s="821"/>
      <c r="J639" s="821"/>
      <c r="K639" s="821"/>
      <c r="L639" s="821"/>
      <c r="M639" s="821"/>
      <c r="N639" s="821"/>
      <c r="O639" s="822"/>
      <c r="P639" s="1041"/>
      <c r="Q639" s="1041"/>
      <c r="R639" s="1041"/>
      <c r="S639" s="1041"/>
      <c r="T639" s="1041"/>
      <c r="U639" s="1041"/>
      <c r="V639" s="1041"/>
      <c r="W639" s="1041"/>
      <c r="X639" s="1041"/>
      <c r="Y639" s="1041"/>
      <c r="Z639" s="1041"/>
      <c r="AA639" s="1041"/>
      <c r="AB639" s="1041"/>
      <c r="AC639" s="1041"/>
      <c r="AD639" s="1041"/>
      <c r="AE639" s="1041"/>
      <c r="AF639" s="1041"/>
      <c r="AG639" s="1041"/>
      <c r="AH639" s="1041"/>
      <c r="AI639" s="1041"/>
      <c r="AJ639" s="1041"/>
      <c r="AK639" s="1041"/>
      <c r="AL639" s="1041"/>
      <c r="AM639" s="1041"/>
      <c r="AN639" s="1041"/>
      <c r="AO639" s="1041"/>
      <c r="AP639" s="1041"/>
      <c r="AQ639" s="1041"/>
      <c r="AR639" s="1041"/>
      <c r="AS639" s="1041"/>
      <c r="AT639" s="1041"/>
      <c r="AU639" s="1041"/>
      <c r="AV639" s="1041"/>
      <c r="AW639" s="1041"/>
      <c r="AX639" s="1041"/>
      <c r="AY639" s="1041"/>
      <c r="AZ639" s="1041"/>
      <c r="BA639" s="1041"/>
      <c r="BB639" s="1041"/>
    </row>
    <row r="640" spans="1:54" s="769" customFormat="1" ht="11.45" customHeight="1">
      <c r="A640" s="820" t="s">
        <v>1783</v>
      </c>
      <c r="B640" s="821"/>
      <c r="C640" s="821"/>
      <c r="D640" s="821"/>
      <c r="E640" s="821"/>
      <c r="F640" s="821"/>
      <c r="G640" s="821"/>
      <c r="H640" s="821"/>
      <c r="I640" s="821"/>
      <c r="J640" s="821"/>
      <c r="K640" s="821"/>
      <c r="L640" s="821"/>
      <c r="M640" s="821"/>
      <c r="N640" s="821"/>
      <c r="O640" s="822"/>
      <c r="P640" s="1041"/>
      <c r="Q640" s="1041"/>
      <c r="R640" s="1041"/>
      <c r="S640" s="1041"/>
      <c r="T640" s="1041"/>
      <c r="U640" s="1041"/>
      <c r="V640" s="1041"/>
      <c r="W640" s="1041"/>
      <c r="X640" s="1041"/>
      <c r="Y640" s="1041"/>
      <c r="Z640" s="1041"/>
      <c r="AA640" s="1041"/>
      <c r="AB640" s="1041"/>
      <c r="AC640" s="1041"/>
      <c r="AD640" s="1041"/>
      <c r="AE640" s="1041"/>
      <c r="AF640" s="1041"/>
      <c r="AG640" s="1041"/>
      <c r="AH640" s="1041"/>
      <c r="AI640" s="1041"/>
      <c r="AJ640" s="1041"/>
      <c r="AK640" s="1041"/>
      <c r="AL640" s="1041"/>
      <c r="AM640" s="1041"/>
      <c r="AN640" s="1041"/>
      <c r="AO640" s="1041"/>
      <c r="AP640" s="1041"/>
      <c r="AQ640" s="1041"/>
      <c r="AR640" s="1041"/>
      <c r="AS640" s="1041"/>
      <c r="AT640" s="1041"/>
      <c r="AU640" s="1041"/>
      <c r="AV640" s="1041"/>
      <c r="AW640" s="1041"/>
      <c r="AX640" s="1041"/>
      <c r="AY640" s="1041"/>
      <c r="AZ640" s="1041"/>
      <c r="BA640" s="1041"/>
      <c r="BB640" s="1041"/>
    </row>
    <row r="641" spans="1:54" ht="11.45" customHeight="1">
      <c r="A641" s="820" t="s">
        <v>2251</v>
      </c>
      <c r="B641" s="823"/>
      <c r="C641" s="821"/>
      <c r="D641" s="821"/>
      <c r="E641" s="821"/>
      <c r="F641" s="821"/>
      <c r="G641" s="821"/>
      <c r="H641" s="821"/>
      <c r="I641" s="821"/>
      <c r="J641" s="821"/>
      <c r="K641" s="821"/>
      <c r="L641" s="821"/>
      <c r="M641" s="821"/>
      <c r="N641" s="821"/>
      <c r="O641" s="822"/>
      <c r="P641" s="1041"/>
      <c r="Q641" s="1041"/>
      <c r="R641" s="1041"/>
      <c r="S641" s="1041"/>
      <c r="T641" s="1041"/>
      <c r="U641" s="1041"/>
      <c r="V641" s="1041"/>
      <c r="W641" s="1041"/>
      <c r="X641" s="1041"/>
      <c r="Y641" s="1041"/>
      <c r="Z641" s="1041"/>
      <c r="AA641" s="1041"/>
      <c r="AB641" s="1041"/>
      <c r="AC641" s="1041"/>
      <c r="AD641" s="1041"/>
      <c r="AE641" s="1041"/>
      <c r="AF641" s="1041"/>
      <c r="AG641" s="1041"/>
      <c r="AH641" s="1041"/>
      <c r="AI641" s="1041"/>
      <c r="AJ641" s="1041"/>
      <c r="AK641" s="1041"/>
      <c r="AL641" s="1041"/>
      <c r="AM641" s="1041"/>
      <c r="AN641" s="1041"/>
      <c r="AO641" s="1041"/>
      <c r="AP641" s="1041"/>
      <c r="AQ641" s="1041"/>
      <c r="AR641" s="1041"/>
      <c r="AS641" s="1041"/>
      <c r="AT641" s="1041"/>
      <c r="AU641" s="1041"/>
      <c r="AV641" s="1041"/>
      <c r="AW641" s="1041"/>
      <c r="AX641" s="1041"/>
      <c r="AY641" s="1041"/>
      <c r="AZ641" s="1041"/>
      <c r="BA641" s="1041"/>
      <c r="BB641" s="1041"/>
    </row>
    <row r="642" spans="1:54" ht="11.45" customHeight="1">
      <c r="A642" s="820" t="s">
        <v>254</v>
      </c>
      <c r="B642" s="823"/>
      <c r="C642" s="821"/>
      <c r="D642" s="821"/>
      <c r="E642" s="821"/>
      <c r="F642" s="821"/>
      <c r="G642" s="821"/>
      <c r="H642" s="821"/>
      <c r="I642" s="821"/>
      <c r="J642" s="821"/>
      <c r="K642" s="821"/>
      <c r="L642" s="821"/>
      <c r="M642" s="821"/>
      <c r="N642" s="821"/>
      <c r="O642" s="822"/>
      <c r="P642" s="1041"/>
      <c r="Q642" s="1041"/>
      <c r="R642" s="1041"/>
      <c r="S642" s="1041"/>
      <c r="T642" s="1041"/>
      <c r="U642" s="1041"/>
      <c r="V642" s="1041"/>
      <c r="W642" s="1041"/>
      <c r="X642" s="1041"/>
      <c r="Y642" s="1041"/>
      <c r="Z642" s="1041"/>
      <c r="AA642" s="1041"/>
      <c r="AB642" s="1041"/>
      <c r="AC642" s="1041"/>
      <c r="AD642" s="1041"/>
      <c r="AE642" s="1041"/>
      <c r="AF642" s="1041"/>
      <c r="AG642" s="1041"/>
      <c r="AH642" s="1041"/>
      <c r="AI642" s="1041"/>
      <c r="AJ642" s="1041"/>
      <c r="AK642" s="1041"/>
      <c r="AL642" s="1041"/>
      <c r="AM642" s="1041"/>
      <c r="AN642" s="1041"/>
      <c r="AO642" s="1041"/>
      <c r="AP642" s="1041"/>
      <c r="AQ642" s="1041"/>
      <c r="AR642" s="1041"/>
      <c r="AS642" s="1041"/>
      <c r="AT642" s="1041"/>
      <c r="AU642" s="1041"/>
      <c r="AV642" s="1041"/>
      <c r="AW642" s="1041"/>
      <c r="AX642" s="1041"/>
      <c r="AY642" s="1041"/>
      <c r="AZ642" s="1041"/>
      <c r="BA642" s="1041"/>
      <c r="BB642" s="1041"/>
    </row>
    <row r="643" spans="1:54" ht="11.45" customHeight="1">
      <c r="A643" s="824" t="s">
        <v>506</v>
      </c>
      <c r="B643" s="789"/>
      <c r="C643" s="771"/>
      <c r="D643" s="771"/>
      <c r="E643" s="771"/>
      <c r="F643" s="771"/>
      <c r="G643" s="771"/>
      <c r="H643" s="771"/>
      <c r="I643" s="771"/>
      <c r="J643" s="771"/>
      <c r="K643" s="771"/>
      <c r="L643" s="771"/>
      <c r="M643" s="771"/>
      <c r="N643" s="771"/>
      <c r="O643" s="772"/>
      <c r="P643" s="1041">
        <f>P629+P630+P631+P632+P633+P634+P638+P639+P640+P641</f>
        <v>0</v>
      </c>
      <c r="Q643" s="1041"/>
      <c r="R643" s="1041"/>
      <c r="S643" s="1041"/>
      <c r="T643" s="1041"/>
      <c r="U643" s="1041"/>
      <c r="V643" s="1041"/>
      <c r="W643" s="1041"/>
      <c r="X643" s="1041"/>
      <c r="Y643" s="1041"/>
      <c r="Z643" s="1041"/>
      <c r="AA643" s="1041"/>
      <c r="AB643" s="1041"/>
      <c r="AC643" s="1041"/>
      <c r="AD643" s="1041"/>
      <c r="AE643" s="1041"/>
      <c r="AF643" s="1041"/>
      <c r="AG643" s="1041"/>
      <c r="AH643" s="1041"/>
      <c r="AI643" s="1041"/>
      <c r="AJ643" s="1041"/>
      <c r="AK643" s="1041"/>
      <c r="AL643" s="1041"/>
      <c r="AM643" s="1041"/>
      <c r="AN643" s="1041"/>
      <c r="AO643" s="1041"/>
      <c r="AP643" s="1041"/>
      <c r="AQ643" s="1041"/>
      <c r="AR643" s="1041"/>
      <c r="AS643" s="1041"/>
      <c r="AT643" s="1041"/>
      <c r="AU643" s="1041"/>
      <c r="AV643" s="1041"/>
      <c r="AW643" s="1041"/>
      <c r="AX643" s="1041"/>
      <c r="AY643" s="1041"/>
      <c r="AZ643" s="1041"/>
      <c r="BA643" s="1041"/>
      <c r="BB643" s="1041"/>
    </row>
    <row r="644" spans="1:54" ht="12.6" customHeight="1">
      <c r="A644" s="785" t="s">
        <v>1782</v>
      </c>
      <c r="B644" s="761"/>
      <c r="C644" s="761"/>
      <c r="D644" s="761"/>
      <c r="E644" s="761"/>
      <c r="F644" s="761"/>
      <c r="G644" s="761"/>
      <c r="H644" s="761"/>
      <c r="I644" s="761"/>
      <c r="J644" s="761"/>
      <c r="K644" s="761"/>
      <c r="L644" s="761"/>
      <c r="M644" s="761"/>
      <c r="N644" s="761"/>
      <c r="O644" s="761"/>
      <c r="P644" s="761"/>
      <c r="Q644" s="761"/>
      <c r="R644" s="761"/>
      <c r="S644" s="761"/>
      <c r="T644" s="761"/>
      <c r="U644" s="761"/>
      <c r="V644" s="761"/>
      <c r="W644" s="761"/>
      <c r="X644" s="761"/>
      <c r="Y644" s="761"/>
      <c r="Z644" s="761"/>
      <c r="AA644" s="761"/>
      <c r="AB644" s="761"/>
      <c r="AC644" s="761"/>
      <c r="AD644" s="761"/>
      <c r="AE644" s="761"/>
      <c r="AF644" s="761"/>
      <c r="AG644" s="761"/>
      <c r="AH644" s="761"/>
      <c r="AI644" s="761"/>
      <c r="AJ644" s="761"/>
      <c r="AK644" s="761"/>
      <c r="AL644" s="761"/>
      <c r="AM644" s="761"/>
      <c r="AN644" s="761"/>
      <c r="AO644" s="761"/>
      <c r="AP644" s="761"/>
      <c r="AQ644" s="761"/>
      <c r="AR644" s="761"/>
      <c r="AS644" s="761"/>
      <c r="AT644" s="761"/>
      <c r="AU644" s="761"/>
      <c r="AV644" s="761"/>
      <c r="AW644" s="761"/>
      <c r="AX644" s="761"/>
      <c r="AY644" s="761"/>
      <c r="AZ644" s="761"/>
      <c r="BA644" s="761"/>
      <c r="BB644" s="786"/>
    </row>
    <row r="645" spans="1:54" ht="9.9499999999999993" customHeight="1">
      <c r="A645" s="1058"/>
      <c r="B645" s="1059"/>
      <c r="C645" s="1059"/>
      <c r="D645" s="1059"/>
      <c r="E645" s="1059"/>
      <c r="F645" s="1059"/>
      <c r="G645" s="1059"/>
      <c r="H645" s="1059"/>
      <c r="I645" s="1059"/>
      <c r="J645" s="1059"/>
      <c r="K645" s="1059"/>
      <c r="L645" s="1059"/>
      <c r="M645" s="1059"/>
      <c r="N645" s="1059"/>
      <c r="O645" s="1059"/>
      <c r="P645" s="1059"/>
      <c r="Q645" s="1059"/>
      <c r="R645" s="1059"/>
      <c r="S645" s="1059"/>
      <c r="T645" s="1059"/>
      <c r="U645" s="1059"/>
      <c r="V645" s="1059"/>
      <c r="W645" s="1059"/>
      <c r="X645" s="1059"/>
      <c r="Y645" s="1059"/>
      <c r="Z645" s="1059"/>
      <c r="AA645" s="1059"/>
      <c r="AB645" s="1059"/>
      <c r="AC645" s="1059"/>
      <c r="AD645" s="1059"/>
      <c r="AE645" s="1059"/>
      <c r="AF645" s="1059"/>
      <c r="AG645" s="1059"/>
      <c r="AH645" s="1059"/>
      <c r="AI645" s="1059"/>
      <c r="AJ645" s="1059"/>
      <c r="AK645" s="1059"/>
      <c r="AL645" s="1059"/>
      <c r="AM645" s="1059"/>
      <c r="AN645" s="1059"/>
      <c r="AO645" s="1059"/>
      <c r="AP645" s="1059"/>
      <c r="AQ645" s="1059"/>
      <c r="AR645" s="1059"/>
      <c r="AS645" s="1059"/>
      <c r="AT645" s="1059"/>
      <c r="AU645" s="1059"/>
      <c r="AV645" s="1059"/>
      <c r="AW645" s="1059"/>
      <c r="AX645" s="1059"/>
      <c r="AY645" s="1059"/>
      <c r="AZ645" s="1059"/>
      <c r="BA645" s="1059"/>
      <c r="BB645" s="1060"/>
    </row>
    <row r="646" spans="1:54" ht="9.9499999999999993" customHeight="1">
      <c r="A646" s="1061"/>
      <c r="B646" s="1062"/>
      <c r="C646" s="1062"/>
      <c r="D646" s="1062"/>
      <c r="E646" s="1062"/>
      <c r="F646" s="1062"/>
      <c r="G646" s="1062"/>
      <c r="H646" s="1062"/>
      <c r="I646" s="1062"/>
      <c r="J646" s="1062"/>
      <c r="K646" s="1062"/>
      <c r="L646" s="1062"/>
      <c r="M646" s="1062"/>
      <c r="N646" s="1062"/>
      <c r="O646" s="1062"/>
      <c r="P646" s="1062"/>
      <c r="Q646" s="1062"/>
      <c r="R646" s="1062"/>
      <c r="S646" s="1062"/>
      <c r="T646" s="1062"/>
      <c r="U646" s="1062"/>
      <c r="V646" s="1062"/>
      <c r="W646" s="1062"/>
      <c r="X646" s="1062"/>
      <c r="Y646" s="1062"/>
      <c r="Z646" s="1062"/>
      <c r="AA646" s="1062"/>
      <c r="AB646" s="1062"/>
      <c r="AC646" s="1062"/>
      <c r="AD646" s="1062"/>
      <c r="AE646" s="1062"/>
      <c r="AF646" s="1062"/>
      <c r="AG646" s="1062"/>
      <c r="AH646" s="1062"/>
      <c r="AI646" s="1062"/>
      <c r="AJ646" s="1062"/>
      <c r="AK646" s="1062"/>
      <c r="AL646" s="1062"/>
      <c r="AM646" s="1062"/>
      <c r="AN646" s="1062"/>
      <c r="AO646" s="1062"/>
      <c r="AP646" s="1062"/>
      <c r="AQ646" s="1062"/>
      <c r="AR646" s="1062"/>
      <c r="AS646" s="1062"/>
      <c r="AT646" s="1062"/>
      <c r="AU646" s="1062"/>
      <c r="AV646" s="1062"/>
      <c r="AW646" s="1062"/>
      <c r="AX646" s="1062"/>
      <c r="AY646" s="1062"/>
      <c r="AZ646" s="1062"/>
      <c r="BA646" s="1062"/>
      <c r="BB646" s="1063"/>
    </row>
    <row r="647" spans="1:54" ht="9.9499999999999993" customHeight="1">
      <c r="A647" s="1061"/>
      <c r="B647" s="1062"/>
      <c r="C647" s="1062"/>
      <c r="D647" s="1062"/>
      <c r="E647" s="1062"/>
      <c r="F647" s="1062"/>
      <c r="G647" s="1062"/>
      <c r="H647" s="1062"/>
      <c r="I647" s="1062"/>
      <c r="J647" s="1062"/>
      <c r="K647" s="1062"/>
      <c r="L647" s="1062"/>
      <c r="M647" s="1062"/>
      <c r="N647" s="1062"/>
      <c r="O647" s="1062"/>
      <c r="P647" s="1062"/>
      <c r="Q647" s="1062"/>
      <c r="R647" s="1062"/>
      <c r="S647" s="1062"/>
      <c r="T647" s="1062"/>
      <c r="U647" s="1062"/>
      <c r="V647" s="1062"/>
      <c r="W647" s="1062"/>
      <c r="X647" s="1062"/>
      <c r="Y647" s="1062"/>
      <c r="Z647" s="1062"/>
      <c r="AA647" s="1062"/>
      <c r="AB647" s="1062"/>
      <c r="AC647" s="1062"/>
      <c r="AD647" s="1062"/>
      <c r="AE647" s="1062"/>
      <c r="AF647" s="1062"/>
      <c r="AG647" s="1062"/>
      <c r="AH647" s="1062"/>
      <c r="AI647" s="1062"/>
      <c r="AJ647" s="1062"/>
      <c r="AK647" s="1062"/>
      <c r="AL647" s="1062"/>
      <c r="AM647" s="1062"/>
      <c r="AN647" s="1062"/>
      <c r="AO647" s="1062"/>
      <c r="AP647" s="1062"/>
      <c r="AQ647" s="1062"/>
      <c r="AR647" s="1062"/>
      <c r="AS647" s="1062"/>
      <c r="AT647" s="1062"/>
      <c r="AU647" s="1062"/>
      <c r="AV647" s="1062"/>
      <c r="AW647" s="1062"/>
      <c r="AX647" s="1062"/>
      <c r="AY647" s="1062"/>
      <c r="AZ647" s="1062"/>
      <c r="BA647" s="1062"/>
      <c r="BB647" s="1063"/>
    </row>
    <row r="648" spans="1:54" ht="9.9499999999999993" customHeight="1">
      <c r="A648" s="1061"/>
      <c r="B648" s="1062"/>
      <c r="C648" s="1062"/>
      <c r="D648" s="1062"/>
      <c r="E648" s="1062"/>
      <c r="F648" s="1062"/>
      <c r="G648" s="1062"/>
      <c r="H648" s="1062"/>
      <c r="I648" s="1062"/>
      <c r="J648" s="1062"/>
      <c r="K648" s="1062"/>
      <c r="L648" s="1062"/>
      <c r="M648" s="1062"/>
      <c r="N648" s="1062"/>
      <c r="O648" s="1062"/>
      <c r="P648" s="1062"/>
      <c r="Q648" s="1062"/>
      <c r="R648" s="1062"/>
      <c r="S648" s="1062"/>
      <c r="T648" s="1062"/>
      <c r="U648" s="1062"/>
      <c r="V648" s="1062"/>
      <c r="W648" s="1062"/>
      <c r="X648" s="1062"/>
      <c r="Y648" s="1062"/>
      <c r="Z648" s="1062"/>
      <c r="AA648" s="1062"/>
      <c r="AB648" s="1062"/>
      <c r="AC648" s="1062"/>
      <c r="AD648" s="1062"/>
      <c r="AE648" s="1062"/>
      <c r="AF648" s="1062"/>
      <c r="AG648" s="1062"/>
      <c r="AH648" s="1062"/>
      <c r="AI648" s="1062"/>
      <c r="AJ648" s="1062"/>
      <c r="AK648" s="1062"/>
      <c r="AL648" s="1062"/>
      <c r="AM648" s="1062"/>
      <c r="AN648" s="1062"/>
      <c r="AO648" s="1062"/>
      <c r="AP648" s="1062"/>
      <c r="AQ648" s="1062"/>
      <c r="AR648" s="1062"/>
      <c r="AS648" s="1062"/>
      <c r="AT648" s="1062"/>
      <c r="AU648" s="1062"/>
      <c r="AV648" s="1062"/>
      <c r="AW648" s="1062"/>
      <c r="AX648" s="1062"/>
      <c r="AY648" s="1062"/>
      <c r="AZ648" s="1062"/>
      <c r="BA648" s="1062"/>
      <c r="BB648" s="1063"/>
    </row>
    <row r="649" spans="1:54" ht="9.9499999999999993" customHeight="1">
      <c r="A649" s="1064"/>
      <c r="B649" s="1065"/>
      <c r="C649" s="1065"/>
      <c r="D649" s="1065"/>
      <c r="E649" s="1065"/>
      <c r="F649" s="1065"/>
      <c r="G649" s="1065"/>
      <c r="H649" s="1065"/>
      <c r="I649" s="1065"/>
      <c r="J649" s="1065"/>
      <c r="K649" s="1065"/>
      <c r="L649" s="1065"/>
      <c r="M649" s="1065"/>
      <c r="N649" s="1065"/>
      <c r="O649" s="1065"/>
      <c r="P649" s="1065"/>
      <c r="Q649" s="1065"/>
      <c r="R649" s="1065"/>
      <c r="S649" s="1065"/>
      <c r="T649" s="1065"/>
      <c r="U649" s="1065"/>
      <c r="V649" s="1065"/>
      <c r="W649" s="1065"/>
      <c r="X649" s="1065"/>
      <c r="Y649" s="1065"/>
      <c r="Z649" s="1065"/>
      <c r="AA649" s="1065"/>
      <c r="AB649" s="1065"/>
      <c r="AC649" s="1065"/>
      <c r="AD649" s="1065"/>
      <c r="AE649" s="1065"/>
      <c r="AF649" s="1065"/>
      <c r="AG649" s="1065"/>
      <c r="AH649" s="1065"/>
      <c r="AI649" s="1065"/>
      <c r="AJ649" s="1065"/>
      <c r="AK649" s="1065"/>
      <c r="AL649" s="1065"/>
      <c r="AM649" s="1065"/>
      <c r="AN649" s="1065"/>
      <c r="AO649" s="1065"/>
      <c r="AP649" s="1065"/>
      <c r="AQ649" s="1065"/>
      <c r="AR649" s="1065"/>
      <c r="AS649" s="1065"/>
      <c r="AT649" s="1065"/>
      <c r="AU649" s="1065"/>
      <c r="AV649" s="1065"/>
      <c r="AW649" s="1065"/>
      <c r="AX649" s="1065"/>
      <c r="AY649" s="1065"/>
      <c r="AZ649" s="1065"/>
      <c r="BA649" s="1065"/>
      <c r="BB649" s="1066"/>
    </row>
    <row r="650" spans="1:54" ht="12.6" customHeight="1">
      <c r="A650" s="769" t="s">
        <v>1781</v>
      </c>
      <c r="B650" s="769"/>
      <c r="C650" s="769"/>
      <c r="D650" s="769"/>
      <c r="E650" s="769"/>
      <c r="F650" s="769"/>
      <c r="G650" s="769"/>
      <c r="H650" s="769"/>
      <c r="I650" s="769"/>
      <c r="J650" s="769"/>
      <c r="K650" s="769"/>
      <c r="L650" s="769"/>
      <c r="M650" s="769"/>
      <c r="N650" s="769"/>
      <c r="O650" s="769"/>
      <c r="P650" s="769"/>
      <c r="Q650" s="769"/>
      <c r="R650" s="769"/>
      <c r="S650" s="769"/>
      <c r="T650" s="769"/>
      <c r="U650" s="769"/>
      <c r="V650" s="769"/>
      <c r="W650" s="769"/>
      <c r="X650" s="769"/>
      <c r="Y650" s="769"/>
      <c r="Z650" s="769"/>
      <c r="AA650" s="769"/>
      <c r="AB650" s="769"/>
      <c r="AC650" s="769"/>
      <c r="AD650" s="769"/>
      <c r="AE650" s="769"/>
      <c r="AF650" s="769"/>
      <c r="AG650" s="769"/>
      <c r="AH650" s="769"/>
      <c r="AI650" s="769"/>
      <c r="AJ650" s="769"/>
      <c r="AK650" s="769"/>
      <c r="AL650" s="769"/>
      <c r="AM650" s="769"/>
      <c r="AN650" s="769"/>
      <c r="AO650" s="769"/>
      <c r="AP650" s="769"/>
      <c r="AQ650" s="769"/>
      <c r="AR650" s="769"/>
      <c r="AS650" s="769"/>
      <c r="AT650" s="769"/>
      <c r="AU650" s="769"/>
      <c r="AV650" s="769"/>
      <c r="AW650" s="769"/>
      <c r="AX650" s="769"/>
      <c r="AY650" s="769"/>
      <c r="AZ650" s="769"/>
      <c r="BA650" s="769"/>
      <c r="BB650" s="769"/>
    </row>
    <row r="651" spans="1:54" ht="12.6" customHeight="1">
      <c r="A651" s="769" t="s">
        <v>1780</v>
      </c>
      <c r="B651" s="769"/>
      <c r="C651" s="769"/>
      <c r="D651" s="769"/>
      <c r="E651" s="769"/>
      <c r="F651" s="769"/>
      <c r="G651" s="769"/>
      <c r="H651" s="769"/>
      <c r="I651" s="769"/>
      <c r="J651" s="769"/>
      <c r="K651" s="769"/>
      <c r="L651" s="769"/>
      <c r="M651" s="769"/>
      <c r="N651" s="769"/>
      <c r="O651" s="769"/>
      <c r="P651" s="769"/>
      <c r="Q651" s="769"/>
      <c r="R651" s="769"/>
      <c r="S651" s="769"/>
      <c r="T651" s="769"/>
      <c r="U651" s="769"/>
      <c r="V651" s="769"/>
      <c r="W651" s="769"/>
      <c r="X651" s="769"/>
      <c r="Y651" s="769"/>
      <c r="Z651" s="769"/>
      <c r="AA651" s="769"/>
      <c r="AB651" s="769"/>
      <c r="AC651" s="769"/>
      <c r="AD651" s="769"/>
      <c r="AE651" s="769"/>
      <c r="AF651" s="769"/>
      <c r="AG651" s="769"/>
      <c r="AH651" s="769"/>
      <c r="AI651" s="769"/>
      <c r="AJ651" s="769"/>
      <c r="AK651" s="769"/>
      <c r="AL651" s="769"/>
      <c r="AM651" s="769"/>
      <c r="AN651" s="769"/>
      <c r="AO651" s="769"/>
      <c r="AP651" s="769"/>
      <c r="AQ651" s="769"/>
      <c r="AR651" s="769"/>
      <c r="AS651" s="769"/>
      <c r="AT651" s="769"/>
      <c r="AU651" s="769"/>
      <c r="AV651" s="769"/>
      <c r="AW651" s="769"/>
      <c r="AX651" s="769"/>
      <c r="AY651" s="769"/>
      <c r="AZ651" s="769"/>
      <c r="BA651" s="769"/>
      <c r="BB651" s="769"/>
    </row>
    <row r="652" spans="1:54" ht="11.45" customHeight="1">
      <c r="A652" s="782"/>
      <c r="B652" s="783"/>
      <c r="C652" s="783"/>
      <c r="D652" s="783"/>
      <c r="E652" s="783"/>
      <c r="F652" s="783"/>
      <c r="G652" s="783"/>
      <c r="H652" s="783"/>
      <c r="I652" s="783"/>
      <c r="J652" s="783"/>
      <c r="K652" s="783"/>
      <c r="L652" s="783"/>
      <c r="M652" s="783"/>
      <c r="N652" s="783"/>
      <c r="O652" s="783"/>
      <c r="P652" s="783"/>
      <c r="Q652" s="783"/>
      <c r="R652" s="783"/>
      <c r="S652" s="783"/>
      <c r="T652" s="783"/>
      <c r="U652" s="813"/>
      <c r="V652" s="813"/>
      <c r="W652" s="1054" t="s">
        <v>816</v>
      </c>
      <c r="X652" s="1055"/>
      <c r="Y652" s="1055"/>
      <c r="Z652" s="1055"/>
      <c r="AA652" s="1055"/>
      <c r="AB652" s="1055"/>
      <c r="AC652" s="1055"/>
      <c r="AD652" s="1055"/>
      <c r="AE652" s="1055"/>
      <c r="AF652" s="1055"/>
      <c r="AG652" s="1055"/>
      <c r="AH652" s="1055"/>
      <c r="AI652" s="1055"/>
      <c r="AJ652" s="1055"/>
      <c r="AK652" s="1055"/>
      <c r="AL652" s="1055"/>
      <c r="AM652" s="1055"/>
      <c r="AN652" s="1055"/>
      <c r="AO652" s="1055"/>
      <c r="AP652" s="1055"/>
      <c r="AQ652" s="1055"/>
      <c r="AR652" s="1055"/>
      <c r="AS652" s="1055"/>
      <c r="AT652" s="1055"/>
      <c r="AU652" s="1055"/>
      <c r="AV652" s="1055"/>
      <c r="AW652" s="1055"/>
      <c r="AX652" s="1055"/>
      <c r="AY652" s="1055"/>
      <c r="AZ652" s="1055"/>
      <c r="BA652" s="1055"/>
      <c r="BB652" s="1056"/>
    </row>
    <row r="653" spans="1:54" s="769" customFormat="1" ht="11.45" customHeight="1">
      <c r="A653" s="1048" t="s">
        <v>508</v>
      </c>
      <c r="B653" s="1049"/>
      <c r="C653" s="1049"/>
      <c r="D653" s="1049"/>
      <c r="E653" s="1049"/>
      <c r="F653" s="1049"/>
      <c r="G653" s="1049"/>
      <c r="H653" s="1049"/>
      <c r="I653" s="1049"/>
      <c r="J653" s="1049"/>
      <c r="K653" s="1049"/>
      <c r="L653" s="1049"/>
      <c r="M653" s="1049"/>
      <c r="N653" s="1049"/>
      <c r="O653" s="1049"/>
      <c r="P653" s="1049"/>
      <c r="Q653" s="1049"/>
      <c r="R653" s="1049"/>
      <c r="S653" s="1049"/>
      <c r="T653" s="1049"/>
      <c r="U653" s="1049"/>
      <c r="V653" s="1049"/>
      <c r="W653" s="1148" t="s">
        <v>1547</v>
      </c>
      <c r="X653" s="1149"/>
      <c r="Y653" s="1149"/>
      <c r="Z653" s="1149"/>
      <c r="AA653" s="1149"/>
      <c r="AB653" s="1149"/>
      <c r="AC653" s="1149"/>
      <c r="AD653" s="1149"/>
      <c r="AE653" s="1149"/>
      <c r="AF653" s="1149"/>
      <c r="AG653" s="1149"/>
      <c r="AH653" s="1149"/>
      <c r="AI653" s="1150"/>
      <c r="AJ653" s="1148" t="s">
        <v>1535</v>
      </c>
      <c r="AK653" s="1149"/>
      <c r="AL653" s="1149"/>
      <c r="AM653" s="1149"/>
      <c r="AN653" s="1149"/>
      <c r="AO653" s="1149"/>
      <c r="AP653" s="1149"/>
      <c r="AQ653" s="1149"/>
      <c r="AR653" s="1149"/>
      <c r="AS653" s="1149"/>
      <c r="AT653" s="1149"/>
      <c r="AU653" s="1149"/>
      <c r="AV653" s="1149"/>
      <c r="AW653" s="1149"/>
      <c r="AX653" s="1149"/>
      <c r="AY653" s="1149"/>
      <c r="AZ653" s="1149"/>
      <c r="BA653" s="1149"/>
      <c r="BB653" s="1150"/>
    </row>
    <row r="654" spans="1:54" s="769" customFormat="1" ht="11.45" customHeight="1">
      <c r="A654" s="788"/>
      <c r="B654" s="825"/>
      <c r="C654" s="825"/>
      <c r="D654" s="825"/>
      <c r="E654" s="825"/>
      <c r="F654" s="825"/>
      <c r="G654" s="825"/>
      <c r="H654" s="825"/>
      <c r="I654" s="825"/>
      <c r="J654" s="825"/>
      <c r="K654" s="825"/>
      <c r="L654" s="825"/>
      <c r="M654" s="825"/>
      <c r="N654" s="825"/>
      <c r="O654" s="825"/>
      <c r="P654" s="825"/>
      <c r="Q654" s="825"/>
      <c r="R654" s="825"/>
      <c r="S654" s="825"/>
      <c r="T654" s="825"/>
      <c r="U654" s="825"/>
      <c r="V654" s="825"/>
      <c r="W654" s="1051" t="s">
        <v>1779</v>
      </c>
      <c r="X654" s="1052"/>
      <c r="Y654" s="1052"/>
      <c r="Z654" s="1052"/>
      <c r="AA654" s="1052"/>
      <c r="AB654" s="1052"/>
      <c r="AC654" s="1052"/>
      <c r="AD654" s="1052"/>
      <c r="AE654" s="1052"/>
      <c r="AF654" s="1052"/>
      <c r="AG654" s="1052"/>
      <c r="AH654" s="1052"/>
      <c r="AI654" s="1053"/>
      <c r="AJ654" s="1051" t="s">
        <v>1694</v>
      </c>
      <c r="AK654" s="1052"/>
      <c r="AL654" s="1052"/>
      <c r="AM654" s="1052"/>
      <c r="AN654" s="1052"/>
      <c r="AO654" s="1052"/>
      <c r="AP654" s="1052"/>
      <c r="AQ654" s="1052"/>
      <c r="AR654" s="1052"/>
      <c r="AS654" s="1052"/>
      <c r="AT654" s="1052"/>
      <c r="AU654" s="1052"/>
      <c r="AV654" s="1052"/>
      <c r="AW654" s="1052"/>
      <c r="AX654" s="1052"/>
      <c r="AY654" s="1052"/>
      <c r="AZ654" s="1052"/>
      <c r="BA654" s="1052"/>
      <c r="BB654" s="1053"/>
    </row>
    <row r="655" spans="1:54" ht="12.6" customHeight="1">
      <c r="A655" s="807" t="s">
        <v>1778</v>
      </c>
      <c r="B655" s="761"/>
      <c r="C655" s="761"/>
      <c r="D655" s="761"/>
      <c r="E655" s="761"/>
      <c r="F655" s="761"/>
      <c r="G655" s="761"/>
      <c r="H655" s="761"/>
      <c r="I655" s="761"/>
      <c r="J655" s="761"/>
      <c r="K655" s="761"/>
      <c r="L655" s="761"/>
      <c r="M655" s="761"/>
      <c r="N655" s="761"/>
      <c r="O655" s="761"/>
      <c r="P655" s="761"/>
      <c r="Q655" s="761"/>
      <c r="R655" s="761"/>
      <c r="S655" s="761"/>
      <c r="T655" s="761"/>
      <c r="U655" s="761"/>
      <c r="V655" s="761"/>
      <c r="W655" s="1041"/>
      <c r="X655" s="1041"/>
      <c r="Y655" s="1041"/>
      <c r="Z655" s="1041"/>
      <c r="AA655" s="1041"/>
      <c r="AB655" s="1041"/>
      <c r="AC655" s="1041"/>
      <c r="AD655" s="1041"/>
      <c r="AE655" s="1041"/>
      <c r="AF655" s="1041"/>
      <c r="AG655" s="1041"/>
      <c r="AH655" s="1041"/>
      <c r="AI655" s="1041"/>
      <c r="AJ655" s="1041"/>
      <c r="AK655" s="1041"/>
      <c r="AL655" s="1041"/>
      <c r="AM655" s="1041"/>
      <c r="AN655" s="1041"/>
      <c r="AO655" s="1041"/>
      <c r="AP655" s="1041"/>
      <c r="AQ655" s="1041"/>
      <c r="AR655" s="1041"/>
      <c r="AS655" s="1041"/>
      <c r="AT655" s="1041"/>
      <c r="AU655" s="1041"/>
      <c r="AV655" s="1041"/>
      <c r="AW655" s="1041"/>
      <c r="AX655" s="1041"/>
      <c r="AY655" s="1041"/>
      <c r="AZ655" s="1041"/>
      <c r="BA655" s="1041"/>
      <c r="BB655" s="1041"/>
    </row>
    <row r="656" spans="1:54" ht="12.6" customHeight="1">
      <c r="A656" s="777" t="s">
        <v>1777</v>
      </c>
      <c r="B656" s="778"/>
      <c r="C656" s="778"/>
      <c r="D656" s="778"/>
      <c r="E656" s="778"/>
      <c r="F656" s="778"/>
      <c r="G656" s="778"/>
      <c r="H656" s="778"/>
      <c r="I656" s="778"/>
      <c r="J656" s="778"/>
      <c r="K656" s="778"/>
      <c r="L656" s="778"/>
      <c r="M656" s="778"/>
      <c r="N656" s="778"/>
      <c r="O656" s="778"/>
      <c r="P656" s="778"/>
      <c r="Q656" s="778"/>
      <c r="R656" s="778"/>
      <c r="S656" s="778"/>
      <c r="T656" s="778"/>
      <c r="U656" s="778"/>
      <c r="V656" s="778"/>
      <c r="W656" s="1041"/>
      <c r="X656" s="1041"/>
      <c r="Y656" s="1041"/>
      <c r="Z656" s="1041"/>
      <c r="AA656" s="1041"/>
      <c r="AB656" s="1041"/>
      <c r="AC656" s="1041"/>
      <c r="AD656" s="1041"/>
      <c r="AE656" s="1041"/>
      <c r="AF656" s="1041"/>
      <c r="AG656" s="1041"/>
      <c r="AH656" s="1041"/>
      <c r="AI656" s="1041"/>
      <c r="AJ656" s="1041"/>
      <c r="AK656" s="1041"/>
      <c r="AL656" s="1041"/>
      <c r="AM656" s="1041"/>
      <c r="AN656" s="1041"/>
      <c r="AO656" s="1041"/>
      <c r="AP656" s="1041"/>
      <c r="AQ656" s="1041"/>
      <c r="AR656" s="1041"/>
      <c r="AS656" s="1041"/>
      <c r="AT656" s="1041"/>
      <c r="AU656" s="1041"/>
      <c r="AV656" s="1041"/>
      <c r="AW656" s="1041"/>
      <c r="AX656" s="1041"/>
      <c r="AY656" s="1041"/>
      <c r="AZ656" s="1041"/>
      <c r="BA656" s="1041"/>
      <c r="BB656" s="1041"/>
    </row>
    <row r="657" spans="1:54" ht="12.6" customHeight="1">
      <c r="A657" s="770" t="s">
        <v>509</v>
      </c>
      <c r="B657" s="771"/>
      <c r="C657" s="771"/>
      <c r="D657" s="771"/>
      <c r="E657" s="771"/>
      <c r="F657" s="771"/>
      <c r="G657" s="771"/>
      <c r="H657" s="771"/>
      <c r="I657" s="771"/>
      <c r="J657" s="771"/>
      <c r="K657" s="771"/>
      <c r="L657" s="771"/>
      <c r="M657" s="771"/>
      <c r="N657" s="771"/>
      <c r="O657" s="771"/>
      <c r="P657" s="771"/>
      <c r="Q657" s="771"/>
      <c r="R657" s="771"/>
      <c r="S657" s="771"/>
      <c r="T657" s="771"/>
      <c r="U657" s="771"/>
      <c r="V657" s="771"/>
      <c r="W657" s="1167" t="s">
        <v>950</v>
      </c>
      <c r="X657" s="1167"/>
      <c r="Y657" s="1167"/>
      <c r="Z657" s="1167"/>
      <c r="AA657" s="1167"/>
      <c r="AB657" s="1167"/>
      <c r="AC657" s="1167"/>
      <c r="AD657" s="1167"/>
      <c r="AE657" s="1167"/>
      <c r="AF657" s="1167"/>
      <c r="AG657" s="1167"/>
      <c r="AH657" s="1167"/>
      <c r="AI657" s="1167"/>
      <c r="AJ657" s="1041"/>
      <c r="AK657" s="1041"/>
      <c r="AL657" s="1041"/>
      <c r="AM657" s="1041"/>
      <c r="AN657" s="1041"/>
      <c r="AO657" s="1041"/>
      <c r="AP657" s="1041"/>
      <c r="AQ657" s="1041"/>
      <c r="AR657" s="1041"/>
      <c r="AS657" s="1041"/>
      <c r="AT657" s="1041"/>
      <c r="AU657" s="1041"/>
      <c r="AV657" s="1041"/>
      <c r="AW657" s="1041"/>
      <c r="AX657" s="1041"/>
      <c r="AY657" s="1041"/>
      <c r="AZ657" s="1041"/>
      <c r="BA657" s="1041"/>
      <c r="BB657" s="1041"/>
    </row>
    <row r="658" spans="1:54" ht="12.6" customHeight="1">
      <c r="A658" s="769" t="s">
        <v>1776</v>
      </c>
    </row>
    <row r="659" spans="1:54" ht="11.1" customHeight="1">
      <c r="A659" s="1058"/>
      <c r="B659" s="1059"/>
      <c r="C659" s="1059"/>
      <c r="D659" s="1059"/>
      <c r="E659" s="1059"/>
      <c r="F659" s="1059"/>
      <c r="G659" s="1059"/>
      <c r="H659" s="1059"/>
      <c r="I659" s="1059"/>
      <c r="J659" s="1059"/>
      <c r="K659" s="1059"/>
      <c r="L659" s="1059"/>
      <c r="M659" s="1059"/>
      <c r="N659" s="1059"/>
      <c r="O659" s="1059"/>
      <c r="P659" s="1059"/>
      <c r="Q659" s="1059"/>
      <c r="R659" s="1059"/>
      <c r="S659" s="1059"/>
      <c r="T659" s="1059"/>
      <c r="U659" s="1059"/>
      <c r="V659" s="1059"/>
      <c r="W659" s="1059"/>
      <c r="X659" s="1059"/>
      <c r="Y659" s="1059"/>
      <c r="Z659" s="1059"/>
      <c r="AA659" s="1059"/>
      <c r="AB659" s="1059"/>
      <c r="AC659" s="1059"/>
      <c r="AD659" s="1059"/>
      <c r="AE659" s="1059"/>
      <c r="AF659" s="1059"/>
      <c r="AG659" s="1059"/>
      <c r="AH659" s="1059"/>
      <c r="AI659" s="1059"/>
      <c r="AJ659" s="1059"/>
      <c r="AK659" s="1059"/>
      <c r="AL659" s="1059"/>
      <c r="AM659" s="1059"/>
      <c r="AN659" s="1059"/>
      <c r="AO659" s="1059"/>
      <c r="AP659" s="1059"/>
      <c r="AQ659" s="1059"/>
      <c r="AR659" s="1059"/>
      <c r="AS659" s="1059"/>
      <c r="AT659" s="1059"/>
      <c r="AU659" s="1059"/>
      <c r="AV659" s="1059"/>
      <c r="AW659" s="1059"/>
      <c r="AX659" s="1059"/>
      <c r="AY659" s="1059"/>
      <c r="AZ659" s="1059"/>
      <c r="BA659" s="1059"/>
      <c r="BB659" s="1060"/>
    </row>
    <row r="660" spans="1:54" ht="11.1" customHeight="1">
      <c r="A660" s="1061"/>
      <c r="B660" s="1062"/>
      <c r="C660" s="1062"/>
      <c r="D660" s="1062"/>
      <c r="E660" s="1062"/>
      <c r="F660" s="1062"/>
      <c r="G660" s="1062"/>
      <c r="H660" s="1062"/>
      <c r="I660" s="1062"/>
      <c r="J660" s="1062"/>
      <c r="K660" s="1062"/>
      <c r="L660" s="1062"/>
      <c r="M660" s="1062"/>
      <c r="N660" s="1062"/>
      <c r="O660" s="1062"/>
      <c r="P660" s="1062"/>
      <c r="Q660" s="1062"/>
      <c r="R660" s="1062"/>
      <c r="S660" s="1062"/>
      <c r="T660" s="1062"/>
      <c r="U660" s="1062"/>
      <c r="V660" s="1062"/>
      <c r="W660" s="1062"/>
      <c r="X660" s="1062"/>
      <c r="Y660" s="1062"/>
      <c r="Z660" s="1062"/>
      <c r="AA660" s="1062"/>
      <c r="AB660" s="1062"/>
      <c r="AC660" s="1062"/>
      <c r="AD660" s="1062"/>
      <c r="AE660" s="1062"/>
      <c r="AF660" s="1062"/>
      <c r="AG660" s="1062"/>
      <c r="AH660" s="1062"/>
      <c r="AI660" s="1062"/>
      <c r="AJ660" s="1062"/>
      <c r="AK660" s="1062"/>
      <c r="AL660" s="1062"/>
      <c r="AM660" s="1062"/>
      <c r="AN660" s="1062"/>
      <c r="AO660" s="1062"/>
      <c r="AP660" s="1062"/>
      <c r="AQ660" s="1062"/>
      <c r="AR660" s="1062"/>
      <c r="AS660" s="1062"/>
      <c r="AT660" s="1062"/>
      <c r="AU660" s="1062"/>
      <c r="AV660" s="1062"/>
      <c r="AW660" s="1062"/>
      <c r="AX660" s="1062"/>
      <c r="AY660" s="1062"/>
      <c r="AZ660" s="1062"/>
      <c r="BA660" s="1062"/>
      <c r="BB660" s="1063"/>
    </row>
    <row r="661" spans="1:54" ht="11.1" customHeight="1">
      <c r="A661" s="1064"/>
      <c r="B661" s="1065"/>
      <c r="C661" s="1065"/>
      <c r="D661" s="1065"/>
      <c r="E661" s="1065"/>
      <c r="F661" s="1065"/>
      <c r="G661" s="1065"/>
      <c r="H661" s="1065"/>
      <c r="I661" s="1065"/>
      <c r="J661" s="1065"/>
      <c r="K661" s="1065"/>
      <c r="L661" s="1065"/>
      <c r="M661" s="1065"/>
      <c r="N661" s="1065"/>
      <c r="O661" s="1065"/>
      <c r="P661" s="1065"/>
      <c r="Q661" s="1065"/>
      <c r="R661" s="1065"/>
      <c r="S661" s="1065"/>
      <c r="T661" s="1065"/>
      <c r="U661" s="1065"/>
      <c r="V661" s="1065"/>
      <c r="W661" s="1065"/>
      <c r="X661" s="1065"/>
      <c r="Y661" s="1065"/>
      <c r="Z661" s="1065"/>
      <c r="AA661" s="1065"/>
      <c r="AB661" s="1065"/>
      <c r="AC661" s="1065"/>
      <c r="AD661" s="1065"/>
      <c r="AE661" s="1065"/>
      <c r="AF661" s="1065"/>
      <c r="AG661" s="1065"/>
      <c r="AH661" s="1065"/>
      <c r="AI661" s="1065"/>
      <c r="AJ661" s="1065"/>
      <c r="AK661" s="1065"/>
      <c r="AL661" s="1065"/>
      <c r="AM661" s="1065"/>
      <c r="AN661" s="1065"/>
      <c r="AO661" s="1065"/>
      <c r="AP661" s="1065"/>
      <c r="AQ661" s="1065"/>
      <c r="AR661" s="1065"/>
      <c r="AS661" s="1065"/>
      <c r="AT661" s="1065"/>
      <c r="AU661" s="1065"/>
      <c r="AV661" s="1065"/>
      <c r="AW661" s="1065"/>
      <c r="AX661" s="1065"/>
      <c r="AY661" s="1065"/>
      <c r="AZ661" s="1065"/>
      <c r="BA661" s="1065"/>
      <c r="BB661" s="1066"/>
    </row>
    <row r="662" spans="1:54" ht="12.6" customHeight="1">
      <c r="A662" s="769" t="s">
        <v>1775</v>
      </c>
      <c r="B662" s="769"/>
      <c r="C662" s="769"/>
      <c r="D662" s="769"/>
      <c r="E662" s="769"/>
      <c r="F662" s="769"/>
      <c r="G662" s="769"/>
      <c r="H662" s="769"/>
      <c r="I662" s="769"/>
      <c r="J662" s="769"/>
      <c r="K662" s="769"/>
      <c r="L662" s="769"/>
      <c r="M662" s="769"/>
      <c r="N662" s="769"/>
      <c r="O662" s="769"/>
      <c r="P662" s="769"/>
      <c r="Q662" s="769"/>
      <c r="R662" s="769"/>
      <c r="S662" s="769"/>
      <c r="T662" s="769"/>
      <c r="U662" s="769"/>
      <c r="V662" s="769"/>
      <c r="W662" s="769"/>
      <c r="X662" s="769"/>
      <c r="Y662" s="769"/>
      <c r="Z662" s="769"/>
      <c r="AA662" s="769"/>
      <c r="AB662" s="769"/>
      <c r="AC662" s="769"/>
      <c r="AD662" s="769"/>
      <c r="AE662" s="769"/>
      <c r="AF662" s="769"/>
      <c r="AG662" s="769"/>
      <c r="AH662" s="769"/>
      <c r="AI662" s="769"/>
      <c r="AJ662" s="769"/>
      <c r="AK662" s="769"/>
      <c r="AL662" s="769"/>
      <c r="AM662" s="769"/>
      <c r="AN662" s="769"/>
      <c r="AO662" s="769"/>
      <c r="AP662" s="769"/>
      <c r="AQ662" s="769"/>
      <c r="AR662" s="769"/>
      <c r="AS662" s="769"/>
      <c r="AT662" s="769"/>
      <c r="AU662" s="769"/>
      <c r="AV662" s="769"/>
      <c r="AW662" s="769"/>
      <c r="AX662" s="769"/>
      <c r="AY662" s="769"/>
      <c r="AZ662" s="769"/>
      <c r="BA662" s="769"/>
      <c r="BB662" s="769"/>
    </row>
    <row r="663" spans="1:54" ht="12.6" customHeight="1">
      <c r="A663" s="762" t="s">
        <v>475</v>
      </c>
      <c r="C663" s="769"/>
      <c r="D663" s="769"/>
      <c r="E663" s="769"/>
      <c r="F663" s="769"/>
      <c r="G663" s="769"/>
      <c r="H663" s="769"/>
      <c r="I663" s="769"/>
      <c r="J663" s="769"/>
      <c r="K663" s="769"/>
      <c r="L663" s="769"/>
      <c r="M663" s="769"/>
      <c r="N663" s="769"/>
      <c r="O663" s="769"/>
      <c r="P663" s="769"/>
      <c r="Q663" s="769"/>
      <c r="R663" s="769"/>
      <c r="S663" s="769"/>
      <c r="T663" s="769"/>
      <c r="U663" s="769"/>
      <c r="V663" s="769"/>
      <c r="W663" s="769"/>
      <c r="X663" s="769"/>
      <c r="Y663" s="769"/>
      <c r="Z663" s="769"/>
      <c r="AA663" s="769"/>
      <c r="AB663" s="769"/>
      <c r="AC663" s="769"/>
      <c r="AD663" s="769"/>
      <c r="AE663" s="769"/>
      <c r="AF663" s="769"/>
      <c r="AG663" s="769"/>
      <c r="AH663" s="769"/>
      <c r="AI663" s="769"/>
      <c r="AJ663" s="769"/>
      <c r="AK663" s="769"/>
      <c r="AL663" s="769"/>
      <c r="AM663" s="769"/>
      <c r="AN663" s="769"/>
      <c r="AO663" s="769"/>
      <c r="AP663" s="769"/>
      <c r="AQ663" s="769"/>
      <c r="AR663" s="769"/>
      <c r="AS663" s="769"/>
      <c r="AT663" s="769"/>
      <c r="AU663" s="769"/>
      <c r="AV663" s="769"/>
      <c r="AW663" s="769"/>
      <c r="AX663" s="769"/>
      <c r="AY663" s="769"/>
      <c r="AZ663" s="769"/>
      <c r="BA663" s="769"/>
      <c r="BB663" s="769"/>
    </row>
    <row r="664" spans="1:54" ht="11.45" customHeight="1">
      <c r="A664" s="812"/>
      <c r="B664" s="813"/>
      <c r="C664" s="813"/>
      <c r="D664" s="813"/>
      <c r="E664" s="813"/>
      <c r="F664" s="813"/>
      <c r="G664" s="813"/>
      <c r="H664" s="813"/>
      <c r="I664" s="813"/>
      <c r="J664" s="813"/>
      <c r="K664" s="813"/>
      <c r="L664" s="813"/>
      <c r="M664" s="813"/>
      <c r="N664" s="813"/>
      <c r="O664" s="813"/>
      <c r="P664" s="813"/>
      <c r="Q664" s="813"/>
      <c r="R664" s="813"/>
      <c r="S664" s="814"/>
      <c r="T664" s="812"/>
      <c r="U664" s="813"/>
      <c r="V664" s="813"/>
      <c r="W664" s="813"/>
      <c r="X664" s="813"/>
      <c r="Y664" s="813"/>
      <c r="Z664" s="813"/>
      <c r="AA664" s="813"/>
      <c r="AB664" s="813"/>
      <c r="AC664" s="813"/>
      <c r="AD664" s="813"/>
      <c r="AE664" s="813"/>
      <c r="AF664" s="814"/>
      <c r="AG664" s="1149" t="s">
        <v>1646</v>
      </c>
      <c r="AH664" s="1149"/>
      <c r="AI664" s="1149"/>
      <c r="AJ664" s="1149"/>
      <c r="AK664" s="1149"/>
      <c r="AL664" s="1149"/>
      <c r="AM664" s="1149"/>
      <c r="AN664" s="1149"/>
      <c r="AO664" s="1149"/>
      <c r="AP664" s="1149"/>
      <c r="AQ664" s="1149"/>
      <c r="AR664" s="1149"/>
      <c r="AS664" s="1149"/>
      <c r="AT664" s="1149"/>
      <c r="AU664" s="1149"/>
      <c r="AV664" s="1149"/>
      <c r="AW664" s="1149"/>
      <c r="AX664" s="1149"/>
      <c r="AY664" s="1149"/>
      <c r="AZ664" s="1149"/>
      <c r="BA664" s="1149"/>
      <c r="BB664" s="1150"/>
    </row>
    <row r="665" spans="1:54" ht="11.45" customHeight="1">
      <c r="A665" s="1048" t="s">
        <v>469</v>
      </c>
      <c r="B665" s="1049"/>
      <c r="C665" s="1049"/>
      <c r="D665" s="1049"/>
      <c r="E665" s="1049"/>
      <c r="F665" s="1049"/>
      <c r="G665" s="1049"/>
      <c r="H665" s="1049"/>
      <c r="I665" s="1049"/>
      <c r="J665" s="1049"/>
      <c r="K665" s="1049"/>
      <c r="L665" s="1049"/>
      <c r="M665" s="1049"/>
      <c r="N665" s="1049"/>
      <c r="O665" s="1049"/>
      <c r="P665" s="1049"/>
      <c r="Q665" s="1049"/>
      <c r="R665" s="1049"/>
      <c r="S665" s="1050"/>
      <c r="T665" s="1048" t="s">
        <v>816</v>
      </c>
      <c r="U665" s="1049"/>
      <c r="V665" s="1049"/>
      <c r="W665" s="1049"/>
      <c r="X665" s="1049"/>
      <c r="Y665" s="1049"/>
      <c r="Z665" s="1049"/>
      <c r="AA665" s="1049"/>
      <c r="AB665" s="1049"/>
      <c r="AC665" s="1049"/>
      <c r="AD665" s="1049"/>
      <c r="AE665" s="1049"/>
      <c r="AF665" s="1050"/>
      <c r="AG665" s="1049" t="s">
        <v>1670</v>
      </c>
      <c r="AH665" s="1049"/>
      <c r="AI665" s="1049"/>
      <c r="AJ665" s="1049"/>
      <c r="AK665" s="1049"/>
      <c r="AL665" s="1049"/>
      <c r="AM665" s="1049"/>
      <c r="AN665" s="1049"/>
      <c r="AO665" s="1049"/>
      <c r="AP665" s="1049"/>
      <c r="AQ665" s="1049"/>
      <c r="AR665" s="1049"/>
      <c r="AS665" s="1049"/>
      <c r="AT665" s="1049"/>
      <c r="AU665" s="1049"/>
      <c r="AV665" s="1049"/>
      <c r="AW665" s="1049"/>
      <c r="AX665" s="1049"/>
      <c r="AY665" s="1049"/>
      <c r="AZ665" s="1049"/>
      <c r="BA665" s="1049"/>
      <c r="BB665" s="1050"/>
    </row>
    <row r="666" spans="1:54" ht="11.45" customHeight="1">
      <c r="A666" s="826"/>
      <c r="B666" s="827"/>
      <c r="C666" s="827"/>
      <c r="D666" s="827"/>
      <c r="E666" s="827"/>
      <c r="F666" s="827"/>
      <c r="G666" s="827"/>
      <c r="H666" s="827"/>
      <c r="I666" s="827"/>
      <c r="J666" s="827"/>
      <c r="K666" s="827"/>
      <c r="L666" s="827"/>
      <c r="M666" s="827"/>
      <c r="N666" s="827"/>
      <c r="O666" s="827"/>
      <c r="P666" s="827"/>
      <c r="Q666" s="827"/>
      <c r="R666" s="827"/>
      <c r="S666" s="828"/>
      <c r="T666" s="826"/>
      <c r="U666" s="827"/>
      <c r="V666" s="827"/>
      <c r="W666" s="827"/>
      <c r="X666" s="827"/>
      <c r="Y666" s="827"/>
      <c r="Z666" s="827"/>
      <c r="AA666" s="827"/>
      <c r="AB666" s="827"/>
      <c r="AC666" s="827"/>
      <c r="AD666" s="827"/>
      <c r="AE666" s="827"/>
      <c r="AF666" s="828"/>
      <c r="AG666" s="1052" t="s">
        <v>1643</v>
      </c>
      <c r="AH666" s="1052"/>
      <c r="AI666" s="1052"/>
      <c r="AJ666" s="1052"/>
      <c r="AK666" s="1052"/>
      <c r="AL666" s="1052"/>
      <c r="AM666" s="1052"/>
      <c r="AN666" s="1052"/>
      <c r="AO666" s="1052"/>
      <c r="AP666" s="1052"/>
      <c r="AQ666" s="1052"/>
      <c r="AR666" s="1052"/>
      <c r="AS666" s="1052"/>
      <c r="AT666" s="1052"/>
      <c r="AU666" s="1052"/>
      <c r="AV666" s="1052"/>
      <c r="AW666" s="1052"/>
      <c r="AX666" s="1052"/>
      <c r="AY666" s="1052"/>
      <c r="AZ666" s="1052"/>
      <c r="BA666" s="1052"/>
      <c r="BB666" s="1053"/>
    </row>
    <row r="667" spans="1:54" ht="12.6" customHeight="1">
      <c r="A667" s="1305" t="s">
        <v>488</v>
      </c>
      <c r="B667" s="1305"/>
      <c r="C667" s="1305"/>
      <c r="D667" s="1305"/>
      <c r="E667" s="1305"/>
      <c r="F667" s="1305"/>
      <c r="G667" s="1305"/>
      <c r="H667" s="1305"/>
      <c r="I667" s="1305"/>
      <c r="J667" s="1305"/>
      <c r="K667" s="1305"/>
      <c r="L667" s="1305"/>
      <c r="M667" s="1305"/>
      <c r="N667" s="1305"/>
      <c r="O667" s="1305"/>
      <c r="P667" s="1305"/>
      <c r="Q667" s="1305"/>
      <c r="R667" s="1305"/>
      <c r="S667" s="1305"/>
      <c r="T667" s="1305"/>
      <c r="U667" s="1305"/>
      <c r="V667" s="1305"/>
      <c r="W667" s="1305"/>
      <c r="X667" s="1305"/>
      <c r="Y667" s="1305"/>
      <c r="Z667" s="1305"/>
      <c r="AA667" s="1305"/>
      <c r="AB667" s="1305"/>
      <c r="AC667" s="1305"/>
      <c r="AD667" s="1305"/>
      <c r="AE667" s="1305"/>
      <c r="AF667" s="1305"/>
      <c r="AG667" s="1305"/>
      <c r="AH667" s="1305"/>
      <c r="AI667" s="1305"/>
      <c r="AJ667" s="1305"/>
      <c r="AK667" s="1305"/>
      <c r="AL667" s="1305"/>
      <c r="AM667" s="1305"/>
      <c r="AN667" s="1305"/>
      <c r="AO667" s="1305"/>
      <c r="AP667" s="1305"/>
      <c r="AQ667" s="1305"/>
      <c r="AR667" s="1305"/>
      <c r="AS667" s="1305"/>
      <c r="AT667" s="1305"/>
      <c r="AU667" s="1305"/>
      <c r="AV667" s="1305"/>
      <c r="AW667" s="1305"/>
      <c r="AX667" s="1305"/>
      <c r="AY667" s="1305"/>
      <c r="AZ667" s="1305"/>
      <c r="BA667" s="1305"/>
      <c r="BB667" s="1305"/>
    </row>
    <row r="668" spans="1:54" ht="12.6" customHeight="1">
      <c r="A668" s="1147" t="s">
        <v>1774</v>
      </c>
      <c r="B668" s="1147"/>
      <c r="C668" s="1147"/>
      <c r="D668" s="1147"/>
      <c r="E668" s="1147"/>
      <c r="F668" s="1147"/>
      <c r="G668" s="1147"/>
      <c r="H668" s="1147"/>
      <c r="I668" s="1147"/>
      <c r="J668" s="1147"/>
      <c r="K668" s="1147"/>
      <c r="L668" s="1147"/>
      <c r="M668" s="1147"/>
      <c r="N668" s="1147"/>
      <c r="O668" s="1147"/>
      <c r="P668" s="1147"/>
      <c r="Q668" s="1147"/>
      <c r="R668" s="1147"/>
      <c r="S668" s="1147"/>
      <c r="T668" s="1041">
        <f>('PV7'!T7:AF7)</f>
        <v>0</v>
      </c>
      <c r="U668" s="1041"/>
      <c r="V668" s="1041"/>
      <c r="W668" s="1041"/>
      <c r="X668" s="1041"/>
      <c r="Y668" s="1041"/>
      <c r="Z668" s="1041"/>
      <c r="AA668" s="1041"/>
      <c r="AB668" s="1041"/>
      <c r="AC668" s="1041"/>
      <c r="AD668" s="1041"/>
      <c r="AE668" s="1041"/>
      <c r="AF668" s="1041"/>
      <c r="AG668" s="1041">
        <f>('PV7'!AG7:AW7)</f>
        <v>0</v>
      </c>
      <c r="AH668" s="1041"/>
      <c r="AI668" s="1041"/>
      <c r="AJ668" s="1041"/>
      <c r="AK668" s="1041"/>
      <c r="AL668" s="1041"/>
      <c r="AM668" s="1041"/>
      <c r="AN668" s="1041"/>
      <c r="AO668" s="1041"/>
      <c r="AP668" s="1041"/>
      <c r="AQ668" s="1041"/>
      <c r="AR668" s="1041"/>
      <c r="AS668" s="1041"/>
      <c r="AT668" s="1041"/>
      <c r="AU668" s="1041"/>
      <c r="AV668" s="1041"/>
      <c r="AW668" s="1041"/>
      <c r="AX668" s="1041"/>
      <c r="AY668" s="1041"/>
      <c r="AZ668" s="1041"/>
      <c r="BA668" s="1041"/>
      <c r="BB668" s="1041"/>
    </row>
    <row r="669" spans="1:54" ht="12.6" customHeight="1">
      <c r="A669" s="1300" t="s">
        <v>124</v>
      </c>
      <c r="B669" s="1301"/>
      <c r="C669" s="1301"/>
      <c r="D669" s="1301"/>
      <c r="E669" s="1301"/>
      <c r="F669" s="1301"/>
      <c r="G669" s="1301"/>
      <c r="H669" s="1301"/>
      <c r="I669" s="1301"/>
      <c r="J669" s="1301"/>
      <c r="K669" s="1301"/>
      <c r="L669" s="1301"/>
      <c r="M669" s="1301"/>
      <c r="N669" s="1301"/>
      <c r="O669" s="1301"/>
      <c r="P669" s="1301"/>
      <c r="Q669" s="1301"/>
      <c r="R669" s="1301"/>
      <c r="S669" s="1302"/>
      <c r="T669" s="1041">
        <f>'PV7'!T8:AF8</f>
        <v>0</v>
      </c>
      <c r="U669" s="1041"/>
      <c r="V669" s="1041"/>
      <c r="W669" s="1041"/>
      <c r="X669" s="1041"/>
      <c r="Y669" s="1041"/>
      <c r="Z669" s="1041"/>
      <c r="AA669" s="1041"/>
      <c r="AB669" s="1041"/>
      <c r="AC669" s="1041"/>
      <c r="AD669" s="1041"/>
      <c r="AE669" s="1041"/>
      <c r="AF669" s="1041"/>
      <c r="AG669" s="1041">
        <f>('PV7'!AG8:AW8)</f>
        <v>0</v>
      </c>
      <c r="AH669" s="1041"/>
      <c r="AI669" s="1041"/>
      <c r="AJ669" s="1041"/>
      <c r="AK669" s="1041"/>
      <c r="AL669" s="1041"/>
      <c r="AM669" s="1041"/>
      <c r="AN669" s="1041"/>
      <c r="AO669" s="1041"/>
      <c r="AP669" s="1041"/>
      <c r="AQ669" s="1041"/>
      <c r="AR669" s="1041"/>
      <c r="AS669" s="1041"/>
      <c r="AT669" s="1041"/>
      <c r="AU669" s="1041"/>
      <c r="AV669" s="1041"/>
      <c r="AW669" s="1041"/>
      <c r="AX669" s="1041"/>
      <c r="AY669" s="1041"/>
      <c r="AZ669" s="1041"/>
      <c r="BA669" s="1041"/>
      <c r="BB669" s="1041"/>
    </row>
    <row r="670" spans="1:54" ht="12.6" customHeight="1">
      <c r="A670" s="1305" t="s">
        <v>141</v>
      </c>
      <c r="B670" s="1305"/>
      <c r="C670" s="1305"/>
      <c r="D670" s="1305"/>
      <c r="E670" s="1305"/>
      <c r="F670" s="1305"/>
      <c r="G670" s="1305"/>
      <c r="H670" s="1305"/>
      <c r="I670" s="1305"/>
      <c r="J670" s="1305"/>
      <c r="K670" s="1305"/>
      <c r="L670" s="1305"/>
      <c r="M670" s="1305"/>
      <c r="N670" s="1305"/>
      <c r="O670" s="1305"/>
      <c r="P670" s="1305"/>
      <c r="Q670" s="1305"/>
      <c r="R670" s="1305"/>
      <c r="S670" s="1305"/>
      <c r="T670" s="1305"/>
      <c r="U670" s="1305"/>
      <c r="V670" s="1305"/>
      <c r="W670" s="1305"/>
      <c r="X670" s="1305"/>
      <c r="Y670" s="1305"/>
      <c r="Z670" s="1305"/>
      <c r="AA670" s="1305"/>
      <c r="AB670" s="1305"/>
      <c r="AC670" s="1305"/>
      <c r="AD670" s="1305"/>
      <c r="AE670" s="1305"/>
      <c r="AF670" s="1305"/>
      <c r="AG670" s="1305"/>
      <c r="AH670" s="1305"/>
      <c r="AI670" s="1305"/>
      <c r="AJ670" s="1305"/>
      <c r="AK670" s="1305"/>
      <c r="AL670" s="1305"/>
      <c r="AM670" s="1305"/>
      <c r="AN670" s="1305"/>
      <c r="AO670" s="1305"/>
      <c r="AP670" s="1305"/>
      <c r="AQ670" s="1305"/>
      <c r="AR670" s="1305"/>
      <c r="AS670" s="1305"/>
      <c r="AT670" s="1305"/>
      <c r="AU670" s="1305"/>
      <c r="AV670" s="1305"/>
      <c r="AW670" s="1305"/>
      <c r="AX670" s="1305"/>
      <c r="AY670" s="1305"/>
      <c r="AZ670" s="1305"/>
      <c r="BA670" s="1305"/>
      <c r="BB670" s="1305"/>
    </row>
    <row r="671" spans="1:54" ht="12.6" customHeight="1">
      <c r="A671" s="774" t="s">
        <v>2257</v>
      </c>
      <c r="B671" s="775"/>
      <c r="C671" s="775"/>
      <c r="D671" s="775"/>
      <c r="E671" s="775"/>
      <c r="F671" s="775"/>
      <c r="G671" s="775"/>
      <c r="H671" s="775"/>
      <c r="I671" s="775"/>
      <c r="J671" s="775"/>
      <c r="K671" s="775"/>
      <c r="L671" s="775"/>
      <c r="M671" s="775"/>
      <c r="N671" s="775"/>
      <c r="O671" s="775"/>
      <c r="P671" s="775"/>
      <c r="Q671" s="775"/>
      <c r="R671" s="775"/>
      <c r="S671" s="776"/>
      <c r="T671" s="1097">
        <f>('PV7'!T10:AF10)</f>
        <v>0</v>
      </c>
      <c r="U671" s="1303"/>
      <c r="V671" s="1303"/>
      <c r="W671" s="1303"/>
      <c r="X671" s="1303"/>
      <c r="Y671" s="1303"/>
      <c r="Z671" s="1303"/>
      <c r="AA671" s="1303"/>
      <c r="AB671" s="1303"/>
      <c r="AC671" s="1303"/>
      <c r="AD671" s="1303"/>
      <c r="AE671" s="1303"/>
      <c r="AF671" s="1303"/>
      <c r="AG671" s="1041">
        <f>('PV7'!AG10:AW10)</f>
        <v>0</v>
      </c>
      <c r="AH671" s="1041"/>
      <c r="AI671" s="1041"/>
      <c r="AJ671" s="1041"/>
      <c r="AK671" s="1041"/>
      <c r="AL671" s="1041"/>
      <c r="AM671" s="1041"/>
      <c r="AN671" s="1041"/>
      <c r="AO671" s="1041"/>
      <c r="AP671" s="1041"/>
      <c r="AQ671" s="1041"/>
      <c r="AR671" s="1041"/>
      <c r="AS671" s="1041"/>
      <c r="AT671" s="1041"/>
      <c r="AU671" s="1041"/>
      <c r="AV671" s="1041"/>
      <c r="AW671" s="1041"/>
      <c r="AX671" s="1041"/>
      <c r="AY671" s="1041"/>
      <c r="AZ671" s="1041"/>
      <c r="BA671" s="1041"/>
      <c r="BB671" s="1041"/>
    </row>
    <row r="672" spans="1:54" ht="12.6" customHeight="1">
      <c r="A672" s="1137" t="s">
        <v>2258</v>
      </c>
      <c r="B672" s="1138"/>
      <c r="C672" s="1138"/>
      <c r="D672" s="1138"/>
      <c r="E672" s="1138"/>
      <c r="F672" s="1138"/>
      <c r="G672" s="1138"/>
      <c r="H672" s="1138"/>
      <c r="I672" s="1138"/>
      <c r="J672" s="1138"/>
      <c r="K672" s="1138"/>
      <c r="L672" s="1138"/>
      <c r="M672" s="1138"/>
      <c r="N672" s="1138"/>
      <c r="O672" s="1138"/>
      <c r="P672" s="1138"/>
      <c r="Q672" s="1138"/>
      <c r="R672" s="1138"/>
      <c r="S672" s="1139"/>
      <c r="T672" s="1106">
        <f>('PV7'!T11:AF11)</f>
        <v>0</v>
      </c>
      <c r="U672" s="1041"/>
      <c r="V672" s="1041"/>
      <c r="W672" s="1041"/>
      <c r="X672" s="1041"/>
      <c r="Y672" s="1041"/>
      <c r="Z672" s="1041"/>
      <c r="AA672" s="1041"/>
      <c r="AB672" s="1041"/>
      <c r="AC672" s="1041"/>
      <c r="AD672" s="1041"/>
      <c r="AE672" s="1041"/>
      <c r="AF672" s="1041"/>
      <c r="AG672" s="1041">
        <f>('PV7'!AG11:AW11)</f>
        <v>0</v>
      </c>
      <c r="AH672" s="1041"/>
      <c r="AI672" s="1041"/>
      <c r="AJ672" s="1041"/>
      <c r="AK672" s="1041"/>
      <c r="AL672" s="1041"/>
      <c r="AM672" s="1041"/>
      <c r="AN672" s="1041"/>
      <c r="AO672" s="1041"/>
      <c r="AP672" s="1041"/>
      <c r="AQ672" s="1041"/>
      <c r="AR672" s="1041"/>
      <c r="AS672" s="1041"/>
      <c r="AT672" s="1041"/>
      <c r="AU672" s="1041"/>
      <c r="AV672" s="1041"/>
      <c r="AW672" s="1041"/>
      <c r="AX672" s="1041"/>
      <c r="AY672" s="1041"/>
      <c r="AZ672" s="1041"/>
      <c r="BA672" s="1041"/>
      <c r="BB672" s="1041"/>
    </row>
    <row r="673" spans="1:54" ht="12.6" customHeight="1">
      <c r="A673" s="1300" t="s">
        <v>145</v>
      </c>
      <c r="B673" s="1301"/>
      <c r="C673" s="1301"/>
      <c r="D673" s="1301"/>
      <c r="E673" s="1301"/>
      <c r="F673" s="1301"/>
      <c r="G673" s="1301"/>
      <c r="H673" s="1301"/>
      <c r="I673" s="1301"/>
      <c r="J673" s="1301"/>
      <c r="K673" s="1301"/>
      <c r="L673" s="1301"/>
      <c r="M673" s="1301"/>
      <c r="N673" s="1301"/>
      <c r="O673" s="1301"/>
      <c r="P673" s="1301"/>
      <c r="Q673" s="1301"/>
      <c r="R673" s="1301"/>
      <c r="S673" s="1302"/>
      <c r="T673" s="1106">
        <f>('PV7'!T12:AF12)</f>
        <v>0</v>
      </c>
      <c r="U673" s="1041"/>
      <c r="V673" s="1041"/>
      <c r="W673" s="1041"/>
      <c r="X673" s="1041"/>
      <c r="Y673" s="1041"/>
      <c r="Z673" s="1041"/>
      <c r="AA673" s="1041"/>
      <c r="AB673" s="1041"/>
      <c r="AC673" s="1041"/>
      <c r="AD673" s="1041"/>
      <c r="AE673" s="1041"/>
      <c r="AF673" s="1041"/>
      <c r="AG673" s="1041">
        <f>('PV7'!AG12:AW12)</f>
        <v>0</v>
      </c>
      <c r="AH673" s="1041"/>
      <c r="AI673" s="1041"/>
      <c r="AJ673" s="1041"/>
      <c r="AK673" s="1041"/>
      <c r="AL673" s="1041"/>
      <c r="AM673" s="1041"/>
      <c r="AN673" s="1041"/>
      <c r="AO673" s="1041"/>
      <c r="AP673" s="1041"/>
      <c r="AQ673" s="1041"/>
      <c r="AR673" s="1041"/>
      <c r="AS673" s="1041"/>
      <c r="AT673" s="1041"/>
      <c r="AU673" s="1041"/>
      <c r="AV673" s="1041"/>
      <c r="AW673" s="1041"/>
      <c r="AX673" s="1041"/>
      <c r="AY673" s="1041"/>
      <c r="AZ673" s="1041"/>
      <c r="BA673" s="1041"/>
      <c r="BB673" s="1041"/>
    </row>
    <row r="674" spans="1:54" ht="12.6" customHeight="1">
      <c r="A674" s="770" t="s">
        <v>2259</v>
      </c>
      <c r="B674" s="771"/>
      <c r="C674" s="771"/>
      <c r="D674" s="771"/>
      <c r="E674" s="771"/>
      <c r="F674" s="771"/>
      <c r="G674" s="771"/>
      <c r="H674" s="771"/>
      <c r="I674" s="771"/>
      <c r="J674" s="771"/>
      <c r="K674" s="771"/>
      <c r="L674" s="771"/>
      <c r="M674" s="771"/>
      <c r="N674" s="771"/>
      <c r="O674" s="771"/>
      <c r="P674" s="771"/>
      <c r="Q674" s="771"/>
      <c r="R674" s="771"/>
      <c r="S674" s="772"/>
      <c r="T674" s="1106">
        <f>('PV7'!T13:AF13)</f>
        <v>0</v>
      </c>
      <c r="U674" s="1041"/>
      <c r="V674" s="1041"/>
      <c r="W674" s="1041"/>
      <c r="X674" s="1041"/>
      <c r="Y674" s="1041"/>
      <c r="Z674" s="1041"/>
      <c r="AA674" s="1041"/>
      <c r="AB674" s="1041"/>
      <c r="AC674" s="1041"/>
      <c r="AD674" s="1041"/>
      <c r="AE674" s="1041"/>
      <c r="AF674" s="1041"/>
      <c r="AG674" s="1041">
        <f>('PV7'!AG13:AW13)</f>
        <v>0</v>
      </c>
      <c r="AH674" s="1041"/>
      <c r="AI674" s="1041"/>
      <c r="AJ674" s="1041"/>
      <c r="AK674" s="1041"/>
      <c r="AL674" s="1041"/>
      <c r="AM674" s="1041"/>
      <c r="AN674" s="1041"/>
      <c r="AO674" s="1041"/>
      <c r="AP674" s="1041"/>
      <c r="AQ674" s="1041"/>
      <c r="AR674" s="1041"/>
      <c r="AS674" s="1041"/>
      <c r="AT674" s="1041"/>
      <c r="AU674" s="1041"/>
      <c r="AV674" s="1041"/>
      <c r="AW674" s="1041"/>
      <c r="AX674" s="1041"/>
      <c r="AY674" s="1041"/>
      <c r="AZ674" s="1041"/>
      <c r="BA674" s="1041"/>
      <c r="BB674" s="1041"/>
    </row>
    <row r="675" spans="1:54" ht="12.6" customHeight="1">
      <c r="A675" s="770" t="s">
        <v>479</v>
      </c>
      <c r="B675" s="771"/>
      <c r="C675" s="771"/>
      <c r="D675" s="771"/>
      <c r="E675" s="771"/>
      <c r="F675" s="771"/>
      <c r="G675" s="771"/>
      <c r="H675" s="771"/>
      <c r="I675" s="771"/>
      <c r="J675" s="771"/>
      <c r="K675" s="771"/>
      <c r="L675" s="771"/>
      <c r="M675" s="771"/>
      <c r="N675" s="771"/>
      <c r="O675" s="771"/>
      <c r="P675" s="771"/>
      <c r="Q675" s="771"/>
      <c r="R675" s="771"/>
      <c r="S675" s="772"/>
      <c r="T675" s="1106">
        <f>('PV7'!T14:AF14)</f>
        <v>0</v>
      </c>
      <c r="U675" s="1041"/>
      <c r="V675" s="1041"/>
      <c r="W675" s="1041"/>
      <c r="X675" s="1041"/>
      <c r="Y675" s="1041"/>
      <c r="Z675" s="1041"/>
      <c r="AA675" s="1041"/>
      <c r="AB675" s="1041"/>
      <c r="AC675" s="1041"/>
      <c r="AD675" s="1041"/>
      <c r="AE675" s="1041"/>
      <c r="AF675" s="1041"/>
      <c r="AG675" s="1041">
        <f>('PV7'!AG14:AW14)</f>
        <v>0</v>
      </c>
      <c r="AH675" s="1041"/>
      <c r="AI675" s="1041"/>
      <c r="AJ675" s="1041"/>
      <c r="AK675" s="1041"/>
      <c r="AL675" s="1041"/>
      <c r="AM675" s="1041"/>
      <c r="AN675" s="1041"/>
      <c r="AO675" s="1041"/>
      <c r="AP675" s="1041"/>
      <c r="AQ675" s="1041"/>
      <c r="AR675" s="1041"/>
      <c r="AS675" s="1041"/>
      <c r="AT675" s="1041"/>
      <c r="AU675" s="1041"/>
      <c r="AV675" s="1041"/>
      <c r="AW675" s="1041"/>
      <c r="AX675" s="1041"/>
      <c r="AY675" s="1041"/>
      <c r="AZ675" s="1041"/>
      <c r="BA675" s="1041"/>
      <c r="BB675" s="1041"/>
    </row>
    <row r="676" spans="1:54" ht="12.6" customHeight="1">
      <c r="A676" s="762" t="s">
        <v>480</v>
      </c>
    </row>
    <row r="677" spans="1:54" ht="11.45" customHeight="1">
      <c r="A677" s="782"/>
      <c r="B677" s="783"/>
      <c r="C677" s="783"/>
      <c r="D677" s="783"/>
      <c r="E677" s="783"/>
      <c r="F677" s="783"/>
      <c r="G677" s="783"/>
      <c r="H677" s="783"/>
      <c r="I677" s="783"/>
      <c r="J677" s="783"/>
      <c r="K677" s="783"/>
      <c r="L677" s="783"/>
      <c r="M677" s="792"/>
      <c r="N677" s="1054" t="s">
        <v>816</v>
      </c>
      <c r="O677" s="1055"/>
      <c r="P677" s="1055"/>
      <c r="Q677" s="1055"/>
      <c r="R677" s="1055"/>
      <c r="S677" s="1055"/>
      <c r="T677" s="1055"/>
      <c r="U677" s="1055"/>
      <c r="V677" s="1055"/>
      <c r="W677" s="1055"/>
      <c r="X677" s="1055"/>
      <c r="Y677" s="1055"/>
      <c r="Z677" s="1055"/>
      <c r="AA677" s="1055"/>
      <c r="AB677" s="1055"/>
      <c r="AC677" s="1055"/>
      <c r="AD677" s="1055"/>
      <c r="AE677" s="1055"/>
      <c r="AF677" s="1055"/>
      <c r="AG677" s="1055"/>
      <c r="AH677" s="1055"/>
      <c r="AI677" s="1055"/>
      <c r="AJ677" s="1055"/>
      <c r="AK677" s="1055"/>
      <c r="AL677" s="1055"/>
      <c r="AM677" s="1055"/>
      <c r="AN677" s="1055"/>
      <c r="AO677" s="1055"/>
      <c r="AP677" s="1055"/>
      <c r="AQ677" s="1055"/>
      <c r="AR677" s="1055"/>
      <c r="AS677" s="1055"/>
      <c r="AT677" s="1055"/>
      <c r="AU677" s="1055"/>
      <c r="AV677" s="1055"/>
      <c r="AW677" s="1055"/>
      <c r="AX677" s="1055"/>
      <c r="AY677" s="1055"/>
      <c r="AZ677" s="1055"/>
      <c r="BA677" s="1055"/>
      <c r="BB677" s="1056"/>
    </row>
    <row r="678" spans="1:54" ht="11.1" customHeight="1">
      <c r="A678" s="785"/>
      <c r="B678" s="765"/>
      <c r="C678" s="765"/>
      <c r="D678" s="765"/>
      <c r="E678" s="765"/>
      <c r="F678" s="765"/>
      <c r="G678" s="765"/>
      <c r="H678" s="765"/>
      <c r="I678" s="765"/>
      <c r="J678" s="765"/>
      <c r="K678" s="765"/>
      <c r="L678" s="765"/>
      <c r="M678" s="793"/>
      <c r="N678" s="1148" t="s">
        <v>1773</v>
      </c>
      <c r="O678" s="1149"/>
      <c r="P678" s="1149"/>
      <c r="Q678" s="1149"/>
      <c r="R678" s="1149"/>
      <c r="S678" s="1150"/>
      <c r="T678" s="782"/>
      <c r="U678" s="783"/>
      <c r="V678" s="783"/>
      <c r="W678" s="783"/>
      <c r="X678" s="783"/>
      <c r="Y678" s="783"/>
      <c r="Z678" s="792"/>
      <c r="AA678" s="782"/>
      <c r="AB678" s="783"/>
      <c r="AC678" s="783"/>
      <c r="AD678" s="783"/>
      <c r="AE678" s="783"/>
      <c r="AF678" s="783"/>
      <c r="AG678" s="792"/>
      <c r="AH678" s="1148"/>
      <c r="AI678" s="1149"/>
      <c r="AJ678" s="1149"/>
      <c r="AK678" s="1149"/>
      <c r="AL678" s="1149"/>
      <c r="AM678" s="1149"/>
      <c r="AN678" s="1149"/>
      <c r="AO678" s="1149"/>
      <c r="AP678" s="1150"/>
      <c r="AQ678" s="1148" t="s">
        <v>505</v>
      </c>
      <c r="AR678" s="1149"/>
      <c r="AS678" s="1149"/>
      <c r="AT678" s="1149"/>
      <c r="AU678" s="1149"/>
      <c r="AV678" s="1149"/>
      <c r="AW678" s="1149"/>
      <c r="AX678" s="1149"/>
      <c r="AY678" s="1149"/>
      <c r="AZ678" s="1149"/>
      <c r="BA678" s="1149"/>
      <c r="BB678" s="1150"/>
    </row>
    <row r="679" spans="1:54" ht="11.1" customHeight="1">
      <c r="A679" s="1048" t="s">
        <v>141</v>
      </c>
      <c r="B679" s="1049"/>
      <c r="C679" s="1049"/>
      <c r="D679" s="1049"/>
      <c r="E679" s="1049"/>
      <c r="F679" s="1049"/>
      <c r="G679" s="1049"/>
      <c r="H679" s="1049"/>
      <c r="I679" s="1049"/>
      <c r="J679" s="1049"/>
      <c r="K679" s="1049"/>
      <c r="L679" s="1049"/>
      <c r="M679" s="1050"/>
      <c r="N679" s="1048" t="s">
        <v>1767</v>
      </c>
      <c r="O679" s="1049"/>
      <c r="P679" s="1049"/>
      <c r="Q679" s="1049"/>
      <c r="R679" s="1049"/>
      <c r="S679" s="1050"/>
      <c r="T679" s="1048" t="s">
        <v>511</v>
      </c>
      <c r="U679" s="1049"/>
      <c r="V679" s="1049"/>
      <c r="W679" s="1049"/>
      <c r="X679" s="1049"/>
      <c r="Y679" s="1049"/>
      <c r="Z679" s="1050"/>
      <c r="AA679" s="1048" t="s">
        <v>510</v>
      </c>
      <c r="AB679" s="1049"/>
      <c r="AC679" s="1049"/>
      <c r="AD679" s="1049"/>
      <c r="AE679" s="1049"/>
      <c r="AF679" s="1049"/>
      <c r="AG679" s="1050"/>
      <c r="AH679" s="1048" t="s">
        <v>590</v>
      </c>
      <c r="AI679" s="1049"/>
      <c r="AJ679" s="1049"/>
      <c r="AK679" s="1049"/>
      <c r="AL679" s="1049"/>
      <c r="AM679" s="1049"/>
      <c r="AN679" s="1049"/>
      <c r="AO679" s="1049"/>
      <c r="AP679" s="1050"/>
      <c r="AQ679" s="1048" t="s">
        <v>1603</v>
      </c>
      <c r="AR679" s="1049"/>
      <c r="AS679" s="1049"/>
      <c r="AT679" s="1049"/>
      <c r="AU679" s="1049"/>
      <c r="AV679" s="1049"/>
      <c r="AW679" s="1049"/>
      <c r="AX679" s="1049"/>
      <c r="AY679" s="1049"/>
      <c r="AZ679" s="1049"/>
      <c r="BA679" s="1049"/>
      <c r="BB679" s="1050"/>
    </row>
    <row r="680" spans="1:54" ht="11.1" customHeight="1">
      <c r="A680" s="785"/>
      <c r="B680" s="765"/>
      <c r="C680" s="765"/>
      <c r="D680" s="765"/>
      <c r="E680" s="765"/>
      <c r="F680" s="765"/>
      <c r="G680" s="765"/>
      <c r="H680" s="765"/>
      <c r="I680" s="765"/>
      <c r="J680" s="765"/>
      <c r="K680" s="765"/>
      <c r="L680" s="765"/>
      <c r="M680" s="793"/>
      <c r="N680" s="1048" t="s">
        <v>1603</v>
      </c>
      <c r="O680" s="1049"/>
      <c r="P680" s="1049"/>
      <c r="Q680" s="1049"/>
      <c r="R680" s="1049"/>
      <c r="S680" s="1050"/>
      <c r="T680" s="1048"/>
      <c r="U680" s="1049"/>
      <c r="V680" s="1049"/>
      <c r="W680" s="1049"/>
      <c r="X680" s="1049"/>
      <c r="Y680" s="1049"/>
      <c r="Z680" s="1050"/>
      <c r="AA680" s="1048"/>
      <c r="AB680" s="1049"/>
      <c r="AC680" s="1049"/>
      <c r="AD680" s="1049"/>
      <c r="AE680" s="1049"/>
      <c r="AF680" s="1049"/>
      <c r="AG680" s="1050"/>
      <c r="AH680" s="1048"/>
      <c r="AI680" s="1049"/>
      <c r="AJ680" s="1049"/>
      <c r="AK680" s="1049"/>
      <c r="AL680" s="1049"/>
      <c r="AM680" s="1049"/>
      <c r="AN680" s="1049"/>
      <c r="AO680" s="1049"/>
      <c r="AP680" s="1050"/>
      <c r="AQ680" s="1048" t="s">
        <v>1602</v>
      </c>
      <c r="AR680" s="1049"/>
      <c r="AS680" s="1049"/>
      <c r="AT680" s="1049"/>
      <c r="AU680" s="1049"/>
      <c r="AV680" s="1049"/>
      <c r="AW680" s="1049"/>
      <c r="AX680" s="1049"/>
      <c r="AY680" s="1049"/>
      <c r="AZ680" s="1049"/>
      <c r="BA680" s="1049"/>
      <c r="BB680" s="1050"/>
    </row>
    <row r="681" spans="1:54" ht="11.1" customHeight="1">
      <c r="A681" s="785"/>
      <c r="B681" s="765"/>
      <c r="C681" s="765"/>
      <c r="D681" s="765"/>
      <c r="E681" s="765"/>
      <c r="F681" s="765"/>
      <c r="G681" s="765"/>
      <c r="H681" s="765"/>
      <c r="I681" s="765"/>
      <c r="J681" s="765"/>
      <c r="K681" s="765"/>
      <c r="L681" s="765"/>
      <c r="M681" s="793"/>
      <c r="N681" s="1048" t="s">
        <v>1602</v>
      </c>
      <c r="O681" s="1049"/>
      <c r="P681" s="1049"/>
      <c r="Q681" s="1049"/>
      <c r="R681" s="1049"/>
      <c r="S681" s="1050"/>
      <c r="T681" s="785"/>
      <c r="U681" s="765"/>
      <c r="V681" s="765"/>
      <c r="W681" s="765"/>
      <c r="X681" s="765"/>
      <c r="Y681" s="765"/>
      <c r="Z681" s="793"/>
      <c r="AA681" s="785"/>
      <c r="AB681" s="765"/>
      <c r="AC681" s="765"/>
      <c r="AD681" s="765"/>
      <c r="AE681" s="765"/>
      <c r="AF681" s="765"/>
      <c r="AG681" s="793"/>
      <c r="AH681" s="1048"/>
      <c r="AI681" s="1049"/>
      <c r="AJ681" s="1049"/>
      <c r="AK681" s="1049"/>
      <c r="AL681" s="1049"/>
      <c r="AM681" s="1049"/>
      <c r="AN681" s="1049"/>
      <c r="AO681" s="1049"/>
      <c r="AP681" s="1050"/>
      <c r="AQ681" s="1048"/>
      <c r="AR681" s="1049"/>
      <c r="AS681" s="1049"/>
      <c r="AT681" s="1049"/>
      <c r="AU681" s="1049"/>
      <c r="AV681" s="1049"/>
      <c r="AW681" s="1049"/>
      <c r="AX681" s="1049"/>
      <c r="AY681" s="1049"/>
      <c r="AZ681" s="1049"/>
      <c r="BA681" s="1049"/>
      <c r="BB681" s="1050"/>
    </row>
    <row r="682" spans="1:54" ht="11.1" customHeight="1">
      <c r="A682" s="1051" t="s">
        <v>817</v>
      </c>
      <c r="B682" s="1052"/>
      <c r="C682" s="1052"/>
      <c r="D682" s="1052"/>
      <c r="E682" s="1052"/>
      <c r="F682" s="1052"/>
      <c r="G682" s="1052"/>
      <c r="H682" s="1052"/>
      <c r="I682" s="1052"/>
      <c r="J682" s="1052"/>
      <c r="K682" s="1052"/>
      <c r="L682" s="1052"/>
      <c r="M682" s="1053"/>
      <c r="N682" s="1051" t="s">
        <v>818</v>
      </c>
      <c r="O682" s="1052"/>
      <c r="P682" s="1052"/>
      <c r="Q682" s="1052"/>
      <c r="R682" s="1052"/>
      <c r="S682" s="1053"/>
      <c r="T682" s="1051" t="s">
        <v>819</v>
      </c>
      <c r="U682" s="1052"/>
      <c r="V682" s="1052"/>
      <c r="W682" s="1052"/>
      <c r="X682" s="1052"/>
      <c r="Y682" s="1052"/>
      <c r="Z682" s="1053"/>
      <c r="AA682" s="1051" t="s">
        <v>477</v>
      </c>
      <c r="AB682" s="1052"/>
      <c r="AC682" s="1052"/>
      <c r="AD682" s="1052"/>
      <c r="AE682" s="1052"/>
      <c r="AF682" s="1052"/>
      <c r="AG682" s="1053"/>
      <c r="AH682" s="1051" t="s">
        <v>478</v>
      </c>
      <c r="AI682" s="1052"/>
      <c r="AJ682" s="1052"/>
      <c r="AK682" s="1052"/>
      <c r="AL682" s="1052"/>
      <c r="AM682" s="1052"/>
      <c r="AN682" s="1052"/>
      <c r="AO682" s="1052"/>
      <c r="AP682" s="1053"/>
      <c r="AQ682" s="1051" t="s">
        <v>481</v>
      </c>
      <c r="AR682" s="1052"/>
      <c r="AS682" s="1052"/>
      <c r="AT682" s="1052"/>
      <c r="AU682" s="1052"/>
      <c r="AV682" s="1052"/>
      <c r="AW682" s="1052"/>
      <c r="AX682" s="1052"/>
      <c r="AY682" s="1052"/>
      <c r="AZ682" s="1052"/>
      <c r="BA682" s="1052"/>
      <c r="BB682" s="1053"/>
    </row>
    <row r="683" spans="1:54" ht="12.6" customHeight="1">
      <c r="A683" s="818" t="s">
        <v>488</v>
      </c>
      <c r="B683" s="771"/>
      <c r="C683" s="771"/>
      <c r="D683" s="771"/>
      <c r="E683" s="771"/>
      <c r="F683" s="771"/>
      <c r="G683" s="771"/>
      <c r="H683" s="771"/>
      <c r="I683" s="771"/>
      <c r="J683" s="771"/>
      <c r="K683" s="771"/>
      <c r="L683" s="771"/>
      <c r="M683" s="772"/>
      <c r="N683" s="1106"/>
      <c r="O683" s="1041"/>
      <c r="P683" s="1041"/>
      <c r="Q683" s="1041"/>
      <c r="R683" s="1041"/>
      <c r="S683" s="1041"/>
      <c r="T683" s="1041"/>
      <c r="U683" s="1041"/>
      <c r="V683" s="1041"/>
      <c r="W683" s="1041"/>
      <c r="X683" s="1041"/>
      <c r="Y683" s="1041"/>
      <c r="Z683" s="1041"/>
      <c r="AA683" s="1041"/>
      <c r="AB683" s="1041"/>
      <c r="AC683" s="1041"/>
      <c r="AD683" s="1041"/>
      <c r="AE683" s="1041"/>
      <c r="AF683" s="1041"/>
      <c r="AG683" s="1041"/>
      <c r="AH683" s="1041"/>
      <c r="AI683" s="1041"/>
      <c r="AJ683" s="1041"/>
      <c r="AK683" s="1041"/>
      <c r="AL683" s="1041"/>
      <c r="AM683" s="1041"/>
      <c r="AN683" s="1041"/>
      <c r="AO683" s="1041"/>
      <c r="AP683" s="1041"/>
      <c r="AQ683" s="1041"/>
      <c r="AR683" s="1041"/>
      <c r="AS683" s="1041"/>
      <c r="AT683" s="1041"/>
      <c r="AU683" s="1041"/>
      <c r="AV683" s="1041"/>
      <c r="AW683" s="1041"/>
      <c r="AX683" s="1041"/>
      <c r="AY683" s="1041"/>
      <c r="AZ683" s="1041"/>
      <c r="BA683" s="1041"/>
      <c r="BB683" s="1104"/>
    </row>
    <row r="684" spans="1:54" ht="12.6" customHeight="1">
      <c r="A684" s="770" t="s">
        <v>1774</v>
      </c>
      <c r="B684" s="771"/>
      <c r="C684" s="771"/>
      <c r="D684" s="771"/>
      <c r="E684" s="771"/>
      <c r="F684" s="771"/>
      <c r="G684" s="771"/>
      <c r="H684" s="771"/>
      <c r="I684" s="771"/>
      <c r="J684" s="771"/>
      <c r="K684" s="771"/>
      <c r="L684" s="771"/>
      <c r="M684" s="772"/>
      <c r="N684" s="1093">
        <f>('PV7'!N24:S24)</f>
        <v>0</v>
      </c>
      <c r="O684" s="1082"/>
      <c r="P684" s="1082"/>
      <c r="Q684" s="1082"/>
      <c r="R684" s="1082"/>
      <c r="S684" s="1082"/>
      <c r="T684" s="1082">
        <f>('PV7'!T24:Z24)</f>
        <v>0</v>
      </c>
      <c r="U684" s="1082"/>
      <c r="V684" s="1082"/>
      <c r="W684" s="1082"/>
      <c r="X684" s="1082"/>
      <c r="Y684" s="1082"/>
      <c r="Z684" s="1082"/>
      <c r="AA684" s="1082">
        <f>('PV7'!AA24:AG24)</f>
        <v>0</v>
      </c>
      <c r="AB684" s="1082"/>
      <c r="AC684" s="1082"/>
      <c r="AD684" s="1082"/>
      <c r="AE684" s="1082"/>
      <c r="AF684" s="1082"/>
      <c r="AG684" s="1082"/>
      <c r="AH684" s="1041"/>
      <c r="AI684" s="1041"/>
      <c r="AJ684" s="1041"/>
      <c r="AK684" s="1041"/>
      <c r="AL684" s="1041"/>
      <c r="AM684" s="1041"/>
      <c r="AN684" s="1041"/>
      <c r="AO684" s="1041"/>
      <c r="AP684" s="1041"/>
      <c r="AQ684" s="1082">
        <f>('PV7'!AQ24:AW24)</f>
        <v>0</v>
      </c>
      <c r="AR684" s="1082"/>
      <c r="AS684" s="1082"/>
      <c r="AT684" s="1082"/>
      <c r="AU684" s="1082"/>
      <c r="AV684" s="1082"/>
      <c r="AW684" s="1082"/>
      <c r="AX684" s="1082"/>
      <c r="AY684" s="1082"/>
      <c r="AZ684" s="1082"/>
      <c r="BA684" s="1082"/>
      <c r="BB684" s="1082"/>
    </row>
    <row r="685" spans="1:54" ht="12.6" customHeight="1">
      <c r="A685" s="770" t="s">
        <v>124</v>
      </c>
      <c r="B685" s="771"/>
      <c r="C685" s="771"/>
      <c r="D685" s="771"/>
      <c r="E685" s="771"/>
      <c r="F685" s="771"/>
      <c r="G685" s="771"/>
      <c r="H685" s="771"/>
      <c r="I685" s="771"/>
      <c r="J685" s="771"/>
      <c r="K685" s="771"/>
      <c r="L685" s="771"/>
      <c r="M685" s="772"/>
      <c r="N685" s="1093">
        <f>('PV7'!N25:S25)</f>
        <v>0</v>
      </c>
      <c r="O685" s="1082"/>
      <c r="P685" s="1082"/>
      <c r="Q685" s="1082"/>
      <c r="R685" s="1082"/>
      <c r="S685" s="1082"/>
      <c r="T685" s="1082">
        <f>('PV7'!T25:Z25)</f>
        <v>0</v>
      </c>
      <c r="U685" s="1082"/>
      <c r="V685" s="1082"/>
      <c r="W685" s="1082"/>
      <c r="X685" s="1082"/>
      <c r="Y685" s="1082"/>
      <c r="Z685" s="1082"/>
      <c r="AA685" s="1082">
        <f>('PV7'!AA25:AG25)</f>
        <v>0</v>
      </c>
      <c r="AB685" s="1082"/>
      <c r="AC685" s="1082"/>
      <c r="AD685" s="1082"/>
      <c r="AE685" s="1082"/>
      <c r="AF685" s="1082"/>
      <c r="AG685" s="1082"/>
      <c r="AH685" s="1041"/>
      <c r="AI685" s="1041"/>
      <c r="AJ685" s="1041"/>
      <c r="AK685" s="1041"/>
      <c r="AL685" s="1041"/>
      <c r="AM685" s="1041"/>
      <c r="AN685" s="1041"/>
      <c r="AO685" s="1041"/>
      <c r="AP685" s="1041"/>
      <c r="AQ685" s="1082">
        <f>('PV7'!AQ25:AW25)</f>
        <v>0</v>
      </c>
      <c r="AR685" s="1082"/>
      <c r="AS685" s="1082"/>
      <c r="AT685" s="1082"/>
      <c r="AU685" s="1082"/>
      <c r="AV685" s="1082"/>
      <c r="AW685" s="1082"/>
      <c r="AX685" s="1082"/>
      <c r="AY685" s="1082"/>
      <c r="AZ685" s="1082"/>
      <c r="BA685" s="1082"/>
      <c r="BB685" s="1082"/>
    </row>
    <row r="686" spans="1:54" ht="12.6" customHeight="1">
      <c r="A686" s="818" t="s">
        <v>141</v>
      </c>
      <c r="B686" s="771"/>
      <c r="C686" s="771"/>
      <c r="D686" s="771"/>
      <c r="E686" s="771"/>
      <c r="F686" s="771"/>
      <c r="G686" s="771"/>
      <c r="H686" s="771"/>
      <c r="I686" s="771"/>
      <c r="J686" s="771"/>
      <c r="K686" s="771"/>
      <c r="L686" s="771"/>
      <c r="M686" s="772"/>
      <c r="N686" s="1106"/>
      <c r="O686" s="1041"/>
      <c r="P686" s="1041"/>
      <c r="Q686" s="1041"/>
      <c r="R686" s="1041"/>
      <c r="S686" s="1041"/>
      <c r="T686" s="1041"/>
      <c r="U686" s="1041"/>
      <c r="V686" s="1041"/>
      <c r="W686" s="1041"/>
      <c r="X686" s="1041"/>
      <c r="Y686" s="1041"/>
      <c r="Z686" s="1041"/>
      <c r="AA686" s="1041"/>
      <c r="AB686" s="1041"/>
      <c r="AC686" s="1041"/>
      <c r="AD686" s="1041"/>
      <c r="AE686" s="1041"/>
      <c r="AF686" s="1041"/>
      <c r="AG686" s="1041"/>
      <c r="AH686" s="1041"/>
      <c r="AI686" s="1041"/>
      <c r="AJ686" s="1041"/>
      <c r="AK686" s="1041"/>
      <c r="AL686" s="1041"/>
      <c r="AM686" s="1041"/>
      <c r="AN686" s="1041"/>
      <c r="AO686" s="1041"/>
      <c r="AP686" s="1041"/>
      <c r="AQ686" s="1041"/>
      <c r="AR686" s="1041"/>
      <c r="AS686" s="1041"/>
      <c r="AT686" s="1041"/>
      <c r="AU686" s="1041"/>
      <c r="AV686" s="1041"/>
      <c r="AW686" s="1041"/>
      <c r="AX686" s="1041"/>
      <c r="AY686" s="1041"/>
      <c r="AZ686" s="1041"/>
      <c r="BA686" s="1041"/>
      <c r="BB686" s="1104"/>
    </row>
    <row r="687" spans="1:54" s="769" customFormat="1" ht="12.6" customHeight="1">
      <c r="A687" s="1137" t="s">
        <v>2257</v>
      </c>
      <c r="B687" s="1138"/>
      <c r="C687" s="1138"/>
      <c r="D687" s="1138"/>
      <c r="E687" s="1138"/>
      <c r="F687" s="1138"/>
      <c r="G687" s="1138"/>
      <c r="H687" s="1138"/>
      <c r="I687" s="1138"/>
      <c r="J687" s="1138"/>
      <c r="K687" s="1138"/>
      <c r="L687" s="1138"/>
      <c r="M687" s="1139"/>
      <c r="N687" s="1093">
        <f>('PV7'!N27:S27)</f>
        <v>0</v>
      </c>
      <c r="O687" s="1082"/>
      <c r="P687" s="1082"/>
      <c r="Q687" s="1082"/>
      <c r="R687" s="1082"/>
      <c r="S687" s="1082"/>
      <c r="T687" s="1082">
        <f>('PV7'!T27:Z27)</f>
        <v>0</v>
      </c>
      <c r="U687" s="1082"/>
      <c r="V687" s="1082"/>
      <c r="W687" s="1082"/>
      <c r="X687" s="1082"/>
      <c r="Y687" s="1082"/>
      <c r="Z687" s="1082"/>
      <c r="AA687" s="1082">
        <f>('PV7'!AA27:AG27)</f>
        <v>0</v>
      </c>
      <c r="AB687" s="1082"/>
      <c r="AC687" s="1082"/>
      <c r="AD687" s="1082"/>
      <c r="AE687" s="1082"/>
      <c r="AF687" s="1082"/>
      <c r="AG687" s="1082"/>
      <c r="AH687" s="1041"/>
      <c r="AI687" s="1041"/>
      <c r="AJ687" s="1041"/>
      <c r="AK687" s="1041"/>
      <c r="AL687" s="1041"/>
      <c r="AM687" s="1041"/>
      <c r="AN687" s="1041"/>
      <c r="AO687" s="1041"/>
      <c r="AP687" s="1041"/>
      <c r="AQ687" s="1082">
        <f>('PV7'!AQ27:AW27)</f>
        <v>0</v>
      </c>
      <c r="AR687" s="1082"/>
      <c r="AS687" s="1082"/>
      <c r="AT687" s="1082"/>
      <c r="AU687" s="1082"/>
      <c r="AV687" s="1082"/>
      <c r="AW687" s="1082"/>
      <c r="AX687" s="1082"/>
      <c r="AY687" s="1082"/>
      <c r="AZ687" s="1082"/>
      <c r="BA687" s="1082"/>
      <c r="BB687" s="1082"/>
    </row>
    <row r="688" spans="1:54" s="769" customFormat="1" ht="12.6" customHeight="1">
      <c r="A688" s="1315" t="s">
        <v>2258</v>
      </c>
      <c r="B688" s="1316"/>
      <c r="C688" s="1316"/>
      <c r="D688" s="1316"/>
      <c r="E688" s="1316"/>
      <c r="F688" s="1316"/>
      <c r="G688" s="1316"/>
      <c r="H688" s="1316"/>
      <c r="I688" s="1316"/>
      <c r="J688" s="1316"/>
      <c r="K688" s="1316"/>
      <c r="L688" s="1316"/>
      <c r="M688" s="1317"/>
      <c r="N688" s="1093">
        <f>('PV7'!N28:S28)</f>
        <v>0</v>
      </c>
      <c r="O688" s="1082"/>
      <c r="P688" s="1082"/>
      <c r="Q688" s="1082"/>
      <c r="R688" s="1082"/>
      <c r="S688" s="1082"/>
      <c r="T688" s="1082">
        <f>('PV7'!T28:Z28)</f>
        <v>0</v>
      </c>
      <c r="U688" s="1082"/>
      <c r="V688" s="1082"/>
      <c r="W688" s="1082"/>
      <c r="X688" s="1082"/>
      <c r="Y688" s="1082"/>
      <c r="Z688" s="1082"/>
      <c r="AA688" s="1082">
        <f>('PV7'!AA28:AG28)</f>
        <v>0</v>
      </c>
      <c r="AB688" s="1082"/>
      <c r="AC688" s="1082"/>
      <c r="AD688" s="1082"/>
      <c r="AE688" s="1082"/>
      <c r="AF688" s="1082"/>
      <c r="AG688" s="1082"/>
      <c r="AH688" s="1041"/>
      <c r="AI688" s="1041"/>
      <c r="AJ688" s="1041"/>
      <c r="AK688" s="1041"/>
      <c r="AL688" s="1041"/>
      <c r="AM688" s="1041"/>
      <c r="AN688" s="1041"/>
      <c r="AO688" s="1041"/>
      <c r="AP688" s="1041"/>
      <c r="AQ688" s="1082">
        <f>('PV7'!AQ28:AW28)</f>
        <v>0</v>
      </c>
      <c r="AR688" s="1082"/>
      <c r="AS688" s="1082"/>
      <c r="AT688" s="1082"/>
      <c r="AU688" s="1082"/>
      <c r="AV688" s="1082"/>
      <c r="AW688" s="1082"/>
      <c r="AX688" s="1082"/>
      <c r="AY688" s="1082"/>
      <c r="AZ688" s="1082"/>
      <c r="BA688" s="1082"/>
      <c r="BB688" s="1082"/>
    </row>
    <row r="689" spans="1:54" ht="12.6" customHeight="1">
      <c r="A689" s="829" t="s">
        <v>145</v>
      </c>
      <c r="B689" s="771"/>
      <c r="C689" s="771"/>
      <c r="D689" s="771"/>
      <c r="E689" s="771"/>
      <c r="F689" s="771"/>
      <c r="G689" s="771"/>
      <c r="H689" s="771"/>
      <c r="I689" s="771"/>
      <c r="J689" s="771"/>
      <c r="K689" s="771"/>
      <c r="L689" s="771"/>
      <c r="M689" s="772"/>
      <c r="N689" s="1106">
        <f>('PV7'!N29:S29)</f>
        <v>0</v>
      </c>
      <c r="O689" s="1041"/>
      <c r="P689" s="1041"/>
      <c r="Q689" s="1041"/>
      <c r="R689" s="1041"/>
      <c r="S689" s="1041"/>
      <c r="T689" s="1041">
        <f>('PV7'!T29:Z29)</f>
        <v>0</v>
      </c>
      <c r="U689" s="1041"/>
      <c r="V689" s="1041"/>
      <c r="W689" s="1041"/>
      <c r="X689" s="1041"/>
      <c r="Y689" s="1041"/>
      <c r="Z689" s="1041"/>
      <c r="AA689" s="1041">
        <f>('PV7'!AA29:AG29)</f>
        <v>0</v>
      </c>
      <c r="AB689" s="1041"/>
      <c r="AC689" s="1041"/>
      <c r="AD689" s="1041"/>
      <c r="AE689" s="1041"/>
      <c r="AF689" s="1041"/>
      <c r="AG689" s="1041"/>
      <c r="AH689" s="1041"/>
      <c r="AI689" s="1041"/>
      <c r="AJ689" s="1041"/>
      <c r="AK689" s="1041"/>
      <c r="AL689" s="1041"/>
      <c r="AM689" s="1041"/>
      <c r="AN689" s="1041"/>
      <c r="AO689" s="1041"/>
      <c r="AP689" s="1041"/>
      <c r="AQ689" s="1041">
        <f>('PV7'!AQ29:AW29)</f>
        <v>0</v>
      </c>
      <c r="AR689" s="1041"/>
      <c r="AS689" s="1041"/>
      <c r="AT689" s="1041"/>
      <c r="AU689" s="1041"/>
      <c r="AV689" s="1041"/>
      <c r="AW689" s="1041"/>
      <c r="AX689" s="1041"/>
      <c r="AY689" s="1041"/>
      <c r="AZ689" s="1041"/>
      <c r="BA689" s="1041"/>
      <c r="BB689" s="1041"/>
    </row>
    <row r="690" spans="1:54" ht="12.6" customHeight="1">
      <c r="A690" s="830" t="s">
        <v>2260</v>
      </c>
      <c r="B690" s="771"/>
      <c r="C690" s="771"/>
      <c r="D690" s="771"/>
      <c r="E690" s="771"/>
      <c r="F690" s="771"/>
      <c r="G690" s="771"/>
      <c r="H690" s="771"/>
      <c r="I690" s="771"/>
      <c r="J690" s="771"/>
      <c r="K690" s="771"/>
      <c r="L690" s="771"/>
      <c r="M690" s="772"/>
      <c r="N690" s="1106">
        <f>('PV7'!N30:S30)</f>
        <v>0</v>
      </c>
      <c r="O690" s="1041"/>
      <c r="P690" s="1041"/>
      <c r="Q690" s="1041"/>
      <c r="R690" s="1041"/>
      <c r="S690" s="1041"/>
      <c r="T690" s="1041">
        <f>('PV7'!T30:Z30)</f>
        <v>0</v>
      </c>
      <c r="U690" s="1041"/>
      <c r="V690" s="1041"/>
      <c r="W690" s="1041"/>
      <c r="X690" s="1041"/>
      <c r="Y690" s="1041"/>
      <c r="Z690" s="1041"/>
      <c r="AA690" s="1041">
        <f>('PV7'!AA30:AG30)</f>
        <v>0</v>
      </c>
      <c r="AB690" s="1041"/>
      <c r="AC690" s="1041"/>
      <c r="AD690" s="1041"/>
      <c r="AE690" s="1041"/>
      <c r="AF690" s="1041"/>
      <c r="AG690" s="1041"/>
      <c r="AH690" s="1041"/>
      <c r="AI690" s="1041"/>
      <c r="AJ690" s="1041"/>
      <c r="AK690" s="1041"/>
      <c r="AL690" s="1041"/>
      <c r="AM690" s="1041"/>
      <c r="AN690" s="1041"/>
      <c r="AO690" s="1041"/>
      <c r="AP690" s="1041"/>
      <c r="AQ690" s="1041">
        <f>('PV7'!AQ30:AW30)</f>
        <v>0</v>
      </c>
      <c r="AR690" s="1041"/>
      <c r="AS690" s="1041"/>
      <c r="AT690" s="1041"/>
      <c r="AU690" s="1041"/>
      <c r="AV690" s="1041"/>
      <c r="AW690" s="1041"/>
      <c r="AX690" s="1041"/>
      <c r="AY690" s="1041"/>
      <c r="AZ690" s="1041"/>
      <c r="BA690" s="1041"/>
      <c r="BB690" s="1041"/>
    </row>
    <row r="691" spans="1:54" ht="12.6" customHeight="1">
      <c r="A691" s="769" t="s">
        <v>1772</v>
      </c>
    </row>
    <row r="692" spans="1:54" ht="12.6" customHeight="1">
      <c r="A692" s="1058"/>
      <c r="B692" s="1059"/>
      <c r="C692" s="1059"/>
      <c r="D692" s="1059"/>
      <c r="E692" s="1059"/>
      <c r="F692" s="1059"/>
      <c r="G692" s="1059"/>
      <c r="H692" s="1059"/>
      <c r="I692" s="1059"/>
      <c r="J692" s="1059"/>
      <c r="K692" s="1059"/>
      <c r="L692" s="1059"/>
      <c r="M692" s="1059"/>
      <c r="N692" s="1059"/>
      <c r="O692" s="1059"/>
      <c r="P692" s="1059"/>
      <c r="Q692" s="1059"/>
      <c r="R692" s="1059"/>
      <c r="S692" s="1059"/>
      <c r="T692" s="1059"/>
      <c r="U692" s="1059"/>
      <c r="V692" s="1059"/>
      <c r="W692" s="1059"/>
      <c r="X692" s="1059"/>
      <c r="Y692" s="1059"/>
      <c r="Z692" s="1059"/>
      <c r="AA692" s="1059"/>
      <c r="AB692" s="1059"/>
      <c r="AC692" s="1059"/>
      <c r="AD692" s="1059"/>
      <c r="AE692" s="1059"/>
      <c r="AF692" s="1059"/>
      <c r="AG692" s="1059"/>
      <c r="AH692" s="1059"/>
      <c r="AI692" s="1059"/>
      <c r="AJ692" s="1059"/>
      <c r="AK692" s="1059"/>
      <c r="AL692" s="1059"/>
      <c r="AM692" s="1059"/>
      <c r="AN692" s="1059"/>
      <c r="AO692" s="1059"/>
      <c r="AP692" s="1059"/>
      <c r="AQ692" s="1059"/>
      <c r="AR692" s="1059"/>
      <c r="AS692" s="1059"/>
      <c r="AT692" s="1059"/>
      <c r="AU692" s="1059"/>
      <c r="AV692" s="1059"/>
      <c r="AW692" s="1059"/>
      <c r="AX692" s="1059"/>
      <c r="AY692" s="1059"/>
      <c r="AZ692" s="1059"/>
      <c r="BA692" s="1059"/>
      <c r="BB692" s="1060"/>
    </row>
    <row r="693" spans="1:54" ht="12.6" customHeight="1">
      <c r="A693" s="1061"/>
      <c r="B693" s="1062"/>
      <c r="C693" s="1062"/>
      <c r="D693" s="1062"/>
      <c r="E693" s="1062"/>
      <c r="F693" s="1062"/>
      <c r="G693" s="1062"/>
      <c r="H693" s="1062"/>
      <c r="I693" s="1062"/>
      <c r="J693" s="1062"/>
      <c r="K693" s="1062"/>
      <c r="L693" s="1062"/>
      <c r="M693" s="1062"/>
      <c r="N693" s="1062"/>
      <c r="O693" s="1062"/>
      <c r="P693" s="1062"/>
      <c r="Q693" s="1062"/>
      <c r="R693" s="1062"/>
      <c r="S693" s="1062"/>
      <c r="T693" s="1062"/>
      <c r="U693" s="1062"/>
      <c r="V693" s="1062"/>
      <c r="W693" s="1062"/>
      <c r="X693" s="1062"/>
      <c r="Y693" s="1062"/>
      <c r="Z693" s="1062"/>
      <c r="AA693" s="1062"/>
      <c r="AB693" s="1062"/>
      <c r="AC693" s="1062"/>
      <c r="AD693" s="1062"/>
      <c r="AE693" s="1062"/>
      <c r="AF693" s="1062"/>
      <c r="AG693" s="1062"/>
      <c r="AH693" s="1062"/>
      <c r="AI693" s="1062"/>
      <c r="AJ693" s="1062"/>
      <c r="AK693" s="1062"/>
      <c r="AL693" s="1062"/>
      <c r="AM693" s="1062"/>
      <c r="AN693" s="1062"/>
      <c r="AO693" s="1062"/>
      <c r="AP693" s="1062"/>
      <c r="AQ693" s="1062"/>
      <c r="AR693" s="1062"/>
      <c r="AS693" s="1062"/>
      <c r="AT693" s="1062"/>
      <c r="AU693" s="1062"/>
      <c r="AV693" s="1062"/>
      <c r="AW693" s="1062"/>
      <c r="AX693" s="1062"/>
      <c r="AY693" s="1062"/>
      <c r="AZ693" s="1062"/>
      <c r="BA693" s="1062"/>
      <c r="BB693" s="1063"/>
    </row>
    <row r="694" spans="1:54" ht="12.6" customHeight="1">
      <c r="A694" s="1061"/>
      <c r="B694" s="1062"/>
      <c r="C694" s="1062"/>
      <c r="D694" s="1062"/>
      <c r="E694" s="1062"/>
      <c r="F694" s="1062"/>
      <c r="G694" s="1062"/>
      <c r="H694" s="1062"/>
      <c r="I694" s="1062"/>
      <c r="J694" s="1062"/>
      <c r="K694" s="1062"/>
      <c r="L694" s="1062"/>
      <c r="M694" s="1062"/>
      <c r="N694" s="1062"/>
      <c r="O694" s="1062"/>
      <c r="P694" s="1062"/>
      <c r="Q694" s="1062"/>
      <c r="R694" s="1062"/>
      <c r="S694" s="1062"/>
      <c r="T694" s="1062"/>
      <c r="U694" s="1062"/>
      <c r="V694" s="1062"/>
      <c r="W694" s="1062"/>
      <c r="X694" s="1062"/>
      <c r="Y694" s="1062"/>
      <c r="Z694" s="1062"/>
      <c r="AA694" s="1062"/>
      <c r="AB694" s="1062"/>
      <c r="AC694" s="1062"/>
      <c r="AD694" s="1062"/>
      <c r="AE694" s="1062"/>
      <c r="AF694" s="1062"/>
      <c r="AG694" s="1062"/>
      <c r="AH694" s="1062"/>
      <c r="AI694" s="1062"/>
      <c r="AJ694" s="1062"/>
      <c r="AK694" s="1062"/>
      <c r="AL694" s="1062"/>
      <c r="AM694" s="1062"/>
      <c r="AN694" s="1062"/>
      <c r="AO694" s="1062"/>
      <c r="AP694" s="1062"/>
      <c r="AQ694" s="1062"/>
      <c r="AR694" s="1062"/>
      <c r="AS694" s="1062"/>
      <c r="AT694" s="1062"/>
      <c r="AU694" s="1062"/>
      <c r="AV694" s="1062"/>
      <c r="AW694" s="1062"/>
      <c r="AX694" s="1062"/>
      <c r="AY694" s="1062"/>
      <c r="AZ694" s="1062"/>
      <c r="BA694" s="1062"/>
      <c r="BB694" s="1063"/>
    </row>
    <row r="695" spans="1:54" ht="12.6" customHeight="1">
      <c r="A695" s="1061"/>
      <c r="B695" s="1062"/>
      <c r="C695" s="1062"/>
      <c r="D695" s="1062"/>
      <c r="E695" s="1062"/>
      <c r="F695" s="1062"/>
      <c r="G695" s="1062"/>
      <c r="H695" s="1062"/>
      <c r="I695" s="1062"/>
      <c r="J695" s="1062"/>
      <c r="K695" s="1062"/>
      <c r="L695" s="1062"/>
      <c r="M695" s="1062"/>
      <c r="N695" s="1062"/>
      <c r="O695" s="1062"/>
      <c r="P695" s="1062"/>
      <c r="Q695" s="1062"/>
      <c r="R695" s="1062"/>
      <c r="S695" s="1062"/>
      <c r="T695" s="1062"/>
      <c r="U695" s="1062"/>
      <c r="V695" s="1062"/>
      <c r="W695" s="1062"/>
      <c r="X695" s="1062"/>
      <c r="Y695" s="1062"/>
      <c r="Z695" s="1062"/>
      <c r="AA695" s="1062"/>
      <c r="AB695" s="1062"/>
      <c r="AC695" s="1062"/>
      <c r="AD695" s="1062"/>
      <c r="AE695" s="1062"/>
      <c r="AF695" s="1062"/>
      <c r="AG695" s="1062"/>
      <c r="AH695" s="1062"/>
      <c r="AI695" s="1062"/>
      <c r="AJ695" s="1062"/>
      <c r="AK695" s="1062"/>
      <c r="AL695" s="1062"/>
      <c r="AM695" s="1062"/>
      <c r="AN695" s="1062"/>
      <c r="AO695" s="1062"/>
      <c r="AP695" s="1062"/>
      <c r="AQ695" s="1062"/>
      <c r="AR695" s="1062"/>
      <c r="AS695" s="1062"/>
      <c r="AT695" s="1062"/>
      <c r="AU695" s="1062"/>
      <c r="AV695" s="1062"/>
      <c r="AW695" s="1062"/>
      <c r="AX695" s="1062"/>
      <c r="AY695" s="1062"/>
      <c r="AZ695" s="1062"/>
      <c r="BA695" s="1062"/>
      <c r="BB695" s="1063"/>
    </row>
    <row r="696" spans="1:54" ht="12.6" customHeight="1">
      <c r="A696" s="1061"/>
      <c r="B696" s="1062"/>
      <c r="C696" s="1062"/>
      <c r="D696" s="1062"/>
      <c r="E696" s="1062"/>
      <c r="F696" s="1062"/>
      <c r="G696" s="1062"/>
      <c r="H696" s="1062"/>
      <c r="I696" s="1062"/>
      <c r="J696" s="1062"/>
      <c r="K696" s="1062"/>
      <c r="L696" s="1062"/>
      <c r="M696" s="1062"/>
      <c r="N696" s="1062"/>
      <c r="O696" s="1062"/>
      <c r="P696" s="1062"/>
      <c r="Q696" s="1062"/>
      <c r="R696" s="1062"/>
      <c r="S696" s="1062"/>
      <c r="T696" s="1062"/>
      <c r="U696" s="1062"/>
      <c r="V696" s="1062"/>
      <c r="W696" s="1062"/>
      <c r="X696" s="1062"/>
      <c r="Y696" s="1062"/>
      <c r="Z696" s="1062"/>
      <c r="AA696" s="1062"/>
      <c r="AB696" s="1062"/>
      <c r="AC696" s="1062"/>
      <c r="AD696" s="1062"/>
      <c r="AE696" s="1062"/>
      <c r="AF696" s="1062"/>
      <c r="AG696" s="1062"/>
      <c r="AH696" s="1062"/>
      <c r="AI696" s="1062"/>
      <c r="AJ696" s="1062"/>
      <c r="AK696" s="1062"/>
      <c r="AL696" s="1062"/>
      <c r="AM696" s="1062"/>
      <c r="AN696" s="1062"/>
      <c r="AO696" s="1062"/>
      <c r="AP696" s="1062"/>
      <c r="AQ696" s="1062"/>
      <c r="AR696" s="1062"/>
      <c r="AS696" s="1062"/>
      <c r="AT696" s="1062"/>
      <c r="AU696" s="1062"/>
      <c r="AV696" s="1062"/>
      <c r="AW696" s="1062"/>
      <c r="AX696" s="1062"/>
      <c r="AY696" s="1062"/>
      <c r="AZ696" s="1062"/>
      <c r="BA696" s="1062"/>
      <c r="BB696" s="1063"/>
    </row>
    <row r="697" spans="1:54" ht="12.6" customHeight="1">
      <c r="A697" s="1064"/>
      <c r="B697" s="1065"/>
      <c r="C697" s="1065"/>
      <c r="D697" s="1065"/>
      <c r="E697" s="1065"/>
      <c r="F697" s="1065"/>
      <c r="G697" s="1065"/>
      <c r="H697" s="1065"/>
      <c r="I697" s="1065"/>
      <c r="J697" s="1065"/>
      <c r="K697" s="1065"/>
      <c r="L697" s="1065"/>
      <c r="M697" s="1065"/>
      <c r="N697" s="1065"/>
      <c r="O697" s="1065"/>
      <c r="P697" s="1065"/>
      <c r="Q697" s="1065"/>
      <c r="R697" s="1065"/>
      <c r="S697" s="1065"/>
      <c r="T697" s="1065"/>
      <c r="U697" s="1065"/>
      <c r="V697" s="1065"/>
      <c r="W697" s="1065"/>
      <c r="X697" s="1065"/>
      <c r="Y697" s="1065"/>
      <c r="Z697" s="1065"/>
      <c r="AA697" s="1065"/>
      <c r="AB697" s="1065"/>
      <c r="AC697" s="1065"/>
      <c r="AD697" s="1065"/>
      <c r="AE697" s="1065"/>
      <c r="AF697" s="1065"/>
      <c r="AG697" s="1065"/>
      <c r="AH697" s="1065"/>
      <c r="AI697" s="1065"/>
      <c r="AJ697" s="1065"/>
      <c r="AK697" s="1065"/>
      <c r="AL697" s="1065"/>
      <c r="AM697" s="1065"/>
      <c r="AN697" s="1065"/>
      <c r="AO697" s="1065"/>
      <c r="AP697" s="1065"/>
      <c r="AQ697" s="1065"/>
      <c r="AR697" s="1065"/>
      <c r="AS697" s="1065"/>
      <c r="AT697" s="1065"/>
      <c r="AU697" s="1065"/>
      <c r="AV697" s="1065"/>
      <c r="AW697" s="1065"/>
      <c r="AX697" s="1065"/>
      <c r="AY697" s="1065"/>
      <c r="AZ697" s="1065"/>
      <c r="BA697" s="1065"/>
      <c r="BB697" s="1066"/>
    </row>
    <row r="698" spans="1:54" s="289" customFormat="1" ht="12.6" customHeight="1">
      <c r="A698" s="315" t="s">
        <v>3609</v>
      </c>
    </row>
    <row r="699" spans="1:54" s="289" customFormat="1" ht="12.6" customHeight="1">
      <c r="A699" s="315" t="s">
        <v>2302</v>
      </c>
      <c r="B699" s="393"/>
      <c r="C699" s="1036" t="str">
        <f>$C$2</f>
        <v>ELEKTROSYSTEM, a.s.</v>
      </c>
      <c r="D699" s="1036"/>
      <c r="E699" s="1036"/>
      <c r="F699" s="1036"/>
      <c r="G699" s="1036"/>
      <c r="H699" s="1036"/>
      <c r="I699" s="1036"/>
      <c r="J699" s="1036"/>
      <c r="K699" s="1036"/>
      <c r="L699" s="1036"/>
      <c r="M699" s="1036"/>
      <c r="N699" s="1036"/>
      <c r="O699" s="1036"/>
      <c r="P699" s="1036"/>
      <c r="Q699" s="1036"/>
      <c r="R699" s="1036"/>
      <c r="S699" s="1036"/>
      <c r="T699" s="1036"/>
      <c r="U699" s="1036"/>
      <c r="V699" s="1036"/>
      <c r="W699" s="1036"/>
      <c r="X699" s="1036"/>
      <c r="Y699" s="1036"/>
      <c r="Z699" s="1037"/>
      <c r="AB699" s="289" t="s">
        <v>922</v>
      </c>
      <c r="AD699" s="1035" t="str">
        <f>$AD$2</f>
        <v>31571875</v>
      </c>
      <c r="AE699" s="1036"/>
      <c r="AF699" s="1036"/>
      <c r="AG699" s="1036"/>
      <c r="AH699" s="1036"/>
      <c r="AI699" s="1036"/>
      <c r="AJ699" s="1036"/>
      <c r="AK699" s="1037"/>
      <c r="AL699" s="289" t="s">
        <v>844</v>
      </c>
      <c r="AN699" s="1026" t="str">
        <f>$AN$2</f>
        <v>21020448496</v>
      </c>
      <c r="AO699" s="1027"/>
      <c r="AP699" s="1027"/>
      <c r="AQ699" s="1027"/>
      <c r="AR699" s="1027"/>
      <c r="AS699" s="1027"/>
      <c r="AT699" s="1027"/>
      <c r="AU699" s="1027"/>
      <c r="AV699" s="1027"/>
      <c r="AW699" s="1027"/>
      <c r="AX699" s="1027"/>
      <c r="AY699" s="1027"/>
      <c r="AZ699" s="1027"/>
      <c r="BA699" s="1027"/>
      <c r="BB699" s="1028"/>
    </row>
    <row r="700" spans="1:54" ht="12.6" customHeight="1">
      <c r="A700" s="769"/>
      <c r="B700" s="769"/>
      <c r="C700" s="769"/>
      <c r="D700" s="769"/>
      <c r="E700" s="769"/>
      <c r="F700" s="769"/>
      <c r="G700" s="769"/>
      <c r="H700" s="769"/>
      <c r="I700" s="769"/>
      <c r="J700" s="769"/>
      <c r="K700" s="769"/>
      <c r="L700" s="769"/>
      <c r="M700" s="769"/>
      <c r="N700" s="769"/>
      <c r="O700" s="769"/>
      <c r="P700" s="769"/>
      <c r="Q700" s="769"/>
      <c r="R700" s="769"/>
      <c r="S700" s="769"/>
      <c r="T700" s="769"/>
      <c r="U700" s="769"/>
      <c r="V700" s="769"/>
      <c r="W700" s="769"/>
      <c r="X700" s="769"/>
      <c r="Y700" s="769"/>
      <c r="Z700" s="769"/>
      <c r="AA700" s="769"/>
      <c r="AB700" s="769"/>
      <c r="AC700" s="769"/>
      <c r="AD700" s="769"/>
      <c r="AE700" s="769"/>
      <c r="AF700" s="769"/>
      <c r="AG700" s="769"/>
      <c r="AH700" s="769"/>
      <c r="AI700" s="769"/>
      <c r="AJ700" s="769"/>
      <c r="AK700" s="769"/>
      <c r="AL700" s="769"/>
      <c r="AM700" s="769"/>
      <c r="AN700" s="769"/>
      <c r="AO700" s="769"/>
      <c r="AP700" s="769"/>
      <c r="AQ700" s="769"/>
      <c r="AR700" s="769"/>
      <c r="AS700" s="769"/>
      <c r="AT700" s="769"/>
      <c r="AU700" s="769"/>
      <c r="AV700" s="769"/>
      <c r="AW700" s="769"/>
      <c r="AX700" s="769"/>
      <c r="AY700" s="769"/>
      <c r="AZ700" s="769"/>
      <c r="BA700" s="769"/>
      <c r="BB700" s="769"/>
    </row>
    <row r="701" spans="1:54" ht="12.6" customHeight="1">
      <c r="A701" s="769" t="s">
        <v>2297</v>
      </c>
      <c r="B701" s="769"/>
      <c r="C701" s="769"/>
      <c r="D701" s="769"/>
      <c r="E701" s="769"/>
      <c r="F701" s="769"/>
      <c r="G701" s="769"/>
      <c r="H701" s="769"/>
      <c r="I701" s="769"/>
      <c r="J701" s="769"/>
      <c r="K701" s="769"/>
      <c r="L701" s="769"/>
      <c r="M701" s="769"/>
      <c r="N701" s="769"/>
      <c r="O701" s="769"/>
      <c r="P701" s="769"/>
      <c r="Q701" s="769"/>
      <c r="R701" s="769"/>
      <c r="S701" s="769"/>
      <c r="T701" s="769"/>
      <c r="U701" s="769"/>
      <c r="V701" s="769"/>
      <c r="W701" s="769"/>
      <c r="X701" s="769"/>
      <c r="Y701" s="769"/>
      <c r="Z701" s="769"/>
      <c r="AA701" s="769"/>
      <c r="AB701" s="769"/>
      <c r="AC701" s="769"/>
      <c r="AD701" s="769"/>
      <c r="AE701" s="769"/>
      <c r="AF701" s="769"/>
      <c r="AG701" s="769"/>
      <c r="AH701" s="769"/>
      <c r="AI701" s="769"/>
      <c r="AJ701" s="769"/>
      <c r="AK701" s="769"/>
      <c r="AL701" s="769"/>
      <c r="AM701" s="769"/>
      <c r="AN701" s="769"/>
      <c r="AO701" s="769"/>
      <c r="AP701" s="769"/>
      <c r="AQ701" s="769"/>
      <c r="AR701" s="769"/>
      <c r="AS701" s="769"/>
      <c r="AT701" s="769"/>
      <c r="AU701" s="769"/>
      <c r="AV701" s="769"/>
      <c r="AW701" s="769"/>
      <c r="AX701" s="769"/>
      <c r="AY701" s="769"/>
      <c r="AZ701" s="769"/>
      <c r="BA701" s="769"/>
      <c r="BB701" s="769"/>
    </row>
    <row r="702" spans="1:54" ht="12.6" customHeight="1">
      <c r="A702" s="782"/>
      <c r="B702" s="783"/>
      <c r="C702" s="783"/>
      <c r="D702" s="783"/>
      <c r="E702" s="783"/>
      <c r="F702" s="783"/>
      <c r="G702" s="783"/>
      <c r="H702" s="783"/>
      <c r="I702" s="783"/>
      <c r="J702" s="783"/>
      <c r="K702" s="783"/>
      <c r="L702" s="783"/>
      <c r="M702" s="783"/>
      <c r="N702" s="775"/>
      <c r="O702" s="813"/>
      <c r="P702" s="814"/>
      <c r="Q702" s="1148"/>
      <c r="R702" s="1149"/>
      <c r="S702" s="1149"/>
      <c r="T702" s="1149"/>
      <c r="U702" s="1149"/>
      <c r="V702" s="1150"/>
      <c r="W702" s="1148"/>
      <c r="X702" s="1149"/>
      <c r="Y702" s="1149"/>
      <c r="Z702" s="1149"/>
      <c r="AA702" s="1149"/>
      <c r="AB702" s="1150"/>
      <c r="AC702" s="1148" t="s">
        <v>1770</v>
      </c>
      <c r="AD702" s="1149"/>
      <c r="AE702" s="1149"/>
      <c r="AF702" s="1149"/>
      <c r="AG702" s="1149"/>
      <c r="AH702" s="1149"/>
      <c r="AI702" s="1150"/>
      <c r="AJ702" s="1148" t="s">
        <v>1770</v>
      </c>
      <c r="AK702" s="1149"/>
      <c r="AL702" s="1149"/>
      <c r="AM702" s="1149"/>
      <c r="AN702" s="1149"/>
      <c r="AO702" s="1149"/>
      <c r="AP702" s="1150"/>
      <c r="AQ702" s="1148"/>
      <c r="AR702" s="1149"/>
      <c r="AS702" s="1149"/>
      <c r="AT702" s="1149"/>
      <c r="AU702" s="1149"/>
      <c r="AV702" s="1149"/>
      <c r="AW702" s="1149"/>
      <c r="AX702" s="1149"/>
      <c r="AY702" s="1149"/>
      <c r="AZ702" s="1149"/>
      <c r="BA702" s="1149"/>
      <c r="BB702" s="1150"/>
    </row>
    <row r="703" spans="1:54" ht="12.6" customHeight="1">
      <c r="A703" s="785"/>
      <c r="B703" s="765"/>
      <c r="C703" s="765"/>
      <c r="D703" s="765"/>
      <c r="E703" s="765"/>
      <c r="F703" s="765"/>
      <c r="G703" s="765"/>
      <c r="H703" s="765"/>
      <c r="I703" s="765"/>
      <c r="J703" s="765"/>
      <c r="K703" s="765"/>
      <c r="L703" s="765"/>
      <c r="M703" s="765"/>
      <c r="N703" s="761"/>
      <c r="O703" s="784"/>
      <c r="P703" s="831"/>
      <c r="Q703" s="1048" t="s">
        <v>1768</v>
      </c>
      <c r="R703" s="1049"/>
      <c r="S703" s="1049"/>
      <c r="T703" s="1049"/>
      <c r="U703" s="1049"/>
      <c r="V703" s="1050"/>
      <c r="W703" s="1048"/>
      <c r="X703" s="1049"/>
      <c r="Y703" s="1049"/>
      <c r="Z703" s="1049"/>
      <c r="AA703" s="1049"/>
      <c r="AB703" s="1050"/>
      <c r="AC703" s="1048" t="s">
        <v>1769</v>
      </c>
      <c r="AD703" s="1049"/>
      <c r="AE703" s="1049"/>
      <c r="AF703" s="1049"/>
      <c r="AG703" s="1049"/>
      <c r="AH703" s="1049"/>
      <c r="AI703" s="1050"/>
      <c r="AJ703" s="1048" t="s">
        <v>1769</v>
      </c>
      <c r="AK703" s="1049"/>
      <c r="AL703" s="1049"/>
      <c r="AM703" s="1049"/>
      <c r="AN703" s="1049"/>
      <c r="AO703" s="1049"/>
      <c r="AP703" s="1050"/>
      <c r="AQ703" s="1048" t="s">
        <v>1768</v>
      </c>
      <c r="AR703" s="1049"/>
      <c r="AS703" s="1049"/>
      <c r="AT703" s="1049"/>
      <c r="AU703" s="1049"/>
      <c r="AV703" s="1049"/>
      <c r="AW703" s="1049"/>
      <c r="AX703" s="1049"/>
      <c r="AY703" s="1049"/>
      <c r="AZ703" s="1049"/>
      <c r="BA703" s="1049"/>
      <c r="BB703" s="1050"/>
    </row>
    <row r="704" spans="1:54" ht="12.6" customHeight="1">
      <c r="A704" s="787" t="s">
        <v>141</v>
      </c>
      <c r="B704" s="784"/>
      <c r="C704" s="784"/>
      <c r="D704" s="784"/>
      <c r="E704" s="784"/>
      <c r="F704" s="784"/>
      <c r="G704" s="784"/>
      <c r="H704" s="784"/>
      <c r="I704" s="784"/>
      <c r="J704" s="784"/>
      <c r="K704" s="784"/>
      <c r="L704" s="784"/>
      <c r="M704" s="784"/>
      <c r="N704" s="761"/>
      <c r="O704" s="784"/>
      <c r="P704" s="831"/>
      <c r="Q704" s="1048" t="s">
        <v>1767</v>
      </c>
      <c r="R704" s="1049"/>
      <c r="S704" s="1049"/>
      <c r="T704" s="1049"/>
      <c r="U704" s="1049"/>
      <c r="V704" s="1050"/>
      <c r="W704" s="1048" t="s">
        <v>1528</v>
      </c>
      <c r="X704" s="1049"/>
      <c r="Y704" s="1049"/>
      <c r="Z704" s="1049"/>
      <c r="AA704" s="1049"/>
      <c r="AB704" s="1050"/>
      <c r="AC704" s="1048" t="s">
        <v>1766</v>
      </c>
      <c r="AD704" s="1049"/>
      <c r="AE704" s="1049"/>
      <c r="AF704" s="1049"/>
      <c r="AG704" s="1049"/>
      <c r="AH704" s="1049"/>
      <c r="AI704" s="1050"/>
      <c r="AJ704" s="1048" t="s">
        <v>1765</v>
      </c>
      <c r="AK704" s="1049"/>
      <c r="AL704" s="1049"/>
      <c r="AM704" s="1049"/>
      <c r="AN704" s="1049"/>
      <c r="AO704" s="1049"/>
      <c r="AP704" s="1050"/>
      <c r="AQ704" s="1048" t="s">
        <v>1604</v>
      </c>
      <c r="AR704" s="1049"/>
      <c r="AS704" s="1049"/>
      <c r="AT704" s="1049"/>
      <c r="AU704" s="1049"/>
      <c r="AV704" s="1049"/>
      <c r="AW704" s="1049"/>
      <c r="AX704" s="1049"/>
      <c r="AY704" s="1049"/>
      <c r="AZ704" s="1049"/>
      <c r="BA704" s="1049"/>
      <c r="BB704" s="1050"/>
    </row>
    <row r="705" spans="1:54" ht="12.6" customHeight="1">
      <c r="A705" s="785"/>
      <c r="B705" s="765"/>
      <c r="C705" s="765"/>
      <c r="D705" s="765"/>
      <c r="E705" s="765"/>
      <c r="F705" s="765"/>
      <c r="G705" s="765"/>
      <c r="H705" s="765"/>
      <c r="I705" s="765"/>
      <c r="J705" s="765"/>
      <c r="K705" s="765"/>
      <c r="L705" s="765"/>
      <c r="M705" s="765"/>
      <c r="N705" s="761"/>
      <c r="O705" s="784"/>
      <c r="P705" s="831"/>
      <c r="Q705" s="1048" t="s">
        <v>1603</v>
      </c>
      <c r="R705" s="1049"/>
      <c r="S705" s="1049"/>
      <c r="T705" s="1049"/>
      <c r="U705" s="1049"/>
      <c r="V705" s="1050"/>
      <c r="W705" s="1048" t="s">
        <v>1764</v>
      </c>
      <c r="X705" s="1049"/>
      <c r="Y705" s="1049"/>
      <c r="Z705" s="1049"/>
      <c r="AA705" s="1049"/>
      <c r="AB705" s="1050"/>
      <c r="AC705" s="1048" t="s">
        <v>1763</v>
      </c>
      <c r="AD705" s="1049"/>
      <c r="AE705" s="1049"/>
      <c r="AF705" s="1049"/>
      <c r="AG705" s="1049"/>
      <c r="AH705" s="1049"/>
      <c r="AI705" s="1050"/>
      <c r="AJ705" s="1048" t="s">
        <v>1762</v>
      </c>
      <c r="AK705" s="1049"/>
      <c r="AL705" s="1049"/>
      <c r="AM705" s="1049"/>
      <c r="AN705" s="1049"/>
      <c r="AO705" s="1049"/>
      <c r="AP705" s="1050"/>
      <c r="AQ705" s="1048" t="s">
        <v>1603</v>
      </c>
      <c r="AR705" s="1049"/>
      <c r="AS705" s="1049"/>
      <c r="AT705" s="1049"/>
      <c r="AU705" s="1049"/>
      <c r="AV705" s="1049"/>
      <c r="AW705" s="1049"/>
      <c r="AX705" s="1049"/>
      <c r="AY705" s="1049"/>
      <c r="AZ705" s="1049"/>
      <c r="BA705" s="1049"/>
      <c r="BB705" s="1050"/>
    </row>
    <row r="706" spans="1:54" ht="12.6" customHeight="1">
      <c r="A706" s="785"/>
      <c r="B706" s="765"/>
      <c r="C706" s="765"/>
      <c r="D706" s="765"/>
      <c r="E706" s="765"/>
      <c r="F706" s="765"/>
      <c r="G706" s="765"/>
      <c r="H706" s="765"/>
      <c r="I706" s="765"/>
      <c r="J706" s="765"/>
      <c r="K706" s="765"/>
      <c r="L706" s="765"/>
      <c r="M706" s="765"/>
      <c r="N706" s="761"/>
      <c r="O706" s="784"/>
      <c r="P706" s="831"/>
      <c r="Q706" s="1048" t="s">
        <v>1602</v>
      </c>
      <c r="R706" s="1049"/>
      <c r="S706" s="1049"/>
      <c r="T706" s="1049"/>
      <c r="U706" s="1049"/>
      <c r="V706" s="1050"/>
      <c r="W706" s="1048"/>
      <c r="X706" s="1049"/>
      <c r="Y706" s="1049"/>
      <c r="Z706" s="1049"/>
      <c r="AA706" s="1049"/>
      <c r="AB706" s="1050"/>
      <c r="AC706" s="1048" t="s">
        <v>1761</v>
      </c>
      <c r="AD706" s="1049"/>
      <c r="AE706" s="1049"/>
      <c r="AF706" s="1049"/>
      <c r="AG706" s="1049"/>
      <c r="AH706" s="1049"/>
      <c r="AI706" s="1050"/>
      <c r="AJ706" s="1048" t="s">
        <v>1760</v>
      </c>
      <c r="AK706" s="1049"/>
      <c r="AL706" s="1049"/>
      <c r="AM706" s="1049"/>
      <c r="AN706" s="1049"/>
      <c r="AO706" s="1049"/>
      <c r="AP706" s="1050"/>
      <c r="AQ706" s="1048" t="s">
        <v>1602</v>
      </c>
      <c r="AR706" s="1049"/>
      <c r="AS706" s="1049"/>
      <c r="AT706" s="1049"/>
      <c r="AU706" s="1049"/>
      <c r="AV706" s="1049"/>
      <c r="AW706" s="1049"/>
      <c r="AX706" s="1049"/>
      <c r="AY706" s="1049"/>
      <c r="AZ706" s="1049"/>
      <c r="BA706" s="1049"/>
      <c r="BB706" s="1050"/>
    </row>
    <row r="707" spans="1:54" ht="12.6" customHeight="1">
      <c r="A707" s="1051" t="s">
        <v>817</v>
      </c>
      <c r="B707" s="1052"/>
      <c r="C707" s="1052"/>
      <c r="D707" s="1052"/>
      <c r="E707" s="1052"/>
      <c r="F707" s="1052"/>
      <c r="G707" s="1052"/>
      <c r="H707" s="1052"/>
      <c r="I707" s="1052"/>
      <c r="J707" s="1052"/>
      <c r="K707" s="1052"/>
      <c r="L707" s="1052"/>
      <c r="M707" s="1052"/>
      <c r="N707" s="1052"/>
      <c r="O707" s="1052"/>
      <c r="P707" s="1053"/>
      <c r="Q707" s="1051" t="s">
        <v>818</v>
      </c>
      <c r="R707" s="1052"/>
      <c r="S707" s="1052"/>
      <c r="T707" s="1052"/>
      <c r="U707" s="1052"/>
      <c r="V707" s="1053"/>
      <c r="W707" s="1051" t="s">
        <v>819</v>
      </c>
      <c r="X707" s="1052"/>
      <c r="Y707" s="1052"/>
      <c r="Z707" s="1052"/>
      <c r="AA707" s="1052"/>
      <c r="AB707" s="1053"/>
      <c r="AC707" s="1051" t="s">
        <v>477</v>
      </c>
      <c r="AD707" s="1052"/>
      <c r="AE707" s="1052"/>
      <c r="AF707" s="1052"/>
      <c r="AG707" s="1052"/>
      <c r="AH707" s="1052"/>
      <c r="AI707" s="1053"/>
      <c r="AJ707" s="1051" t="s">
        <v>478</v>
      </c>
      <c r="AK707" s="1052"/>
      <c r="AL707" s="1052"/>
      <c r="AM707" s="1052"/>
      <c r="AN707" s="1052"/>
      <c r="AO707" s="1052"/>
      <c r="AP707" s="1053"/>
      <c r="AQ707" s="1051" t="s">
        <v>481</v>
      </c>
      <c r="AR707" s="1052"/>
      <c r="AS707" s="1052"/>
      <c r="AT707" s="1052"/>
      <c r="AU707" s="1052"/>
      <c r="AV707" s="1052"/>
      <c r="AW707" s="1052"/>
      <c r="AX707" s="1052"/>
      <c r="AY707" s="1052"/>
      <c r="AZ707" s="1052"/>
      <c r="BA707" s="1052"/>
      <c r="BB707" s="1053"/>
    </row>
    <row r="708" spans="1:54" ht="12.6" customHeight="1">
      <c r="A708" s="1131" t="s">
        <v>2257</v>
      </c>
      <c r="B708" s="1132"/>
      <c r="C708" s="1132"/>
      <c r="D708" s="1132"/>
      <c r="E708" s="1132"/>
      <c r="F708" s="1132"/>
      <c r="G708" s="1132"/>
      <c r="H708" s="1132"/>
      <c r="I708" s="1132"/>
      <c r="J708" s="1132"/>
      <c r="K708" s="1132"/>
      <c r="L708" s="1132"/>
      <c r="M708" s="1132"/>
      <c r="N708" s="1132"/>
      <c r="O708" s="1132"/>
      <c r="P708" s="1133"/>
      <c r="Q708" s="1226"/>
      <c r="R708" s="1227"/>
      <c r="S708" s="1227"/>
      <c r="T708" s="1227"/>
      <c r="U708" s="1227"/>
      <c r="V708" s="1228"/>
      <c r="W708" s="1226"/>
      <c r="X708" s="1227"/>
      <c r="Y708" s="1227"/>
      <c r="Z708" s="1227"/>
      <c r="AA708" s="1227"/>
      <c r="AB708" s="1228"/>
      <c r="AC708" s="1226"/>
      <c r="AD708" s="1227"/>
      <c r="AE708" s="1227"/>
      <c r="AF708" s="1227"/>
      <c r="AG708" s="1227"/>
      <c r="AH708" s="1227"/>
      <c r="AI708" s="1228"/>
      <c r="AJ708" s="1226"/>
      <c r="AK708" s="1227"/>
      <c r="AL708" s="1227"/>
      <c r="AM708" s="1227"/>
      <c r="AN708" s="1227"/>
      <c r="AO708" s="1227"/>
      <c r="AP708" s="1228"/>
      <c r="AQ708" s="1226"/>
      <c r="AR708" s="1227"/>
      <c r="AS708" s="1227"/>
      <c r="AT708" s="1227"/>
      <c r="AU708" s="1227"/>
      <c r="AV708" s="1227"/>
      <c r="AW708" s="1227"/>
      <c r="AX708" s="1227"/>
      <c r="AY708" s="1227"/>
      <c r="AZ708" s="1227"/>
      <c r="BA708" s="1227"/>
      <c r="BB708" s="1228"/>
    </row>
    <row r="709" spans="1:54" ht="12.6" customHeight="1">
      <c r="A709" s="1137" t="s">
        <v>2258</v>
      </c>
      <c r="B709" s="1138"/>
      <c r="C709" s="1138"/>
      <c r="D709" s="1138"/>
      <c r="E709" s="1138"/>
      <c r="F709" s="1138"/>
      <c r="G709" s="1138"/>
      <c r="H709" s="1138"/>
      <c r="I709" s="1138"/>
      <c r="J709" s="1138"/>
      <c r="K709" s="1138"/>
      <c r="L709" s="1138"/>
      <c r="M709" s="1138"/>
      <c r="N709" s="1138" t="e">
        <f>SUM(#REF!)</f>
        <v>#REF!</v>
      </c>
      <c r="O709" s="1138"/>
      <c r="P709" s="1139"/>
      <c r="Q709" s="1085"/>
      <c r="R709" s="1086"/>
      <c r="S709" s="1086"/>
      <c r="T709" s="1086"/>
      <c r="U709" s="1086"/>
      <c r="V709" s="1087"/>
      <c r="W709" s="1085"/>
      <c r="X709" s="1086"/>
      <c r="Y709" s="1086"/>
      <c r="Z709" s="1086"/>
      <c r="AA709" s="1086"/>
      <c r="AB709" s="1087"/>
      <c r="AC709" s="1085"/>
      <c r="AD709" s="1086"/>
      <c r="AE709" s="1086"/>
      <c r="AF709" s="1086"/>
      <c r="AG709" s="1086"/>
      <c r="AH709" s="1086"/>
      <c r="AI709" s="1087"/>
      <c r="AJ709" s="1085"/>
      <c r="AK709" s="1086"/>
      <c r="AL709" s="1086"/>
      <c r="AM709" s="1086"/>
      <c r="AN709" s="1086"/>
      <c r="AO709" s="1086"/>
      <c r="AP709" s="1087"/>
      <c r="AQ709" s="1085"/>
      <c r="AR709" s="1086"/>
      <c r="AS709" s="1086"/>
      <c r="AT709" s="1086"/>
      <c r="AU709" s="1086"/>
      <c r="AV709" s="1086"/>
      <c r="AW709" s="1086"/>
      <c r="AX709" s="1086"/>
      <c r="AY709" s="1086"/>
      <c r="AZ709" s="1086"/>
      <c r="BA709" s="1086"/>
      <c r="BB709" s="1087"/>
    </row>
    <row r="710" spans="1:54" ht="12.6" customHeight="1">
      <c r="A710" s="1137" t="s">
        <v>2259</v>
      </c>
      <c r="B710" s="1138"/>
      <c r="C710" s="1138"/>
      <c r="D710" s="1138"/>
      <c r="E710" s="1138"/>
      <c r="F710" s="1138"/>
      <c r="G710" s="1138"/>
      <c r="H710" s="1138"/>
      <c r="I710" s="1138"/>
      <c r="J710" s="1138"/>
      <c r="K710" s="1138"/>
      <c r="L710" s="1138"/>
      <c r="M710" s="1138"/>
      <c r="N710" s="1138"/>
      <c r="O710" s="1138"/>
      <c r="P710" s="1139"/>
      <c r="Q710" s="1085"/>
      <c r="R710" s="1086"/>
      <c r="S710" s="1086"/>
      <c r="T710" s="1086"/>
      <c r="U710" s="1086"/>
      <c r="V710" s="1087"/>
      <c r="W710" s="1085"/>
      <c r="X710" s="1086"/>
      <c r="Y710" s="1086"/>
      <c r="Z710" s="1086"/>
      <c r="AA710" s="1086"/>
      <c r="AB710" s="1087"/>
      <c r="AC710" s="1085"/>
      <c r="AD710" s="1086"/>
      <c r="AE710" s="1086"/>
      <c r="AF710" s="1086"/>
      <c r="AG710" s="1086"/>
      <c r="AH710" s="1086"/>
      <c r="AI710" s="1087"/>
      <c r="AJ710" s="1085"/>
      <c r="AK710" s="1086"/>
      <c r="AL710" s="1086"/>
      <c r="AM710" s="1086"/>
      <c r="AN710" s="1086"/>
      <c r="AO710" s="1086"/>
      <c r="AP710" s="1087"/>
      <c r="AQ710" s="1085"/>
      <c r="AR710" s="1086"/>
      <c r="AS710" s="1086"/>
      <c r="AT710" s="1086"/>
      <c r="AU710" s="1086"/>
      <c r="AV710" s="1086"/>
      <c r="AW710" s="1086"/>
      <c r="AX710" s="1086"/>
      <c r="AY710" s="1086"/>
      <c r="AZ710" s="1086"/>
      <c r="BA710" s="1086"/>
      <c r="BB710" s="1087"/>
    </row>
    <row r="711" spans="1:54" ht="12.6" customHeight="1">
      <c r="A711" s="1137" t="s">
        <v>145</v>
      </c>
      <c r="B711" s="1138"/>
      <c r="C711" s="1138"/>
      <c r="D711" s="1138"/>
      <c r="E711" s="1138"/>
      <c r="F711" s="1138"/>
      <c r="G711" s="1138"/>
      <c r="H711" s="1138"/>
      <c r="I711" s="1138"/>
      <c r="J711" s="1138"/>
      <c r="K711" s="1138"/>
      <c r="L711" s="1138"/>
      <c r="M711" s="1138"/>
      <c r="N711" s="1138"/>
      <c r="O711" s="1138"/>
      <c r="P711" s="1139"/>
      <c r="Q711" s="1085"/>
      <c r="R711" s="1086"/>
      <c r="S711" s="1086"/>
      <c r="T711" s="1086"/>
      <c r="U711" s="1086"/>
      <c r="V711" s="1087"/>
      <c r="W711" s="1085"/>
      <c r="X711" s="1086"/>
      <c r="Y711" s="1086"/>
      <c r="Z711" s="1086"/>
      <c r="AA711" s="1086"/>
      <c r="AB711" s="1087"/>
      <c r="AC711" s="1085"/>
      <c r="AD711" s="1086"/>
      <c r="AE711" s="1086"/>
      <c r="AF711" s="1086"/>
      <c r="AG711" s="1086"/>
      <c r="AH711" s="1086"/>
      <c r="AI711" s="1087"/>
      <c r="AJ711" s="1085"/>
      <c r="AK711" s="1086"/>
      <c r="AL711" s="1086"/>
      <c r="AM711" s="1086"/>
      <c r="AN711" s="1086"/>
      <c r="AO711" s="1086"/>
      <c r="AP711" s="1087"/>
      <c r="AQ711" s="1085"/>
      <c r="AR711" s="1086"/>
      <c r="AS711" s="1086"/>
      <c r="AT711" s="1086"/>
      <c r="AU711" s="1086"/>
      <c r="AV711" s="1086"/>
      <c r="AW711" s="1086"/>
      <c r="AX711" s="1086"/>
      <c r="AY711" s="1086"/>
      <c r="AZ711" s="1086"/>
      <c r="BA711" s="1086"/>
      <c r="BB711" s="1087"/>
    </row>
    <row r="712" spans="1:54" ht="12.6" customHeight="1">
      <c r="A712" s="1312" t="s">
        <v>141</v>
      </c>
      <c r="B712" s="1313"/>
      <c r="C712" s="1313"/>
      <c r="D712" s="1313"/>
      <c r="E712" s="1313"/>
      <c r="F712" s="1313"/>
      <c r="G712" s="1313"/>
      <c r="H712" s="1313"/>
      <c r="I712" s="1313"/>
      <c r="J712" s="1313"/>
      <c r="K712" s="1313"/>
      <c r="L712" s="1313"/>
      <c r="M712" s="1313"/>
      <c r="N712" s="1313"/>
      <c r="O712" s="1313"/>
      <c r="P712" s="1314"/>
      <c r="Q712" s="1229"/>
      <c r="R712" s="1230"/>
      <c r="S712" s="1230"/>
      <c r="T712" s="1230" t="e">
        <f>SUM(#REF!)</f>
        <v>#REF!</v>
      </c>
      <c r="U712" s="1230"/>
      <c r="V712" s="1231"/>
      <c r="W712" s="1229"/>
      <c r="X712" s="1230"/>
      <c r="Y712" s="1230"/>
      <c r="Z712" s="1230"/>
      <c r="AA712" s="1230" t="e">
        <f>SUM(#REF!)</f>
        <v>#REF!</v>
      </c>
      <c r="AB712" s="1231"/>
      <c r="AC712" s="1230"/>
      <c r="AD712" s="1230"/>
      <c r="AE712" s="1230"/>
      <c r="AF712" s="1230"/>
      <c r="AG712" s="1230"/>
      <c r="AH712" s="1230" t="e">
        <f>SUM(#REF!)</f>
        <v>#REF!</v>
      </c>
      <c r="AI712" s="1231"/>
      <c r="AJ712" s="1229"/>
      <c r="AK712" s="1230"/>
      <c r="AL712" s="1230"/>
      <c r="AM712" s="1230"/>
      <c r="AN712" s="1230"/>
      <c r="AO712" s="1230"/>
      <c r="AP712" s="1231"/>
      <c r="AQ712" s="1229"/>
      <c r="AR712" s="1230"/>
      <c r="AS712" s="1230"/>
      <c r="AT712" s="1230"/>
      <c r="AU712" s="1230"/>
      <c r="AV712" s="1230"/>
      <c r="AW712" s="1230"/>
      <c r="AX712" s="1230"/>
      <c r="AY712" s="1230"/>
      <c r="AZ712" s="1230"/>
      <c r="BA712" s="1230"/>
      <c r="BB712" s="1231"/>
    </row>
    <row r="713" spans="1:54" s="769" customFormat="1" ht="12.6" customHeight="1">
      <c r="A713" s="769" t="s">
        <v>1759</v>
      </c>
      <c r="B713" s="762"/>
      <c r="C713" s="762"/>
      <c r="D713" s="762"/>
      <c r="E713" s="762"/>
      <c r="F713" s="762"/>
      <c r="G713" s="762"/>
      <c r="H713" s="762"/>
      <c r="I713" s="762"/>
      <c r="J713" s="762"/>
      <c r="K713" s="762"/>
      <c r="L713" s="762"/>
      <c r="M713" s="762"/>
      <c r="N713" s="762"/>
      <c r="O713" s="762"/>
      <c r="P713" s="762"/>
      <c r="Q713" s="762"/>
      <c r="R713" s="762"/>
      <c r="S713" s="762"/>
      <c r="T713" s="762"/>
      <c r="U713" s="762"/>
      <c r="V713" s="762"/>
      <c r="W713" s="762"/>
      <c r="X713" s="762"/>
      <c r="Y713" s="762"/>
      <c r="Z713" s="762"/>
      <c r="AA713" s="762"/>
      <c r="AB713" s="762"/>
      <c r="AC713" s="762"/>
      <c r="AD713" s="762"/>
      <c r="AE713" s="762"/>
      <c r="AF713" s="762"/>
      <c r="AG713" s="762"/>
      <c r="AH713" s="762"/>
      <c r="AI713" s="762"/>
      <c r="AJ713" s="762"/>
      <c r="AK713" s="762"/>
      <c r="AL713" s="762"/>
      <c r="AM713" s="762"/>
      <c r="AN713" s="762"/>
      <c r="AO713" s="762"/>
      <c r="AP713" s="762"/>
      <c r="AQ713" s="762"/>
      <c r="AR713" s="762"/>
      <c r="AS713" s="762"/>
      <c r="AT713" s="762"/>
      <c r="AU713" s="762"/>
      <c r="AV713" s="762"/>
      <c r="AW713" s="762"/>
      <c r="AX713" s="762"/>
      <c r="AY713" s="762"/>
      <c r="AZ713" s="762"/>
      <c r="BA713" s="762"/>
      <c r="BB713" s="762"/>
    </row>
    <row r="714" spans="1:54" s="769" customFormat="1" ht="12.6" customHeight="1">
      <c r="A714" s="1058"/>
      <c r="B714" s="1059"/>
      <c r="C714" s="1059"/>
      <c r="D714" s="1059"/>
      <c r="E714" s="1059"/>
      <c r="F714" s="1059"/>
      <c r="G714" s="1059"/>
      <c r="H714" s="1059"/>
      <c r="I714" s="1059"/>
      <c r="J714" s="1059"/>
      <c r="K714" s="1059"/>
      <c r="L714" s="1059"/>
      <c r="M714" s="1059"/>
      <c r="N714" s="1059"/>
      <c r="O714" s="1059"/>
      <c r="P714" s="1059"/>
      <c r="Q714" s="1059"/>
      <c r="R714" s="1059"/>
      <c r="S714" s="1059"/>
      <c r="T714" s="1059"/>
      <c r="U714" s="1059"/>
      <c r="V714" s="1059"/>
      <c r="W714" s="1059"/>
      <c r="X714" s="1059"/>
      <c r="Y714" s="1059"/>
      <c r="Z714" s="1059"/>
      <c r="AA714" s="1059"/>
      <c r="AB714" s="1059"/>
      <c r="AC714" s="1059"/>
      <c r="AD714" s="1059"/>
      <c r="AE714" s="1059"/>
      <c r="AF714" s="1059"/>
      <c r="AG714" s="1059"/>
      <c r="AH714" s="1059"/>
      <c r="AI714" s="1059"/>
      <c r="AJ714" s="1059"/>
      <c r="AK714" s="1059"/>
      <c r="AL714" s="1059"/>
      <c r="AM714" s="1059"/>
      <c r="AN714" s="1059"/>
      <c r="AO714" s="1059"/>
      <c r="AP714" s="1059"/>
      <c r="AQ714" s="1059"/>
      <c r="AR714" s="1059"/>
      <c r="AS714" s="1059"/>
      <c r="AT714" s="1059"/>
      <c r="AU714" s="1059"/>
      <c r="AV714" s="1059"/>
      <c r="AW714" s="1059"/>
      <c r="AX714" s="1059"/>
      <c r="AY714" s="1059"/>
      <c r="AZ714" s="1059"/>
      <c r="BA714" s="1059"/>
      <c r="BB714" s="1060"/>
    </row>
    <row r="715" spans="1:54" s="769" customFormat="1" ht="12.6" customHeight="1">
      <c r="A715" s="1061"/>
      <c r="B715" s="1062"/>
      <c r="C715" s="1062"/>
      <c r="D715" s="1062"/>
      <c r="E715" s="1062"/>
      <c r="F715" s="1062"/>
      <c r="G715" s="1062"/>
      <c r="H715" s="1062"/>
      <c r="I715" s="1062"/>
      <c r="J715" s="1062"/>
      <c r="K715" s="1062"/>
      <c r="L715" s="1062"/>
      <c r="M715" s="1062"/>
      <c r="N715" s="1062"/>
      <c r="O715" s="1062"/>
      <c r="P715" s="1062"/>
      <c r="Q715" s="1062"/>
      <c r="R715" s="1062"/>
      <c r="S715" s="1062"/>
      <c r="T715" s="1062"/>
      <c r="U715" s="1062"/>
      <c r="V715" s="1062"/>
      <c r="W715" s="1062"/>
      <c r="X715" s="1062"/>
      <c r="Y715" s="1062"/>
      <c r="Z715" s="1062"/>
      <c r="AA715" s="1062"/>
      <c r="AB715" s="1062"/>
      <c r="AC715" s="1062"/>
      <c r="AD715" s="1062"/>
      <c r="AE715" s="1062"/>
      <c r="AF715" s="1062"/>
      <c r="AG715" s="1062"/>
      <c r="AH715" s="1062"/>
      <c r="AI715" s="1062"/>
      <c r="AJ715" s="1062"/>
      <c r="AK715" s="1062"/>
      <c r="AL715" s="1062"/>
      <c r="AM715" s="1062"/>
      <c r="AN715" s="1062"/>
      <c r="AO715" s="1062"/>
      <c r="AP715" s="1062"/>
      <c r="AQ715" s="1062"/>
      <c r="AR715" s="1062"/>
      <c r="AS715" s="1062"/>
      <c r="AT715" s="1062"/>
      <c r="AU715" s="1062"/>
      <c r="AV715" s="1062"/>
      <c r="AW715" s="1062"/>
      <c r="AX715" s="1062"/>
      <c r="AY715" s="1062"/>
      <c r="AZ715" s="1062"/>
      <c r="BA715" s="1062"/>
      <c r="BB715" s="1063"/>
    </row>
    <row r="716" spans="1:54" s="769" customFormat="1" ht="12.6" customHeight="1">
      <c r="A716" s="1061"/>
      <c r="B716" s="1062"/>
      <c r="C716" s="1062"/>
      <c r="D716" s="1062"/>
      <c r="E716" s="1062"/>
      <c r="F716" s="1062"/>
      <c r="G716" s="1062"/>
      <c r="H716" s="1062"/>
      <c r="I716" s="1062"/>
      <c r="J716" s="1062"/>
      <c r="K716" s="1062"/>
      <c r="L716" s="1062"/>
      <c r="M716" s="1062"/>
      <c r="N716" s="1062"/>
      <c r="O716" s="1062"/>
      <c r="P716" s="1062"/>
      <c r="Q716" s="1062"/>
      <c r="R716" s="1062"/>
      <c r="S716" s="1062"/>
      <c r="T716" s="1062"/>
      <c r="U716" s="1062"/>
      <c r="V716" s="1062"/>
      <c r="W716" s="1062"/>
      <c r="X716" s="1062"/>
      <c r="Y716" s="1062"/>
      <c r="Z716" s="1062"/>
      <c r="AA716" s="1062"/>
      <c r="AB716" s="1062"/>
      <c r="AC716" s="1062"/>
      <c r="AD716" s="1062"/>
      <c r="AE716" s="1062"/>
      <c r="AF716" s="1062"/>
      <c r="AG716" s="1062"/>
      <c r="AH716" s="1062"/>
      <c r="AI716" s="1062"/>
      <c r="AJ716" s="1062"/>
      <c r="AK716" s="1062"/>
      <c r="AL716" s="1062"/>
      <c r="AM716" s="1062"/>
      <c r="AN716" s="1062"/>
      <c r="AO716" s="1062"/>
      <c r="AP716" s="1062"/>
      <c r="AQ716" s="1062"/>
      <c r="AR716" s="1062"/>
      <c r="AS716" s="1062"/>
      <c r="AT716" s="1062"/>
      <c r="AU716" s="1062"/>
      <c r="AV716" s="1062"/>
      <c r="AW716" s="1062"/>
      <c r="AX716" s="1062"/>
      <c r="AY716" s="1062"/>
      <c r="AZ716" s="1062"/>
      <c r="BA716" s="1062"/>
      <c r="BB716" s="1063"/>
    </row>
    <row r="717" spans="1:54" s="769" customFormat="1" ht="12.6" customHeight="1">
      <c r="A717" s="1061"/>
      <c r="B717" s="1062"/>
      <c r="C717" s="1062"/>
      <c r="D717" s="1062"/>
      <c r="E717" s="1062"/>
      <c r="F717" s="1062"/>
      <c r="G717" s="1062"/>
      <c r="H717" s="1062"/>
      <c r="I717" s="1062"/>
      <c r="J717" s="1062"/>
      <c r="K717" s="1062"/>
      <c r="L717" s="1062"/>
      <c r="M717" s="1062"/>
      <c r="N717" s="1062"/>
      <c r="O717" s="1062"/>
      <c r="P717" s="1062"/>
      <c r="Q717" s="1062"/>
      <c r="R717" s="1062"/>
      <c r="S717" s="1062"/>
      <c r="T717" s="1062"/>
      <c r="U717" s="1062"/>
      <c r="V717" s="1062"/>
      <c r="W717" s="1062"/>
      <c r="X717" s="1062"/>
      <c r="Y717" s="1062"/>
      <c r="Z717" s="1062"/>
      <c r="AA717" s="1062"/>
      <c r="AB717" s="1062"/>
      <c r="AC717" s="1062"/>
      <c r="AD717" s="1062"/>
      <c r="AE717" s="1062"/>
      <c r="AF717" s="1062"/>
      <c r="AG717" s="1062"/>
      <c r="AH717" s="1062"/>
      <c r="AI717" s="1062"/>
      <c r="AJ717" s="1062"/>
      <c r="AK717" s="1062"/>
      <c r="AL717" s="1062"/>
      <c r="AM717" s="1062"/>
      <c r="AN717" s="1062"/>
      <c r="AO717" s="1062"/>
      <c r="AP717" s="1062"/>
      <c r="AQ717" s="1062"/>
      <c r="AR717" s="1062"/>
      <c r="AS717" s="1062"/>
      <c r="AT717" s="1062"/>
      <c r="AU717" s="1062"/>
      <c r="AV717" s="1062"/>
      <c r="AW717" s="1062"/>
      <c r="AX717" s="1062"/>
      <c r="AY717" s="1062"/>
      <c r="AZ717" s="1062"/>
      <c r="BA717" s="1062"/>
      <c r="BB717" s="1063"/>
    </row>
    <row r="718" spans="1:54" s="769" customFormat="1" ht="12.6" customHeight="1">
      <c r="A718" s="1061"/>
      <c r="B718" s="1062"/>
      <c r="C718" s="1062"/>
      <c r="D718" s="1062"/>
      <c r="E718" s="1062"/>
      <c r="F718" s="1062"/>
      <c r="G718" s="1062"/>
      <c r="H718" s="1062"/>
      <c r="I718" s="1062"/>
      <c r="J718" s="1062"/>
      <c r="K718" s="1062"/>
      <c r="L718" s="1062"/>
      <c r="M718" s="1062"/>
      <c r="N718" s="1062"/>
      <c r="O718" s="1062"/>
      <c r="P718" s="1062"/>
      <c r="Q718" s="1062"/>
      <c r="R718" s="1062"/>
      <c r="S718" s="1062"/>
      <c r="T718" s="1062"/>
      <c r="U718" s="1062"/>
      <c r="V718" s="1062"/>
      <c r="W718" s="1062"/>
      <c r="X718" s="1062"/>
      <c r="Y718" s="1062"/>
      <c r="Z718" s="1062"/>
      <c r="AA718" s="1062"/>
      <c r="AB718" s="1062"/>
      <c r="AC718" s="1062"/>
      <c r="AD718" s="1062"/>
      <c r="AE718" s="1062"/>
      <c r="AF718" s="1062"/>
      <c r="AG718" s="1062"/>
      <c r="AH718" s="1062"/>
      <c r="AI718" s="1062"/>
      <c r="AJ718" s="1062"/>
      <c r="AK718" s="1062"/>
      <c r="AL718" s="1062"/>
      <c r="AM718" s="1062"/>
      <c r="AN718" s="1062"/>
      <c r="AO718" s="1062"/>
      <c r="AP718" s="1062"/>
      <c r="AQ718" s="1062"/>
      <c r="AR718" s="1062"/>
      <c r="AS718" s="1062"/>
      <c r="AT718" s="1062"/>
      <c r="AU718" s="1062"/>
      <c r="AV718" s="1062"/>
      <c r="AW718" s="1062"/>
      <c r="AX718" s="1062"/>
      <c r="AY718" s="1062"/>
      <c r="AZ718" s="1062"/>
      <c r="BA718" s="1062"/>
      <c r="BB718" s="1063"/>
    </row>
    <row r="719" spans="1:54" s="769" customFormat="1" ht="12.6" customHeight="1">
      <c r="A719" s="1064"/>
      <c r="B719" s="1065"/>
      <c r="C719" s="1065"/>
      <c r="D719" s="1065"/>
      <c r="E719" s="1065"/>
      <c r="F719" s="1065"/>
      <c r="G719" s="1065"/>
      <c r="H719" s="1065"/>
      <c r="I719" s="1065"/>
      <c r="J719" s="1065"/>
      <c r="K719" s="1065"/>
      <c r="L719" s="1065"/>
      <c r="M719" s="1065"/>
      <c r="N719" s="1065"/>
      <c r="O719" s="1065"/>
      <c r="P719" s="1065"/>
      <c r="Q719" s="1065"/>
      <c r="R719" s="1065"/>
      <c r="S719" s="1065"/>
      <c r="T719" s="1065"/>
      <c r="U719" s="1065"/>
      <c r="V719" s="1065"/>
      <c r="W719" s="1065"/>
      <c r="X719" s="1065"/>
      <c r="Y719" s="1065"/>
      <c r="Z719" s="1065"/>
      <c r="AA719" s="1065"/>
      <c r="AB719" s="1065"/>
      <c r="AC719" s="1065"/>
      <c r="AD719" s="1065"/>
      <c r="AE719" s="1065"/>
      <c r="AF719" s="1065"/>
      <c r="AG719" s="1065"/>
      <c r="AH719" s="1065"/>
      <c r="AI719" s="1065"/>
      <c r="AJ719" s="1065"/>
      <c r="AK719" s="1065"/>
      <c r="AL719" s="1065"/>
      <c r="AM719" s="1065"/>
      <c r="AN719" s="1065"/>
      <c r="AO719" s="1065"/>
      <c r="AP719" s="1065"/>
      <c r="AQ719" s="1065"/>
      <c r="AR719" s="1065"/>
      <c r="AS719" s="1065"/>
      <c r="AT719" s="1065"/>
      <c r="AU719" s="1065"/>
      <c r="AV719" s="1065"/>
      <c r="AW719" s="1065"/>
      <c r="AX719" s="1065"/>
      <c r="AY719" s="1065"/>
      <c r="AZ719" s="1065"/>
      <c r="BA719" s="1065"/>
      <c r="BB719" s="1066"/>
    </row>
    <row r="720" spans="1:54" s="769" customFormat="1" ht="12.6" customHeight="1">
      <c r="A720" s="769" t="s">
        <v>1758</v>
      </c>
      <c r="B720" s="762"/>
      <c r="C720" s="762"/>
      <c r="D720" s="762"/>
      <c r="E720" s="762"/>
      <c r="F720" s="762"/>
      <c r="G720" s="762"/>
      <c r="H720" s="762"/>
      <c r="I720" s="762"/>
      <c r="J720" s="762"/>
      <c r="K720" s="762"/>
      <c r="L720" s="762"/>
      <c r="M720" s="762"/>
      <c r="N720" s="762"/>
      <c r="O720" s="762"/>
      <c r="P720" s="762"/>
      <c r="Q720" s="762"/>
      <c r="R720" s="762"/>
      <c r="S720" s="762"/>
      <c r="T720" s="762"/>
      <c r="U720" s="762"/>
      <c r="V720" s="762"/>
      <c r="W720" s="762"/>
      <c r="X720" s="762"/>
      <c r="Y720" s="762"/>
      <c r="Z720" s="762"/>
      <c r="AA720" s="762"/>
      <c r="AB720" s="762"/>
      <c r="AC720" s="762"/>
      <c r="AD720" s="762"/>
      <c r="AE720" s="762"/>
      <c r="AF720" s="762"/>
      <c r="AG720" s="762"/>
      <c r="AH720" s="762"/>
      <c r="AI720" s="762"/>
      <c r="AJ720" s="762"/>
      <c r="AK720" s="762"/>
      <c r="AL720" s="762"/>
      <c r="AM720" s="762"/>
      <c r="AN720" s="762"/>
      <c r="AO720" s="762"/>
      <c r="AP720" s="762"/>
      <c r="AQ720" s="762"/>
      <c r="AR720" s="762"/>
      <c r="AS720" s="762"/>
      <c r="AT720" s="762"/>
      <c r="AU720" s="762"/>
      <c r="AV720" s="762"/>
      <c r="AW720" s="762"/>
      <c r="AX720" s="762"/>
      <c r="AY720" s="762"/>
      <c r="AZ720" s="762"/>
      <c r="BA720" s="762"/>
      <c r="BB720" s="762"/>
    </row>
    <row r="721" spans="1:54" ht="12.6" customHeight="1">
      <c r="A721" s="769" t="s">
        <v>1757</v>
      </c>
    </row>
    <row r="722" spans="1:54" ht="12.6" customHeight="1">
      <c r="A722" s="1161" t="s">
        <v>469</v>
      </c>
      <c r="B722" s="1162"/>
      <c r="C722" s="1162"/>
      <c r="D722" s="1162"/>
      <c r="E722" s="1162"/>
      <c r="F722" s="1162"/>
      <c r="G722" s="1162"/>
      <c r="H722" s="1162"/>
      <c r="I722" s="1162"/>
      <c r="J722" s="1162"/>
      <c r="K722" s="1162"/>
      <c r="L722" s="1162"/>
      <c r="M722" s="1162"/>
      <c r="N722" s="1162"/>
      <c r="O722" s="1162"/>
      <c r="P722" s="1162"/>
      <c r="Q722" s="1162"/>
      <c r="R722" s="1162"/>
      <c r="S722" s="1162"/>
      <c r="T722" s="1162"/>
      <c r="U722" s="1162"/>
      <c r="V722" s="1162"/>
      <c r="W722" s="1162"/>
      <c r="X722" s="1162"/>
      <c r="Y722" s="1162"/>
      <c r="Z722" s="1162"/>
      <c r="AA722" s="1162"/>
      <c r="AB722" s="1162"/>
      <c r="AC722" s="1162"/>
      <c r="AD722" s="1162"/>
      <c r="AE722" s="1162"/>
      <c r="AF722" s="1162"/>
      <c r="AG722" s="1162"/>
      <c r="AH722" s="1162"/>
      <c r="AI722" s="1162"/>
      <c r="AJ722" s="1162"/>
      <c r="AK722" s="1162"/>
      <c r="AL722" s="1148" t="s">
        <v>1756</v>
      </c>
      <c r="AM722" s="1149"/>
      <c r="AN722" s="1149"/>
      <c r="AO722" s="1149"/>
      <c r="AP722" s="1149"/>
      <c r="AQ722" s="1149"/>
      <c r="AR722" s="1149"/>
      <c r="AS722" s="1149"/>
      <c r="AT722" s="1149"/>
      <c r="AU722" s="1149"/>
      <c r="AV722" s="1149"/>
      <c r="AW722" s="1149"/>
      <c r="AX722" s="1149"/>
      <c r="AY722" s="1149"/>
      <c r="AZ722" s="1149"/>
      <c r="BA722" s="1149"/>
      <c r="BB722" s="1150"/>
    </row>
    <row r="723" spans="1:54" ht="12.6" customHeight="1">
      <c r="A723" s="1164"/>
      <c r="B723" s="1165"/>
      <c r="C723" s="1165"/>
      <c r="D723" s="1165"/>
      <c r="E723" s="1165"/>
      <c r="F723" s="1165"/>
      <c r="G723" s="1165"/>
      <c r="H723" s="1165"/>
      <c r="I723" s="1165"/>
      <c r="J723" s="1165"/>
      <c r="K723" s="1165"/>
      <c r="L723" s="1165"/>
      <c r="M723" s="1165"/>
      <c r="N723" s="1165"/>
      <c r="O723" s="1165"/>
      <c r="P723" s="1165"/>
      <c r="Q723" s="1165"/>
      <c r="R723" s="1165"/>
      <c r="S723" s="1165"/>
      <c r="T723" s="1165"/>
      <c r="U723" s="1165"/>
      <c r="V723" s="1165"/>
      <c r="W723" s="1165"/>
      <c r="X723" s="1165"/>
      <c r="Y723" s="1165"/>
      <c r="Z723" s="1165"/>
      <c r="AA723" s="1165"/>
      <c r="AB723" s="1165"/>
      <c r="AC723" s="1165"/>
      <c r="AD723" s="1165"/>
      <c r="AE723" s="1165"/>
      <c r="AF723" s="1165"/>
      <c r="AG723" s="1165"/>
      <c r="AH723" s="1165"/>
      <c r="AI723" s="1165"/>
      <c r="AJ723" s="1165"/>
      <c r="AK723" s="1165"/>
      <c r="AL723" s="1048" t="s">
        <v>1620</v>
      </c>
      <c r="AM723" s="1049"/>
      <c r="AN723" s="1049"/>
      <c r="AO723" s="1049"/>
      <c r="AP723" s="1049"/>
      <c r="AQ723" s="1049"/>
      <c r="AR723" s="1049"/>
      <c r="AS723" s="1049"/>
      <c r="AT723" s="1049"/>
      <c r="AU723" s="1049"/>
      <c r="AV723" s="1049"/>
      <c r="AW723" s="1049"/>
      <c r="AX723" s="1049"/>
      <c r="AY723" s="1049"/>
      <c r="AZ723" s="1049"/>
      <c r="BA723" s="1049"/>
      <c r="BB723" s="1050"/>
    </row>
    <row r="724" spans="1:54" ht="12.6" customHeight="1">
      <c r="A724" s="1154" t="s">
        <v>513</v>
      </c>
      <c r="B724" s="1155"/>
      <c r="C724" s="1155"/>
      <c r="D724" s="1155"/>
      <c r="E724" s="1155"/>
      <c r="F724" s="1155"/>
      <c r="G724" s="1155"/>
      <c r="H724" s="1155"/>
      <c r="I724" s="1155"/>
      <c r="J724" s="1155"/>
      <c r="K724" s="1155"/>
      <c r="L724" s="1155"/>
      <c r="M724" s="1155"/>
      <c r="N724" s="1155"/>
      <c r="O724" s="1155"/>
      <c r="P724" s="1155"/>
      <c r="Q724" s="1155"/>
      <c r="R724" s="1155"/>
      <c r="S724" s="1155"/>
      <c r="T724" s="1155"/>
      <c r="U724" s="1155"/>
      <c r="V724" s="1155"/>
      <c r="W724" s="1155"/>
      <c r="X724" s="1155"/>
      <c r="Y724" s="1155"/>
      <c r="Z724" s="1155"/>
      <c r="AA724" s="1155"/>
      <c r="AB724" s="1155"/>
      <c r="AC724" s="1155"/>
      <c r="AD724" s="1155"/>
      <c r="AE724" s="1155"/>
      <c r="AF724" s="1155"/>
      <c r="AG724" s="1155"/>
      <c r="AH724" s="1155"/>
      <c r="AI724" s="1155"/>
      <c r="AJ724" s="1155"/>
      <c r="AK724" s="1155"/>
      <c r="AL724" s="1141"/>
      <c r="AM724" s="1142"/>
      <c r="AN724" s="1142"/>
      <c r="AO724" s="1142"/>
      <c r="AP724" s="1142"/>
      <c r="AQ724" s="1142"/>
      <c r="AR724" s="1142"/>
      <c r="AS724" s="1142"/>
      <c r="AT724" s="1142"/>
      <c r="AU724" s="1142"/>
      <c r="AV724" s="1142"/>
      <c r="AW724" s="1142"/>
      <c r="AX724" s="1142"/>
      <c r="AY724" s="1142"/>
      <c r="AZ724" s="1142"/>
      <c r="BA724" s="1142"/>
      <c r="BB724" s="1143"/>
    </row>
    <row r="725" spans="1:54" ht="12.6" customHeight="1">
      <c r="A725" s="769" t="s">
        <v>1755</v>
      </c>
    </row>
    <row r="726" spans="1:54" ht="12.6" customHeight="1">
      <c r="A726" s="1058"/>
      <c r="B726" s="1059"/>
      <c r="C726" s="1059"/>
      <c r="D726" s="1059"/>
      <c r="E726" s="1059"/>
      <c r="F726" s="1059"/>
      <c r="G726" s="1059"/>
      <c r="H726" s="1059"/>
      <c r="I726" s="1059"/>
      <c r="J726" s="1059"/>
      <c r="K726" s="1059"/>
      <c r="L726" s="1059"/>
      <c r="M726" s="1059"/>
      <c r="N726" s="1059"/>
      <c r="O726" s="1059"/>
      <c r="P726" s="1059"/>
      <c r="Q726" s="1059"/>
      <c r="R726" s="1059"/>
      <c r="S726" s="1059"/>
      <c r="T726" s="1059"/>
      <c r="U726" s="1059"/>
      <c r="V726" s="1059"/>
      <c r="W726" s="1059"/>
      <c r="X726" s="1059"/>
      <c r="Y726" s="1059"/>
      <c r="Z726" s="1059"/>
      <c r="AA726" s="1059"/>
      <c r="AB726" s="1059"/>
      <c r="AC726" s="1059"/>
      <c r="AD726" s="1059"/>
      <c r="AE726" s="1059"/>
      <c r="AF726" s="1059"/>
      <c r="AG726" s="1059"/>
      <c r="AH726" s="1059"/>
      <c r="AI726" s="1059"/>
      <c r="AJ726" s="1059"/>
      <c r="AK726" s="1059"/>
      <c r="AL726" s="1059"/>
      <c r="AM726" s="1059"/>
      <c r="AN726" s="1059"/>
      <c r="AO726" s="1059"/>
      <c r="AP726" s="1059"/>
      <c r="AQ726" s="1059"/>
      <c r="AR726" s="1059"/>
      <c r="AS726" s="1059"/>
      <c r="AT726" s="1059"/>
      <c r="AU726" s="1059"/>
      <c r="AV726" s="1059"/>
      <c r="AW726" s="1059"/>
      <c r="AX726" s="1059"/>
      <c r="AY726" s="1059"/>
      <c r="AZ726" s="1059"/>
      <c r="BA726" s="1059"/>
      <c r="BB726" s="1060"/>
    </row>
    <row r="727" spans="1:54" ht="12.6" customHeight="1">
      <c r="A727" s="1061"/>
      <c r="B727" s="1062"/>
      <c r="C727" s="1062"/>
      <c r="D727" s="1062"/>
      <c r="E727" s="1062"/>
      <c r="F727" s="1062"/>
      <c r="G727" s="1062"/>
      <c r="H727" s="1062"/>
      <c r="I727" s="1062"/>
      <c r="J727" s="1062"/>
      <c r="K727" s="1062"/>
      <c r="L727" s="1062"/>
      <c r="M727" s="1062"/>
      <c r="N727" s="1062"/>
      <c r="O727" s="1062"/>
      <c r="P727" s="1062"/>
      <c r="Q727" s="1062"/>
      <c r="R727" s="1062"/>
      <c r="S727" s="1062"/>
      <c r="T727" s="1062"/>
      <c r="U727" s="1062"/>
      <c r="V727" s="1062"/>
      <c r="W727" s="1062"/>
      <c r="X727" s="1062"/>
      <c r="Y727" s="1062"/>
      <c r="Z727" s="1062"/>
      <c r="AA727" s="1062"/>
      <c r="AB727" s="1062"/>
      <c r="AC727" s="1062"/>
      <c r="AD727" s="1062"/>
      <c r="AE727" s="1062"/>
      <c r="AF727" s="1062"/>
      <c r="AG727" s="1062"/>
      <c r="AH727" s="1062"/>
      <c r="AI727" s="1062"/>
      <c r="AJ727" s="1062"/>
      <c r="AK727" s="1062"/>
      <c r="AL727" s="1062"/>
      <c r="AM727" s="1062"/>
      <c r="AN727" s="1062"/>
      <c r="AO727" s="1062"/>
      <c r="AP727" s="1062"/>
      <c r="AQ727" s="1062"/>
      <c r="AR727" s="1062"/>
      <c r="AS727" s="1062"/>
      <c r="AT727" s="1062"/>
      <c r="AU727" s="1062"/>
      <c r="AV727" s="1062"/>
      <c r="AW727" s="1062"/>
      <c r="AX727" s="1062"/>
      <c r="AY727" s="1062"/>
      <c r="AZ727" s="1062"/>
      <c r="BA727" s="1062"/>
      <c r="BB727" s="1063"/>
    </row>
    <row r="728" spans="1:54" ht="12.6" customHeight="1">
      <c r="A728" s="1061"/>
      <c r="B728" s="1062"/>
      <c r="C728" s="1062"/>
      <c r="D728" s="1062"/>
      <c r="E728" s="1062"/>
      <c r="F728" s="1062"/>
      <c r="G728" s="1062"/>
      <c r="H728" s="1062"/>
      <c r="I728" s="1062"/>
      <c r="J728" s="1062"/>
      <c r="K728" s="1062"/>
      <c r="L728" s="1062"/>
      <c r="M728" s="1062"/>
      <c r="N728" s="1062"/>
      <c r="O728" s="1062"/>
      <c r="P728" s="1062"/>
      <c r="Q728" s="1062"/>
      <c r="R728" s="1062"/>
      <c r="S728" s="1062"/>
      <c r="T728" s="1062"/>
      <c r="U728" s="1062"/>
      <c r="V728" s="1062"/>
      <c r="W728" s="1062"/>
      <c r="X728" s="1062"/>
      <c r="Y728" s="1062"/>
      <c r="Z728" s="1062"/>
      <c r="AA728" s="1062"/>
      <c r="AB728" s="1062"/>
      <c r="AC728" s="1062"/>
      <c r="AD728" s="1062"/>
      <c r="AE728" s="1062"/>
      <c r="AF728" s="1062"/>
      <c r="AG728" s="1062"/>
      <c r="AH728" s="1062"/>
      <c r="AI728" s="1062"/>
      <c r="AJ728" s="1062"/>
      <c r="AK728" s="1062"/>
      <c r="AL728" s="1062"/>
      <c r="AM728" s="1062"/>
      <c r="AN728" s="1062"/>
      <c r="AO728" s="1062"/>
      <c r="AP728" s="1062"/>
      <c r="AQ728" s="1062"/>
      <c r="AR728" s="1062"/>
      <c r="AS728" s="1062"/>
      <c r="AT728" s="1062"/>
      <c r="AU728" s="1062"/>
      <c r="AV728" s="1062"/>
      <c r="AW728" s="1062"/>
      <c r="AX728" s="1062"/>
      <c r="AY728" s="1062"/>
      <c r="AZ728" s="1062"/>
      <c r="BA728" s="1062"/>
      <c r="BB728" s="1063"/>
    </row>
    <row r="729" spans="1:54" ht="12.6" customHeight="1">
      <c r="A729" s="1061"/>
      <c r="B729" s="1062"/>
      <c r="C729" s="1062"/>
      <c r="D729" s="1062"/>
      <c r="E729" s="1062"/>
      <c r="F729" s="1062"/>
      <c r="G729" s="1062"/>
      <c r="H729" s="1062"/>
      <c r="I729" s="1062"/>
      <c r="J729" s="1062"/>
      <c r="K729" s="1062"/>
      <c r="L729" s="1062"/>
      <c r="M729" s="1062"/>
      <c r="N729" s="1062"/>
      <c r="O729" s="1062"/>
      <c r="P729" s="1062"/>
      <c r="Q729" s="1062"/>
      <c r="R729" s="1062"/>
      <c r="S729" s="1062"/>
      <c r="T729" s="1062"/>
      <c r="U729" s="1062"/>
      <c r="V729" s="1062"/>
      <c r="W729" s="1062"/>
      <c r="X729" s="1062"/>
      <c r="Y729" s="1062"/>
      <c r="Z729" s="1062"/>
      <c r="AA729" s="1062"/>
      <c r="AB729" s="1062"/>
      <c r="AC729" s="1062"/>
      <c r="AD729" s="1062"/>
      <c r="AE729" s="1062"/>
      <c r="AF729" s="1062"/>
      <c r="AG729" s="1062"/>
      <c r="AH729" s="1062"/>
      <c r="AI729" s="1062"/>
      <c r="AJ729" s="1062"/>
      <c r="AK729" s="1062"/>
      <c r="AL729" s="1062"/>
      <c r="AM729" s="1062"/>
      <c r="AN729" s="1062"/>
      <c r="AO729" s="1062"/>
      <c r="AP729" s="1062"/>
      <c r="AQ729" s="1062"/>
      <c r="AR729" s="1062"/>
      <c r="AS729" s="1062"/>
      <c r="AT729" s="1062"/>
      <c r="AU729" s="1062"/>
      <c r="AV729" s="1062"/>
      <c r="AW729" s="1062"/>
      <c r="AX729" s="1062"/>
      <c r="AY729" s="1062"/>
      <c r="AZ729" s="1062"/>
      <c r="BA729" s="1062"/>
      <c r="BB729" s="1063"/>
    </row>
    <row r="730" spans="1:54" ht="12.6" customHeight="1">
      <c r="A730" s="1064"/>
      <c r="B730" s="1065"/>
      <c r="C730" s="1065"/>
      <c r="D730" s="1065"/>
      <c r="E730" s="1065"/>
      <c r="F730" s="1065"/>
      <c r="G730" s="1065"/>
      <c r="H730" s="1065"/>
      <c r="I730" s="1065"/>
      <c r="J730" s="1065"/>
      <c r="K730" s="1065"/>
      <c r="L730" s="1065"/>
      <c r="M730" s="1065"/>
      <c r="N730" s="1065"/>
      <c r="O730" s="1065"/>
      <c r="P730" s="1065"/>
      <c r="Q730" s="1065"/>
      <c r="R730" s="1065"/>
      <c r="S730" s="1065"/>
      <c r="T730" s="1065"/>
      <c r="U730" s="1065"/>
      <c r="V730" s="1065"/>
      <c r="W730" s="1065"/>
      <c r="X730" s="1065"/>
      <c r="Y730" s="1065"/>
      <c r="Z730" s="1065"/>
      <c r="AA730" s="1065"/>
      <c r="AB730" s="1065"/>
      <c r="AC730" s="1065"/>
      <c r="AD730" s="1065"/>
      <c r="AE730" s="1065"/>
      <c r="AF730" s="1065"/>
      <c r="AG730" s="1065"/>
      <c r="AH730" s="1065"/>
      <c r="AI730" s="1065"/>
      <c r="AJ730" s="1065"/>
      <c r="AK730" s="1065"/>
      <c r="AL730" s="1065"/>
      <c r="AM730" s="1065"/>
      <c r="AN730" s="1065"/>
      <c r="AO730" s="1065"/>
      <c r="AP730" s="1065"/>
      <c r="AQ730" s="1065"/>
      <c r="AR730" s="1065"/>
      <c r="AS730" s="1065"/>
      <c r="AT730" s="1065"/>
      <c r="AU730" s="1065"/>
      <c r="AV730" s="1065"/>
      <c r="AW730" s="1065"/>
      <c r="AX730" s="1065"/>
      <c r="AY730" s="1065"/>
      <c r="AZ730" s="1065"/>
      <c r="BA730" s="1065"/>
      <c r="BB730" s="1066"/>
    </row>
    <row r="731" spans="1:54" ht="12.6" customHeight="1">
      <c r="A731" s="769" t="s">
        <v>2261</v>
      </c>
      <c r="B731" s="769"/>
      <c r="C731" s="769"/>
      <c r="D731" s="769"/>
      <c r="E731" s="769"/>
      <c r="F731" s="769"/>
      <c r="G731" s="769"/>
      <c r="H731" s="769"/>
      <c r="I731" s="769"/>
      <c r="J731" s="769"/>
      <c r="K731" s="769"/>
      <c r="L731" s="769"/>
      <c r="M731" s="769"/>
      <c r="N731" s="769"/>
      <c r="O731" s="769"/>
      <c r="P731" s="769"/>
      <c r="Q731" s="769"/>
      <c r="R731" s="769"/>
      <c r="S731" s="769"/>
      <c r="T731" s="769"/>
      <c r="U731" s="769"/>
      <c r="V731" s="769"/>
      <c r="W731" s="769"/>
      <c r="X731" s="769"/>
      <c r="Y731" s="769"/>
      <c r="Z731" s="769"/>
      <c r="AA731" s="769"/>
      <c r="AB731" s="769"/>
      <c r="AC731" s="769"/>
      <c r="AD731" s="769"/>
      <c r="AE731" s="769"/>
      <c r="AF731" s="769"/>
      <c r="AG731" s="769"/>
      <c r="AH731" s="769"/>
      <c r="AI731" s="769"/>
      <c r="AJ731" s="769"/>
      <c r="AK731" s="769"/>
      <c r="AL731" s="769"/>
      <c r="AM731" s="769"/>
      <c r="AN731" s="769"/>
      <c r="AO731" s="769"/>
      <c r="AP731" s="769"/>
      <c r="AQ731" s="769"/>
      <c r="AR731" s="769"/>
      <c r="AS731" s="769"/>
      <c r="AT731" s="769"/>
      <c r="AU731" s="769"/>
      <c r="AV731" s="769"/>
      <c r="AW731" s="769"/>
      <c r="AX731" s="769"/>
      <c r="AY731" s="769"/>
      <c r="AZ731" s="769"/>
      <c r="BA731" s="769"/>
      <c r="BB731" s="769"/>
    </row>
    <row r="732" spans="1:54" ht="12.6" customHeight="1">
      <c r="A732" s="769"/>
      <c r="B732" s="769" t="s">
        <v>1754</v>
      </c>
      <c r="C732" s="769"/>
      <c r="D732" s="769"/>
      <c r="E732" s="769"/>
      <c r="F732" s="769"/>
      <c r="G732" s="769"/>
      <c r="H732" s="769"/>
      <c r="I732" s="769"/>
      <c r="J732" s="769"/>
      <c r="K732" s="769"/>
      <c r="L732" s="769"/>
      <c r="M732" s="769"/>
      <c r="N732" s="769"/>
      <c r="O732" s="769"/>
      <c r="P732" s="769"/>
      <c r="Q732" s="769"/>
      <c r="R732" s="769"/>
      <c r="S732" s="769"/>
      <c r="T732" s="769"/>
      <c r="U732" s="769"/>
      <c r="V732" s="769"/>
      <c r="W732" s="769"/>
      <c r="X732" s="769"/>
      <c r="Y732" s="769"/>
      <c r="Z732" s="769"/>
      <c r="AA732" s="769"/>
      <c r="AB732" s="769"/>
      <c r="AC732" s="769"/>
      <c r="AD732" s="769"/>
      <c r="AE732" s="769"/>
      <c r="AF732" s="769"/>
      <c r="AG732" s="769"/>
      <c r="AH732" s="769"/>
      <c r="AI732" s="769"/>
      <c r="AJ732" s="769"/>
      <c r="AK732" s="769"/>
      <c r="AL732" s="769"/>
      <c r="AM732" s="769"/>
      <c r="AN732" s="769"/>
      <c r="AO732" s="769"/>
      <c r="AP732" s="769"/>
      <c r="AQ732" s="769"/>
      <c r="AR732" s="769"/>
      <c r="AS732" s="769"/>
      <c r="AT732" s="769"/>
      <c r="AU732" s="769"/>
      <c r="AV732" s="769"/>
      <c r="AW732" s="769"/>
      <c r="AX732" s="769"/>
      <c r="AY732" s="769"/>
      <c r="AZ732" s="769"/>
      <c r="BA732" s="769"/>
      <c r="BB732" s="769"/>
    </row>
    <row r="733" spans="1:54" ht="12.6" customHeight="1">
      <c r="A733" s="782"/>
      <c r="B733" s="783"/>
      <c r="C733" s="783"/>
      <c r="D733" s="783"/>
      <c r="E733" s="783"/>
      <c r="F733" s="783"/>
      <c r="G733" s="783"/>
      <c r="H733" s="783"/>
      <c r="I733" s="783"/>
      <c r="J733" s="783"/>
      <c r="K733" s="783"/>
      <c r="L733" s="783"/>
      <c r="M733" s="783"/>
      <c r="N733" s="783"/>
      <c r="O733" s="783"/>
      <c r="P733" s="783"/>
      <c r="Q733" s="775"/>
      <c r="R733" s="783"/>
      <c r="S733" s="792"/>
      <c r="T733" s="1217" t="s">
        <v>2266</v>
      </c>
      <c r="U733" s="1218"/>
      <c r="V733" s="1218"/>
      <c r="W733" s="1218"/>
      <c r="X733" s="1218"/>
      <c r="Y733" s="1218"/>
      <c r="Z733" s="1219"/>
      <c r="AA733" s="1148" t="s">
        <v>1753</v>
      </c>
      <c r="AB733" s="1149"/>
      <c r="AC733" s="1149"/>
      <c r="AD733" s="1149"/>
      <c r="AE733" s="1149"/>
      <c r="AF733" s="1149"/>
      <c r="AG733" s="1149"/>
      <c r="AH733" s="1149"/>
      <c r="AI733" s="1149"/>
      <c r="AJ733" s="1149"/>
      <c r="AK733" s="1149"/>
      <c r="AL733" s="1150"/>
      <c r="AM733" s="1148"/>
      <c r="AN733" s="1149"/>
      <c r="AO733" s="1149"/>
      <c r="AP733" s="1149"/>
      <c r="AQ733" s="1149"/>
      <c r="AR733" s="1149"/>
      <c r="AS733" s="1149"/>
      <c r="AT733" s="1149"/>
      <c r="AU733" s="1149"/>
      <c r="AV733" s="1149"/>
      <c r="AW733" s="1149"/>
      <c r="AX733" s="1149"/>
      <c r="AY733" s="1149"/>
      <c r="AZ733" s="1149"/>
      <c r="BA733" s="1149"/>
      <c r="BB733" s="1150"/>
    </row>
    <row r="734" spans="1:54" ht="12.6" customHeight="1">
      <c r="A734" s="785"/>
      <c r="B734" s="765"/>
      <c r="C734" s="765"/>
      <c r="D734" s="765"/>
      <c r="E734" s="765"/>
      <c r="F734" s="765"/>
      <c r="G734" s="765"/>
      <c r="H734" s="765"/>
      <c r="I734" s="765"/>
      <c r="J734" s="765"/>
      <c r="K734" s="765"/>
      <c r="L734" s="765"/>
      <c r="M734" s="765"/>
      <c r="N734" s="765"/>
      <c r="O734" s="765"/>
      <c r="P734" s="765"/>
      <c r="Q734" s="761"/>
      <c r="R734" s="784"/>
      <c r="S734" s="831"/>
      <c r="T734" s="1220"/>
      <c r="U734" s="1221"/>
      <c r="V734" s="1221"/>
      <c r="W734" s="1221"/>
      <c r="X734" s="1221"/>
      <c r="Y734" s="1221"/>
      <c r="Z734" s="1222"/>
      <c r="AA734" s="1048" t="s">
        <v>1752</v>
      </c>
      <c r="AB734" s="1049"/>
      <c r="AC734" s="1049"/>
      <c r="AD734" s="1049"/>
      <c r="AE734" s="1049"/>
      <c r="AF734" s="1049"/>
      <c r="AG734" s="1049"/>
      <c r="AH734" s="1049"/>
      <c r="AI734" s="1049"/>
      <c r="AJ734" s="1049"/>
      <c r="AK734" s="1049"/>
      <c r="AL734" s="1050"/>
      <c r="AM734" s="1048" t="s">
        <v>1751</v>
      </c>
      <c r="AN734" s="1049"/>
      <c r="AO734" s="1049"/>
      <c r="AP734" s="1049"/>
      <c r="AQ734" s="1049"/>
      <c r="AR734" s="1049"/>
      <c r="AS734" s="1049"/>
      <c r="AT734" s="1049"/>
      <c r="AU734" s="1049"/>
      <c r="AV734" s="1049"/>
      <c r="AW734" s="1049"/>
      <c r="AX734" s="1049"/>
      <c r="AY734" s="1049"/>
      <c r="AZ734" s="1049"/>
      <c r="BA734" s="1049"/>
      <c r="BB734" s="1050"/>
    </row>
    <row r="735" spans="1:54" ht="12.6" customHeight="1">
      <c r="A735" s="1048" t="s">
        <v>2265</v>
      </c>
      <c r="B735" s="1049"/>
      <c r="C735" s="1049"/>
      <c r="D735" s="1049"/>
      <c r="E735" s="1049"/>
      <c r="F735" s="1049"/>
      <c r="G735" s="1049"/>
      <c r="H735" s="1049"/>
      <c r="I735" s="1049"/>
      <c r="J735" s="1049"/>
      <c r="K735" s="1049"/>
      <c r="L735" s="1049"/>
      <c r="M735" s="1049"/>
      <c r="N735" s="1049"/>
      <c r="O735" s="1049"/>
      <c r="P735" s="1049"/>
      <c r="Q735" s="1049"/>
      <c r="R735" s="1049"/>
      <c r="S735" s="1050"/>
      <c r="T735" s="1048" t="s">
        <v>1750</v>
      </c>
      <c r="U735" s="1049"/>
      <c r="V735" s="1049"/>
      <c r="W735" s="1049"/>
      <c r="X735" s="1049"/>
      <c r="Y735" s="1049"/>
      <c r="Z735" s="1050"/>
      <c r="AA735" s="1048" t="s">
        <v>1749</v>
      </c>
      <c r="AB735" s="1049"/>
      <c r="AC735" s="1049"/>
      <c r="AD735" s="1049"/>
      <c r="AE735" s="1049"/>
      <c r="AF735" s="1049"/>
      <c r="AG735" s="1049"/>
      <c r="AH735" s="1049"/>
      <c r="AI735" s="1049"/>
      <c r="AJ735" s="1049"/>
      <c r="AK735" s="1049"/>
      <c r="AL735" s="1050"/>
      <c r="AM735" s="1048" t="s">
        <v>1748</v>
      </c>
      <c r="AN735" s="1049"/>
      <c r="AO735" s="1049"/>
      <c r="AP735" s="1049"/>
      <c r="AQ735" s="1049"/>
      <c r="AR735" s="1049"/>
      <c r="AS735" s="1049"/>
      <c r="AT735" s="1049"/>
      <c r="AU735" s="1049"/>
      <c r="AV735" s="1049"/>
      <c r="AW735" s="1049"/>
      <c r="AX735" s="1049"/>
      <c r="AY735" s="1049"/>
      <c r="AZ735" s="1049"/>
      <c r="BA735" s="1049"/>
      <c r="BB735" s="1050"/>
    </row>
    <row r="736" spans="1:54" ht="12.6" customHeight="1">
      <c r="A736" s="785"/>
      <c r="B736" s="765"/>
      <c r="C736" s="765"/>
      <c r="D736" s="765"/>
      <c r="E736" s="765"/>
      <c r="F736" s="765"/>
      <c r="G736" s="765"/>
      <c r="H736" s="765"/>
      <c r="I736" s="765"/>
      <c r="J736" s="765"/>
      <c r="K736" s="765"/>
      <c r="L736" s="765"/>
      <c r="M736" s="765"/>
      <c r="N736" s="765"/>
      <c r="O736" s="765"/>
      <c r="P736" s="765"/>
      <c r="Q736" s="761"/>
      <c r="R736" s="784"/>
      <c r="S736" s="831"/>
      <c r="T736" s="1048" t="s">
        <v>1747</v>
      </c>
      <c r="U736" s="1049"/>
      <c r="V736" s="1049"/>
      <c r="W736" s="1049"/>
      <c r="X736" s="1049"/>
      <c r="Y736" s="1049"/>
      <c r="Z736" s="1050"/>
      <c r="AA736" s="1048" t="s">
        <v>1590</v>
      </c>
      <c r="AB736" s="1049"/>
      <c r="AC736" s="1049"/>
      <c r="AD736" s="1049"/>
      <c r="AE736" s="1049"/>
      <c r="AF736" s="1049"/>
      <c r="AG736" s="1049"/>
      <c r="AH736" s="1049"/>
      <c r="AI736" s="1049"/>
      <c r="AJ736" s="1049"/>
      <c r="AK736" s="1049"/>
      <c r="AL736" s="1050"/>
      <c r="AM736" s="1048" t="s">
        <v>1746</v>
      </c>
      <c r="AN736" s="1049"/>
      <c r="AO736" s="1049"/>
      <c r="AP736" s="1049"/>
      <c r="AQ736" s="1049"/>
      <c r="AR736" s="1049"/>
      <c r="AS736" s="1049"/>
      <c r="AT736" s="1049"/>
      <c r="AU736" s="1049"/>
      <c r="AV736" s="1049"/>
      <c r="AW736" s="1049"/>
      <c r="AX736" s="1049"/>
      <c r="AY736" s="1049"/>
      <c r="AZ736" s="1049"/>
      <c r="BA736" s="1049"/>
      <c r="BB736" s="1050"/>
    </row>
    <row r="737" spans="1:54" ht="12.6" customHeight="1">
      <c r="A737" s="1051" t="s">
        <v>817</v>
      </c>
      <c r="B737" s="1052"/>
      <c r="C737" s="1052"/>
      <c r="D737" s="1052"/>
      <c r="E737" s="1052"/>
      <c r="F737" s="1052"/>
      <c r="G737" s="1052"/>
      <c r="H737" s="1052"/>
      <c r="I737" s="1052"/>
      <c r="J737" s="1052"/>
      <c r="K737" s="1052"/>
      <c r="L737" s="1052"/>
      <c r="M737" s="1052"/>
      <c r="N737" s="1052"/>
      <c r="O737" s="1052"/>
      <c r="P737" s="1052"/>
      <c r="Q737" s="1052"/>
      <c r="R737" s="1052"/>
      <c r="S737" s="1053"/>
      <c r="T737" s="1051" t="s">
        <v>818</v>
      </c>
      <c r="U737" s="1052"/>
      <c r="V737" s="1052"/>
      <c r="W737" s="1052"/>
      <c r="X737" s="1052"/>
      <c r="Y737" s="1052"/>
      <c r="Z737" s="1053"/>
      <c r="AA737" s="1051" t="s">
        <v>819</v>
      </c>
      <c r="AB737" s="1052"/>
      <c r="AC737" s="1052"/>
      <c r="AD737" s="1052"/>
      <c r="AE737" s="1052"/>
      <c r="AF737" s="1052"/>
      <c r="AG737" s="1052"/>
      <c r="AH737" s="1052"/>
      <c r="AI737" s="1052"/>
      <c r="AJ737" s="1052"/>
      <c r="AK737" s="1052"/>
      <c r="AL737" s="1053"/>
      <c r="AM737" s="1051" t="s">
        <v>477</v>
      </c>
      <c r="AN737" s="1052"/>
      <c r="AO737" s="1052"/>
      <c r="AP737" s="1052"/>
      <c r="AQ737" s="1052"/>
      <c r="AR737" s="1052"/>
      <c r="AS737" s="1052"/>
      <c r="AT737" s="1052"/>
      <c r="AU737" s="1052"/>
      <c r="AV737" s="1052"/>
      <c r="AW737" s="1052"/>
      <c r="AX737" s="1052"/>
      <c r="AY737" s="1052"/>
      <c r="AZ737" s="1052"/>
      <c r="BA737" s="1052"/>
      <c r="BB737" s="1053"/>
    </row>
    <row r="738" spans="1:54" ht="24.75" customHeight="1">
      <c r="A738" s="1223" t="s">
        <v>2264</v>
      </c>
      <c r="B738" s="1224"/>
      <c r="C738" s="1224"/>
      <c r="D738" s="1224"/>
      <c r="E738" s="1224"/>
      <c r="F738" s="1224"/>
      <c r="G738" s="1224"/>
      <c r="H738" s="1224"/>
      <c r="I738" s="1224"/>
      <c r="J738" s="1224"/>
      <c r="K738" s="1224"/>
      <c r="L738" s="1224"/>
      <c r="M738" s="1224"/>
      <c r="N738" s="1224"/>
      <c r="O738" s="1224"/>
      <c r="P738" s="1224"/>
      <c r="Q738" s="1224"/>
      <c r="R738" s="1224"/>
      <c r="S738" s="1225"/>
      <c r="T738" s="1045"/>
      <c r="U738" s="1046"/>
      <c r="V738" s="1046"/>
      <c r="W738" s="1046"/>
      <c r="X738" s="1046"/>
      <c r="Y738" s="1046"/>
      <c r="Z738" s="1047"/>
      <c r="AA738" s="1088"/>
      <c r="AB738" s="1088"/>
      <c r="AC738" s="1088"/>
      <c r="AD738" s="1088"/>
      <c r="AE738" s="1088"/>
      <c r="AF738" s="1088"/>
      <c r="AG738" s="1088"/>
      <c r="AH738" s="1088"/>
      <c r="AI738" s="1088"/>
      <c r="AJ738" s="1088"/>
      <c r="AK738" s="1088"/>
      <c r="AL738" s="1088"/>
      <c r="AM738" s="1089"/>
      <c r="AN738" s="1089"/>
      <c r="AO738" s="1089"/>
      <c r="AP738" s="1089"/>
      <c r="AQ738" s="1089"/>
      <c r="AR738" s="1089"/>
      <c r="AS738" s="1089"/>
      <c r="AT738" s="1089"/>
      <c r="AU738" s="1089"/>
      <c r="AV738" s="1089"/>
      <c r="AW738" s="1089"/>
      <c r="AX738" s="1089"/>
      <c r="AY738" s="1089"/>
      <c r="AZ738" s="1089"/>
      <c r="BA738" s="1089"/>
      <c r="BB738" s="1089"/>
    </row>
    <row r="739" spans="1:54" ht="24" customHeight="1">
      <c r="A739" s="1333" t="s">
        <v>2264</v>
      </c>
      <c r="B739" s="1334"/>
      <c r="C739" s="1334"/>
      <c r="D739" s="1334"/>
      <c r="E739" s="1334"/>
      <c r="F739" s="1334"/>
      <c r="G739" s="1334"/>
      <c r="H739" s="1334"/>
      <c r="I739" s="1334"/>
      <c r="J739" s="1334"/>
      <c r="K739" s="1334"/>
      <c r="L739" s="1334"/>
      <c r="M739" s="1334"/>
      <c r="N739" s="1334"/>
      <c r="O739" s="1334"/>
      <c r="P739" s="1334"/>
      <c r="Q739" s="1334" t="e">
        <f>SUM(#REF!)</f>
        <v>#REF!</v>
      </c>
      <c r="R739" s="1334"/>
      <c r="S739" s="1335"/>
      <c r="T739" s="1309"/>
      <c r="U739" s="1310"/>
      <c r="V739" s="1310"/>
      <c r="W739" s="1310"/>
      <c r="X739" s="1310"/>
      <c r="Y739" s="1310"/>
      <c r="Z739" s="1311"/>
      <c r="AA739" s="1088"/>
      <c r="AB739" s="1088"/>
      <c r="AC739" s="1088"/>
      <c r="AD739" s="1088"/>
      <c r="AE739" s="1088"/>
      <c r="AF739" s="1088"/>
      <c r="AG739" s="1088"/>
      <c r="AH739" s="1088"/>
      <c r="AI739" s="1088"/>
      <c r="AJ739" s="1088"/>
      <c r="AK739" s="1088"/>
      <c r="AL739" s="1088"/>
      <c r="AM739" s="1089"/>
      <c r="AN739" s="1089"/>
      <c r="AO739" s="1089"/>
      <c r="AP739" s="1089"/>
      <c r="AQ739" s="1089"/>
      <c r="AR739" s="1089"/>
      <c r="AS739" s="1089"/>
      <c r="AT739" s="1089"/>
      <c r="AU739" s="1089"/>
      <c r="AV739" s="1089"/>
      <c r="AW739" s="1089"/>
      <c r="AX739" s="1089"/>
      <c r="AY739" s="1089"/>
      <c r="AZ739" s="1089"/>
      <c r="BA739" s="1089"/>
      <c r="BB739" s="1089"/>
    </row>
    <row r="740" spans="1:54" ht="12.6" customHeight="1">
      <c r="A740" s="1223" t="s">
        <v>514</v>
      </c>
      <c r="B740" s="1224"/>
      <c r="C740" s="1224"/>
      <c r="D740" s="1224"/>
      <c r="E740" s="1224"/>
      <c r="F740" s="1224"/>
      <c r="G740" s="1224"/>
      <c r="H740" s="1224"/>
      <c r="I740" s="1224"/>
      <c r="J740" s="1224"/>
      <c r="K740" s="1224"/>
      <c r="L740" s="1224"/>
      <c r="M740" s="1224"/>
      <c r="N740" s="1224"/>
      <c r="O740" s="1224"/>
      <c r="P740" s="1224"/>
      <c r="Q740" s="1224" t="e">
        <f>SUM(#REF!)</f>
        <v>#REF!</v>
      </c>
      <c r="R740" s="1224"/>
      <c r="S740" s="1225"/>
      <c r="T740" s="1045"/>
      <c r="U740" s="1046"/>
      <c r="V740" s="1046"/>
      <c r="W740" s="1046"/>
      <c r="X740" s="1046"/>
      <c r="Y740" s="1046"/>
      <c r="Z740" s="1047"/>
      <c r="AA740" s="1042"/>
      <c r="AB740" s="1043"/>
      <c r="AC740" s="1043"/>
      <c r="AD740" s="1043"/>
      <c r="AE740" s="1043"/>
      <c r="AF740" s="1043"/>
      <c r="AG740" s="1043"/>
      <c r="AH740" s="1043"/>
      <c r="AI740" s="1043"/>
      <c r="AJ740" s="1043"/>
      <c r="AK740" s="1043"/>
      <c r="AL740" s="1044"/>
      <c r="AM740" s="1045"/>
      <c r="AN740" s="1046"/>
      <c r="AO740" s="1046"/>
      <c r="AP740" s="1046"/>
      <c r="AQ740" s="1046"/>
      <c r="AR740" s="1046"/>
      <c r="AS740" s="1046"/>
      <c r="AT740" s="1046"/>
      <c r="AU740" s="1046"/>
      <c r="AV740" s="1046"/>
      <c r="AW740" s="1046"/>
      <c r="AX740" s="1046"/>
      <c r="AY740" s="1046"/>
      <c r="AZ740" s="1046"/>
      <c r="BA740" s="1046"/>
      <c r="BB740" s="1047"/>
    </row>
    <row r="741" spans="1:54" ht="12.6" customHeight="1">
      <c r="A741" s="1223" t="s">
        <v>515</v>
      </c>
      <c r="B741" s="1224"/>
      <c r="C741" s="1224"/>
      <c r="D741" s="1224"/>
      <c r="E741" s="1224"/>
      <c r="F741" s="1224"/>
      <c r="G741" s="1224"/>
      <c r="H741" s="1224"/>
      <c r="I741" s="1224"/>
      <c r="J741" s="1224"/>
      <c r="K741" s="1224"/>
      <c r="L741" s="1224"/>
      <c r="M741" s="1224"/>
      <c r="N741" s="1224"/>
      <c r="O741" s="1224"/>
      <c r="P741" s="1224"/>
      <c r="Q741" s="1224" t="e">
        <f>SUM(#REF!)</f>
        <v>#REF!</v>
      </c>
      <c r="R741" s="1224"/>
      <c r="S741" s="1225"/>
      <c r="T741" s="1045"/>
      <c r="U741" s="1046"/>
      <c r="V741" s="1046"/>
      <c r="W741" s="1046"/>
      <c r="X741" s="1046"/>
      <c r="Y741" s="1046"/>
      <c r="Z741" s="1047"/>
      <c r="AA741" s="1042"/>
      <c r="AB741" s="1043"/>
      <c r="AC741" s="1043"/>
      <c r="AD741" s="1043"/>
      <c r="AE741" s="1043"/>
      <c r="AF741" s="1043"/>
      <c r="AG741" s="1043"/>
      <c r="AH741" s="1043"/>
      <c r="AI741" s="1043"/>
      <c r="AJ741" s="1043"/>
      <c r="AK741" s="1043"/>
      <c r="AL741" s="1044"/>
      <c r="AM741" s="1045"/>
      <c r="AN741" s="1046"/>
      <c r="AO741" s="1046"/>
      <c r="AP741" s="1046"/>
      <c r="AQ741" s="1046"/>
      <c r="AR741" s="1046"/>
      <c r="AS741" s="1046"/>
      <c r="AT741" s="1046"/>
      <c r="AU741" s="1046"/>
      <c r="AV741" s="1046"/>
      <c r="AW741" s="1046"/>
      <c r="AX741" s="1046"/>
      <c r="AY741" s="1046"/>
      <c r="AZ741" s="1046"/>
      <c r="BA741" s="1046"/>
      <c r="BB741" s="1047"/>
    </row>
    <row r="742" spans="1:54" ht="12.6" customHeight="1">
      <c r="A742" s="1223" t="s">
        <v>516</v>
      </c>
      <c r="B742" s="1224"/>
      <c r="C742" s="1224"/>
      <c r="D742" s="1224"/>
      <c r="E742" s="1224"/>
      <c r="F742" s="1224"/>
      <c r="G742" s="1224"/>
      <c r="H742" s="1224"/>
      <c r="I742" s="1224"/>
      <c r="J742" s="1224"/>
      <c r="K742" s="1224"/>
      <c r="L742" s="1224"/>
      <c r="M742" s="1224"/>
      <c r="N742" s="1224"/>
      <c r="O742" s="1224"/>
      <c r="P742" s="1224"/>
      <c r="Q742" s="1224" t="e">
        <f>SUM(#REF!)</f>
        <v>#REF!</v>
      </c>
      <c r="R742" s="1224"/>
      <c r="S742" s="1225"/>
      <c r="T742" s="1045"/>
      <c r="U742" s="1046"/>
      <c r="V742" s="1046"/>
      <c r="W742" s="1046"/>
      <c r="X742" s="1046"/>
      <c r="Y742" s="1046"/>
      <c r="Z742" s="1047"/>
      <c r="AA742" s="1042"/>
      <c r="AB742" s="1043"/>
      <c r="AC742" s="1043"/>
      <c r="AD742" s="1043"/>
      <c r="AE742" s="1043"/>
      <c r="AF742" s="1043"/>
      <c r="AG742" s="1043"/>
      <c r="AH742" s="1043"/>
      <c r="AI742" s="1043"/>
      <c r="AJ742" s="1043"/>
      <c r="AK742" s="1043"/>
      <c r="AL742" s="1044"/>
      <c r="AM742" s="1045"/>
      <c r="AN742" s="1046"/>
      <c r="AO742" s="1046"/>
      <c r="AP742" s="1046"/>
      <c r="AQ742" s="1046"/>
      <c r="AR742" s="1046"/>
      <c r="AS742" s="1046"/>
      <c r="AT742" s="1046"/>
      <c r="AU742" s="1046"/>
      <c r="AV742" s="1046"/>
      <c r="AW742" s="1046"/>
      <c r="AX742" s="1046"/>
      <c r="AY742" s="1046"/>
      <c r="AZ742" s="1046"/>
      <c r="BA742" s="1046"/>
      <c r="BB742" s="1047"/>
    </row>
    <row r="743" spans="1:54" ht="12.6" customHeight="1">
      <c r="A743" s="1223" t="s">
        <v>2262</v>
      </c>
      <c r="B743" s="1224"/>
      <c r="C743" s="1224"/>
      <c r="D743" s="1224"/>
      <c r="E743" s="1224"/>
      <c r="F743" s="1224"/>
      <c r="G743" s="1224"/>
      <c r="H743" s="1224"/>
      <c r="I743" s="1224"/>
      <c r="J743" s="1224"/>
      <c r="K743" s="1224"/>
      <c r="L743" s="1224"/>
      <c r="M743" s="1224"/>
      <c r="N743" s="1224"/>
      <c r="O743" s="1224"/>
      <c r="P743" s="1224"/>
      <c r="Q743" s="1224" t="e">
        <f>SUM(#REF!)</f>
        <v>#REF!</v>
      </c>
      <c r="R743" s="1224"/>
      <c r="S743" s="1225"/>
      <c r="T743" s="1045"/>
      <c r="U743" s="1046"/>
      <c r="V743" s="1046"/>
      <c r="W743" s="1046"/>
      <c r="X743" s="1046"/>
      <c r="Y743" s="1046"/>
      <c r="Z743" s="1047"/>
      <c r="AA743" s="1042"/>
      <c r="AB743" s="1043"/>
      <c r="AC743" s="1043"/>
      <c r="AD743" s="1043"/>
      <c r="AE743" s="1043"/>
      <c r="AF743" s="1043"/>
      <c r="AG743" s="1043"/>
      <c r="AH743" s="1043"/>
      <c r="AI743" s="1043"/>
      <c r="AJ743" s="1043"/>
      <c r="AK743" s="1043"/>
      <c r="AL743" s="1044"/>
      <c r="AM743" s="1045"/>
      <c r="AN743" s="1046"/>
      <c r="AO743" s="1046"/>
      <c r="AP743" s="1046"/>
      <c r="AQ743" s="1046"/>
      <c r="AR743" s="1046"/>
      <c r="AS743" s="1046"/>
      <c r="AT743" s="1046"/>
      <c r="AU743" s="1046"/>
      <c r="AV743" s="1046"/>
      <c r="AW743" s="1046"/>
      <c r="AX743" s="1046"/>
      <c r="AY743" s="1046"/>
      <c r="AZ743" s="1046"/>
      <c r="BA743" s="1046"/>
      <c r="BB743" s="1047"/>
    </row>
    <row r="744" spans="1:54" ht="12.6" customHeight="1">
      <c r="A744" s="1223" t="s">
        <v>2263</v>
      </c>
      <c r="B744" s="1224"/>
      <c r="C744" s="1224"/>
      <c r="D744" s="1224"/>
      <c r="E744" s="1224"/>
      <c r="F744" s="1224"/>
      <c r="G744" s="1224"/>
      <c r="H744" s="1224"/>
      <c r="I744" s="1224"/>
      <c r="J744" s="1224"/>
      <c r="K744" s="1224"/>
      <c r="L744" s="1224"/>
      <c r="M744" s="1224"/>
      <c r="N744" s="1224"/>
      <c r="O744" s="1224"/>
      <c r="P744" s="1224"/>
      <c r="Q744" s="1224" t="e">
        <f>SUM(#REF!)</f>
        <v>#REF!</v>
      </c>
      <c r="R744" s="1224"/>
      <c r="S744" s="1225"/>
      <c r="T744" s="1309"/>
      <c r="U744" s="1310"/>
      <c r="V744" s="1310"/>
      <c r="W744" s="1310"/>
      <c r="X744" s="1310"/>
      <c r="Y744" s="1310"/>
      <c r="Z744" s="1311"/>
      <c r="AA744" s="1088"/>
      <c r="AB744" s="1088"/>
      <c r="AC744" s="1088"/>
      <c r="AD744" s="1088"/>
      <c r="AE744" s="1088"/>
      <c r="AF744" s="1088"/>
      <c r="AG744" s="1088"/>
      <c r="AH744" s="1088"/>
      <c r="AI744" s="1088"/>
      <c r="AJ744" s="1088"/>
      <c r="AK744" s="1088"/>
      <c r="AL744" s="1088"/>
      <c r="AM744" s="1089"/>
      <c r="AN744" s="1089"/>
      <c r="AO744" s="1089"/>
      <c r="AP744" s="1089"/>
      <c r="AQ744" s="1089"/>
      <c r="AR744" s="1089"/>
      <c r="AS744" s="1089"/>
      <c r="AT744" s="1089"/>
      <c r="AU744" s="1089"/>
      <c r="AV744" s="1089"/>
      <c r="AW744" s="1089"/>
      <c r="AX744" s="1089"/>
      <c r="AY744" s="1089"/>
      <c r="AZ744" s="1089"/>
      <c r="BA744" s="1089"/>
      <c r="BB744" s="1089"/>
    </row>
    <row r="745" spans="1:54" ht="12.6" customHeight="1">
      <c r="A745" s="1341" t="s">
        <v>1541</v>
      </c>
      <c r="B745" s="1342"/>
      <c r="C745" s="1342"/>
      <c r="D745" s="1342"/>
      <c r="E745" s="1342"/>
      <c r="F745" s="1342"/>
      <c r="G745" s="1342"/>
      <c r="H745" s="1342"/>
      <c r="I745" s="1342"/>
      <c r="J745" s="1342"/>
      <c r="K745" s="1342"/>
      <c r="L745" s="1342"/>
      <c r="M745" s="1342"/>
      <c r="N745" s="1342"/>
      <c r="O745" s="1342"/>
      <c r="P745" s="1342"/>
      <c r="Q745" s="1342" t="e">
        <f>SUM(#REF!)</f>
        <v>#REF!</v>
      </c>
      <c r="R745" s="1342"/>
      <c r="S745" s="1343"/>
      <c r="T745" s="1309"/>
      <c r="U745" s="1310"/>
      <c r="V745" s="1310"/>
      <c r="W745" s="1310"/>
      <c r="X745" s="1310"/>
      <c r="Y745" s="1310"/>
      <c r="Z745" s="1311"/>
      <c r="AA745" s="1088"/>
      <c r="AB745" s="1088"/>
      <c r="AC745" s="1088"/>
      <c r="AD745" s="1088"/>
      <c r="AE745" s="1088"/>
      <c r="AF745" s="1088"/>
      <c r="AG745" s="1088"/>
      <c r="AH745" s="1088"/>
      <c r="AI745" s="1088"/>
      <c r="AJ745" s="1088"/>
      <c r="AK745" s="1088"/>
      <c r="AL745" s="1088"/>
      <c r="AM745" s="1089"/>
      <c r="AN745" s="1089"/>
      <c r="AO745" s="1089"/>
      <c r="AP745" s="1089"/>
      <c r="AQ745" s="1089"/>
      <c r="AR745" s="1089"/>
      <c r="AS745" s="1089"/>
      <c r="AT745" s="1089"/>
      <c r="AU745" s="1089"/>
      <c r="AV745" s="1089"/>
      <c r="AW745" s="1089"/>
      <c r="AX745" s="1089"/>
      <c r="AY745" s="1089"/>
      <c r="AZ745" s="1089"/>
      <c r="BA745" s="1089"/>
      <c r="BB745" s="1089"/>
    </row>
    <row r="746" spans="1:54" ht="12.6" customHeight="1">
      <c r="A746" s="1223" t="s">
        <v>2257</v>
      </c>
      <c r="B746" s="1224"/>
      <c r="C746" s="1224"/>
      <c r="D746" s="1224"/>
      <c r="E746" s="1224"/>
      <c r="F746" s="1224"/>
      <c r="G746" s="1224"/>
      <c r="H746" s="1224"/>
      <c r="I746" s="1224"/>
      <c r="J746" s="1224"/>
      <c r="K746" s="1224"/>
      <c r="L746" s="1224"/>
      <c r="M746" s="1224"/>
      <c r="N746" s="1224"/>
      <c r="O746" s="1224"/>
      <c r="P746" s="1224"/>
      <c r="Q746" s="1224" t="e">
        <f>SUM(#REF!)</f>
        <v>#REF!</v>
      </c>
      <c r="R746" s="1224"/>
      <c r="S746" s="1225"/>
      <c r="T746" s="1045"/>
      <c r="U746" s="1046"/>
      <c r="V746" s="1046"/>
      <c r="W746" s="1046"/>
      <c r="X746" s="1046"/>
      <c r="Y746" s="1046"/>
      <c r="Z746" s="1047"/>
      <c r="AA746" s="1042"/>
      <c r="AB746" s="1043"/>
      <c r="AC746" s="1043"/>
      <c r="AD746" s="1043"/>
      <c r="AE746" s="1043"/>
      <c r="AF746" s="1043"/>
      <c r="AG746" s="1043"/>
      <c r="AH746" s="1043"/>
      <c r="AI746" s="1043"/>
      <c r="AJ746" s="1043"/>
      <c r="AK746" s="1043"/>
      <c r="AL746" s="1044"/>
      <c r="AM746" s="1045"/>
      <c r="AN746" s="1046"/>
      <c r="AO746" s="1046"/>
      <c r="AP746" s="1046"/>
      <c r="AQ746" s="1046"/>
      <c r="AR746" s="1046"/>
      <c r="AS746" s="1046"/>
      <c r="AT746" s="1046"/>
      <c r="AU746" s="1046"/>
      <c r="AV746" s="1046"/>
      <c r="AW746" s="1046"/>
      <c r="AX746" s="1046"/>
      <c r="AY746" s="1046"/>
      <c r="AZ746" s="1046"/>
      <c r="BA746" s="1046"/>
      <c r="BB746" s="1047"/>
    </row>
    <row r="747" spans="1:54" ht="26.25" customHeight="1">
      <c r="A747" s="1223" t="s">
        <v>2258</v>
      </c>
      <c r="B747" s="1224"/>
      <c r="C747" s="1224"/>
      <c r="D747" s="1224"/>
      <c r="E747" s="1224"/>
      <c r="F747" s="1224"/>
      <c r="G747" s="1224"/>
      <c r="H747" s="1224"/>
      <c r="I747" s="1224"/>
      <c r="J747" s="1224"/>
      <c r="K747" s="1224"/>
      <c r="L747" s="1224"/>
      <c r="M747" s="1224"/>
      <c r="N747" s="1224"/>
      <c r="O747" s="1224"/>
      <c r="P747" s="1224"/>
      <c r="Q747" s="1224" t="e">
        <f>SUM(#REF!)</f>
        <v>#REF!</v>
      </c>
      <c r="R747" s="1224"/>
      <c r="S747" s="1225"/>
      <c r="T747" s="1045"/>
      <c r="U747" s="1046"/>
      <c r="V747" s="1046"/>
      <c r="W747" s="1046"/>
      <c r="X747" s="1046"/>
      <c r="Y747" s="1046"/>
      <c r="Z747" s="1047"/>
      <c r="AA747" s="1042"/>
      <c r="AB747" s="1043"/>
      <c r="AC747" s="1043"/>
      <c r="AD747" s="1043"/>
      <c r="AE747" s="1043"/>
      <c r="AF747" s="1043"/>
      <c r="AG747" s="1043"/>
      <c r="AH747" s="1043"/>
      <c r="AI747" s="1043"/>
      <c r="AJ747" s="1043"/>
      <c r="AK747" s="1043"/>
      <c r="AL747" s="1044"/>
      <c r="AM747" s="1045"/>
      <c r="AN747" s="1046"/>
      <c r="AO747" s="1046"/>
      <c r="AP747" s="1046"/>
      <c r="AQ747" s="1046"/>
      <c r="AR747" s="1046"/>
      <c r="AS747" s="1046"/>
      <c r="AT747" s="1046"/>
      <c r="AU747" s="1046"/>
      <c r="AV747" s="1046"/>
      <c r="AW747" s="1046"/>
      <c r="AX747" s="1046"/>
      <c r="AY747" s="1046"/>
      <c r="AZ747" s="1046"/>
      <c r="BA747" s="1046"/>
      <c r="BB747" s="1047"/>
    </row>
    <row r="748" spans="1:54" ht="12.6" customHeight="1">
      <c r="A748" s="1223" t="s">
        <v>145</v>
      </c>
      <c r="B748" s="1224"/>
      <c r="C748" s="1224"/>
      <c r="D748" s="1224"/>
      <c r="E748" s="1224"/>
      <c r="F748" s="1224"/>
      <c r="G748" s="1224"/>
      <c r="H748" s="1224"/>
      <c r="I748" s="1224"/>
      <c r="J748" s="1224"/>
      <c r="K748" s="1224"/>
      <c r="L748" s="1224"/>
      <c r="M748" s="1224"/>
      <c r="N748" s="1224"/>
      <c r="O748" s="1224"/>
      <c r="P748" s="1224"/>
      <c r="Q748" s="1224" t="e">
        <f>SUM(#REF!)</f>
        <v>#REF!</v>
      </c>
      <c r="R748" s="1224"/>
      <c r="S748" s="1225"/>
      <c r="T748" s="1309"/>
      <c r="U748" s="1310"/>
      <c r="V748" s="1310"/>
      <c r="W748" s="1310"/>
      <c r="X748" s="1310"/>
      <c r="Y748" s="1310"/>
      <c r="Z748" s="1311"/>
      <c r="AA748" s="1088"/>
      <c r="AB748" s="1088"/>
      <c r="AC748" s="1088"/>
      <c r="AD748" s="1088"/>
      <c r="AE748" s="1088"/>
      <c r="AF748" s="1088"/>
      <c r="AG748" s="1088"/>
      <c r="AH748" s="1088"/>
      <c r="AI748" s="1088"/>
      <c r="AJ748" s="1088"/>
      <c r="AK748" s="1088"/>
      <c r="AL748" s="1088"/>
      <c r="AM748" s="1089"/>
      <c r="AN748" s="1089"/>
      <c r="AO748" s="1089"/>
      <c r="AP748" s="1089"/>
      <c r="AQ748" s="1089"/>
      <c r="AR748" s="1089"/>
      <c r="AS748" s="1089"/>
      <c r="AT748" s="1089"/>
      <c r="AU748" s="1089"/>
      <c r="AV748" s="1089"/>
      <c r="AW748" s="1089"/>
      <c r="AX748" s="1089"/>
      <c r="AY748" s="1089"/>
      <c r="AZ748" s="1089"/>
      <c r="BA748" s="1089"/>
      <c r="BB748" s="1089"/>
    </row>
    <row r="749" spans="1:54" ht="12.6" customHeight="1">
      <c r="A749" s="1341" t="s">
        <v>512</v>
      </c>
      <c r="B749" s="1342"/>
      <c r="C749" s="1342"/>
      <c r="D749" s="1342"/>
      <c r="E749" s="1342"/>
      <c r="F749" s="1342"/>
      <c r="G749" s="1342"/>
      <c r="H749" s="1342"/>
      <c r="I749" s="1342"/>
      <c r="J749" s="1342"/>
      <c r="K749" s="1342"/>
      <c r="L749" s="1342"/>
      <c r="M749" s="1342"/>
      <c r="N749" s="1342"/>
      <c r="O749" s="1342"/>
      <c r="P749" s="1342"/>
      <c r="Q749" s="1342" t="e">
        <f>SUM(#REF!)</f>
        <v>#REF!</v>
      </c>
      <c r="R749" s="1342"/>
      <c r="S749" s="1343"/>
      <c r="T749" s="1309"/>
      <c r="U749" s="1310"/>
      <c r="V749" s="1310"/>
      <c r="W749" s="1310"/>
      <c r="X749" s="1310"/>
      <c r="Y749" s="1310"/>
      <c r="Z749" s="1311"/>
      <c r="AA749" s="1088"/>
      <c r="AB749" s="1088"/>
      <c r="AC749" s="1088"/>
      <c r="AD749" s="1088"/>
      <c r="AE749" s="1088"/>
      <c r="AF749" s="1088"/>
      <c r="AG749" s="1088"/>
      <c r="AH749" s="1088"/>
      <c r="AI749" s="1088"/>
      <c r="AJ749" s="1088"/>
      <c r="AK749" s="1088"/>
      <c r="AL749" s="1088"/>
      <c r="AM749" s="1089"/>
      <c r="AN749" s="1089"/>
      <c r="AO749" s="1089"/>
      <c r="AP749" s="1089"/>
      <c r="AQ749" s="1089"/>
      <c r="AR749" s="1089"/>
      <c r="AS749" s="1089"/>
      <c r="AT749" s="1089"/>
      <c r="AU749" s="1089"/>
      <c r="AV749" s="1089"/>
      <c r="AW749" s="1089"/>
      <c r="AX749" s="1089"/>
      <c r="AY749" s="1089"/>
      <c r="AZ749" s="1089"/>
      <c r="BA749" s="1089"/>
      <c r="BB749" s="1089"/>
    </row>
    <row r="750" spans="1:54" ht="12.6" customHeight="1">
      <c r="A750" s="769" t="s">
        <v>1745</v>
      </c>
    </row>
    <row r="751" spans="1:54" ht="12.6" customHeight="1">
      <c r="A751" s="1058"/>
      <c r="B751" s="1059"/>
      <c r="C751" s="1059"/>
      <c r="D751" s="1059"/>
      <c r="E751" s="1059"/>
      <c r="F751" s="1059"/>
      <c r="G751" s="1059"/>
      <c r="H751" s="1059"/>
      <c r="I751" s="1059"/>
      <c r="J751" s="1059"/>
      <c r="K751" s="1059"/>
      <c r="L751" s="1059"/>
      <c r="M751" s="1059"/>
      <c r="N751" s="1059"/>
      <c r="O751" s="1059"/>
      <c r="P751" s="1059"/>
      <c r="Q751" s="1059"/>
      <c r="R751" s="1059"/>
      <c r="S751" s="1059"/>
      <c r="T751" s="1059"/>
      <c r="U751" s="1059"/>
      <c r="V751" s="1059"/>
      <c r="W751" s="1059"/>
      <c r="X751" s="1059"/>
      <c r="Y751" s="1059"/>
      <c r="Z751" s="1059"/>
      <c r="AA751" s="1059"/>
      <c r="AB751" s="1059"/>
      <c r="AC751" s="1059"/>
      <c r="AD751" s="1059"/>
      <c r="AE751" s="1059"/>
      <c r="AF751" s="1059"/>
      <c r="AG751" s="1059"/>
      <c r="AH751" s="1059"/>
      <c r="AI751" s="1059"/>
      <c r="AJ751" s="1059"/>
      <c r="AK751" s="1059"/>
      <c r="AL751" s="1059"/>
      <c r="AM751" s="1059"/>
      <c r="AN751" s="1059"/>
      <c r="AO751" s="1059"/>
      <c r="AP751" s="1059"/>
      <c r="AQ751" s="1059"/>
      <c r="AR751" s="1059"/>
      <c r="AS751" s="1059"/>
      <c r="AT751" s="1059"/>
      <c r="AU751" s="1059"/>
      <c r="AV751" s="1059"/>
      <c r="AW751" s="1059"/>
      <c r="AX751" s="1059"/>
      <c r="AY751" s="1059"/>
      <c r="AZ751" s="1059"/>
      <c r="BA751" s="1059"/>
      <c r="BB751" s="1060"/>
    </row>
    <row r="752" spans="1:54" ht="12.6" customHeight="1">
      <c r="A752" s="1061"/>
      <c r="B752" s="1062"/>
      <c r="C752" s="1062"/>
      <c r="D752" s="1062"/>
      <c r="E752" s="1062"/>
      <c r="F752" s="1062"/>
      <c r="G752" s="1062"/>
      <c r="H752" s="1062"/>
      <c r="I752" s="1062"/>
      <c r="J752" s="1062"/>
      <c r="K752" s="1062"/>
      <c r="L752" s="1062"/>
      <c r="M752" s="1062"/>
      <c r="N752" s="1062"/>
      <c r="O752" s="1062"/>
      <c r="P752" s="1062"/>
      <c r="Q752" s="1062"/>
      <c r="R752" s="1062"/>
      <c r="S752" s="1062"/>
      <c r="T752" s="1062"/>
      <c r="U752" s="1062"/>
      <c r="V752" s="1062"/>
      <c r="W752" s="1062"/>
      <c r="X752" s="1062"/>
      <c r="Y752" s="1062"/>
      <c r="Z752" s="1062"/>
      <c r="AA752" s="1062"/>
      <c r="AB752" s="1062"/>
      <c r="AC752" s="1062"/>
      <c r="AD752" s="1062"/>
      <c r="AE752" s="1062"/>
      <c r="AF752" s="1062"/>
      <c r="AG752" s="1062"/>
      <c r="AH752" s="1062"/>
      <c r="AI752" s="1062"/>
      <c r="AJ752" s="1062"/>
      <c r="AK752" s="1062"/>
      <c r="AL752" s="1062"/>
      <c r="AM752" s="1062"/>
      <c r="AN752" s="1062"/>
      <c r="AO752" s="1062"/>
      <c r="AP752" s="1062"/>
      <c r="AQ752" s="1062"/>
      <c r="AR752" s="1062"/>
      <c r="AS752" s="1062"/>
      <c r="AT752" s="1062"/>
      <c r="AU752" s="1062"/>
      <c r="AV752" s="1062"/>
      <c r="AW752" s="1062"/>
      <c r="AX752" s="1062"/>
      <c r="AY752" s="1062"/>
      <c r="AZ752" s="1062"/>
      <c r="BA752" s="1062"/>
      <c r="BB752" s="1063"/>
    </row>
    <row r="753" spans="1:54" ht="12.6" customHeight="1">
      <c r="A753" s="1061"/>
      <c r="B753" s="1062"/>
      <c r="C753" s="1062"/>
      <c r="D753" s="1062"/>
      <c r="E753" s="1062"/>
      <c r="F753" s="1062"/>
      <c r="G753" s="1062"/>
      <c r="H753" s="1062"/>
      <c r="I753" s="1062"/>
      <c r="J753" s="1062"/>
      <c r="K753" s="1062"/>
      <c r="L753" s="1062"/>
      <c r="M753" s="1062"/>
      <c r="N753" s="1062"/>
      <c r="O753" s="1062"/>
      <c r="P753" s="1062"/>
      <c r="Q753" s="1062"/>
      <c r="R753" s="1062"/>
      <c r="S753" s="1062"/>
      <c r="T753" s="1062"/>
      <c r="U753" s="1062"/>
      <c r="V753" s="1062"/>
      <c r="W753" s="1062"/>
      <c r="X753" s="1062"/>
      <c r="Y753" s="1062"/>
      <c r="Z753" s="1062"/>
      <c r="AA753" s="1062"/>
      <c r="AB753" s="1062"/>
      <c r="AC753" s="1062"/>
      <c r="AD753" s="1062"/>
      <c r="AE753" s="1062"/>
      <c r="AF753" s="1062"/>
      <c r="AG753" s="1062"/>
      <c r="AH753" s="1062"/>
      <c r="AI753" s="1062"/>
      <c r="AJ753" s="1062"/>
      <c r="AK753" s="1062"/>
      <c r="AL753" s="1062"/>
      <c r="AM753" s="1062"/>
      <c r="AN753" s="1062"/>
      <c r="AO753" s="1062"/>
      <c r="AP753" s="1062"/>
      <c r="AQ753" s="1062"/>
      <c r="AR753" s="1062"/>
      <c r="AS753" s="1062"/>
      <c r="AT753" s="1062"/>
      <c r="AU753" s="1062"/>
      <c r="AV753" s="1062"/>
      <c r="AW753" s="1062"/>
      <c r="AX753" s="1062"/>
      <c r="AY753" s="1062"/>
      <c r="AZ753" s="1062"/>
      <c r="BA753" s="1062"/>
      <c r="BB753" s="1063"/>
    </row>
    <row r="754" spans="1:54" ht="12.6" customHeight="1">
      <c r="A754" s="1064"/>
      <c r="B754" s="1065"/>
      <c r="C754" s="1065"/>
      <c r="D754" s="1065"/>
      <c r="E754" s="1065"/>
      <c r="F754" s="1065"/>
      <c r="G754" s="1065"/>
      <c r="H754" s="1065"/>
      <c r="I754" s="1065"/>
      <c r="J754" s="1065"/>
      <c r="K754" s="1065"/>
      <c r="L754" s="1065"/>
      <c r="M754" s="1065"/>
      <c r="N754" s="1065"/>
      <c r="O754" s="1065"/>
      <c r="P754" s="1065"/>
      <c r="Q754" s="1065"/>
      <c r="R754" s="1065"/>
      <c r="S754" s="1065"/>
      <c r="T754" s="1065"/>
      <c r="U754" s="1065"/>
      <c r="V754" s="1065"/>
      <c r="W754" s="1065"/>
      <c r="X754" s="1065"/>
      <c r="Y754" s="1065"/>
      <c r="Z754" s="1065"/>
      <c r="AA754" s="1065"/>
      <c r="AB754" s="1065"/>
      <c r="AC754" s="1065"/>
      <c r="AD754" s="1065"/>
      <c r="AE754" s="1065"/>
      <c r="AF754" s="1065"/>
      <c r="AG754" s="1065"/>
      <c r="AH754" s="1065"/>
      <c r="AI754" s="1065"/>
      <c r="AJ754" s="1065"/>
      <c r="AK754" s="1065"/>
      <c r="AL754" s="1065"/>
      <c r="AM754" s="1065"/>
      <c r="AN754" s="1065"/>
      <c r="AO754" s="1065"/>
      <c r="AP754" s="1065"/>
      <c r="AQ754" s="1065"/>
      <c r="AR754" s="1065"/>
      <c r="AS754" s="1065"/>
      <c r="AT754" s="1065"/>
      <c r="AU754" s="1065"/>
      <c r="AV754" s="1065"/>
      <c r="AW754" s="1065"/>
      <c r="AX754" s="1065"/>
      <c r="AY754" s="1065"/>
      <c r="AZ754" s="1065"/>
      <c r="BA754" s="1065"/>
      <c r="BB754" s="1066"/>
    </row>
    <row r="755" spans="1:54" s="289" customFormat="1" ht="12.6" customHeight="1">
      <c r="A755" s="315" t="s">
        <v>3609</v>
      </c>
    </row>
    <row r="756" spans="1:54" s="289" customFormat="1" ht="12.6" customHeight="1">
      <c r="A756" s="315" t="s">
        <v>2302</v>
      </c>
      <c r="B756" s="393"/>
      <c r="C756" s="1036" t="str">
        <f>$C$2</f>
        <v>ELEKTROSYSTEM, a.s.</v>
      </c>
      <c r="D756" s="1036"/>
      <c r="E756" s="1036"/>
      <c r="F756" s="1036"/>
      <c r="G756" s="1036"/>
      <c r="H756" s="1036"/>
      <c r="I756" s="1036"/>
      <c r="J756" s="1036"/>
      <c r="K756" s="1036"/>
      <c r="L756" s="1036"/>
      <c r="M756" s="1036"/>
      <c r="N756" s="1036"/>
      <c r="O756" s="1036"/>
      <c r="P756" s="1036"/>
      <c r="Q756" s="1036"/>
      <c r="R756" s="1036"/>
      <c r="S756" s="1036"/>
      <c r="T756" s="1036"/>
      <c r="U756" s="1036"/>
      <c r="V756" s="1036"/>
      <c r="W756" s="1036"/>
      <c r="X756" s="1036"/>
      <c r="Y756" s="1036"/>
      <c r="Z756" s="1037"/>
      <c r="AB756" s="289" t="s">
        <v>922</v>
      </c>
      <c r="AD756" s="1035" t="str">
        <f>$AD$2</f>
        <v>31571875</v>
      </c>
      <c r="AE756" s="1036"/>
      <c r="AF756" s="1036"/>
      <c r="AG756" s="1036"/>
      <c r="AH756" s="1036"/>
      <c r="AI756" s="1036"/>
      <c r="AJ756" s="1036"/>
      <c r="AK756" s="1037"/>
      <c r="AL756" s="289" t="s">
        <v>844</v>
      </c>
      <c r="AN756" s="1026" t="str">
        <f>$AN$2</f>
        <v>21020448496</v>
      </c>
      <c r="AO756" s="1027"/>
      <c r="AP756" s="1027"/>
      <c r="AQ756" s="1027"/>
      <c r="AR756" s="1027"/>
      <c r="AS756" s="1027"/>
      <c r="AT756" s="1027"/>
      <c r="AU756" s="1027"/>
      <c r="AV756" s="1027"/>
      <c r="AW756" s="1027"/>
      <c r="AX756" s="1027"/>
      <c r="AY756" s="1027"/>
      <c r="AZ756" s="1027"/>
      <c r="BA756" s="1027"/>
      <c r="BB756" s="1028"/>
    </row>
    <row r="757" spans="1:54" ht="12.6" customHeight="1">
      <c r="A757" s="746"/>
      <c r="B757" s="746"/>
      <c r="C757" s="746"/>
      <c r="D757" s="746"/>
      <c r="E757" s="746"/>
      <c r="F757" s="746"/>
      <c r="G757" s="746"/>
      <c r="H757" s="746"/>
      <c r="I757" s="746"/>
      <c r="J757" s="746"/>
      <c r="K757" s="746"/>
      <c r="L757" s="746"/>
      <c r="M757" s="746"/>
      <c r="N757" s="746"/>
      <c r="O757" s="746"/>
      <c r="P757" s="746"/>
      <c r="Q757" s="746"/>
      <c r="R757" s="746"/>
      <c r="S757" s="746"/>
      <c r="T757" s="746"/>
      <c r="U757" s="746"/>
      <c r="V757" s="746"/>
      <c r="W757" s="746"/>
      <c r="X757" s="746"/>
      <c r="Y757" s="746"/>
      <c r="Z757" s="746"/>
      <c r="AA757" s="746"/>
      <c r="AB757" s="746"/>
      <c r="AC757" s="746"/>
      <c r="AD757" s="746"/>
      <c r="AE757" s="746"/>
      <c r="AF757" s="746"/>
      <c r="AG757" s="746"/>
      <c r="AH757" s="746"/>
      <c r="AI757" s="746"/>
      <c r="AJ757" s="746"/>
      <c r="AK757" s="746"/>
      <c r="AL757" s="746"/>
      <c r="AM757" s="746"/>
      <c r="AN757" s="746"/>
      <c r="AO757" s="746"/>
      <c r="AP757" s="746"/>
      <c r="AQ757" s="746"/>
      <c r="AR757" s="746"/>
      <c r="AS757" s="746"/>
      <c r="AT757" s="746"/>
      <c r="AU757" s="746"/>
      <c r="AV757" s="746"/>
      <c r="AW757" s="746"/>
      <c r="AX757" s="746"/>
      <c r="AY757" s="746"/>
      <c r="AZ757" s="746"/>
      <c r="BA757" s="746"/>
      <c r="BB757" s="746"/>
    </row>
    <row r="758" spans="1:54" ht="12.6" customHeight="1">
      <c r="A758" s="769" t="s">
        <v>1744</v>
      </c>
    </row>
    <row r="759" spans="1:54" ht="12.6" customHeight="1">
      <c r="A759" s="782"/>
      <c r="B759" s="783"/>
      <c r="C759" s="783"/>
      <c r="D759" s="783"/>
      <c r="E759" s="783"/>
      <c r="F759" s="783"/>
      <c r="G759" s="783"/>
      <c r="H759" s="792"/>
      <c r="I759" s="1148" t="s">
        <v>816</v>
      </c>
      <c r="J759" s="1149"/>
      <c r="K759" s="1149"/>
      <c r="L759" s="1149"/>
      <c r="M759" s="1149"/>
      <c r="N759" s="1149"/>
      <c r="O759" s="1149"/>
      <c r="P759" s="1149"/>
      <c r="Q759" s="1149"/>
      <c r="R759" s="1149"/>
      <c r="S759" s="1149"/>
      <c r="T759" s="1149"/>
      <c r="U759" s="1149"/>
      <c r="V759" s="1149"/>
      <c r="W759" s="1149"/>
      <c r="X759" s="1149"/>
      <c r="Y759" s="1149"/>
      <c r="Z759" s="1149"/>
      <c r="AA759" s="1149"/>
      <c r="AB759" s="1149"/>
      <c r="AC759" s="1148" t="s">
        <v>1681</v>
      </c>
      <c r="AD759" s="1149"/>
      <c r="AE759" s="1149"/>
      <c r="AF759" s="1149"/>
      <c r="AG759" s="1149"/>
      <c r="AH759" s="1149"/>
      <c r="AI759" s="1149"/>
      <c r="AJ759" s="1149"/>
      <c r="AK759" s="1149"/>
      <c r="AL759" s="1149"/>
      <c r="AM759" s="1149"/>
      <c r="AN759" s="1149"/>
      <c r="AO759" s="1149"/>
      <c r="AP759" s="1149"/>
      <c r="AQ759" s="1149"/>
      <c r="AR759" s="1149"/>
      <c r="AS759" s="1149"/>
      <c r="AT759" s="1149"/>
      <c r="AU759" s="1149"/>
      <c r="AV759" s="1149"/>
      <c r="AW759" s="1149"/>
      <c r="AX759" s="1149"/>
      <c r="AY759" s="1149"/>
      <c r="AZ759" s="1149"/>
      <c r="BA759" s="1149"/>
      <c r="BB759" s="1150"/>
    </row>
    <row r="760" spans="1:54" ht="12.6" customHeight="1">
      <c r="A760" s="785"/>
      <c r="B760" s="765"/>
      <c r="C760" s="765"/>
      <c r="D760" s="765"/>
      <c r="E760" s="765"/>
      <c r="F760" s="765"/>
      <c r="G760" s="765"/>
      <c r="H760" s="793"/>
      <c r="I760" s="788"/>
      <c r="J760" s="825"/>
      <c r="K760" s="825"/>
      <c r="L760" s="825"/>
      <c r="M760" s="825"/>
      <c r="N760" s="825"/>
      <c r="O760" s="825"/>
      <c r="P760" s="825"/>
      <c r="Q760" s="825"/>
      <c r="R760" s="825"/>
      <c r="S760" s="825"/>
      <c r="T760" s="825"/>
      <c r="U760" s="825"/>
      <c r="V760" s="825"/>
      <c r="W760" s="825"/>
      <c r="X760" s="825"/>
      <c r="Y760" s="825"/>
      <c r="Z760" s="825"/>
      <c r="AA760" s="825"/>
      <c r="AB760" s="825"/>
      <c r="AC760" s="1051" t="s">
        <v>1643</v>
      </c>
      <c r="AD760" s="1052"/>
      <c r="AE760" s="1052"/>
      <c r="AF760" s="1052"/>
      <c r="AG760" s="1052"/>
      <c r="AH760" s="1052"/>
      <c r="AI760" s="1052"/>
      <c r="AJ760" s="1052"/>
      <c r="AK760" s="1052"/>
      <c r="AL760" s="1052"/>
      <c r="AM760" s="1052"/>
      <c r="AN760" s="1052"/>
      <c r="AO760" s="1052"/>
      <c r="AP760" s="1052"/>
      <c r="AQ760" s="1052"/>
      <c r="AR760" s="1052"/>
      <c r="AS760" s="1052"/>
      <c r="AT760" s="1052"/>
      <c r="AU760" s="1052"/>
      <c r="AV760" s="1052"/>
      <c r="AW760" s="1052"/>
      <c r="AX760" s="1052"/>
      <c r="AY760" s="1052"/>
      <c r="AZ760" s="1052"/>
      <c r="BA760" s="1052"/>
      <c r="BB760" s="1053"/>
    </row>
    <row r="761" spans="1:54" ht="12.6" customHeight="1">
      <c r="A761" s="1048" t="s">
        <v>952</v>
      </c>
      <c r="B761" s="1049"/>
      <c r="C761" s="1049"/>
      <c r="D761" s="1049"/>
      <c r="E761" s="1049"/>
      <c r="F761" s="1049"/>
      <c r="G761" s="1049"/>
      <c r="H761" s="1050"/>
      <c r="I761" s="1051" t="s">
        <v>517</v>
      </c>
      <c r="J761" s="1052"/>
      <c r="K761" s="1052"/>
      <c r="L761" s="1052"/>
      <c r="M761" s="1052"/>
      <c r="N761" s="1052"/>
      <c r="O761" s="1052"/>
      <c r="P761" s="1052"/>
      <c r="Q761" s="1052"/>
      <c r="R761" s="1052"/>
      <c r="S761" s="1052"/>
      <c r="T761" s="1052"/>
      <c r="U761" s="1052"/>
      <c r="V761" s="1052"/>
      <c r="W761" s="1052"/>
      <c r="X761" s="1052"/>
      <c r="Y761" s="1052"/>
      <c r="Z761" s="1052"/>
      <c r="AA761" s="1052"/>
      <c r="AB761" s="1052"/>
      <c r="AC761" s="1051" t="s">
        <v>517</v>
      </c>
      <c r="AD761" s="1052"/>
      <c r="AE761" s="1052"/>
      <c r="AF761" s="1052"/>
      <c r="AG761" s="1052"/>
      <c r="AH761" s="1052"/>
      <c r="AI761" s="1052"/>
      <c r="AJ761" s="1052"/>
      <c r="AK761" s="1052"/>
      <c r="AL761" s="1052"/>
      <c r="AM761" s="1052"/>
      <c r="AN761" s="1052"/>
      <c r="AO761" s="1052"/>
      <c r="AP761" s="1052"/>
      <c r="AQ761" s="1052"/>
      <c r="AR761" s="1052"/>
      <c r="AS761" s="1052"/>
      <c r="AT761" s="1052"/>
      <c r="AU761" s="1052"/>
      <c r="AV761" s="1052"/>
      <c r="AW761" s="1052"/>
      <c r="AX761" s="1052"/>
      <c r="AY761" s="1052"/>
      <c r="AZ761" s="1052"/>
      <c r="BA761" s="1052"/>
      <c r="BB761" s="1053"/>
    </row>
    <row r="762" spans="1:54" s="769" customFormat="1" ht="12.6" customHeight="1">
      <c r="A762" s="1048" t="s">
        <v>1680</v>
      </c>
      <c r="B762" s="1049"/>
      <c r="C762" s="1049"/>
      <c r="D762" s="1049"/>
      <c r="E762" s="1049"/>
      <c r="F762" s="1049"/>
      <c r="G762" s="1049"/>
      <c r="H762" s="1050"/>
      <c r="I762" s="1148" t="s">
        <v>1679</v>
      </c>
      <c r="J762" s="1149"/>
      <c r="K762" s="1149"/>
      <c r="L762" s="1149"/>
      <c r="M762" s="1149"/>
      <c r="N762" s="1150"/>
      <c r="O762" s="1148" t="s">
        <v>1678</v>
      </c>
      <c r="P762" s="1149"/>
      <c r="Q762" s="1149"/>
      <c r="R762" s="1149"/>
      <c r="S762" s="1149"/>
      <c r="T762" s="1149"/>
      <c r="U762" s="1149"/>
      <c r="V762" s="1150"/>
      <c r="W762" s="1148" t="s">
        <v>1677</v>
      </c>
      <c r="X762" s="1149"/>
      <c r="Y762" s="1149"/>
      <c r="Z762" s="1149"/>
      <c r="AA762" s="1149"/>
      <c r="AB762" s="1150"/>
      <c r="AC762" s="1148" t="s">
        <v>1679</v>
      </c>
      <c r="AD762" s="1149"/>
      <c r="AE762" s="1149"/>
      <c r="AF762" s="1149"/>
      <c r="AG762" s="1149"/>
      <c r="AH762" s="1150"/>
      <c r="AI762" s="1148" t="s">
        <v>1678</v>
      </c>
      <c r="AJ762" s="1149"/>
      <c r="AK762" s="1149"/>
      <c r="AL762" s="1149"/>
      <c r="AM762" s="1149"/>
      <c r="AN762" s="1149"/>
      <c r="AO762" s="1149"/>
      <c r="AP762" s="1150"/>
      <c r="AQ762" s="1148" t="s">
        <v>1677</v>
      </c>
      <c r="AR762" s="1149"/>
      <c r="AS762" s="1149"/>
      <c r="AT762" s="1149"/>
      <c r="AU762" s="1149"/>
      <c r="AV762" s="1149"/>
      <c r="AW762" s="1149"/>
      <c r="AX762" s="1149"/>
      <c r="AY762" s="1149"/>
      <c r="AZ762" s="1149"/>
      <c r="BA762" s="1149"/>
      <c r="BB762" s="1150"/>
    </row>
    <row r="763" spans="1:54" ht="12.6" customHeight="1">
      <c r="A763" s="785"/>
      <c r="B763" s="765"/>
      <c r="C763" s="765"/>
      <c r="D763" s="765"/>
      <c r="E763" s="765"/>
      <c r="F763" s="765"/>
      <c r="G763" s="765"/>
      <c r="H763" s="793"/>
      <c r="I763" s="1048" t="s">
        <v>1676</v>
      </c>
      <c r="J763" s="1049"/>
      <c r="K763" s="1049"/>
      <c r="L763" s="1049"/>
      <c r="M763" s="1049"/>
      <c r="N763" s="1050"/>
      <c r="O763" s="1048" t="s">
        <v>1675</v>
      </c>
      <c r="P763" s="1049"/>
      <c r="Q763" s="1049"/>
      <c r="R763" s="1049"/>
      <c r="S763" s="1049"/>
      <c r="T763" s="1049"/>
      <c r="U763" s="1049"/>
      <c r="V763" s="1050"/>
      <c r="W763" s="1048" t="s">
        <v>1674</v>
      </c>
      <c r="X763" s="1049"/>
      <c r="Y763" s="1049"/>
      <c r="Z763" s="1049"/>
      <c r="AA763" s="1049"/>
      <c r="AB763" s="1050"/>
      <c r="AC763" s="1048" t="s">
        <v>1676</v>
      </c>
      <c r="AD763" s="1049"/>
      <c r="AE763" s="1049"/>
      <c r="AF763" s="1049"/>
      <c r="AG763" s="1049"/>
      <c r="AH763" s="1050"/>
      <c r="AI763" s="1048" t="s">
        <v>1675</v>
      </c>
      <c r="AJ763" s="1049"/>
      <c r="AK763" s="1049"/>
      <c r="AL763" s="1049"/>
      <c r="AM763" s="1049"/>
      <c r="AN763" s="1049"/>
      <c r="AO763" s="1049"/>
      <c r="AP763" s="1050"/>
      <c r="AQ763" s="1048" t="s">
        <v>1674</v>
      </c>
      <c r="AR763" s="1049"/>
      <c r="AS763" s="1049"/>
      <c r="AT763" s="1049"/>
      <c r="AU763" s="1049"/>
      <c r="AV763" s="1049"/>
      <c r="AW763" s="1049"/>
      <c r="AX763" s="1049"/>
      <c r="AY763" s="1049"/>
      <c r="AZ763" s="1049"/>
      <c r="BA763" s="1049"/>
      <c r="BB763" s="1050"/>
    </row>
    <row r="764" spans="1:54" ht="12.6" customHeight="1">
      <c r="A764" s="785"/>
      <c r="B764" s="765"/>
      <c r="C764" s="765"/>
      <c r="D764" s="765"/>
      <c r="E764" s="765"/>
      <c r="F764" s="765"/>
      <c r="G764" s="765"/>
      <c r="H764" s="793"/>
      <c r="I764" s="1048" t="s">
        <v>1673</v>
      </c>
      <c r="J764" s="1049"/>
      <c r="K764" s="1049"/>
      <c r="L764" s="1049"/>
      <c r="M764" s="1049"/>
      <c r="N764" s="1050"/>
      <c r="O764" s="1048" t="s">
        <v>1673</v>
      </c>
      <c r="P764" s="1049"/>
      <c r="Q764" s="1049"/>
      <c r="R764" s="1049"/>
      <c r="S764" s="1049"/>
      <c r="T764" s="1049"/>
      <c r="U764" s="1049"/>
      <c r="V764" s="1050"/>
      <c r="W764" s="1048"/>
      <c r="X764" s="1049"/>
      <c r="Y764" s="1049"/>
      <c r="Z764" s="1049"/>
      <c r="AA764" s="1049"/>
      <c r="AB764" s="1050"/>
      <c r="AC764" s="1048" t="s">
        <v>1673</v>
      </c>
      <c r="AD764" s="1049"/>
      <c r="AE764" s="1049"/>
      <c r="AF764" s="1049"/>
      <c r="AG764" s="1049"/>
      <c r="AH764" s="1050"/>
      <c r="AI764" s="1048" t="s">
        <v>1673</v>
      </c>
      <c r="AJ764" s="1049"/>
      <c r="AK764" s="1049"/>
      <c r="AL764" s="1049"/>
      <c r="AM764" s="1049"/>
      <c r="AN764" s="1049"/>
      <c r="AO764" s="1049"/>
      <c r="AP764" s="1050"/>
      <c r="AQ764" s="1048"/>
      <c r="AR764" s="1049"/>
      <c r="AS764" s="1049"/>
      <c r="AT764" s="1049"/>
      <c r="AU764" s="1049"/>
      <c r="AV764" s="1049"/>
      <c r="AW764" s="1049"/>
      <c r="AX764" s="1049"/>
      <c r="AY764" s="1049"/>
      <c r="AZ764" s="1049"/>
      <c r="BA764" s="1049"/>
      <c r="BB764" s="1050"/>
    </row>
    <row r="765" spans="1:54" ht="12.6" customHeight="1">
      <c r="A765" s="1051" t="s">
        <v>817</v>
      </c>
      <c r="B765" s="1052"/>
      <c r="C765" s="1052"/>
      <c r="D765" s="1052"/>
      <c r="E765" s="1052"/>
      <c r="F765" s="1052"/>
      <c r="G765" s="1052"/>
      <c r="H765" s="1053"/>
      <c r="I765" s="1051" t="s">
        <v>818</v>
      </c>
      <c r="J765" s="1052"/>
      <c r="K765" s="1052"/>
      <c r="L765" s="1052"/>
      <c r="M765" s="1052"/>
      <c r="N765" s="1053"/>
      <c r="O765" s="1051" t="s">
        <v>819</v>
      </c>
      <c r="P765" s="1052"/>
      <c r="Q765" s="1052"/>
      <c r="R765" s="1052"/>
      <c r="S765" s="1052"/>
      <c r="T765" s="1052"/>
      <c r="U765" s="1052"/>
      <c r="V765" s="1053"/>
      <c r="W765" s="1051" t="s">
        <v>477</v>
      </c>
      <c r="X765" s="1052"/>
      <c r="Y765" s="1052"/>
      <c r="Z765" s="1052"/>
      <c r="AA765" s="1052"/>
      <c r="AB765" s="1053"/>
      <c r="AC765" s="1051" t="s">
        <v>478</v>
      </c>
      <c r="AD765" s="1052"/>
      <c r="AE765" s="1052"/>
      <c r="AF765" s="1052"/>
      <c r="AG765" s="1052"/>
      <c r="AH765" s="1053"/>
      <c r="AI765" s="1051" t="s">
        <v>481</v>
      </c>
      <c r="AJ765" s="1052"/>
      <c r="AK765" s="1052"/>
      <c r="AL765" s="1052"/>
      <c r="AM765" s="1052"/>
      <c r="AN765" s="1052"/>
      <c r="AO765" s="1052"/>
      <c r="AP765" s="1053"/>
      <c r="AQ765" s="1051" t="s">
        <v>1531</v>
      </c>
      <c r="AR765" s="1052"/>
      <c r="AS765" s="1052"/>
      <c r="AT765" s="1052"/>
      <c r="AU765" s="1052"/>
      <c r="AV765" s="1052"/>
      <c r="AW765" s="1052"/>
      <c r="AX765" s="1052"/>
      <c r="AY765" s="1052"/>
      <c r="AZ765" s="1052"/>
      <c r="BA765" s="1052"/>
      <c r="BB765" s="1053"/>
    </row>
    <row r="766" spans="1:54" ht="12.6" customHeight="1">
      <c r="A766" s="770" t="s">
        <v>519</v>
      </c>
      <c r="B766" s="771"/>
      <c r="C766" s="771"/>
      <c r="D766" s="771"/>
      <c r="E766" s="771"/>
      <c r="F766" s="771"/>
      <c r="G766" s="771"/>
      <c r="H766" s="772"/>
      <c r="I766" s="1082"/>
      <c r="J766" s="1082"/>
      <c r="K766" s="1082"/>
      <c r="L766" s="1082"/>
      <c r="M766" s="1082"/>
      <c r="N766" s="1082"/>
      <c r="O766" s="1082"/>
      <c r="P766" s="1082"/>
      <c r="Q766" s="1082"/>
      <c r="R766" s="1082"/>
      <c r="S766" s="1082"/>
      <c r="T766" s="1082"/>
      <c r="U766" s="1082"/>
      <c r="V766" s="1082"/>
      <c r="W766" s="1082"/>
      <c r="X766" s="1082"/>
      <c r="Y766" s="1082"/>
      <c r="Z766" s="1082"/>
      <c r="AA766" s="1082"/>
      <c r="AB766" s="1082"/>
      <c r="AC766" s="1082"/>
      <c r="AD766" s="1082"/>
      <c r="AE766" s="1082"/>
      <c r="AF766" s="1082"/>
      <c r="AG766" s="1082"/>
      <c r="AH766" s="1082"/>
      <c r="AI766" s="1082"/>
      <c r="AJ766" s="1082"/>
      <c r="AK766" s="1082"/>
      <c r="AL766" s="1082"/>
      <c r="AM766" s="1082"/>
      <c r="AN766" s="1082"/>
      <c r="AO766" s="1082"/>
      <c r="AP766" s="1082"/>
      <c r="AQ766" s="1082"/>
      <c r="AR766" s="1082"/>
      <c r="AS766" s="1082"/>
      <c r="AT766" s="1082"/>
      <c r="AU766" s="1082"/>
      <c r="AV766" s="1082"/>
      <c r="AW766" s="1082"/>
      <c r="AX766" s="1082"/>
      <c r="AY766" s="1082"/>
      <c r="AZ766" s="1082"/>
      <c r="BA766" s="1082"/>
      <c r="BB766" s="1082"/>
    </row>
    <row r="767" spans="1:54" ht="12.6" customHeight="1">
      <c r="A767" s="770" t="s">
        <v>520</v>
      </c>
      <c r="B767" s="771"/>
      <c r="C767" s="771"/>
      <c r="D767" s="771"/>
      <c r="E767" s="771"/>
      <c r="F767" s="771"/>
      <c r="G767" s="771"/>
      <c r="H767" s="772"/>
      <c r="I767" s="1082"/>
      <c r="J767" s="1082"/>
      <c r="K767" s="1082"/>
      <c r="L767" s="1082"/>
      <c r="M767" s="1082"/>
      <c r="N767" s="1082"/>
      <c r="O767" s="1041"/>
      <c r="P767" s="1041"/>
      <c r="Q767" s="1041"/>
      <c r="R767" s="1041"/>
      <c r="S767" s="1041"/>
      <c r="T767" s="1041"/>
      <c r="U767" s="1041"/>
      <c r="V767" s="1041"/>
      <c r="W767" s="1041"/>
      <c r="X767" s="1041"/>
      <c r="Y767" s="1041"/>
      <c r="Z767" s="1041"/>
      <c r="AA767" s="1041"/>
      <c r="AB767" s="1041"/>
      <c r="AC767" s="1041"/>
      <c r="AD767" s="1041"/>
      <c r="AE767" s="1041"/>
      <c r="AF767" s="1041"/>
      <c r="AG767" s="1041"/>
      <c r="AH767" s="1041"/>
      <c r="AI767" s="1041"/>
      <c r="AJ767" s="1041"/>
      <c r="AK767" s="1041"/>
      <c r="AL767" s="1041"/>
      <c r="AM767" s="1041"/>
      <c r="AN767" s="1041"/>
      <c r="AO767" s="1041"/>
      <c r="AP767" s="1041"/>
      <c r="AQ767" s="1041"/>
      <c r="AR767" s="1041"/>
      <c r="AS767" s="1041"/>
      <c r="AT767" s="1041"/>
      <c r="AU767" s="1041"/>
      <c r="AV767" s="1041"/>
      <c r="AW767" s="1041"/>
      <c r="AX767" s="1041"/>
      <c r="AY767" s="1041"/>
      <c r="AZ767" s="1041"/>
      <c r="BA767" s="1041"/>
      <c r="BB767" s="1041"/>
    </row>
    <row r="768" spans="1:54" s="769" customFormat="1" ht="12.6" customHeight="1">
      <c r="A768" s="770" t="s">
        <v>479</v>
      </c>
      <c r="B768" s="771"/>
      <c r="C768" s="771"/>
      <c r="D768" s="771"/>
      <c r="E768" s="771"/>
      <c r="F768" s="771"/>
      <c r="G768" s="771"/>
      <c r="H768" s="772"/>
      <c r="I768" s="1041"/>
      <c r="J768" s="1041"/>
      <c r="K768" s="1041"/>
      <c r="L768" s="1041"/>
      <c r="M768" s="1041"/>
      <c r="N768" s="1041"/>
      <c r="O768" s="1041"/>
      <c r="P768" s="1041"/>
      <c r="Q768" s="1041"/>
      <c r="R768" s="1041"/>
      <c r="S768" s="1041"/>
      <c r="T768" s="1041"/>
      <c r="U768" s="1041"/>
      <c r="V768" s="1041"/>
      <c r="W768" s="1106"/>
      <c r="X768" s="1041"/>
      <c r="Y768" s="1041"/>
      <c r="Z768" s="1041"/>
      <c r="AA768" s="1041"/>
      <c r="AB768" s="1041"/>
      <c r="AC768" s="1041"/>
      <c r="AD768" s="1041"/>
      <c r="AE768" s="1041"/>
      <c r="AF768" s="1041"/>
      <c r="AG768" s="1041"/>
      <c r="AH768" s="1041"/>
      <c r="AI768" s="1041"/>
      <c r="AJ768" s="1041"/>
      <c r="AK768" s="1041"/>
      <c r="AL768" s="1041"/>
      <c r="AM768" s="1041"/>
      <c r="AN768" s="1041"/>
      <c r="AO768" s="1041"/>
      <c r="AP768" s="1041"/>
      <c r="AQ768" s="1041"/>
      <c r="AR768" s="1041"/>
      <c r="AS768" s="1041"/>
      <c r="AT768" s="1041"/>
      <c r="AU768" s="1041"/>
      <c r="AV768" s="1041"/>
      <c r="AW768" s="1041"/>
      <c r="AX768" s="1041"/>
      <c r="AY768" s="1041"/>
      <c r="AZ768" s="1041"/>
      <c r="BA768" s="1041"/>
      <c r="BB768" s="1041"/>
    </row>
    <row r="769" spans="1:54" s="769" customFormat="1" ht="12.6" customHeight="1">
      <c r="A769" s="769" t="s">
        <v>1743</v>
      </c>
      <c r="B769" s="762"/>
      <c r="C769" s="762"/>
      <c r="D769" s="762"/>
      <c r="E769" s="762"/>
      <c r="F769" s="762"/>
      <c r="G769" s="762"/>
      <c r="H769" s="762"/>
      <c r="I769" s="762"/>
      <c r="J769" s="762"/>
      <c r="K769" s="762"/>
      <c r="L769" s="762"/>
      <c r="M769" s="762"/>
      <c r="N769" s="762"/>
      <c r="O769" s="762"/>
      <c r="P769" s="762"/>
      <c r="Q769" s="762"/>
      <c r="R769" s="762"/>
      <c r="S769" s="762"/>
      <c r="T769" s="762"/>
      <c r="U769" s="762"/>
      <c r="V769" s="762"/>
      <c r="W769" s="762"/>
      <c r="X769" s="762"/>
      <c r="Y769" s="762"/>
      <c r="Z769" s="762"/>
      <c r="AA769" s="762"/>
      <c r="AB769" s="762"/>
      <c r="AC769" s="762"/>
      <c r="AD769" s="762"/>
      <c r="AE769" s="762"/>
      <c r="AF769" s="762"/>
      <c r="AG769" s="762"/>
      <c r="AH769" s="762"/>
      <c r="AI769" s="762"/>
      <c r="AJ769" s="762"/>
      <c r="AK769" s="762"/>
      <c r="AL769" s="762"/>
      <c r="AM769" s="762"/>
      <c r="AN769" s="762"/>
      <c r="AO769" s="762"/>
      <c r="AP769" s="762"/>
      <c r="AQ769" s="762"/>
      <c r="AR769" s="762"/>
      <c r="AS769" s="762"/>
      <c r="AT769" s="762"/>
      <c r="AU769" s="762"/>
      <c r="AV769" s="762"/>
      <c r="AW769" s="762"/>
      <c r="AX769" s="762"/>
      <c r="AY769" s="762"/>
      <c r="AZ769" s="762"/>
      <c r="BA769" s="762"/>
      <c r="BB769" s="762"/>
    </row>
    <row r="770" spans="1:54" s="769" customFormat="1" ht="12.6" customHeight="1">
      <c r="A770" s="1058"/>
      <c r="B770" s="1059"/>
      <c r="C770" s="1059"/>
      <c r="D770" s="1059"/>
      <c r="E770" s="1059"/>
      <c r="F770" s="1059"/>
      <c r="G770" s="1059"/>
      <c r="H770" s="1059"/>
      <c r="I770" s="1059"/>
      <c r="J770" s="1059"/>
      <c r="K770" s="1059"/>
      <c r="L770" s="1059"/>
      <c r="M770" s="1059"/>
      <c r="N770" s="1059"/>
      <c r="O770" s="1059"/>
      <c r="P770" s="1059"/>
      <c r="Q770" s="1059"/>
      <c r="R770" s="1059"/>
      <c r="S770" s="1059"/>
      <c r="T770" s="1059"/>
      <c r="U770" s="1059"/>
      <c r="V770" s="1059"/>
      <c r="W770" s="1059"/>
      <c r="X770" s="1059"/>
      <c r="Y770" s="1059"/>
      <c r="Z770" s="1059"/>
      <c r="AA770" s="1059"/>
      <c r="AB770" s="1059"/>
      <c r="AC770" s="1059"/>
      <c r="AD770" s="1059"/>
      <c r="AE770" s="1059"/>
      <c r="AF770" s="1059"/>
      <c r="AG770" s="1059"/>
      <c r="AH770" s="1059"/>
      <c r="AI770" s="1059"/>
      <c r="AJ770" s="1059"/>
      <c r="AK770" s="1059"/>
      <c r="AL770" s="1059"/>
      <c r="AM770" s="1059"/>
      <c r="AN770" s="1059"/>
      <c r="AO770" s="1059"/>
      <c r="AP770" s="1059"/>
      <c r="AQ770" s="1059"/>
      <c r="AR770" s="1059"/>
      <c r="AS770" s="1059"/>
      <c r="AT770" s="1059"/>
      <c r="AU770" s="1059"/>
      <c r="AV770" s="1059"/>
      <c r="AW770" s="1059"/>
      <c r="AX770" s="1059"/>
      <c r="AY770" s="1059"/>
      <c r="AZ770" s="1059"/>
      <c r="BA770" s="1059"/>
      <c r="BB770" s="1060"/>
    </row>
    <row r="771" spans="1:54" s="769" customFormat="1" ht="12.6" customHeight="1">
      <c r="A771" s="1061"/>
      <c r="B771" s="1062"/>
      <c r="C771" s="1062"/>
      <c r="D771" s="1062"/>
      <c r="E771" s="1062"/>
      <c r="F771" s="1062"/>
      <c r="G771" s="1062"/>
      <c r="H771" s="1062"/>
      <c r="I771" s="1062"/>
      <c r="J771" s="1062"/>
      <c r="K771" s="1062"/>
      <c r="L771" s="1062"/>
      <c r="M771" s="1062"/>
      <c r="N771" s="1062"/>
      <c r="O771" s="1062"/>
      <c r="P771" s="1062"/>
      <c r="Q771" s="1062"/>
      <c r="R771" s="1062"/>
      <c r="S771" s="1062"/>
      <c r="T771" s="1062"/>
      <c r="U771" s="1062"/>
      <c r="V771" s="1062"/>
      <c r="W771" s="1062"/>
      <c r="X771" s="1062"/>
      <c r="Y771" s="1062"/>
      <c r="Z771" s="1062"/>
      <c r="AA771" s="1062"/>
      <c r="AB771" s="1062"/>
      <c r="AC771" s="1062"/>
      <c r="AD771" s="1062"/>
      <c r="AE771" s="1062"/>
      <c r="AF771" s="1062"/>
      <c r="AG771" s="1062"/>
      <c r="AH771" s="1062"/>
      <c r="AI771" s="1062"/>
      <c r="AJ771" s="1062"/>
      <c r="AK771" s="1062"/>
      <c r="AL771" s="1062"/>
      <c r="AM771" s="1062"/>
      <c r="AN771" s="1062"/>
      <c r="AO771" s="1062"/>
      <c r="AP771" s="1062"/>
      <c r="AQ771" s="1062"/>
      <c r="AR771" s="1062"/>
      <c r="AS771" s="1062"/>
      <c r="AT771" s="1062"/>
      <c r="AU771" s="1062"/>
      <c r="AV771" s="1062"/>
      <c r="AW771" s="1062"/>
      <c r="AX771" s="1062"/>
      <c r="AY771" s="1062"/>
      <c r="AZ771" s="1062"/>
      <c r="BA771" s="1062"/>
      <c r="BB771" s="1063"/>
    </row>
    <row r="772" spans="1:54" s="769" customFormat="1" ht="12.6" customHeight="1">
      <c r="A772" s="1064"/>
      <c r="B772" s="1065"/>
      <c r="C772" s="1065"/>
      <c r="D772" s="1065"/>
      <c r="E772" s="1065"/>
      <c r="F772" s="1065"/>
      <c r="G772" s="1065"/>
      <c r="H772" s="1065"/>
      <c r="I772" s="1065"/>
      <c r="J772" s="1065"/>
      <c r="K772" s="1065"/>
      <c r="L772" s="1065"/>
      <c r="M772" s="1065"/>
      <c r="N772" s="1065"/>
      <c r="O772" s="1065"/>
      <c r="P772" s="1065"/>
      <c r="Q772" s="1065"/>
      <c r="R772" s="1065"/>
      <c r="S772" s="1065"/>
      <c r="T772" s="1065"/>
      <c r="U772" s="1065"/>
      <c r="V772" s="1065"/>
      <c r="W772" s="1065"/>
      <c r="X772" s="1065"/>
      <c r="Y772" s="1065"/>
      <c r="Z772" s="1065"/>
      <c r="AA772" s="1065"/>
      <c r="AB772" s="1065"/>
      <c r="AC772" s="1065"/>
      <c r="AD772" s="1065"/>
      <c r="AE772" s="1065"/>
      <c r="AF772" s="1065"/>
      <c r="AG772" s="1065"/>
      <c r="AH772" s="1065"/>
      <c r="AI772" s="1065"/>
      <c r="AJ772" s="1065"/>
      <c r="AK772" s="1065"/>
      <c r="AL772" s="1065"/>
      <c r="AM772" s="1065"/>
      <c r="AN772" s="1065"/>
      <c r="AO772" s="1065"/>
      <c r="AP772" s="1065"/>
      <c r="AQ772" s="1065"/>
      <c r="AR772" s="1065"/>
      <c r="AS772" s="1065"/>
      <c r="AT772" s="1065"/>
      <c r="AU772" s="1065"/>
      <c r="AV772" s="1065"/>
      <c r="AW772" s="1065"/>
      <c r="AX772" s="1065"/>
      <c r="AY772" s="1065"/>
      <c r="AZ772" s="1065"/>
      <c r="BA772" s="1065"/>
      <c r="BB772" s="1066"/>
    </row>
    <row r="773" spans="1:54" s="769" customFormat="1" ht="12.6" customHeight="1">
      <c r="A773" s="769" t="s">
        <v>1742</v>
      </c>
      <c r="B773" s="762"/>
      <c r="C773" s="762"/>
      <c r="D773" s="762"/>
      <c r="E773" s="762"/>
      <c r="F773" s="762"/>
      <c r="G773" s="762"/>
      <c r="H773" s="762"/>
      <c r="I773" s="762"/>
      <c r="J773" s="762"/>
      <c r="K773" s="762"/>
      <c r="L773" s="762"/>
      <c r="M773" s="762"/>
      <c r="N773" s="762"/>
      <c r="O773" s="762"/>
      <c r="P773" s="762"/>
      <c r="Q773" s="762"/>
      <c r="R773" s="762"/>
      <c r="S773" s="762"/>
      <c r="T773" s="762"/>
      <c r="U773" s="762"/>
      <c r="V773" s="762"/>
      <c r="W773" s="762"/>
      <c r="X773" s="762"/>
      <c r="Y773" s="762"/>
      <c r="Z773" s="762"/>
      <c r="AA773" s="762"/>
      <c r="AB773" s="762"/>
      <c r="AC773" s="762"/>
      <c r="AD773" s="762"/>
      <c r="AE773" s="762"/>
      <c r="AF773" s="762"/>
      <c r="AG773" s="762"/>
      <c r="AH773" s="762"/>
      <c r="AI773" s="762"/>
      <c r="AJ773" s="762"/>
      <c r="AK773" s="762"/>
      <c r="AL773" s="762"/>
      <c r="AM773" s="762"/>
      <c r="AN773" s="762"/>
      <c r="AO773" s="762"/>
      <c r="AP773" s="762"/>
      <c r="AQ773" s="762"/>
      <c r="AR773" s="762"/>
      <c r="AS773" s="762"/>
      <c r="AT773" s="762"/>
      <c r="AU773" s="762"/>
      <c r="AV773" s="762"/>
      <c r="AW773" s="762"/>
      <c r="AX773" s="762"/>
      <c r="AY773" s="762"/>
      <c r="AZ773" s="762"/>
      <c r="BA773" s="762"/>
      <c r="BB773" s="762"/>
    </row>
    <row r="774" spans="1:54" ht="12.6" customHeight="1">
      <c r="A774" s="769"/>
      <c r="B774" s="769" t="s">
        <v>1741</v>
      </c>
    </row>
    <row r="775" spans="1:54" ht="12.6" customHeight="1">
      <c r="A775" s="762" t="s">
        <v>475</v>
      </c>
    </row>
    <row r="776" spans="1:54" ht="12.6" customHeight="1">
      <c r="A776" s="1148"/>
      <c r="B776" s="1149"/>
      <c r="C776" s="1149"/>
      <c r="D776" s="1149"/>
      <c r="E776" s="1149"/>
      <c r="F776" s="1149"/>
      <c r="G776" s="1149"/>
      <c r="H776" s="1149"/>
      <c r="I776" s="1149"/>
      <c r="J776" s="1149"/>
      <c r="K776" s="1149"/>
      <c r="L776" s="1149"/>
      <c r="M776" s="1149"/>
      <c r="N776" s="1149"/>
      <c r="O776" s="1149"/>
      <c r="P776" s="1149"/>
      <c r="Q776" s="1149"/>
      <c r="R776" s="1149"/>
      <c r="S776" s="1149"/>
      <c r="T776" s="1149"/>
      <c r="U776" s="1149"/>
      <c r="V776" s="1149"/>
      <c r="W776" s="1149"/>
      <c r="X776" s="1149"/>
      <c r="Y776" s="1149"/>
      <c r="Z776" s="1149"/>
      <c r="AA776" s="1149"/>
      <c r="AB776" s="1149"/>
      <c r="AC776" s="1149"/>
      <c r="AD776" s="1149"/>
      <c r="AE776" s="1149"/>
      <c r="AF776" s="1149"/>
      <c r="AG776" s="1149"/>
      <c r="AH776" s="1150"/>
      <c r="AI776" s="1149" t="s">
        <v>1646</v>
      </c>
      <c r="AJ776" s="1149"/>
      <c r="AK776" s="1149"/>
      <c r="AL776" s="1149"/>
      <c r="AM776" s="1149"/>
      <c r="AN776" s="1149"/>
      <c r="AO776" s="1149"/>
      <c r="AP776" s="1149"/>
      <c r="AQ776" s="1149"/>
      <c r="AR776" s="1149"/>
      <c r="AS776" s="1149"/>
      <c r="AT776" s="1149"/>
      <c r="AU776" s="1149"/>
      <c r="AV776" s="1149"/>
      <c r="AW776" s="1149"/>
      <c r="AX776" s="1149"/>
      <c r="AY776" s="1149"/>
      <c r="AZ776" s="1149"/>
      <c r="BA776" s="1149"/>
      <c r="BB776" s="1150"/>
    </row>
    <row r="777" spans="1:54" ht="12.6" customHeight="1">
      <c r="A777" s="1048" t="s">
        <v>469</v>
      </c>
      <c r="B777" s="1049"/>
      <c r="C777" s="1049"/>
      <c r="D777" s="1049"/>
      <c r="E777" s="1049"/>
      <c r="F777" s="1049"/>
      <c r="G777" s="1049"/>
      <c r="H777" s="1049"/>
      <c r="I777" s="1049"/>
      <c r="J777" s="1049"/>
      <c r="K777" s="1049"/>
      <c r="L777" s="1049"/>
      <c r="M777" s="1049"/>
      <c r="N777" s="1049"/>
      <c r="O777" s="1049"/>
      <c r="P777" s="1049"/>
      <c r="Q777" s="1049"/>
      <c r="R777" s="1049"/>
      <c r="S777" s="1049"/>
      <c r="T777" s="1049"/>
      <c r="U777" s="1049"/>
      <c r="V777" s="1049"/>
      <c r="W777" s="1049"/>
      <c r="X777" s="1049"/>
      <c r="Y777" s="1049"/>
      <c r="Z777" s="1049"/>
      <c r="AA777" s="1049"/>
      <c r="AB777" s="1049"/>
      <c r="AC777" s="1049"/>
      <c r="AD777" s="1049"/>
      <c r="AE777" s="1049"/>
      <c r="AF777" s="1049"/>
      <c r="AG777" s="1049"/>
      <c r="AH777" s="1050"/>
      <c r="AI777" s="1049" t="s">
        <v>1670</v>
      </c>
      <c r="AJ777" s="1049"/>
      <c r="AK777" s="1049"/>
      <c r="AL777" s="1049"/>
      <c r="AM777" s="1049"/>
      <c r="AN777" s="1049"/>
      <c r="AO777" s="1049"/>
      <c r="AP777" s="1049"/>
      <c r="AQ777" s="1049"/>
      <c r="AR777" s="1049"/>
      <c r="AS777" s="1049"/>
      <c r="AT777" s="1049"/>
      <c r="AU777" s="1049"/>
      <c r="AV777" s="1049"/>
      <c r="AW777" s="1049"/>
      <c r="AX777" s="1049"/>
      <c r="AY777" s="1049"/>
      <c r="AZ777" s="1049"/>
      <c r="BA777" s="1049"/>
      <c r="BB777" s="1050"/>
    </row>
    <row r="778" spans="1:54" ht="12.6" customHeight="1">
      <c r="A778" s="1048"/>
      <c r="B778" s="1049"/>
      <c r="C778" s="1049"/>
      <c r="D778" s="1049"/>
      <c r="E778" s="1049"/>
      <c r="F778" s="1049"/>
      <c r="G778" s="1049"/>
      <c r="H778" s="1049"/>
      <c r="I778" s="1049"/>
      <c r="J778" s="1049"/>
      <c r="K778" s="1049"/>
      <c r="L778" s="1049"/>
      <c r="M778" s="1049"/>
      <c r="N778" s="1049"/>
      <c r="O778" s="1049"/>
      <c r="P778" s="1049"/>
      <c r="Q778" s="1049"/>
      <c r="R778" s="1049"/>
      <c r="S778" s="1049"/>
      <c r="T778" s="1049"/>
      <c r="U778" s="1049"/>
      <c r="V778" s="1049"/>
      <c r="W778" s="1049"/>
      <c r="X778" s="1049"/>
      <c r="Y778" s="1049"/>
      <c r="Z778" s="1049"/>
      <c r="AA778" s="1049"/>
      <c r="AB778" s="1049"/>
      <c r="AC778" s="1049"/>
      <c r="AD778" s="1049"/>
      <c r="AE778" s="1049"/>
      <c r="AF778" s="1049"/>
      <c r="AG778" s="1049"/>
      <c r="AH778" s="1050"/>
      <c r="AI778" s="1049" t="s">
        <v>1643</v>
      </c>
      <c r="AJ778" s="1049"/>
      <c r="AK778" s="1049"/>
      <c r="AL778" s="1049"/>
      <c r="AM778" s="1049"/>
      <c r="AN778" s="1049"/>
      <c r="AO778" s="1049"/>
      <c r="AP778" s="1049"/>
      <c r="AQ778" s="1049"/>
      <c r="AR778" s="1049"/>
      <c r="AS778" s="1049"/>
      <c r="AT778" s="1049"/>
      <c r="AU778" s="1049"/>
      <c r="AV778" s="1049"/>
      <c r="AW778" s="1049"/>
      <c r="AX778" s="1049"/>
      <c r="AY778" s="1049"/>
      <c r="AZ778" s="1049"/>
      <c r="BA778" s="1049"/>
      <c r="BB778" s="1050"/>
    </row>
    <row r="779" spans="1:54" ht="12.6" customHeight="1">
      <c r="A779" s="824" t="s">
        <v>521</v>
      </c>
      <c r="B779" s="818"/>
      <c r="C779" s="818"/>
      <c r="D779" s="818"/>
      <c r="E779" s="818"/>
      <c r="F779" s="818"/>
      <c r="G779" s="818"/>
      <c r="H779" s="818"/>
      <c r="I779" s="818"/>
      <c r="J779" s="818"/>
      <c r="K779" s="818"/>
      <c r="L779" s="818"/>
      <c r="M779" s="818"/>
      <c r="N779" s="818"/>
      <c r="O779" s="818"/>
      <c r="P779" s="818"/>
      <c r="Q779" s="818"/>
      <c r="R779" s="818"/>
      <c r="S779" s="818"/>
      <c r="T779" s="818"/>
      <c r="U779" s="818"/>
      <c r="V779" s="818"/>
      <c r="W779" s="818"/>
      <c r="X779" s="818"/>
      <c r="Y779" s="818"/>
      <c r="Z779" s="818"/>
      <c r="AA779" s="818"/>
      <c r="AB779" s="818"/>
      <c r="AC779" s="818"/>
      <c r="AD779" s="818"/>
      <c r="AE779" s="818"/>
      <c r="AF779" s="818"/>
      <c r="AG779" s="818"/>
      <c r="AH779" s="832"/>
      <c r="AI779" s="1345">
        <f>SUM('PV8'!AI7)</f>
        <v>0</v>
      </c>
      <c r="AJ779" s="1083"/>
      <c r="AK779" s="1083"/>
      <c r="AL779" s="1083"/>
      <c r="AM779" s="1083"/>
      <c r="AN779" s="1083"/>
      <c r="AO779" s="1083"/>
      <c r="AP779" s="1083"/>
      <c r="AQ779" s="1083"/>
      <c r="AR779" s="1083"/>
      <c r="AS779" s="1083"/>
      <c r="AT779" s="1083"/>
      <c r="AU779" s="1083"/>
      <c r="AV779" s="1083"/>
      <c r="AW779" s="1083"/>
      <c r="AX779" s="1083"/>
      <c r="AY779" s="1083"/>
      <c r="AZ779" s="1083"/>
      <c r="BA779" s="1083"/>
      <c r="BB779" s="1084"/>
    </row>
    <row r="780" spans="1:54" ht="12.6" customHeight="1">
      <c r="A780" s="785" t="s">
        <v>522</v>
      </c>
      <c r="B780" s="765"/>
      <c r="C780" s="765"/>
      <c r="D780" s="765"/>
      <c r="E780" s="765"/>
      <c r="F780" s="765"/>
      <c r="G780" s="765"/>
      <c r="H780" s="765"/>
      <c r="I780" s="765"/>
      <c r="J780" s="765"/>
      <c r="K780" s="765"/>
      <c r="L780" s="765"/>
      <c r="M780" s="765"/>
      <c r="N780" s="765"/>
      <c r="O780" s="765"/>
      <c r="P780" s="765"/>
      <c r="Q780" s="765"/>
      <c r="R780" s="765"/>
      <c r="S780" s="765"/>
      <c r="T780" s="765"/>
      <c r="U780" s="765"/>
      <c r="V780" s="765"/>
      <c r="W780" s="765"/>
      <c r="X780" s="765"/>
      <c r="Y780" s="765"/>
      <c r="Z780" s="765"/>
      <c r="AA780" s="765"/>
      <c r="AB780" s="765"/>
      <c r="AC780" s="765"/>
      <c r="AD780" s="765"/>
      <c r="AE780" s="765"/>
      <c r="AF780" s="765"/>
      <c r="AG780" s="765"/>
      <c r="AH780" s="793"/>
      <c r="AI780" s="1048"/>
      <c r="AJ780" s="1049"/>
      <c r="AK780" s="1049"/>
      <c r="AL780" s="1049"/>
      <c r="AM780" s="1049"/>
      <c r="AN780" s="1049"/>
      <c r="AO780" s="1049"/>
      <c r="AP780" s="1049"/>
      <c r="AQ780" s="1049"/>
      <c r="AR780" s="1049"/>
      <c r="AS780" s="1049"/>
      <c r="AT780" s="1049"/>
      <c r="AU780" s="1049"/>
      <c r="AV780" s="1049"/>
      <c r="AW780" s="1049"/>
      <c r="AX780" s="1049"/>
      <c r="AY780" s="1049"/>
      <c r="AZ780" s="1049"/>
      <c r="BA780" s="1049"/>
      <c r="BB780" s="1050"/>
    </row>
    <row r="781" spans="1:54" ht="12.6" customHeight="1">
      <c r="A781" s="770" t="s">
        <v>523</v>
      </c>
      <c r="B781" s="771"/>
      <c r="C781" s="771"/>
      <c r="D781" s="771"/>
      <c r="E781" s="771"/>
      <c r="F781" s="771"/>
      <c r="G781" s="771"/>
      <c r="H781" s="771"/>
      <c r="I781" s="771"/>
      <c r="J781" s="771"/>
      <c r="K781" s="771"/>
      <c r="L781" s="771"/>
      <c r="M781" s="771"/>
      <c r="N781" s="771"/>
      <c r="O781" s="771"/>
      <c r="P781" s="771"/>
      <c r="Q781" s="771"/>
      <c r="R781" s="771"/>
      <c r="S781" s="771"/>
      <c r="T781" s="771"/>
      <c r="U781" s="771"/>
      <c r="V781" s="771"/>
      <c r="W781" s="771"/>
      <c r="X781" s="771"/>
      <c r="Y781" s="771"/>
      <c r="Z781" s="771"/>
      <c r="AA781" s="771"/>
      <c r="AB781" s="771"/>
      <c r="AC781" s="771"/>
      <c r="AD781" s="771"/>
      <c r="AE781" s="771"/>
      <c r="AF781" s="771"/>
      <c r="AG781" s="771"/>
      <c r="AH781" s="772"/>
      <c r="AI781" s="1041"/>
      <c r="AJ781" s="1041"/>
      <c r="AK781" s="1041"/>
      <c r="AL781" s="1041"/>
      <c r="AM781" s="1041"/>
      <c r="AN781" s="1041"/>
      <c r="AO781" s="1041"/>
      <c r="AP781" s="1041"/>
      <c r="AQ781" s="1041"/>
      <c r="AR781" s="1041"/>
      <c r="AS781" s="1041"/>
      <c r="AT781" s="1041"/>
      <c r="AU781" s="1041"/>
      <c r="AV781" s="1041"/>
      <c r="AW781" s="1041"/>
      <c r="AX781" s="1041"/>
      <c r="AY781" s="1041"/>
      <c r="AZ781" s="1041"/>
      <c r="BA781" s="1041"/>
      <c r="BB781" s="1041"/>
    </row>
    <row r="782" spans="1:54" ht="12.6" customHeight="1">
      <c r="A782" s="770" t="s">
        <v>524</v>
      </c>
      <c r="B782" s="771"/>
      <c r="C782" s="771"/>
      <c r="D782" s="771"/>
      <c r="E782" s="771"/>
      <c r="F782" s="771"/>
      <c r="G782" s="771"/>
      <c r="H782" s="771"/>
      <c r="I782" s="771"/>
      <c r="J782" s="771"/>
      <c r="K782" s="771"/>
      <c r="L782" s="771"/>
      <c r="M782" s="771"/>
      <c r="N782" s="771"/>
      <c r="O782" s="771"/>
      <c r="P782" s="771"/>
      <c r="Q782" s="771"/>
      <c r="R782" s="771"/>
      <c r="S782" s="771"/>
      <c r="T782" s="771"/>
      <c r="U782" s="771"/>
      <c r="V782" s="771"/>
      <c r="W782" s="771"/>
      <c r="X782" s="771"/>
      <c r="Y782" s="771"/>
      <c r="Z782" s="771"/>
      <c r="AA782" s="771"/>
      <c r="AB782" s="771"/>
      <c r="AC782" s="771"/>
      <c r="AD782" s="771"/>
      <c r="AE782" s="771"/>
      <c r="AF782" s="771"/>
      <c r="AG782" s="771"/>
      <c r="AH782" s="772"/>
      <c r="AI782" s="1041"/>
      <c r="AJ782" s="1041"/>
      <c r="AK782" s="1041"/>
      <c r="AL782" s="1041"/>
      <c r="AM782" s="1041"/>
      <c r="AN782" s="1041"/>
      <c r="AO782" s="1041"/>
      <c r="AP782" s="1041"/>
      <c r="AQ782" s="1041"/>
      <c r="AR782" s="1041"/>
      <c r="AS782" s="1041"/>
      <c r="AT782" s="1041"/>
      <c r="AU782" s="1041"/>
      <c r="AV782" s="1041"/>
      <c r="AW782" s="1041"/>
      <c r="AX782" s="1041"/>
      <c r="AY782" s="1041"/>
      <c r="AZ782" s="1041"/>
      <c r="BA782" s="1041"/>
      <c r="BB782" s="1041"/>
    </row>
    <row r="783" spans="1:54" ht="12.6" customHeight="1">
      <c r="A783" s="770" t="s">
        <v>525</v>
      </c>
      <c r="B783" s="771"/>
      <c r="C783" s="771"/>
      <c r="D783" s="771"/>
      <c r="E783" s="771"/>
      <c r="F783" s="771"/>
      <c r="G783" s="771"/>
      <c r="H783" s="771"/>
      <c r="I783" s="771"/>
      <c r="J783" s="771"/>
      <c r="K783" s="771"/>
      <c r="L783" s="771"/>
      <c r="M783" s="771"/>
      <c r="N783" s="771"/>
      <c r="O783" s="771"/>
      <c r="P783" s="771"/>
      <c r="Q783" s="771"/>
      <c r="R783" s="771"/>
      <c r="S783" s="771"/>
      <c r="T783" s="771"/>
      <c r="U783" s="771"/>
      <c r="V783" s="771"/>
      <c r="W783" s="771"/>
      <c r="X783" s="771"/>
      <c r="Y783" s="771"/>
      <c r="Z783" s="771"/>
      <c r="AA783" s="771"/>
      <c r="AB783" s="771"/>
      <c r="AC783" s="771"/>
      <c r="AD783" s="771"/>
      <c r="AE783" s="771"/>
      <c r="AF783" s="771"/>
      <c r="AG783" s="771"/>
      <c r="AH783" s="772"/>
      <c r="AI783" s="1041"/>
      <c r="AJ783" s="1041"/>
      <c r="AK783" s="1041"/>
      <c r="AL783" s="1041"/>
      <c r="AM783" s="1041"/>
      <c r="AN783" s="1041"/>
      <c r="AO783" s="1041"/>
      <c r="AP783" s="1041"/>
      <c r="AQ783" s="1041"/>
      <c r="AR783" s="1041"/>
      <c r="AS783" s="1041"/>
      <c r="AT783" s="1041"/>
      <c r="AU783" s="1041"/>
      <c r="AV783" s="1041"/>
      <c r="AW783" s="1041"/>
      <c r="AX783" s="1041"/>
      <c r="AY783" s="1041"/>
      <c r="AZ783" s="1041"/>
      <c r="BA783" s="1041"/>
      <c r="BB783" s="1041"/>
    </row>
    <row r="784" spans="1:54" ht="12.6" customHeight="1">
      <c r="A784" s="770" t="s">
        <v>526</v>
      </c>
      <c r="B784" s="771"/>
      <c r="C784" s="771"/>
      <c r="D784" s="771"/>
      <c r="E784" s="771"/>
      <c r="F784" s="771"/>
      <c r="G784" s="771"/>
      <c r="H784" s="771"/>
      <c r="I784" s="771"/>
      <c r="J784" s="771"/>
      <c r="K784" s="771"/>
      <c r="L784" s="771"/>
      <c r="M784" s="771"/>
      <c r="N784" s="771"/>
      <c r="O784" s="771"/>
      <c r="P784" s="771"/>
      <c r="Q784" s="771"/>
      <c r="R784" s="771"/>
      <c r="S784" s="771"/>
      <c r="T784" s="771"/>
      <c r="U784" s="771"/>
      <c r="V784" s="771"/>
      <c r="W784" s="771"/>
      <c r="X784" s="771"/>
      <c r="Y784" s="771"/>
      <c r="Z784" s="771"/>
      <c r="AA784" s="771"/>
      <c r="AB784" s="771"/>
      <c r="AC784" s="771"/>
      <c r="AD784" s="771"/>
      <c r="AE784" s="771"/>
      <c r="AF784" s="771"/>
      <c r="AG784" s="771"/>
      <c r="AH784" s="772"/>
      <c r="AI784" s="1041"/>
      <c r="AJ784" s="1041"/>
      <c r="AK784" s="1041"/>
      <c r="AL784" s="1041"/>
      <c r="AM784" s="1041"/>
      <c r="AN784" s="1041"/>
      <c r="AO784" s="1041"/>
      <c r="AP784" s="1041"/>
      <c r="AQ784" s="1041"/>
      <c r="AR784" s="1041"/>
      <c r="AS784" s="1041"/>
      <c r="AT784" s="1041"/>
      <c r="AU784" s="1041"/>
      <c r="AV784" s="1041"/>
      <c r="AW784" s="1041"/>
      <c r="AX784" s="1041"/>
      <c r="AY784" s="1041"/>
      <c r="AZ784" s="1041"/>
      <c r="BA784" s="1041"/>
      <c r="BB784" s="1041"/>
    </row>
    <row r="785" spans="1:54" ht="12.6" customHeight="1">
      <c r="A785" s="770" t="s">
        <v>527</v>
      </c>
      <c r="B785" s="771"/>
      <c r="C785" s="771"/>
      <c r="D785" s="771"/>
      <c r="E785" s="771"/>
      <c r="F785" s="771"/>
      <c r="G785" s="771"/>
      <c r="H785" s="771"/>
      <c r="I785" s="771"/>
      <c r="J785" s="771"/>
      <c r="K785" s="771"/>
      <c r="L785" s="771"/>
      <c r="M785" s="771"/>
      <c r="N785" s="771"/>
      <c r="O785" s="771"/>
      <c r="P785" s="771"/>
      <c r="Q785" s="771"/>
      <c r="R785" s="771"/>
      <c r="S785" s="771"/>
      <c r="T785" s="771"/>
      <c r="U785" s="771"/>
      <c r="V785" s="771"/>
      <c r="W785" s="771"/>
      <c r="X785" s="771"/>
      <c r="Y785" s="771"/>
      <c r="Z785" s="771"/>
      <c r="AA785" s="771"/>
      <c r="AB785" s="771"/>
      <c r="AC785" s="771"/>
      <c r="AD785" s="771"/>
      <c r="AE785" s="771"/>
      <c r="AF785" s="771"/>
      <c r="AG785" s="771"/>
      <c r="AH785" s="772"/>
      <c r="AI785" s="1041"/>
      <c r="AJ785" s="1041"/>
      <c r="AK785" s="1041"/>
      <c r="AL785" s="1041"/>
      <c r="AM785" s="1041"/>
      <c r="AN785" s="1041"/>
      <c r="AO785" s="1041"/>
      <c r="AP785" s="1041"/>
      <c r="AQ785" s="1041"/>
      <c r="AR785" s="1041"/>
      <c r="AS785" s="1041"/>
      <c r="AT785" s="1041"/>
      <c r="AU785" s="1041"/>
      <c r="AV785" s="1041"/>
      <c r="AW785" s="1041"/>
      <c r="AX785" s="1041"/>
      <c r="AY785" s="1041"/>
      <c r="AZ785" s="1041"/>
      <c r="BA785" s="1041"/>
      <c r="BB785" s="1041"/>
    </row>
    <row r="786" spans="1:54" ht="12.6" customHeight="1">
      <c r="A786" s="770" t="s">
        <v>528</v>
      </c>
      <c r="B786" s="771"/>
      <c r="C786" s="771"/>
      <c r="D786" s="771"/>
      <c r="E786" s="771"/>
      <c r="F786" s="771"/>
      <c r="G786" s="771"/>
      <c r="H786" s="771"/>
      <c r="I786" s="771"/>
      <c r="J786" s="771"/>
      <c r="K786" s="771"/>
      <c r="L786" s="771"/>
      <c r="M786" s="771"/>
      <c r="N786" s="771"/>
      <c r="O786" s="771"/>
      <c r="P786" s="771"/>
      <c r="Q786" s="771"/>
      <c r="R786" s="771"/>
      <c r="S786" s="771"/>
      <c r="T786" s="771"/>
      <c r="U786" s="771"/>
      <c r="V786" s="771"/>
      <c r="W786" s="771"/>
      <c r="X786" s="771"/>
      <c r="Y786" s="771"/>
      <c r="Z786" s="771"/>
      <c r="AA786" s="771"/>
      <c r="AB786" s="771"/>
      <c r="AC786" s="771"/>
      <c r="AD786" s="771"/>
      <c r="AE786" s="771"/>
      <c r="AF786" s="771"/>
      <c r="AG786" s="771"/>
      <c r="AH786" s="772"/>
      <c r="AI786" s="1041"/>
      <c r="AJ786" s="1041"/>
      <c r="AK786" s="1041"/>
      <c r="AL786" s="1041"/>
      <c r="AM786" s="1041"/>
      <c r="AN786" s="1041"/>
      <c r="AO786" s="1041"/>
      <c r="AP786" s="1041"/>
      <c r="AQ786" s="1041"/>
      <c r="AR786" s="1041"/>
      <c r="AS786" s="1041"/>
      <c r="AT786" s="1041"/>
      <c r="AU786" s="1041"/>
      <c r="AV786" s="1041"/>
      <c r="AW786" s="1041"/>
      <c r="AX786" s="1041"/>
      <c r="AY786" s="1041"/>
      <c r="AZ786" s="1041"/>
      <c r="BA786" s="1041"/>
      <c r="BB786" s="1041"/>
    </row>
    <row r="787" spans="1:54" ht="12.6" customHeight="1">
      <c r="A787" s="770" t="s">
        <v>529</v>
      </c>
      <c r="B787" s="771"/>
      <c r="C787" s="771"/>
      <c r="D787" s="771"/>
      <c r="E787" s="771"/>
      <c r="F787" s="771"/>
      <c r="G787" s="771"/>
      <c r="H787" s="771"/>
      <c r="I787" s="771"/>
      <c r="J787" s="771"/>
      <c r="K787" s="771"/>
      <c r="L787" s="771"/>
      <c r="M787" s="771"/>
      <c r="N787" s="771"/>
      <c r="O787" s="771"/>
      <c r="P787" s="771"/>
      <c r="Q787" s="771"/>
      <c r="R787" s="771"/>
      <c r="S787" s="771"/>
      <c r="T787" s="771"/>
      <c r="U787" s="771"/>
      <c r="V787" s="771"/>
      <c r="W787" s="771"/>
      <c r="X787" s="771"/>
      <c r="Y787" s="771"/>
      <c r="Z787" s="771"/>
      <c r="AA787" s="771"/>
      <c r="AB787" s="771"/>
      <c r="AC787" s="771"/>
      <c r="AD787" s="771"/>
      <c r="AE787" s="771"/>
      <c r="AF787" s="771"/>
      <c r="AG787" s="771"/>
      <c r="AH787" s="772"/>
      <c r="AI787" s="1041"/>
      <c r="AJ787" s="1041"/>
      <c r="AK787" s="1041"/>
      <c r="AL787" s="1041"/>
      <c r="AM787" s="1041"/>
      <c r="AN787" s="1041"/>
      <c r="AO787" s="1041"/>
      <c r="AP787" s="1041"/>
      <c r="AQ787" s="1041"/>
      <c r="AR787" s="1041"/>
      <c r="AS787" s="1041"/>
      <c r="AT787" s="1041"/>
      <c r="AU787" s="1041"/>
      <c r="AV787" s="1041"/>
      <c r="AW787" s="1041"/>
      <c r="AX787" s="1041"/>
      <c r="AY787" s="1041"/>
      <c r="AZ787" s="1041"/>
      <c r="BA787" s="1041"/>
      <c r="BB787" s="1041"/>
    </row>
    <row r="788" spans="1:54" ht="12.6" customHeight="1">
      <c r="A788" s="770" t="s">
        <v>530</v>
      </c>
      <c r="B788" s="771"/>
      <c r="C788" s="771"/>
      <c r="D788" s="771"/>
      <c r="E788" s="771"/>
      <c r="F788" s="771"/>
      <c r="G788" s="771"/>
      <c r="H788" s="771"/>
      <c r="I788" s="771"/>
      <c r="J788" s="771"/>
      <c r="K788" s="771"/>
      <c r="L788" s="771"/>
      <c r="M788" s="771"/>
      <c r="N788" s="771"/>
      <c r="O788" s="771"/>
      <c r="P788" s="771"/>
      <c r="Q788" s="771"/>
      <c r="R788" s="771"/>
      <c r="S788" s="771"/>
      <c r="T788" s="771"/>
      <c r="U788" s="771"/>
      <c r="V788" s="771"/>
      <c r="W788" s="771"/>
      <c r="X788" s="771"/>
      <c r="Y788" s="771"/>
      <c r="Z788" s="771"/>
      <c r="AA788" s="771"/>
      <c r="AB788" s="771"/>
      <c r="AC788" s="771"/>
      <c r="AD788" s="771"/>
      <c r="AE788" s="771"/>
      <c r="AF788" s="771"/>
      <c r="AG788" s="771"/>
      <c r="AH788" s="772"/>
      <c r="AI788" s="1041"/>
      <c r="AJ788" s="1041"/>
      <c r="AK788" s="1041"/>
      <c r="AL788" s="1041"/>
      <c r="AM788" s="1041"/>
      <c r="AN788" s="1041"/>
      <c r="AO788" s="1041"/>
      <c r="AP788" s="1041"/>
      <c r="AQ788" s="1041"/>
      <c r="AR788" s="1041"/>
      <c r="AS788" s="1041"/>
      <c r="AT788" s="1041"/>
      <c r="AU788" s="1041"/>
      <c r="AV788" s="1041"/>
      <c r="AW788" s="1041"/>
      <c r="AX788" s="1041"/>
      <c r="AY788" s="1041"/>
      <c r="AZ788" s="1041"/>
      <c r="BA788" s="1041"/>
      <c r="BB788" s="1041"/>
    </row>
    <row r="789" spans="1:54" ht="12.6" customHeight="1">
      <c r="A789" s="770" t="s">
        <v>479</v>
      </c>
      <c r="B789" s="771"/>
      <c r="C789" s="771"/>
      <c r="D789" s="771"/>
      <c r="E789" s="771"/>
      <c r="F789" s="771"/>
      <c r="G789" s="771"/>
      <c r="H789" s="771"/>
      <c r="I789" s="771"/>
      <c r="J789" s="771"/>
      <c r="K789" s="771"/>
      <c r="L789" s="771"/>
      <c r="M789" s="771"/>
      <c r="N789" s="771"/>
      <c r="O789" s="771"/>
      <c r="P789" s="771"/>
      <c r="Q789" s="771"/>
      <c r="R789" s="771"/>
      <c r="S789" s="771"/>
      <c r="T789" s="771"/>
      <c r="U789" s="771"/>
      <c r="V789" s="771"/>
      <c r="W789" s="771"/>
      <c r="X789" s="771"/>
      <c r="Y789" s="771"/>
      <c r="Z789" s="771"/>
      <c r="AA789" s="771"/>
      <c r="AB789" s="771"/>
      <c r="AC789" s="771"/>
      <c r="AD789" s="771"/>
      <c r="AE789" s="771"/>
      <c r="AF789" s="771"/>
      <c r="AG789" s="771"/>
      <c r="AH789" s="772"/>
      <c r="AI789" s="1089">
        <f>SUM(AI781:BB788)</f>
        <v>0</v>
      </c>
      <c r="AJ789" s="1089"/>
      <c r="AK789" s="1089"/>
      <c r="AL789" s="1089"/>
      <c r="AM789" s="1089"/>
      <c r="AN789" s="1089"/>
      <c r="AO789" s="1089"/>
      <c r="AP789" s="1089"/>
      <c r="AQ789" s="1089"/>
      <c r="AR789" s="1089"/>
      <c r="AS789" s="1089"/>
      <c r="AT789" s="1089"/>
      <c r="AU789" s="1089"/>
      <c r="AV789" s="1089"/>
      <c r="AW789" s="1089"/>
      <c r="AX789" s="1089"/>
      <c r="AY789" s="1089"/>
      <c r="AZ789" s="1089"/>
      <c r="BA789" s="1089"/>
      <c r="BB789" s="1089"/>
    </row>
    <row r="791" spans="1:54" ht="12.6" customHeight="1">
      <c r="A791" s="762" t="s">
        <v>480</v>
      </c>
    </row>
    <row r="792" spans="1:54" ht="12.6" customHeight="1">
      <c r="A792" s="1148"/>
      <c r="B792" s="1149"/>
      <c r="C792" s="1149"/>
      <c r="D792" s="1149"/>
      <c r="E792" s="1149"/>
      <c r="F792" s="1149"/>
      <c r="G792" s="1149"/>
      <c r="H792" s="1149"/>
      <c r="I792" s="1149"/>
      <c r="J792" s="1149"/>
      <c r="K792" s="1149"/>
      <c r="L792" s="1149"/>
      <c r="M792" s="1149"/>
      <c r="N792" s="1149"/>
      <c r="O792" s="1149"/>
      <c r="P792" s="1149"/>
      <c r="Q792" s="1149"/>
      <c r="R792" s="1149"/>
      <c r="S792" s="1149"/>
      <c r="T792" s="1149"/>
      <c r="U792" s="1149"/>
      <c r="V792" s="1149"/>
      <c r="W792" s="1149"/>
      <c r="X792" s="1149"/>
      <c r="Y792" s="1149"/>
      <c r="Z792" s="1149"/>
      <c r="AA792" s="1149"/>
      <c r="AB792" s="1149"/>
      <c r="AC792" s="1149"/>
      <c r="AD792" s="1149"/>
      <c r="AE792" s="1149"/>
      <c r="AF792" s="1149"/>
      <c r="AG792" s="1149"/>
      <c r="AH792" s="1150"/>
      <c r="AI792" s="1149" t="s">
        <v>1646</v>
      </c>
      <c r="AJ792" s="1149"/>
      <c r="AK792" s="1149"/>
      <c r="AL792" s="1149"/>
      <c r="AM792" s="1149"/>
      <c r="AN792" s="1149"/>
      <c r="AO792" s="1149"/>
      <c r="AP792" s="1149"/>
      <c r="AQ792" s="1149"/>
      <c r="AR792" s="1149"/>
      <c r="AS792" s="1149"/>
      <c r="AT792" s="1149"/>
      <c r="AU792" s="1149"/>
      <c r="AV792" s="1149"/>
      <c r="AW792" s="1149"/>
      <c r="AX792" s="1149"/>
      <c r="AY792" s="1149"/>
      <c r="AZ792" s="1149"/>
      <c r="BA792" s="1149"/>
      <c r="BB792" s="1150"/>
    </row>
    <row r="793" spans="1:54" ht="12.6" customHeight="1">
      <c r="A793" s="1048" t="s">
        <v>469</v>
      </c>
      <c r="B793" s="1049"/>
      <c r="C793" s="1049"/>
      <c r="D793" s="1049"/>
      <c r="E793" s="1049"/>
      <c r="F793" s="1049"/>
      <c r="G793" s="1049"/>
      <c r="H793" s="1049"/>
      <c r="I793" s="1049"/>
      <c r="J793" s="1049"/>
      <c r="K793" s="1049"/>
      <c r="L793" s="1049"/>
      <c r="M793" s="1049"/>
      <c r="N793" s="1049"/>
      <c r="O793" s="1049"/>
      <c r="P793" s="1049"/>
      <c r="Q793" s="1049"/>
      <c r="R793" s="1049"/>
      <c r="S793" s="1049"/>
      <c r="T793" s="1049"/>
      <c r="U793" s="1049"/>
      <c r="V793" s="1049"/>
      <c r="W793" s="1049"/>
      <c r="X793" s="1049"/>
      <c r="Y793" s="1049"/>
      <c r="Z793" s="1049"/>
      <c r="AA793" s="1049"/>
      <c r="AB793" s="1049"/>
      <c r="AC793" s="1049"/>
      <c r="AD793" s="1049"/>
      <c r="AE793" s="1049"/>
      <c r="AF793" s="1049"/>
      <c r="AG793" s="1049"/>
      <c r="AH793" s="1050"/>
      <c r="AI793" s="1049" t="s">
        <v>1670</v>
      </c>
      <c r="AJ793" s="1049"/>
      <c r="AK793" s="1049"/>
      <c r="AL793" s="1049"/>
      <c r="AM793" s="1049"/>
      <c r="AN793" s="1049"/>
      <c r="AO793" s="1049"/>
      <c r="AP793" s="1049"/>
      <c r="AQ793" s="1049"/>
      <c r="AR793" s="1049"/>
      <c r="AS793" s="1049"/>
      <c r="AT793" s="1049"/>
      <c r="AU793" s="1049"/>
      <c r="AV793" s="1049"/>
      <c r="AW793" s="1049"/>
      <c r="AX793" s="1049"/>
      <c r="AY793" s="1049"/>
      <c r="AZ793" s="1049"/>
      <c r="BA793" s="1049"/>
      <c r="BB793" s="1050"/>
    </row>
    <row r="794" spans="1:54" ht="12.6" customHeight="1">
      <c r="A794" s="1048"/>
      <c r="B794" s="1049"/>
      <c r="C794" s="1049"/>
      <c r="D794" s="1049"/>
      <c r="E794" s="1049"/>
      <c r="F794" s="1049"/>
      <c r="G794" s="1049"/>
      <c r="H794" s="1049"/>
      <c r="I794" s="1049"/>
      <c r="J794" s="1049"/>
      <c r="K794" s="1049"/>
      <c r="L794" s="1049"/>
      <c r="M794" s="1049"/>
      <c r="N794" s="1049"/>
      <c r="O794" s="1049"/>
      <c r="P794" s="1049"/>
      <c r="Q794" s="1049"/>
      <c r="R794" s="1049"/>
      <c r="S794" s="1049"/>
      <c r="T794" s="1049"/>
      <c r="U794" s="1049"/>
      <c r="V794" s="1049"/>
      <c r="W794" s="1049"/>
      <c r="X794" s="1049"/>
      <c r="Y794" s="1049"/>
      <c r="Z794" s="1049"/>
      <c r="AA794" s="1049"/>
      <c r="AB794" s="1049"/>
      <c r="AC794" s="1049"/>
      <c r="AD794" s="1049"/>
      <c r="AE794" s="1049"/>
      <c r="AF794" s="1049"/>
      <c r="AG794" s="1049"/>
      <c r="AH794" s="1050"/>
      <c r="AI794" s="1049" t="s">
        <v>1643</v>
      </c>
      <c r="AJ794" s="1049"/>
      <c r="AK794" s="1049"/>
      <c r="AL794" s="1049"/>
      <c r="AM794" s="1049"/>
      <c r="AN794" s="1049"/>
      <c r="AO794" s="1049"/>
      <c r="AP794" s="1049"/>
      <c r="AQ794" s="1049"/>
      <c r="AR794" s="1049"/>
      <c r="AS794" s="1049"/>
      <c r="AT794" s="1049"/>
      <c r="AU794" s="1049"/>
      <c r="AV794" s="1049"/>
      <c r="AW794" s="1049"/>
      <c r="AX794" s="1049"/>
      <c r="AY794" s="1049"/>
      <c r="AZ794" s="1049"/>
      <c r="BA794" s="1049"/>
      <c r="BB794" s="1050"/>
    </row>
    <row r="795" spans="1:54" ht="12.6" customHeight="1">
      <c r="A795" s="824" t="s">
        <v>531</v>
      </c>
      <c r="B795" s="818"/>
      <c r="C795" s="818"/>
      <c r="D795" s="818"/>
      <c r="E795" s="818"/>
      <c r="F795" s="818"/>
      <c r="G795" s="818"/>
      <c r="H795" s="818"/>
      <c r="I795" s="818"/>
      <c r="J795" s="818"/>
      <c r="K795" s="818"/>
      <c r="L795" s="818"/>
      <c r="M795" s="818"/>
      <c r="N795" s="818"/>
      <c r="O795" s="818"/>
      <c r="P795" s="818"/>
      <c r="Q795" s="818"/>
      <c r="R795" s="818"/>
      <c r="S795" s="818"/>
      <c r="T795" s="818"/>
      <c r="U795" s="818"/>
      <c r="V795" s="818"/>
      <c r="W795" s="818"/>
      <c r="X795" s="818"/>
      <c r="Y795" s="818"/>
      <c r="Z795" s="818"/>
      <c r="AA795" s="818"/>
      <c r="AB795" s="818"/>
      <c r="AC795" s="818"/>
      <c r="AD795" s="818"/>
      <c r="AE795" s="818"/>
      <c r="AF795" s="818"/>
      <c r="AG795" s="818"/>
      <c r="AH795" s="832"/>
      <c r="AI795" s="1083">
        <f>SUM('PV8'!AI23)</f>
        <v>0</v>
      </c>
      <c r="AJ795" s="1083"/>
      <c r="AK795" s="1083"/>
      <c r="AL795" s="1083"/>
      <c r="AM795" s="1083"/>
      <c r="AN795" s="1083"/>
      <c r="AO795" s="1083"/>
      <c r="AP795" s="1083"/>
      <c r="AQ795" s="1083"/>
      <c r="AR795" s="1083"/>
      <c r="AS795" s="1083"/>
      <c r="AT795" s="1083"/>
      <c r="AU795" s="1083"/>
      <c r="AV795" s="1083"/>
      <c r="AW795" s="1083"/>
      <c r="AX795" s="1083"/>
      <c r="AY795" s="1083"/>
      <c r="AZ795" s="1083"/>
      <c r="BA795" s="1083"/>
      <c r="BB795" s="1084"/>
    </row>
    <row r="796" spans="1:54" ht="12.6" customHeight="1">
      <c r="A796" s="785" t="s">
        <v>532</v>
      </c>
      <c r="B796" s="765"/>
      <c r="C796" s="765"/>
      <c r="D796" s="765"/>
      <c r="E796" s="765"/>
      <c r="F796" s="765"/>
      <c r="G796" s="765"/>
      <c r="H796" s="765"/>
      <c r="I796" s="765"/>
      <c r="J796" s="765"/>
      <c r="K796" s="765"/>
      <c r="L796" s="765"/>
      <c r="M796" s="765"/>
      <c r="N796" s="765"/>
      <c r="O796" s="765"/>
      <c r="P796" s="765"/>
      <c r="Q796" s="765"/>
      <c r="R796" s="765"/>
      <c r="S796" s="765"/>
      <c r="T796" s="765"/>
      <c r="U796" s="765"/>
      <c r="V796" s="765"/>
      <c r="W796" s="765"/>
      <c r="X796" s="765"/>
      <c r="Y796" s="765"/>
      <c r="Z796" s="765"/>
      <c r="AA796" s="765"/>
      <c r="AB796" s="765"/>
      <c r="AC796" s="765"/>
      <c r="AD796" s="765"/>
      <c r="AE796" s="765"/>
      <c r="AF796" s="765"/>
      <c r="AG796" s="765"/>
      <c r="AH796" s="793"/>
      <c r="AI796" s="1049"/>
      <c r="AJ796" s="1049"/>
      <c r="AK796" s="1049"/>
      <c r="AL796" s="1049"/>
      <c r="AM796" s="1049"/>
      <c r="AN796" s="1049"/>
      <c r="AO796" s="1049"/>
      <c r="AP796" s="1049"/>
      <c r="AQ796" s="1049"/>
      <c r="AR796" s="1049"/>
      <c r="AS796" s="1049"/>
      <c r="AT796" s="1049"/>
      <c r="AU796" s="1049"/>
      <c r="AV796" s="1049"/>
      <c r="AW796" s="1049"/>
      <c r="AX796" s="1049"/>
      <c r="AY796" s="1049"/>
      <c r="AZ796" s="1049"/>
      <c r="BA796" s="1049"/>
      <c r="BB796" s="1050"/>
    </row>
    <row r="797" spans="1:54" ht="12.6" customHeight="1">
      <c r="A797" s="770" t="s">
        <v>533</v>
      </c>
      <c r="B797" s="771"/>
      <c r="C797" s="771"/>
      <c r="D797" s="771"/>
      <c r="E797" s="771"/>
      <c r="F797" s="771"/>
      <c r="G797" s="771"/>
      <c r="H797" s="771"/>
      <c r="I797" s="771"/>
      <c r="J797" s="771"/>
      <c r="K797" s="771"/>
      <c r="L797" s="771"/>
      <c r="M797" s="771"/>
      <c r="N797" s="771"/>
      <c r="O797" s="771"/>
      <c r="P797" s="771"/>
      <c r="Q797" s="771"/>
      <c r="R797" s="771"/>
      <c r="S797" s="771"/>
      <c r="T797" s="771"/>
      <c r="U797" s="771"/>
      <c r="V797" s="771"/>
      <c r="W797" s="771"/>
      <c r="X797" s="771"/>
      <c r="Y797" s="771"/>
      <c r="Z797" s="771"/>
      <c r="AA797" s="771"/>
      <c r="AB797" s="771"/>
      <c r="AC797" s="771"/>
      <c r="AD797" s="771"/>
      <c r="AE797" s="771"/>
      <c r="AF797" s="771"/>
      <c r="AG797" s="771"/>
      <c r="AH797" s="772"/>
      <c r="AI797" s="1106"/>
      <c r="AJ797" s="1041"/>
      <c r="AK797" s="1041"/>
      <c r="AL797" s="1041"/>
      <c r="AM797" s="1041"/>
      <c r="AN797" s="1041"/>
      <c r="AO797" s="1041"/>
      <c r="AP797" s="1041"/>
      <c r="AQ797" s="1041"/>
      <c r="AR797" s="1041"/>
      <c r="AS797" s="1041"/>
      <c r="AT797" s="1041"/>
      <c r="AU797" s="1041"/>
      <c r="AV797" s="1041"/>
      <c r="AW797" s="1041"/>
      <c r="AX797" s="1041"/>
      <c r="AY797" s="1041"/>
      <c r="AZ797" s="1041"/>
      <c r="BA797" s="1041"/>
      <c r="BB797" s="1041"/>
    </row>
    <row r="798" spans="1:54" ht="12.6" customHeight="1">
      <c r="A798" s="770" t="s">
        <v>534</v>
      </c>
      <c r="B798" s="771"/>
      <c r="C798" s="771"/>
      <c r="D798" s="771"/>
      <c r="E798" s="771"/>
      <c r="F798" s="771"/>
      <c r="G798" s="771"/>
      <c r="H798" s="771"/>
      <c r="I798" s="771"/>
      <c r="J798" s="771"/>
      <c r="K798" s="771"/>
      <c r="L798" s="771"/>
      <c r="M798" s="771"/>
      <c r="N798" s="771"/>
      <c r="O798" s="771"/>
      <c r="P798" s="771"/>
      <c r="Q798" s="771"/>
      <c r="R798" s="771"/>
      <c r="S798" s="771"/>
      <c r="T798" s="771"/>
      <c r="U798" s="771"/>
      <c r="V798" s="771"/>
      <c r="W798" s="771"/>
      <c r="X798" s="771"/>
      <c r="Y798" s="771"/>
      <c r="Z798" s="771"/>
      <c r="AA798" s="771"/>
      <c r="AB798" s="771"/>
      <c r="AC798" s="771"/>
      <c r="AD798" s="771"/>
      <c r="AE798" s="771"/>
      <c r="AF798" s="771"/>
      <c r="AG798" s="771"/>
      <c r="AH798" s="772"/>
      <c r="AI798" s="1106"/>
      <c r="AJ798" s="1041"/>
      <c r="AK798" s="1041"/>
      <c r="AL798" s="1041"/>
      <c r="AM798" s="1041"/>
      <c r="AN798" s="1041"/>
      <c r="AO798" s="1041"/>
      <c r="AP798" s="1041"/>
      <c r="AQ798" s="1041"/>
      <c r="AR798" s="1041"/>
      <c r="AS798" s="1041"/>
      <c r="AT798" s="1041"/>
      <c r="AU798" s="1041"/>
      <c r="AV798" s="1041"/>
      <c r="AW798" s="1041"/>
      <c r="AX798" s="1041"/>
      <c r="AY798" s="1041"/>
      <c r="AZ798" s="1041"/>
      <c r="BA798" s="1041"/>
      <c r="BB798" s="1041"/>
    </row>
    <row r="799" spans="1:54" ht="12.6" customHeight="1">
      <c r="A799" s="770" t="s">
        <v>535</v>
      </c>
      <c r="B799" s="771"/>
      <c r="C799" s="771"/>
      <c r="D799" s="771"/>
      <c r="E799" s="771"/>
      <c r="F799" s="771"/>
      <c r="G799" s="771"/>
      <c r="H799" s="771"/>
      <c r="I799" s="771"/>
      <c r="J799" s="771"/>
      <c r="K799" s="771"/>
      <c r="L799" s="771"/>
      <c r="M799" s="771"/>
      <c r="N799" s="771"/>
      <c r="O799" s="771"/>
      <c r="P799" s="771"/>
      <c r="Q799" s="771"/>
      <c r="R799" s="771"/>
      <c r="S799" s="771"/>
      <c r="T799" s="771"/>
      <c r="U799" s="771"/>
      <c r="V799" s="771"/>
      <c r="W799" s="771"/>
      <c r="X799" s="771"/>
      <c r="Y799" s="771"/>
      <c r="Z799" s="771"/>
      <c r="AA799" s="771"/>
      <c r="AB799" s="771"/>
      <c r="AC799" s="771"/>
      <c r="AD799" s="771"/>
      <c r="AE799" s="771"/>
      <c r="AF799" s="771"/>
      <c r="AG799" s="771"/>
      <c r="AH799" s="772"/>
      <c r="AI799" s="1106"/>
      <c r="AJ799" s="1041"/>
      <c r="AK799" s="1041"/>
      <c r="AL799" s="1041"/>
      <c r="AM799" s="1041"/>
      <c r="AN799" s="1041"/>
      <c r="AO799" s="1041"/>
      <c r="AP799" s="1041"/>
      <c r="AQ799" s="1041"/>
      <c r="AR799" s="1041"/>
      <c r="AS799" s="1041"/>
      <c r="AT799" s="1041"/>
      <c r="AU799" s="1041"/>
      <c r="AV799" s="1041"/>
      <c r="AW799" s="1041"/>
      <c r="AX799" s="1041"/>
      <c r="AY799" s="1041"/>
      <c r="AZ799" s="1041"/>
      <c r="BA799" s="1041"/>
      <c r="BB799" s="1041"/>
    </row>
    <row r="800" spans="1:54" ht="12.6" customHeight="1">
      <c r="A800" s="770" t="s">
        <v>1740</v>
      </c>
      <c r="B800" s="771"/>
      <c r="C800" s="771"/>
      <c r="D800" s="771"/>
      <c r="E800" s="771"/>
      <c r="F800" s="771"/>
      <c r="G800" s="771"/>
      <c r="H800" s="771"/>
      <c r="I800" s="771"/>
      <c r="J800" s="771"/>
      <c r="K800" s="771"/>
      <c r="L800" s="771"/>
      <c r="M800" s="771"/>
      <c r="N800" s="771"/>
      <c r="O800" s="771"/>
      <c r="P800" s="771"/>
      <c r="Q800" s="771"/>
      <c r="R800" s="771"/>
      <c r="S800" s="771"/>
      <c r="T800" s="771"/>
      <c r="U800" s="771"/>
      <c r="V800" s="771"/>
      <c r="W800" s="771"/>
      <c r="X800" s="771"/>
      <c r="Y800" s="771"/>
      <c r="Z800" s="771"/>
      <c r="AA800" s="771"/>
      <c r="AB800" s="771"/>
      <c r="AC800" s="771"/>
      <c r="AD800" s="771"/>
      <c r="AE800" s="771"/>
      <c r="AF800" s="771"/>
      <c r="AG800" s="771"/>
      <c r="AH800" s="772"/>
      <c r="AI800" s="1106"/>
      <c r="AJ800" s="1041"/>
      <c r="AK800" s="1041"/>
      <c r="AL800" s="1041"/>
      <c r="AM800" s="1041"/>
      <c r="AN800" s="1041"/>
      <c r="AO800" s="1041"/>
      <c r="AP800" s="1041"/>
      <c r="AQ800" s="1041"/>
      <c r="AR800" s="1041"/>
      <c r="AS800" s="1041"/>
      <c r="AT800" s="1041"/>
      <c r="AU800" s="1041"/>
      <c r="AV800" s="1041"/>
      <c r="AW800" s="1041"/>
      <c r="AX800" s="1041"/>
      <c r="AY800" s="1041"/>
      <c r="AZ800" s="1041"/>
      <c r="BA800" s="1041"/>
      <c r="BB800" s="1041"/>
    </row>
    <row r="801" spans="1:54" ht="12.6" customHeight="1">
      <c r="A801" s="770" t="s">
        <v>1739</v>
      </c>
      <c r="B801" s="771"/>
      <c r="C801" s="771"/>
      <c r="D801" s="771"/>
      <c r="E801" s="771"/>
      <c r="F801" s="771"/>
      <c r="G801" s="771"/>
      <c r="H801" s="771"/>
      <c r="I801" s="771"/>
      <c r="J801" s="771"/>
      <c r="K801" s="771"/>
      <c r="L801" s="771"/>
      <c r="M801" s="771"/>
      <c r="N801" s="771"/>
      <c r="O801" s="771"/>
      <c r="P801" s="771"/>
      <c r="Q801" s="771"/>
      <c r="R801" s="771"/>
      <c r="S801" s="771"/>
      <c r="T801" s="771"/>
      <c r="U801" s="771"/>
      <c r="V801" s="771"/>
      <c r="W801" s="771"/>
      <c r="X801" s="771"/>
      <c r="Y801" s="771"/>
      <c r="Z801" s="771"/>
      <c r="AA801" s="771"/>
      <c r="AB801" s="771"/>
      <c r="AC801" s="771"/>
      <c r="AD801" s="771"/>
      <c r="AE801" s="771"/>
      <c r="AF801" s="771"/>
      <c r="AG801" s="771"/>
      <c r="AH801" s="772"/>
      <c r="AI801" s="1106"/>
      <c r="AJ801" s="1041"/>
      <c r="AK801" s="1041"/>
      <c r="AL801" s="1041"/>
      <c r="AM801" s="1041"/>
      <c r="AN801" s="1041"/>
      <c r="AO801" s="1041"/>
      <c r="AP801" s="1041"/>
      <c r="AQ801" s="1041"/>
      <c r="AR801" s="1041"/>
      <c r="AS801" s="1041"/>
      <c r="AT801" s="1041"/>
      <c r="AU801" s="1041"/>
      <c r="AV801" s="1041"/>
      <c r="AW801" s="1041"/>
      <c r="AX801" s="1041"/>
      <c r="AY801" s="1041"/>
      <c r="AZ801" s="1041"/>
      <c r="BA801" s="1041"/>
      <c r="BB801" s="1041"/>
    </row>
    <row r="802" spans="1:54" ht="12.6" customHeight="1">
      <c r="A802" s="770" t="s">
        <v>530</v>
      </c>
      <c r="B802" s="771"/>
      <c r="C802" s="771"/>
      <c r="D802" s="771"/>
      <c r="E802" s="771"/>
      <c r="F802" s="771"/>
      <c r="G802" s="771"/>
      <c r="H802" s="771"/>
      <c r="I802" s="771"/>
      <c r="J802" s="771"/>
      <c r="K802" s="771"/>
      <c r="L802" s="771"/>
      <c r="M802" s="771"/>
      <c r="N802" s="771"/>
      <c r="O802" s="771"/>
      <c r="P802" s="771"/>
      <c r="Q802" s="771"/>
      <c r="R802" s="771"/>
      <c r="S802" s="771"/>
      <c r="T802" s="771"/>
      <c r="U802" s="771"/>
      <c r="V802" s="771"/>
      <c r="W802" s="771"/>
      <c r="X802" s="771"/>
      <c r="Y802" s="771"/>
      <c r="Z802" s="771"/>
      <c r="AA802" s="771"/>
      <c r="AB802" s="771"/>
      <c r="AC802" s="771"/>
      <c r="AD802" s="771"/>
      <c r="AE802" s="771"/>
      <c r="AF802" s="771"/>
      <c r="AG802" s="771"/>
      <c r="AH802" s="772"/>
      <c r="AI802" s="1106"/>
      <c r="AJ802" s="1041"/>
      <c r="AK802" s="1041"/>
      <c r="AL802" s="1041"/>
      <c r="AM802" s="1041"/>
      <c r="AN802" s="1041"/>
      <c r="AO802" s="1041"/>
      <c r="AP802" s="1041"/>
      <c r="AQ802" s="1041"/>
      <c r="AR802" s="1041"/>
      <c r="AS802" s="1041"/>
      <c r="AT802" s="1041"/>
      <c r="AU802" s="1041"/>
      <c r="AV802" s="1041"/>
      <c r="AW802" s="1041"/>
      <c r="AX802" s="1041"/>
      <c r="AY802" s="1041"/>
      <c r="AZ802" s="1041"/>
      <c r="BA802" s="1041"/>
      <c r="BB802" s="1041"/>
    </row>
    <row r="803" spans="1:54" ht="12.6" customHeight="1">
      <c r="A803" s="777" t="s">
        <v>479</v>
      </c>
      <c r="B803" s="778"/>
      <c r="C803" s="778"/>
      <c r="D803" s="778"/>
      <c r="E803" s="778"/>
      <c r="F803" s="778"/>
      <c r="G803" s="778"/>
      <c r="H803" s="778"/>
      <c r="I803" s="778"/>
      <c r="J803" s="778"/>
      <c r="K803" s="778"/>
      <c r="L803" s="778"/>
      <c r="M803" s="778"/>
      <c r="N803" s="778"/>
      <c r="O803" s="778"/>
      <c r="P803" s="778"/>
      <c r="Q803" s="778"/>
      <c r="R803" s="778"/>
      <c r="S803" s="778"/>
      <c r="T803" s="778"/>
      <c r="U803" s="778"/>
      <c r="V803" s="778"/>
      <c r="W803" s="778"/>
      <c r="X803" s="778"/>
      <c r="Y803" s="778"/>
      <c r="Z803" s="778"/>
      <c r="AA803" s="778"/>
      <c r="AB803" s="778"/>
      <c r="AC803" s="778"/>
      <c r="AD803" s="778"/>
      <c r="AE803" s="778"/>
      <c r="AF803" s="778"/>
      <c r="AG803" s="778"/>
      <c r="AH803" s="779"/>
      <c r="AI803" s="1346">
        <f>SUM(AI797:BB802)</f>
        <v>0</v>
      </c>
      <c r="AJ803" s="1347"/>
      <c r="AK803" s="1347"/>
      <c r="AL803" s="1347"/>
      <c r="AM803" s="1347"/>
      <c r="AN803" s="1347"/>
      <c r="AO803" s="1347"/>
      <c r="AP803" s="1347"/>
      <c r="AQ803" s="1347"/>
      <c r="AR803" s="1347"/>
      <c r="AS803" s="1347"/>
      <c r="AT803" s="1347"/>
      <c r="AU803" s="1347"/>
      <c r="AV803" s="1347"/>
      <c r="AW803" s="1347"/>
      <c r="AX803" s="1347"/>
      <c r="AY803" s="1347"/>
      <c r="AZ803" s="1347"/>
      <c r="BA803" s="1347"/>
      <c r="BB803" s="1347"/>
    </row>
    <row r="804" spans="1:54" ht="12.6" customHeight="1">
      <c r="A804" s="769" t="s">
        <v>1738</v>
      </c>
    </row>
    <row r="805" spans="1:54" ht="12.6" customHeight="1">
      <c r="A805" s="1058"/>
      <c r="B805" s="1059"/>
      <c r="C805" s="1059"/>
      <c r="D805" s="1059"/>
      <c r="E805" s="1059"/>
      <c r="F805" s="1059"/>
      <c r="G805" s="1059"/>
      <c r="H805" s="1059"/>
      <c r="I805" s="1059"/>
      <c r="J805" s="1059"/>
      <c r="K805" s="1059"/>
      <c r="L805" s="1059"/>
      <c r="M805" s="1059"/>
      <c r="N805" s="1059"/>
      <c r="O805" s="1059"/>
      <c r="P805" s="1059"/>
      <c r="Q805" s="1059"/>
      <c r="R805" s="1059"/>
      <c r="S805" s="1059"/>
      <c r="T805" s="1059"/>
      <c r="U805" s="1059"/>
      <c r="V805" s="1059"/>
      <c r="W805" s="1059"/>
      <c r="X805" s="1059"/>
      <c r="Y805" s="1059"/>
      <c r="Z805" s="1059"/>
      <c r="AA805" s="1059"/>
      <c r="AB805" s="1059"/>
      <c r="AC805" s="1059"/>
      <c r="AD805" s="1059"/>
      <c r="AE805" s="1059"/>
      <c r="AF805" s="1059"/>
      <c r="AG805" s="1059"/>
      <c r="AH805" s="1059"/>
      <c r="AI805" s="1059"/>
      <c r="AJ805" s="1059"/>
      <c r="AK805" s="1059"/>
      <c r="AL805" s="1059"/>
      <c r="AM805" s="1059"/>
      <c r="AN805" s="1059"/>
      <c r="AO805" s="1059"/>
      <c r="AP805" s="1059"/>
      <c r="AQ805" s="1059"/>
      <c r="AR805" s="1059"/>
      <c r="AS805" s="1059"/>
      <c r="AT805" s="1059"/>
      <c r="AU805" s="1059"/>
      <c r="AV805" s="1059"/>
      <c r="AW805" s="1059"/>
      <c r="AX805" s="1059"/>
      <c r="AY805" s="1059"/>
      <c r="AZ805" s="1059"/>
      <c r="BA805" s="1059"/>
      <c r="BB805" s="1060"/>
    </row>
    <row r="806" spans="1:54" ht="12.6" customHeight="1">
      <c r="A806" s="1061"/>
      <c r="B806" s="1062"/>
      <c r="C806" s="1062"/>
      <c r="D806" s="1062"/>
      <c r="E806" s="1062"/>
      <c r="F806" s="1062"/>
      <c r="G806" s="1062"/>
      <c r="H806" s="1062"/>
      <c r="I806" s="1062"/>
      <c r="J806" s="1062"/>
      <c r="K806" s="1062"/>
      <c r="L806" s="1062"/>
      <c r="M806" s="1062"/>
      <c r="N806" s="1062"/>
      <c r="O806" s="1062"/>
      <c r="P806" s="1062"/>
      <c r="Q806" s="1062"/>
      <c r="R806" s="1062"/>
      <c r="S806" s="1062"/>
      <c r="T806" s="1062"/>
      <c r="U806" s="1062"/>
      <c r="V806" s="1062"/>
      <c r="W806" s="1062"/>
      <c r="X806" s="1062"/>
      <c r="Y806" s="1062"/>
      <c r="Z806" s="1062"/>
      <c r="AA806" s="1062"/>
      <c r="AB806" s="1062"/>
      <c r="AC806" s="1062"/>
      <c r="AD806" s="1062"/>
      <c r="AE806" s="1062"/>
      <c r="AF806" s="1062"/>
      <c r="AG806" s="1062"/>
      <c r="AH806" s="1062"/>
      <c r="AI806" s="1062"/>
      <c r="AJ806" s="1062"/>
      <c r="AK806" s="1062"/>
      <c r="AL806" s="1062"/>
      <c r="AM806" s="1062"/>
      <c r="AN806" s="1062"/>
      <c r="AO806" s="1062"/>
      <c r="AP806" s="1062"/>
      <c r="AQ806" s="1062"/>
      <c r="AR806" s="1062"/>
      <c r="AS806" s="1062"/>
      <c r="AT806" s="1062"/>
      <c r="AU806" s="1062"/>
      <c r="AV806" s="1062"/>
      <c r="AW806" s="1062"/>
      <c r="AX806" s="1062"/>
      <c r="AY806" s="1062"/>
      <c r="AZ806" s="1062"/>
      <c r="BA806" s="1062"/>
      <c r="BB806" s="1063"/>
    </row>
    <row r="807" spans="1:54" ht="12.6" customHeight="1">
      <c r="A807" s="1061"/>
      <c r="B807" s="1062"/>
      <c r="C807" s="1062"/>
      <c r="D807" s="1062"/>
      <c r="E807" s="1062"/>
      <c r="F807" s="1062"/>
      <c r="G807" s="1062"/>
      <c r="H807" s="1062"/>
      <c r="I807" s="1062"/>
      <c r="J807" s="1062"/>
      <c r="K807" s="1062"/>
      <c r="L807" s="1062"/>
      <c r="M807" s="1062"/>
      <c r="N807" s="1062"/>
      <c r="O807" s="1062"/>
      <c r="P807" s="1062"/>
      <c r="Q807" s="1062"/>
      <c r="R807" s="1062"/>
      <c r="S807" s="1062"/>
      <c r="T807" s="1062"/>
      <c r="U807" s="1062"/>
      <c r="V807" s="1062"/>
      <c r="W807" s="1062"/>
      <c r="X807" s="1062"/>
      <c r="Y807" s="1062"/>
      <c r="Z807" s="1062"/>
      <c r="AA807" s="1062"/>
      <c r="AB807" s="1062"/>
      <c r="AC807" s="1062"/>
      <c r="AD807" s="1062"/>
      <c r="AE807" s="1062"/>
      <c r="AF807" s="1062"/>
      <c r="AG807" s="1062"/>
      <c r="AH807" s="1062"/>
      <c r="AI807" s="1062"/>
      <c r="AJ807" s="1062"/>
      <c r="AK807" s="1062"/>
      <c r="AL807" s="1062"/>
      <c r="AM807" s="1062"/>
      <c r="AN807" s="1062"/>
      <c r="AO807" s="1062"/>
      <c r="AP807" s="1062"/>
      <c r="AQ807" s="1062"/>
      <c r="AR807" s="1062"/>
      <c r="AS807" s="1062"/>
      <c r="AT807" s="1062"/>
      <c r="AU807" s="1062"/>
      <c r="AV807" s="1062"/>
      <c r="AW807" s="1062"/>
      <c r="AX807" s="1062"/>
      <c r="AY807" s="1062"/>
      <c r="AZ807" s="1062"/>
      <c r="BA807" s="1062"/>
      <c r="BB807" s="1063"/>
    </row>
    <row r="808" spans="1:54" ht="12.6" customHeight="1">
      <c r="A808" s="1061"/>
      <c r="B808" s="1062"/>
      <c r="C808" s="1062"/>
      <c r="D808" s="1062"/>
      <c r="E808" s="1062"/>
      <c r="F808" s="1062"/>
      <c r="G808" s="1062"/>
      <c r="H808" s="1062"/>
      <c r="I808" s="1062"/>
      <c r="J808" s="1062"/>
      <c r="K808" s="1062"/>
      <c r="L808" s="1062"/>
      <c r="M808" s="1062"/>
      <c r="N808" s="1062"/>
      <c r="O808" s="1062"/>
      <c r="P808" s="1062"/>
      <c r="Q808" s="1062"/>
      <c r="R808" s="1062"/>
      <c r="S808" s="1062"/>
      <c r="T808" s="1062"/>
      <c r="U808" s="1062"/>
      <c r="V808" s="1062"/>
      <c r="W808" s="1062"/>
      <c r="X808" s="1062"/>
      <c r="Y808" s="1062"/>
      <c r="Z808" s="1062"/>
      <c r="AA808" s="1062"/>
      <c r="AB808" s="1062"/>
      <c r="AC808" s="1062"/>
      <c r="AD808" s="1062"/>
      <c r="AE808" s="1062"/>
      <c r="AF808" s="1062"/>
      <c r="AG808" s="1062"/>
      <c r="AH808" s="1062"/>
      <c r="AI808" s="1062"/>
      <c r="AJ808" s="1062"/>
      <c r="AK808" s="1062"/>
      <c r="AL808" s="1062"/>
      <c r="AM808" s="1062"/>
      <c r="AN808" s="1062"/>
      <c r="AO808" s="1062"/>
      <c r="AP808" s="1062"/>
      <c r="AQ808" s="1062"/>
      <c r="AR808" s="1062"/>
      <c r="AS808" s="1062"/>
      <c r="AT808" s="1062"/>
      <c r="AU808" s="1062"/>
      <c r="AV808" s="1062"/>
      <c r="AW808" s="1062"/>
      <c r="AX808" s="1062"/>
      <c r="AY808" s="1062"/>
      <c r="AZ808" s="1062"/>
      <c r="BA808" s="1062"/>
      <c r="BB808" s="1063"/>
    </row>
    <row r="809" spans="1:54" ht="12.6" customHeight="1">
      <c r="A809" s="1061"/>
      <c r="B809" s="1062"/>
      <c r="C809" s="1062"/>
      <c r="D809" s="1062"/>
      <c r="E809" s="1062"/>
      <c r="F809" s="1062"/>
      <c r="G809" s="1062"/>
      <c r="H809" s="1062"/>
      <c r="I809" s="1062"/>
      <c r="J809" s="1062"/>
      <c r="K809" s="1062"/>
      <c r="L809" s="1062"/>
      <c r="M809" s="1062"/>
      <c r="N809" s="1062"/>
      <c r="O809" s="1062"/>
      <c r="P809" s="1062"/>
      <c r="Q809" s="1062"/>
      <c r="R809" s="1062"/>
      <c r="S809" s="1062"/>
      <c r="T809" s="1062"/>
      <c r="U809" s="1062"/>
      <c r="V809" s="1062"/>
      <c r="W809" s="1062"/>
      <c r="X809" s="1062"/>
      <c r="Y809" s="1062"/>
      <c r="Z809" s="1062"/>
      <c r="AA809" s="1062"/>
      <c r="AB809" s="1062"/>
      <c r="AC809" s="1062"/>
      <c r="AD809" s="1062"/>
      <c r="AE809" s="1062"/>
      <c r="AF809" s="1062"/>
      <c r="AG809" s="1062"/>
      <c r="AH809" s="1062"/>
      <c r="AI809" s="1062"/>
      <c r="AJ809" s="1062"/>
      <c r="AK809" s="1062"/>
      <c r="AL809" s="1062"/>
      <c r="AM809" s="1062"/>
      <c r="AN809" s="1062"/>
      <c r="AO809" s="1062"/>
      <c r="AP809" s="1062"/>
      <c r="AQ809" s="1062"/>
      <c r="AR809" s="1062"/>
      <c r="AS809" s="1062"/>
      <c r="AT809" s="1062"/>
      <c r="AU809" s="1062"/>
      <c r="AV809" s="1062"/>
      <c r="AW809" s="1062"/>
      <c r="AX809" s="1062"/>
      <c r="AY809" s="1062"/>
      <c r="AZ809" s="1062"/>
      <c r="BA809" s="1062"/>
      <c r="BB809" s="1063"/>
    </row>
    <row r="810" spans="1:54" ht="12.6" customHeight="1">
      <c r="A810" s="1061"/>
      <c r="B810" s="1062"/>
      <c r="C810" s="1062"/>
      <c r="D810" s="1062"/>
      <c r="E810" s="1062"/>
      <c r="F810" s="1062"/>
      <c r="G810" s="1062"/>
      <c r="H810" s="1062"/>
      <c r="I810" s="1062"/>
      <c r="J810" s="1062"/>
      <c r="K810" s="1062"/>
      <c r="L810" s="1062"/>
      <c r="M810" s="1062"/>
      <c r="N810" s="1062"/>
      <c r="O810" s="1062"/>
      <c r="P810" s="1062"/>
      <c r="Q810" s="1062"/>
      <c r="R810" s="1062"/>
      <c r="S810" s="1062"/>
      <c r="T810" s="1062"/>
      <c r="U810" s="1062"/>
      <c r="V810" s="1062"/>
      <c r="W810" s="1062"/>
      <c r="X810" s="1062"/>
      <c r="Y810" s="1062"/>
      <c r="Z810" s="1062"/>
      <c r="AA810" s="1062"/>
      <c r="AB810" s="1062"/>
      <c r="AC810" s="1062"/>
      <c r="AD810" s="1062"/>
      <c r="AE810" s="1062"/>
      <c r="AF810" s="1062"/>
      <c r="AG810" s="1062"/>
      <c r="AH810" s="1062"/>
      <c r="AI810" s="1062"/>
      <c r="AJ810" s="1062"/>
      <c r="AK810" s="1062"/>
      <c r="AL810" s="1062"/>
      <c r="AM810" s="1062"/>
      <c r="AN810" s="1062"/>
      <c r="AO810" s="1062"/>
      <c r="AP810" s="1062"/>
      <c r="AQ810" s="1062"/>
      <c r="AR810" s="1062"/>
      <c r="AS810" s="1062"/>
      <c r="AT810" s="1062"/>
      <c r="AU810" s="1062"/>
      <c r="AV810" s="1062"/>
      <c r="AW810" s="1062"/>
      <c r="AX810" s="1062"/>
      <c r="AY810" s="1062"/>
      <c r="AZ810" s="1062"/>
      <c r="BA810" s="1062"/>
      <c r="BB810" s="1063"/>
    </row>
    <row r="811" spans="1:54" ht="12.6" customHeight="1">
      <c r="A811" s="1061"/>
      <c r="B811" s="1062"/>
      <c r="C811" s="1062"/>
      <c r="D811" s="1062"/>
      <c r="E811" s="1062"/>
      <c r="F811" s="1062"/>
      <c r="G811" s="1062"/>
      <c r="H811" s="1062"/>
      <c r="I811" s="1062"/>
      <c r="J811" s="1062"/>
      <c r="K811" s="1062"/>
      <c r="L811" s="1062"/>
      <c r="M811" s="1062"/>
      <c r="N811" s="1062"/>
      <c r="O811" s="1062"/>
      <c r="P811" s="1062"/>
      <c r="Q811" s="1062"/>
      <c r="R811" s="1062"/>
      <c r="S811" s="1062"/>
      <c r="T811" s="1062"/>
      <c r="U811" s="1062"/>
      <c r="V811" s="1062"/>
      <c r="W811" s="1062"/>
      <c r="X811" s="1062"/>
      <c r="Y811" s="1062"/>
      <c r="Z811" s="1062"/>
      <c r="AA811" s="1062"/>
      <c r="AB811" s="1062"/>
      <c r="AC811" s="1062"/>
      <c r="AD811" s="1062"/>
      <c r="AE811" s="1062"/>
      <c r="AF811" s="1062"/>
      <c r="AG811" s="1062"/>
      <c r="AH811" s="1062"/>
      <c r="AI811" s="1062"/>
      <c r="AJ811" s="1062"/>
      <c r="AK811" s="1062"/>
      <c r="AL811" s="1062"/>
      <c r="AM811" s="1062"/>
      <c r="AN811" s="1062"/>
      <c r="AO811" s="1062"/>
      <c r="AP811" s="1062"/>
      <c r="AQ811" s="1062"/>
      <c r="AR811" s="1062"/>
      <c r="AS811" s="1062"/>
      <c r="AT811" s="1062"/>
      <c r="AU811" s="1062"/>
      <c r="AV811" s="1062"/>
      <c r="AW811" s="1062"/>
      <c r="AX811" s="1062"/>
      <c r="AY811" s="1062"/>
      <c r="AZ811" s="1062"/>
      <c r="BA811" s="1062"/>
      <c r="BB811" s="1063"/>
    </row>
    <row r="812" spans="1:54" ht="12.6" customHeight="1">
      <c r="A812" s="1061"/>
      <c r="B812" s="1062"/>
      <c r="C812" s="1062"/>
      <c r="D812" s="1062"/>
      <c r="E812" s="1062"/>
      <c r="F812" s="1062"/>
      <c r="G812" s="1062"/>
      <c r="H812" s="1062"/>
      <c r="I812" s="1062"/>
      <c r="J812" s="1062"/>
      <c r="K812" s="1062"/>
      <c r="L812" s="1062"/>
      <c r="M812" s="1062"/>
      <c r="N812" s="1062"/>
      <c r="O812" s="1062"/>
      <c r="P812" s="1062"/>
      <c r="Q812" s="1062"/>
      <c r="R812" s="1062"/>
      <c r="S812" s="1062"/>
      <c r="T812" s="1062"/>
      <c r="U812" s="1062"/>
      <c r="V812" s="1062"/>
      <c r="W812" s="1062"/>
      <c r="X812" s="1062"/>
      <c r="Y812" s="1062"/>
      <c r="Z812" s="1062"/>
      <c r="AA812" s="1062"/>
      <c r="AB812" s="1062"/>
      <c r="AC812" s="1062"/>
      <c r="AD812" s="1062"/>
      <c r="AE812" s="1062"/>
      <c r="AF812" s="1062"/>
      <c r="AG812" s="1062"/>
      <c r="AH812" s="1062"/>
      <c r="AI812" s="1062"/>
      <c r="AJ812" s="1062"/>
      <c r="AK812" s="1062"/>
      <c r="AL812" s="1062"/>
      <c r="AM812" s="1062"/>
      <c r="AN812" s="1062"/>
      <c r="AO812" s="1062"/>
      <c r="AP812" s="1062"/>
      <c r="AQ812" s="1062"/>
      <c r="AR812" s="1062"/>
      <c r="AS812" s="1062"/>
      <c r="AT812" s="1062"/>
      <c r="AU812" s="1062"/>
      <c r="AV812" s="1062"/>
      <c r="AW812" s="1062"/>
      <c r="AX812" s="1062"/>
      <c r="AY812" s="1062"/>
      <c r="AZ812" s="1062"/>
      <c r="BA812" s="1062"/>
      <c r="BB812" s="1063"/>
    </row>
    <row r="813" spans="1:54" ht="12.6" customHeight="1">
      <c r="A813" s="1064"/>
      <c r="B813" s="1065"/>
      <c r="C813" s="1065"/>
      <c r="D813" s="1065"/>
      <c r="E813" s="1065"/>
      <c r="F813" s="1065"/>
      <c r="G813" s="1065"/>
      <c r="H813" s="1065"/>
      <c r="I813" s="1065"/>
      <c r="J813" s="1065"/>
      <c r="K813" s="1065"/>
      <c r="L813" s="1065"/>
      <c r="M813" s="1065"/>
      <c r="N813" s="1065"/>
      <c r="O813" s="1065"/>
      <c r="P813" s="1065"/>
      <c r="Q813" s="1065"/>
      <c r="R813" s="1065"/>
      <c r="S813" s="1065"/>
      <c r="T813" s="1065"/>
      <c r="U813" s="1065"/>
      <c r="V813" s="1065"/>
      <c r="W813" s="1065"/>
      <c r="X813" s="1065"/>
      <c r="Y813" s="1065"/>
      <c r="Z813" s="1065"/>
      <c r="AA813" s="1065"/>
      <c r="AB813" s="1065"/>
      <c r="AC813" s="1065"/>
      <c r="AD813" s="1065"/>
      <c r="AE813" s="1065"/>
      <c r="AF813" s="1065"/>
      <c r="AG813" s="1065"/>
      <c r="AH813" s="1065"/>
      <c r="AI813" s="1065"/>
      <c r="AJ813" s="1065"/>
      <c r="AK813" s="1065"/>
      <c r="AL813" s="1065"/>
      <c r="AM813" s="1065"/>
      <c r="AN813" s="1065"/>
      <c r="AO813" s="1065"/>
      <c r="AP813" s="1065"/>
      <c r="AQ813" s="1065"/>
      <c r="AR813" s="1065"/>
      <c r="AS813" s="1065"/>
      <c r="AT813" s="1065"/>
      <c r="AU813" s="1065"/>
      <c r="AV813" s="1065"/>
      <c r="AW813" s="1065"/>
      <c r="AX813" s="1065"/>
      <c r="AY813" s="1065"/>
      <c r="AZ813" s="1065"/>
      <c r="BA813" s="1065"/>
      <c r="BB813" s="1066"/>
    </row>
    <row r="815" spans="1:54" s="289" customFormat="1" ht="12.6" customHeight="1">
      <c r="A815" s="315" t="s">
        <v>3609</v>
      </c>
    </row>
    <row r="816" spans="1:54" s="289" customFormat="1" ht="12.6" customHeight="1">
      <c r="A816" s="315" t="s">
        <v>2302</v>
      </c>
      <c r="B816" s="393"/>
      <c r="C816" s="1036" t="str">
        <f>$C$2</f>
        <v>ELEKTROSYSTEM, a.s.</v>
      </c>
      <c r="D816" s="1036"/>
      <c r="E816" s="1036"/>
      <c r="F816" s="1036"/>
      <c r="G816" s="1036"/>
      <c r="H816" s="1036"/>
      <c r="I816" s="1036"/>
      <c r="J816" s="1036"/>
      <c r="K816" s="1036"/>
      <c r="L816" s="1036"/>
      <c r="M816" s="1036"/>
      <c r="N816" s="1036"/>
      <c r="O816" s="1036"/>
      <c r="P816" s="1036"/>
      <c r="Q816" s="1036"/>
      <c r="R816" s="1036"/>
      <c r="S816" s="1036"/>
      <c r="T816" s="1036"/>
      <c r="U816" s="1036"/>
      <c r="V816" s="1036"/>
      <c r="W816" s="1036"/>
      <c r="X816" s="1036"/>
      <c r="Y816" s="1036"/>
      <c r="Z816" s="1037"/>
      <c r="AB816" s="289" t="s">
        <v>922</v>
      </c>
      <c r="AD816" s="1035" t="str">
        <f>$AD$2</f>
        <v>31571875</v>
      </c>
      <c r="AE816" s="1036"/>
      <c r="AF816" s="1036"/>
      <c r="AG816" s="1036"/>
      <c r="AH816" s="1036"/>
      <c r="AI816" s="1036"/>
      <c r="AJ816" s="1036"/>
      <c r="AK816" s="1037"/>
      <c r="AL816" s="289" t="s">
        <v>844</v>
      </c>
      <c r="AN816" s="1026" t="str">
        <f>$AN$2</f>
        <v>21020448496</v>
      </c>
      <c r="AO816" s="1027"/>
      <c r="AP816" s="1027"/>
      <c r="AQ816" s="1027"/>
      <c r="AR816" s="1027"/>
      <c r="AS816" s="1027"/>
      <c r="AT816" s="1027"/>
      <c r="AU816" s="1027"/>
      <c r="AV816" s="1027"/>
      <c r="AW816" s="1027"/>
      <c r="AX816" s="1027"/>
      <c r="AY816" s="1027"/>
      <c r="AZ816" s="1027"/>
      <c r="BA816" s="1027"/>
      <c r="BB816" s="1028"/>
    </row>
    <row r="818" spans="1:54" s="769" customFormat="1" ht="12.6" customHeight="1">
      <c r="A818" s="769" t="s">
        <v>1737</v>
      </c>
      <c r="B818" s="762"/>
      <c r="C818" s="762"/>
      <c r="D818" s="762"/>
      <c r="E818" s="762"/>
      <c r="F818" s="762"/>
      <c r="G818" s="762"/>
      <c r="H818" s="762"/>
      <c r="I818" s="762"/>
      <c r="J818" s="762"/>
      <c r="K818" s="762"/>
      <c r="L818" s="762"/>
      <c r="M818" s="762"/>
      <c r="N818" s="762"/>
      <c r="O818" s="762"/>
      <c r="P818" s="762"/>
      <c r="Q818" s="762"/>
      <c r="R818" s="762"/>
      <c r="S818" s="762"/>
      <c r="T818" s="762"/>
      <c r="U818" s="762"/>
      <c r="V818" s="762"/>
      <c r="W818" s="762"/>
      <c r="X818" s="762"/>
      <c r="Y818" s="762"/>
      <c r="Z818" s="762"/>
      <c r="AA818" s="762"/>
      <c r="AB818" s="762"/>
      <c r="AC818" s="762"/>
      <c r="AD818" s="762"/>
      <c r="AE818" s="762"/>
      <c r="AF818" s="762"/>
      <c r="AG818" s="762"/>
      <c r="AH818" s="762"/>
      <c r="AI818" s="762"/>
      <c r="AJ818" s="762"/>
      <c r="AK818" s="762"/>
      <c r="AL818" s="762"/>
      <c r="AM818" s="762"/>
      <c r="AN818" s="762"/>
      <c r="AO818" s="762"/>
      <c r="AP818" s="762"/>
      <c r="AQ818" s="762"/>
      <c r="AR818" s="762"/>
      <c r="AS818" s="762"/>
      <c r="AT818" s="762"/>
      <c r="AU818" s="762"/>
      <c r="AV818" s="762"/>
      <c r="AW818" s="762"/>
      <c r="AX818" s="762"/>
      <c r="AY818" s="762"/>
      <c r="AZ818" s="762"/>
      <c r="BA818" s="762"/>
      <c r="BB818" s="762"/>
    </row>
    <row r="819" spans="1:54" ht="12.6" customHeight="1">
      <c r="A819" s="762" t="s">
        <v>475</v>
      </c>
    </row>
    <row r="820" spans="1:54" ht="12.6" customHeight="1">
      <c r="A820" s="782"/>
      <c r="B820" s="783"/>
      <c r="C820" s="783"/>
      <c r="D820" s="783"/>
      <c r="E820" s="783"/>
      <c r="F820" s="783"/>
      <c r="G820" s="783"/>
      <c r="H820" s="783"/>
      <c r="I820" s="783"/>
      <c r="J820" s="783"/>
      <c r="K820" s="783"/>
      <c r="L820" s="792"/>
      <c r="M820" s="1149" t="s">
        <v>2268</v>
      </c>
      <c r="N820" s="1149"/>
      <c r="O820" s="1149"/>
      <c r="P820" s="1149"/>
      <c r="Q820" s="1149"/>
      <c r="R820" s="1149"/>
      <c r="S820" s="1149"/>
      <c r="T820" s="1149"/>
      <c r="U820" s="1149"/>
      <c r="V820" s="1149"/>
      <c r="W820" s="1149"/>
      <c r="X820" s="1149"/>
      <c r="Y820" s="1149"/>
      <c r="Z820" s="1149"/>
      <c r="AA820" s="1149"/>
      <c r="AB820" s="1149"/>
      <c r="AC820" s="1149"/>
      <c r="AD820" s="1149"/>
      <c r="AE820" s="1149"/>
      <c r="AF820" s="1149"/>
      <c r="AG820" s="1149"/>
      <c r="AH820" s="1149"/>
      <c r="AI820" s="1149"/>
      <c r="AJ820" s="1149"/>
      <c r="AK820" s="1149"/>
      <c r="AL820" s="1149"/>
      <c r="AM820" s="1149"/>
      <c r="AN820" s="1149"/>
      <c r="AO820" s="1149"/>
      <c r="AP820" s="1149"/>
      <c r="AQ820" s="1149"/>
      <c r="AR820" s="1149"/>
      <c r="AS820" s="1149"/>
      <c r="AT820" s="1149"/>
      <c r="AU820" s="1149"/>
      <c r="AV820" s="1149"/>
      <c r="AW820" s="1149"/>
      <c r="AX820" s="1149"/>
      <c r="AY820" s="1149"/>
      <c r="AZ820" s="1149"/>
      <c r="BA820" s="1149"/>
      <c r="BB820" s="1150"/>
    </row>
    <row r="821" spans="1:54" ht="12.6" customHeight="1">
      <c r="A821" s="785"/>
      <c r="B821" s="765"/>
      <c r="C821" s="765"/>
      <c r="D821" s="765"/>
      <c r="E821" s="765"/>
      <c r="F821" s="765"/>
      <c r="G821" s="765"/>
      <c r="H821" s="765"/>
      <c r="I821" s="765"/>
      <c r="J821" s="765"/>
      <c r="K821" s="765"/>
      <c r="L821" s="793"/>
      <c r="M821" s="782"/>
      <c r="N821" s="783"/>
      <c r="O821" s="783"/>
      <c r="P821" s="783"/>
      <c r="Q821" s="783"/>
      <c r="R821" s="783"/>
      <c r="S821" s="783"/>
      <c r="T821" s="792"/>
      <c r="U821" s="782"/>
      <c r="V821" s="783"/>
      <c r="W821" s="783"/>
      <c r="X821" s="783"/>
      <c r="Y821" s="783"/>
      <c r="Z821" s="783"/>
      <c r="AA821" s="792"/>
      <c r="AB821" s="782"/>
      <c r="AC821" s="783"/>
      <c r="AD821" s="783"/>
      <c r="AE821" s="783"/>
      <c r="AF821" s="783"/>
      <c r="AG821" s="783"/>
      <c r="AH821" s="792"/>
      <c r="AI821" s="782"/>
      <c r="AJ821" s="783"/>
      <c r="AK821" s="783"/>
      <c r="AL821" s="783"/>
      <c r="AM821" s="783"/>
      <c r="AN821" s="783"/>
      <c r="AO821" s="792"/>
      <c r="AP821" s="1149" t="s">
        <v>1607</v>
      </c>
      <c r="AQ821" s="1149"/>
      <c r="AR821" s="1149"/>
      <c r="AS821" s="1149"/>
      <c r="AT821" s="1149"/>
      <c r="AU821" s="1149"/>
      <c r="AV821" s="1149"/>
      <c r="AW821" s="1149"/>
      <c r="AX821" s="1149"/>
      <c r="AY821" s="1149"/>
      <c r="AZ821" s="1149"/>
      <c r="BA821" s="1149"/>
      <c r="BB821" s="1150"/>
    </row>
    <row r="822" spans="1:54" ht="12.6" customHeight="1">
      <c r="A822" s="1048" t="s">
        <v>469</v>
      </c>
      <c r="B822" s="1049"/>
      <c r="C822" s="1049"/>
      <c r="D822" s="1049"/>
      <c r="E822" s="1049"/>
      <c r="F822" s="1049"/>
      <c r="G822" s="1049"/>
      <c r="H822" s="1049"/>
      <c r="I822" s="1049"/>
      <c r="J822" s="1049"/>
      <c r="K822" s="1049"/>
      <c r="L822" s="1050"/>
      <c r="M822" s="1048" t="s">
        <v>1605</v>
      </c>
      <c r="N822" s="1049"/>
      <c r="O822" s="1049"/>
      <c r="P822" s="1049"/>
      <c r="Q822" s="1049"/>
      <c r="R822" s="1049"/>
      <c r="S822" s="1049"/>
      <c r="T822" s="1050"/>
      <c r="U822" s="1048" t="s">
        <v>1528</v>
      </c>
      <c r="V822" s="1049"/>
      <c r="W822" s="1049"/>
      <c r="X822" s="1049"/>
      <c r="Y822" s="1049"/>
      <c r="Z822" s="1049"/>
      <c r="AA822" s="1050"/>
      <c r="AB822" s="1048" t="s">
        <v>536</v>
      </c>
      <c r="AC822" s="1049"/>
      <c r="AD822" s="1049"/>
      <c r="AE822" s="1049"/>
      <c r="AF822" s="1049"/>
      <c r="AG822" s="1049"/>
      <c r="AH822" s="1050"/>
      <c r="AI822" s="1048" t="s">
        <v>537</v>
      </c>
      <c r="AJ822" s="1049"/>
      <c r="AK822" s="1049"/>
      <c r="AL822" s="1049"/>
      <c r="AM822" s="1049"/>
      <c r="AN822" s="1049"/>
      <c r="AO822" s="1050"/>
      <c r="AP822" s="1049" t="s">
        <v>1604</v>
      </c>
      <c r="AQ822" s="1049"/>
      <c r="AR822" s="1049"/>
      <c r="AS822" s="1049"/>
      <c r="AT822" s="1049"/>
      <c r="AU822" s="1049"/>
      <c r="AV822" s="1049"/>
      <c r="AW822" s="1049"/>
      <c r="AX822" s="1049"/>
      <c r="AY822" s="1049"/>
      <c r="AZ822" s="1049"/>
      <c r="BA822" s="1049"/>
      <c r="BB822" s="1050"/>
    </row>
    <row r="823" spans="1:54" ht="12.6" customHeight="1">
      <c r="A823" s="785"/>
      <c r="B823" s="765"/>
      <c r="C823" s="765"/>
      <c r="D823" s="765"/>
      <c r="E823" s="765"/>
      <c r="F823" s="765"/>
      <c r="G823" s="765"/>
      <c r="H823" s="765"/>
      <c r="I823" s="765"/>
      <c r="J823" s="765"/>
      <c r="K823" s="765"/>
      <c r="L823" s="793"/>
      <c r="M823" s="1048" t="s">
        <v>1590</v>
      </c>
      <c r="N823" s="1049"/>
      <c r="O823" s="1049"/>
      <c r="P823" s="1049"/>
      <c r="Q823" s="1049"/>
      <c r="R823" s="1049"/>
      <c r="S823" s="1049"/>
      <c r="T823" s="1050"/>
      <c r="U823" s="785"/>
      <c r="V823" s="765"/>
      <c r="W823" s="765"/>
      <c r="X823" s="765"/>
      <c r="Y823" s="765"/>
      <c r="Z823" s="765"/>
      <c r="AA823" s="793"/>
      <c r="AB823" s="785"/>
      <c r="AC823" s="765"/>
      <c r="AD823" s="765"/>
      <c r="AE823" s="765"/>
      <c r="AF823" s="765"/>
      <c r="AG823" s="765"/>
      <c r="AH823" s="793"/>
      <c r="AI823" s="785"/>
      <c r="AJ823" s="765"/>
      <c r="AK823" s="765"/>
      <c r="AL823" s="765"/>
      <c r="AM823" s="765"/>
      <c r="AN823" s="765"/>
      <c r="AO823" s="793"/>
      <c r="AP823" s="1049" t="s">
        <v>1603</v>
      </c>
      <c r="AQ823" s="1049"/>
      <c r="AR823" s="1049"/>
      <c r="AS823" s="1049"/>
      <c r="AT823" s="1049"/>
      <c r="AU823" s="1049"/>
      <c r="AV823" s="1049"/>
      <c r="AW823" s="1049"/>
      <c r="AX823" s="1049"/>
      <c r="AY823" s="1049"/>
      <c r="AZ823" s="1049"/>
      <c r="BA823" s="1049"/>
      <c r="BB823" s="1050"/>
    </row>
    <row r="824" spans="1:54" ht="12.6" customHeight="1">
      <c r="A824" s="785"/>
      <c r="B824" s="765"/>
      <c r="C824" s="765"/>
      <c r="D824" s="765"/>
      <c r="E824" s="765"/>
      <c r="F824" s="765"/>
      <c r="G824" s="765"/>
      <c r="H824" s="765"/>
      <c r="I824" s="765"/>
      <c r="J824" s="765"/>
      <c r="K824" s="765"/>
      <c r="L824" s="793"/>
      <c r="M824" s="785"/>
      <c r="N824" s="765"/>
      <c r="O824" s="765"/>
      <c r="P824" s="765"/>
      <c r="Q824" s="765"/>
      <c r="R824" s="765"/>
      <c r="S824" s="765"/>
      <c r="T824" s="793"/>
      <c r="U824" s="785"/>
      <c r="V824" s="765"/>
      <c r="W824" s="765"/>
      <c r="X824" s="765"/>
      <c r="Y824" s="765"/>
      <c r="Z824" s="765"/>
      <c r="AA824" s="793"/>
      <c r="AB824" s="785"/>
      <c r="AC824" s="765"/>
      <c r="AD824" s="765"/>
      <c r="AE824" s="765"/>
      <c r="AF824" s="765"/>
      <c r="AG824" s="765"/>
      <c r="AH824" s="793"/>
      <c r="AI824" s="785"/>
      <c r="AJ824" s="765"/>
      <c r="AK824" s="765"/>
      <c r="AL824" s="765"/>
      <c r="AM824" s="765"/>
      <c r="AN824" s="765"/>
      <c r="AO824" s="793"/>
      <c r="AP824" s="1049" t="s">
        <v>1602</v>
      </c>
      <c r="AQ824" s="1049"/>
      <c r="AR824" s="1049"/>
      <c r="AS824" s="1049"/>
      <c r="AT824" s="1049"/>
      <c r="AU824" s="1049"/>
      <c r="AV824" s="1049"/>
      <c r="AW824" s="1049"/>
      <c r="AX824" s="1049"/>
      <c r="AY824" s="1049"/>
      <c r="AZ824" s="1049"/>
      <c r="BA824" s="1049"/>
      <c r="BB824" s="1050"/>
    </row>
    <row r="825" spans="1:54" ht="12.6" customHeight="1">
      <c r="A825" s="1051" t="s">
        <v>817</v>
      </c>
      <c r="B825" s="1052"/>
      <c r="C825" s="1052"/>
      <c r="D825" s="1052"/>
      <c r="E825" s="1052"/>
      <c r="F825" s="1052"/>
      <c r="G825" s="1052"/>
      <c r="H825" s="1052"/>
      <c r="I825" s="1052"/>
      <c r="J825" s="1052"/>
      <c r="K825" s="1052"/>
      <c r="L825" s="1053"/>
      <c r="M825" s="1051" t="s">
        <v>2269</v>
      </c>
      <c r="N825" s="1052"/>
      <c r="O825" s="1052"/>
      <c r="P825" s="1052"/>
      <c r="Q825" s="1052" t="s">
        <v>2270</v>
      </c>
      <c r="R825" s="1052"/>
      <c r="S825" s="1052"/>
      <c r="T825" s="1053"/>
      <c r="U825" s="1051" t="s">
        <v>2271</v>
      </c>
      <c r="V825" s="1052"/>
      <c r="W825" s="1052"/>
      <c r="X825" s="1052"/>
      <c r="Y825" s="1052" t="s">
        <v>2272</v>
      </c>
      <c r="Z825" s="1052"/>
      <c r="AA825" s="1053"/>
      <c r="AB825" s="1051" t="s">
        <v>2273</v>
      </c>
      <c r="AC825" s="1052"/>
      <c r="AD825" s="1052"/>
      <c r="AE825" s="1052"/>
      <c r="AF825" s="1052" t="s">
        <v>2274</v>
      </c>
      <c r="AG825" s="1052"/>
      <c r="AH825" s="1053"/>
      <c r="AI825" s="1051" t="s">
        <v>2275</v>
      </c>
      <c r="AJ825" s="1052"/>
      <c r="AK825" s="1052"/>
      <c r="AL825" s="1052"/>
      <c r="AM825" s="1052" t="s">
        <v>2276</v>
      </c>
      <c r="AN825" s="1052"/>
      <c r="AO825" s="1053"/>
      <c r="AP825" s="1051" t="s">
        <v>2277</v>
      </c>
      <c r="AQ825" s="1052"/>
      <c r="AR825" s="1052"/>
      <c r="AS825" s="1052"/>
      <c r="AT825" s="1052"/>
      <c r="AU825" s="1052"/>
      <c r="AV825" s="1052"/>
      <c r="AW825" s="1052" t="s">
        <v>2278</v>
      </c>
      <c r="AX825" s="1052"/>
      <c r="AY825" s="1052"/>
      <c r="AZ825" s="1052"/>
      <c r="BA825" s="1052"/>
      <c r="BB825" s="1053"/>
    </row>
    <row r="826" spans="1:54" ht="12.6" customHeight="1">
      <c r="A826" s="1338" t="s">
        <v>2267</v>
      </c>
      <c r="B826" s="1339"/>
      <c r="C826" s="1339"/>
      <c r="D826" s="1339"/>
      <c r="E826" s="1339"/>
      <c r="F826" s="1339"/>
      <c r="G826" s="1339"/>
      <c r="H826" s="1339"/>
      <c r="I826" s="1339"/>
      <c r="J826" s="1339"/>
      <c r="K826" s="1339"/>
      <c r="L826" s="1340"/>
      <c r="M826" s="1344"/>
      <c r="N826" s="1344"/>
      <c r="O826" s="1344"/>
      <c r="P826" s="1344"/>
      <c r="Q826" s="1344"/>
      <c r="R826" s="1344"/>
      <c r="S826" s="1344"/>
      <c r="T826" s="1344"/>
      <c r="U826" s="1319"/>
      <c r="V826" s="1320"/>
      <c r="W826" s="1320"/>
      <c r="X826" s="1321"/>
      <c r="Y826" s="1319"/>
      <c r="Z826" s="1320"/>
      <c r="AA826" s="1321"/>
      <c r="AB826" s="1319"/>
      <c r="AC826" s="1320"/>
      <c r="AD826" s="1320"/>
      <c r="AE826" s="1321"/>
      <c r="AF826" s="1319"/>
      <c r="AG826" s="1320"/>
      <c r="AH826" s="1321"/>
      <c r="AI826" s="1319"/>
      <c r="AJ826" s="1320"/>
      <c r="AK826" s="1320"/>
      <c r="AL826" s="1321"/>
      <c r="AM826" s="1319"/>
      <c r="AN826" s="1320"/>
      <c r="AO826" s="1321"/>
      <c r="AP826" s="1173"/>
      <c r="AQ826" s="1174"/>
      <c r="AR826" s="1174"/>
      <c r="AS826" s="1174"/>
      <c r="AT826" s="1174"/>
      <c r="AU826" s="1174"/>
      <c r="AV826" s="1175"/>
      <c r="AW826" s="1173"/>
      <c r="AX826" s="1174"/>
      <c r="AY826" s="1174"/>
      <c r="AZ826" s="1174"/>
      <c r="BA826" s="1174"/>
      <c r="BB826" s="1175"/>
    </row>
    <row r="827" spans="1:54" ht="12.6" customHeight="1">
      <c r="A827" s="1147"/>
      <c r="B827" s="1147"/>
      <c r="C827" s="1147"/>
      <c r="D827" s="1147"/>
      <c r="E827" s="1147"/>
      <c r="F827" s="1147"/>
      <c r="G827" s="1147"/>
      <c r="H827" s="1147"/>
      <c r="I827" s="1147"/>
      <c r="J827" s="1147"/>
      <c r="K827" s="1147"/>
      <c r="L827" s="1147"/>
      <c r="M827" s="1318"/>
      <c r="N827" s="1318"/>
      <c r="O827" s="1318"/>
      <c r="P827" s="1318"/>
      <c r="Q827" s="1318"/>
      <c r="R827" s="1318"/>
      <c r="S827" s="1318"/>
      <c r="T827" s="1318"/>
      <c r="U827" s="1173"/>
      <c r="V827" s="1174"/>
      <c r="W827" s="1174"/>
      <c r="X827" s="1175"/>
      <c r="Y827" s="1173"/>
      <c r="Z827" s="1174"/>
      <c r="AA827" s="1175"/>
      <c r="AB827" s="1173"/>
      <c r="AC827" s="1174"/>
      <c r="AD827" s="1174"/>
      <c r="AE827" s="1175"/>
      <c r="AF827" s="1173"/>
      <c r="AG827" s="1174"/>
      <c r="AH827" s="1175"/>
      <c r="AI827" s="1173"/>
      <c r="AJ827" s="1174"/>
      <c r="AK827" s="1174"/>
      <c r="AL827" s="1175"/>
      <c r="AM827" s="1173"/>
      <c r="AN827" s="1174"/>
      <c r="AO827" s="1175"/>
      <c r="AP827" s="1173"/>
      <c r="AQ827" s="1174"/>
      <c r="AR827" s="1174"/>
      <c r="AS827" s="1174"/>
      <c r="AT827" s="1174"/>
      <c r="AU827" s="1174"/>
      <c r="AV827" s="1175"/>
      <c r="AW827" s="1173"/>
      <c r="AX827" s="1174"/>
      <c r="AY827" s="1174"/>
      <c r="AZ827" s="1174"/>
      <c r="BA827" s="1174"/>
      <c r="BB827" s="1175"/>
    </row>
    <row r="828" spans="1:54" ht="12.6" customHeight="1">
      <c r="A828" s="1147"/>
      <c r="B828" s="1147"/>
      <c r="C828" s="1147"/>
      <c r="D828" s="1147"/>
      <c r="E828" s="1147"/>
      <c r="F828" s="1147"/>
      <c r="G828" s="1147"/>
      <c r="H828" s="1147"/>
      <c r="I828" s="1147"/>
      <c r="J828" s="1147"/>
      <c r="K828" s="1147"/>
      <c r="L828" s="1147"/>
      <c r="M828" s="1318"/>
      <c r="N828" s="1318"/>
      <c r="O828" s="1318"/>
      <c r="P828" s="1318"/>
      <c r="Q828" s="1318"/>
      <c r="R828" s="1318"/>
      <c r="S828" s="1318"/>
      <c r="T828" s="1318"/>
      <c r="U828" s="1173"/>
      <c r="V828" s="1174"/>
      <c r="W828" s="1174"/>
      <c r="X828" s="1175"/>
      <c r="Y828" s="1173"/>
      <c r="Z828" s="1174"/>
      <c r="AA828" s="1175"/>
      <c r="AB828" s="1173"/>
      <c r="AC828" s="1174"/>
      <c r="AD828" s="1174"/>
      <c r="AE828" s="1175"/>
      <c r="AF828" s="1173"/>
      <c r="AG828" s="1174"/>
      <c r="AH828" s="1175"/>
      <c r="AI828" s="1173"/>
      <c r="AJ828" s="1174"/>
      <c r="AK828" s="1174"/>
      <c r="AL828" s="1175"/>
      <c r="AM828" s="1173"/>
      <c r="AN828" s="1174"/>
      <c r="AO828" s="1175"/>
      <c r="AP828" s="1173"/>
      <c r="AQ828" s="1174"/>
      <c r="AR828" s="1174"/>
      <c r="AS828" s="1174"/>
      <c r="AT828" s="1174"/>
      <c r="AU828" s="1174"/>
      <c r="AV828" s="1175"/>
      <c r="AW828" s="1173"/>
      <c r="AX828" s="1174"/>
      <c r="AY828" s="1174"/>
      <c r="AZ828" s="1174"/>
      <c r="BA828" s="1174"/>
      <c r="BB828" s="1175"/>
    </row>
    <row r="829" spans="1:54" ht="12.6" customHeight="1">
      <c r="A829" s="1337" t="s">
        <v>538</v>
      </c>
      <c r="B829" s="1337"/>
      <c r="C829" s="1337"/>
      <c r="D829" s="1337"/>
      <c r="E829" s="1337"/>
      <c r="F829" s="1337"/>
      <c r="G829" s="1337"/>
      <c r="H829" s="1337"/>
      <c r="I829" s="1337"/>
      <c r="J829" s="1337"/>
      <c r="K829" s="1337"/>
      <c r="L829" s="1337"/>
      <c r="M829" s="1318"/>
      <c r="N829" s="1318"/>
      <c r="O829" s="1318"/>
      <c r="P829" s="1318"/>
      <c r="Q829" s="1318"/>
      <c r="R829" s="1318"/>
      <c r="S829" s="1318"/>
      <c r="T829" s="1318"/>
      <c r="U829" s="1173"/>
      <c r="V829" s="1174"/>
      <c r="W829" s="1174"/>
      <c r="X829" s="1175"/>
      <c r="Y829" s="1173"/>
      <c r="Z829" s="1174"/>
      <c r="AA829" s="1175"/>
      <c r="AB829" s="1173"/>
      <c r="AC829" s="1174"/>
      <c r="AD829" s="1174"/>
      <c r="AE829" s="1175"/>
      <c r="AF829" s="1173"/>
      <c r="AG829" s="1174"/>
      <c r="AH829" s="1175"/>
      <c r="AI829" s="1173"/>
      <c r="AJ829" s="1174"/>
      <c r="AK829" s="1174"/>
      <c r="AL829" s="1175"/>
      <c r="AM829" s="1173"/>
      <c r="AN829" s="1174"/>
      <c r="AO829" s="1175"/>
      <c r="AP829" s="1173"/>
      <c r="AQ829" s="1174"/>
      <c r="AR829" s="1174"/>
      <c r="AS829" s="1174"/>
      <c r="AT829" s="1174"/>
      <c r="AU829" s="1174"/>
      <c r="AV829" s="1175"/>
      <c r="AW829" s="1173"/>
      <c r="AX829" s="1174"/>
      <c r="AY829" s="1174"/>
      <c r="AZ829" s="1174"/>
      <c r="BA829" s="1174"/>
      <c r="BB829" s="1175"/>
    </row>
    <row r="830" spans="1:54" ht="12.6" customHeight="1">
      <c r="A830" s="1336" t="s">
        <v>2290</v>
      </c>
      <c r="B830" s="1336"/>
      <c r="C830" s="1336"/>
      <c r="D830" s="1336"/>
      <c r="E830" s="1336"/>
      <c r="F830" s="1336"/>
      <c r="G830" s="1336"/>
      <c r="H830" s="1336"/>
      <c r="I830" s="1336"/>
      <c r="J830" s="1336"/>
      <c r="K830" s="1336"/>
      <c r="L830" s="1336"/>
      <c r="M830" s="1318"/>
      <c r="N830" s="1318"/>
      <c r="O830" s="1318"/>
      <c r="P830" s="1318"/>
      <c r="Q830" s="1318"/>
      <c r="R830" s="1318"/>
      <c r="S830" s="1318"/>
      <c r="T830" s="1318"/>
      <c r="U830" s="1173"/>
      <c r="V830" s="1174"/>
      <c r="W830" s="1174"/>
      <c r="X830" s="1175"/>
      <c r="Y830" s="1173"/>
      <c r="Z830" s="1174"/>
      <c r="AA830" s="1175"/>
      <c r="AB830" s="1173"/>
      <c r="AC830" s="1174"/>
      <c r="AD830" s="1174"/>
      <c r="AE830" s="1175"/>
      <c r="AF830" s="1173"/>
      <c r="AG830" s="1174"/>
      <c r="AH830" s="1175"/>
      <c r="AI830" s="1173"/>
      <c r="AJ830" s="1174"/>
      <c r="AK830" s="1174"/>
      <c r="AL830" s="1175"/>
      <c r="AM830" s="1173"/>
      <c r="AN830" s="1174"/>
      <c r="AO830" s="1175"/>
      <c r="AP830" s="1173"/>
      <c r="AQ830" s="1174"/>
      <c r="AR830" s="1174"/>
      <c r="AS830" s="1174"/>
      <c r="AT830" s="1174"/>
      <c r="AU830" s="1174"/>
      <c r="AV830" s="1175"/>
      <c r="AW830" s="1173"/>
      <c r="AX830" s="1174"/>
      <c r="AY830" s="1174"/>
      <c r="AZ830" s="1174"/>
      <c r="BA830" s="1174"/>
      <c r="BB830" s="1175"/>
    </row>
    <row r="831" spans="1:54" ht="12.6" customHeight="1">
      <c r="A831" s="1336" t="s">
        <v>2279</v>
      </c>
      <c r="B831" s="1336"/>
      <c r="C831" s="1336"/>
      <c r="D831" s="1336"/>
      <c r="E831" s="1336"/>
      <c r="F831" s="1336"/>
      <c r="G831" s="1336"/>
      <c r="H831" s="1336"/>
      <c r="I831" s="1336"/>
      <c r="J831" s="1336"/>
      <c r="K831" s="1336"/>
      <c r="L831" s="1336"/>
      <c r="M831" s="1318"/>
      <c r="N831" s="1318"/>
      <c r="O831" s="1318"/>
      <c r="P831" s="1318"/>
      <c r="Q831" s="1318"/>
      <c r="R831" s="1318"/>
      <c r="S831" s="1318"/>
      <c r="T831" s="1318"/>
      <c r="U831" s="1173"/>
      <c r="V831" s="1174"/>
      <c r="W831" s="1174"/>
      <c r="X831" s="1175"/>
      <c r="Y831" s="1173"/>
      <c r="Z831" s="1174"/>
      <c r="AA831" s="1175"/>
      <c r="AB831" s="1173"/>
      <c r="AC831" s="1174"/>
      <c r="AD831" s="1174"/>
      <c r="AE831" s="1175"/>
      <c r="AF831" s="1173"/>
      <c r="AG831" s="1174"/>
      <c r="AH831" s="1175"/>
      <c r="AI831" s="1173"/>
      <c r="AJ831" s="1174"/>
      <c r="AK831" s="1174"/>
      <c r="AL831" s="1175"/>
      <c r="AM831" s="1173"/>
      <c r="AN831" s="1174"/>
      <c r="AO831" s="1175"/>
      <c r="AP831" s="1173"/>
      <c r="AQ831" s="1174"/>
      <c r="AR831" s="1174"/>
      <c r="AS831" s="1174"/>
      <c r="AT831" s="1174"/>
      <c r="AU831" s="1174"/>
      <c r="AV831" s="1175"/>
      <c r="AW831" s="1173"/>
      <c r="AX831" s="1174"/>
      <c r="AY831" s="1174"/>
      <c r="AZ831" s="1174"/>
      <c r="BA831" s="1174"/>
      <c r="BB831" s="1175"/>
    </row>
    <row r="832" spans="1:54" ht="12.6" customHeight="1">
      <c r="A832" s="833" t="s">
        <v>2280</v>
      </c>
      <c r="B832" s="834"/>
      <c r="C832" s="834"/>
      <c r="D832" s="834"/>
      <c r="E832" s="834"/>
      <c r="F832" s="834"/>
      <c r="G832" s="834"/>
      <c r="H832" s="834"/>
      <c r="I832" s="834"/>
      <c r="J832" s="834"/>
      <c r="K832" s="834"/>
      <c r="L832" s="835"/>
      <c r="M832" s="1318"/>
      <c r="N832" s="1318"/>
      <c r="O832" s="1318"/>
      <c r="P832" s="1318"/>
      <c r="Q832" s="1318"/>
      <c r="R832" s="1318"/>
      <c r="S832" s="1318"/>
      <c r="T832" s="1318"/>
      <c r="U832" s="1173"/>
      <c r="V832" s="1174"/>
      <c r="W832" s="1174"/>
      <c r="X832" s="1175"/>
      <c r="Y832" s="1173"/>
      <c r="Z832" s="1174"/>
      <c r="AA832" s="1175"/>
      <c r="AB832" s="1173"/>
      <c r="AC832" s="1174"/>
      <c r="AD832" s="1174"/>
      <c r="AE832" s="1175"/>
      <c r="AF832" s="1173"/>
      <c r="AG832" s="1174"/>
      <c r="AH832" s="1175"/>
      <c r="AI832" s="1173"/>
      <c r="AJ832" s="1174"/>
      <c r="AK832" s="1174"/>
      <c r="AL832" s="1175"/>
      <c r="AM832" s="1173"/>
      <c r="AN832" s="1174"/>
      <c r="AO832" s="1175"/>
      <c r="AP832" s="1173"/>
      <c r="AQ832" s="1174"/>
      <c r="AR832" s="1174"/>
      <c r="AS832" s="1174"/>
      <c r="AT832" s="1174"/>
      <c r="AU832" s="1174"/>
      <c r="AV832" s="1175"/>
      <c r="AW832" s="1173"/>
      <c r="AX832" s="1174"/>
      <c r="AY832" s="1174"/>
      <c r="AZ832" s="1174"/>
      <c r="BA832" s="1174"/>
      <c r="BB832" s="1175"/>
    </row>
    <row r="833" spans="1:54" ht="12.6" customHeight="1">
      <c r="A833" s="833" t="s">
        <v>2281</v>
      </c>
      <c r="B833" s="834"/>
      <c r="C833" s="834"/>
      <c r="D833" s="834"/>
      <c r="E833" s="834"/>
      <c r="F833" s="834"/>
      <c r="G833" s="834"/>
      <c r="H833" s="834"/>
      <c r="I833" s="834"/>
      <c r="J833" s="834"/>
      <c r="K833" s="834"/>
      <c r="L833" s="835"/>
      <c r="M833" s="1318"/>
      <c r="N833" s="1318"/>
      <c r="O833" s="1318"/>
      <c r="P833" s="1318"/>
      <c r="Q833" s="1318"/>
      <c r="R833" s="1318"/>
      <c r="S833" s="1318"/>
      <c r="T833" s="1318"/>
      <c r="U833" s="1173"/>
      <c r="V833" s="1174"/>
      <c r="W833" s="1174"/>
      <c r="X833" s="1175"/>
      <c r="Y833" s="1173"/>
      <c r="Z833" s="1174"/>
      <c r="AA833" s="1175"/>
      <c r="AB833" s="1173"/>
      <c r="AC833" s="1174"/>
      <c r="AD833" s="1174"/>
      <c r="AE833" s="1175"/>
      <c r="AF833" s="1173"/>
      <c r="AG833" s="1174"/>
      <c r="AH833" s="1175"/>
      <c r="AI833" s="1173"/>
      <c r="AJ833" s="1174"/>
      <c r="AK833" s="1174"/>
      <c r="AL833" s="1175"/>
      <c r="AM833" s="1173"/>
      <c r="AN833" s="1174"/>
      <c r="AO833" s="1175"/>
      <c r="AP833" s="1173"/>
      <c r="AQ833" s="1174"/>
      <c r="AR833" s="1174"/>
      <c r="AS833" s="1174"/>
      <c r="AT833" s="1174"/>
      <c r="AU833" s="1174"/>
      <c r="AV833" s="1175"/>
      <c r="AW833" s="1173"/>
      <c r="AX833" s="1174"/>
      <c r="AY833" s="1174"/>
      <c r="AZ833" s="1174"/>
      <c r="BA833" s="1174"/>
      <c r="BB833" s="1175"/>
    </row>
    <row r="834" spans="1:54" ht="12.6" customHeight="1">
      <c r="A834" s="833" t="s">
        <v>2282</v>
      </c>
      <c r="B834" s="834"/>
      <c r="C834" s="834"/>
      <c r="D834" s="834"/>
      <c r="E834" s="834"/>
      <c r="F834" s="834"/>
      <c r="G834" s="834"/>
      <c r="H834" s="834"/>
      <c r="I834" s="834"/>
      <c r="J834" s="834"/>
      <c r="K834" s="834"/>
      <c r="L834" s="835"/>
      <c r="M834" s="1318"/>
      <c r="N834" s="1318"/>
      <c r="O834" s="1318"/>
      <c r="P834" s="1318"/>
      <c r="Q834" s="1318"/>
      <c r="R834" s="1318"/>
      <c r="S834" s="1318"/>
      <c r="T834" s="1318"/>
      <c r="U834" s="1173"/>
      <c r="V834" s="1174"/>
      <c r="W834" s="1174"/>
      <c r="X834" s="1175"/>
      <c r="Y834" s="1173"/>
      <c r="Z834" s="1174"/>
      <c r="AA834" s="1175"/>
      <c r="AB834" s="1173"/>
      <c r="AC834" s="1174"/>
      <c r="AD834" s="1174"/>
      <c r="AE834" s="1175"/>
      <c r="AF834" s="1173"/>
      <c r="AG834" s="1174"/>
      <c r="AH834" s="1175"/>
      <c r="AI834" s="1173"/>
      <c r="AJ834" s="1174"/>
      <c r="AK834" s="1174"/>
      <c r="AL834" s="1175"/>
      <c r="AM834" s="1173"/>
      <c r="AN834" s="1174"/>
      <c r="AO834" s="1175"/>
      <c r="AP834" s="1173"/>
      <c r="AQ834" s="1174"/>
      <c r="AR834" s="1174"/>
      <c r="AS834" s="1174"/>
      <c r="AT834" s="1174"/>
      <c r="AU834" s="1174"/>
      <c r="AV834" s="1175"/>
      <c r="AW834" s="1173"/>
      <c r="AX834" s="1174"/>
      <c r="AY834" s="1174"/>
      <c r="AZ834" s="1174"/>
      <c r="BA834" s="1174"/>
      <c r="BB834" s="1175"/>
    </row>
    <row r="835" spans="1:54" ht="12.6" customHeight="1">
      <c r="A835" s="833" t="s">
        <v>2283</v>
      </c>
      <c r="B835" s="834"/>
      <c r="C835" s="834"/>
      <c r="D835" s="834"/>
      <c r="E835" s="834"/>
      <c r="F835" s="834"/>
      <c r="G835" s="834"/>
      <c r="H835" s="834"/>
      <c r="I835" s="834"/>
      <c r="J835" s="834"/>
      <c r="K835" s="834"/>
      <c r="L835" s="835"/>
      <c r="M835" s="1318"/>
      <c r="N835" s="1318"/>
      <c r="O835" s="1318"/>
      <c r="P835" s="1318"/>
      <c r="Q835" s="1318"/>
      <c r="R835" s="1318"/>
      <c r="S835" s="1318"/>
      <c r="T835" s="1318"/>
      <c r="U835" s="1173"/>
      <c r="V835" s="1174"/>
      <c r="W835" s="1174"/>
      <c r="X835" s="1175"/>
      <c r="Y835" s="1173"/>
      <c r="Z835" s="1174"/>
      <c r="AA835" s="1175"/>
      <c r="AB835" s="1173"/>
      <c r="AC835" s="1174"/>
      <c r="AD835" s="1174"/>
      <c r="AE835" s="1175"/>
      <c r="AF835" s="1173"/>
      <c r="AG835" s="1174"/>
      <c r="AH835" s="1175"/>
      <c r="AI835" s="1173"/>
      <c r="AJ835" s="1174"/>
      <c r="AK835" s="1174"/>
      <c r="AL835" s="1175"/>
      <c r="AM835" s="1173"/>
      <c r="AN835" s="1174"/>
      <c r="AO835" s="1175"/>
      <c r="AP835" s="1173"/>
      <c r="AQ835" s="1174"/>
      <c r="AR835" s="1174"/>
      <c r="AS835" s="1174"/>
      <c r="AT835" s="1174"/>
      <c r="AU835" s="1174"/>
      <c r="AV835" s="1175"/>
      <c r="AW835" s="1173"/>
      <c r="AX835" s="1174"/>
      <c r="AY835" s="1174"/>
      <c r="AZ835" s="1174"/>
      <c r="BA835" s="1174"/>
      <c r="BB835" s="1175"/>
    </row>
    <row r="836" spans="1:54" ht="12.6" customHeight="1">
      <c r="A836" s="1324" t="s">
        <v>2289</v>
      </c>
      <c r="B836" s="1325"/>
      <c r="C836" s="1325"/>
      <c r="D836" s="1325"/>
      <c r="E836" s="1325"/>
      <c r="F836" s="1325"/>
      <c r="G836" s="1325"/>
      <c r="H836" s="1325"/>
      <c r="I836" s="1325"/>
      <c r="J836" s="1325"/>
      <c r="K836" s="1325"/>
      <c r="L836" s="1326"/>
      <c r="M836" s="1318"/>
      <c r="N836" s="1318"/>
      <c r="O836" s="1318"/>
      <c r="P836" s="1318"/>
      <c r="Q836" s="1318"/>
      <c r="R836" s="1318"/>
      <c r="S836" s="1318"/>
      <c r="T836" s="1318"/>
      <c r="U836" s="1173"/>
      <c r="V836" s="1174"/>
      <c r="W836" s="1174"/>
      <c r="X836" s="1175"/>
      <c r="Y836" s="1173"/>
      <c r="Z836" s="1174"/>
      <c r="AA836" s="1175"/>
      <c r="AB836" s="1173"/>
      <c r="AC836" s="1174"/>
      <c r="AD836" s="1174"/>
      <c r="AE836" s="1175"/>
      <c r="AF836" s="1173"/>
      <c r="AG836" s="1174"/>
      <c r="AH836" s="1175"/>
      <c r="AI836" s="1173"/>
      <c r="AJ836" s="1174"/>
      <c r="AK836" s="1174"/>
      <c r="AL836" s="1175"/>
      <c r="AM836" s="1173"/>
      <c r="AN836" s="1174"/>
      <c r="AO836" s="1175"/>
      <c r="AP836" s="1173"/>
      <c r="AQ836" s="1174"/>
      <c r="AR836" s="1174"/>
      <c r="AS836" s="1174"/>
      <c r="AT836" s="1174"/>
      <c r="AU836" s="1174"/>
      <c r="AV836" s="1175"/>
      <c r="AW836" s="1173"/>
      <c r="AX836" s="1174"/>
      <c r="AY836" s="1174"/>
      <c r="AZ836" s="1174"/>
      <c r="BA836" s="1174"/>
      <c r="BB836" s="1175"/>
    </row>
    <row r="837" spans="1:54" ht="12.6" customHeight="1">
      <c r="A837" s="1324" t="s">
        <v>2288</v>
      </c>
      <c r="B837" s="1325"/>
      <c r="C837" s="1325"/>
      <c r="D837" s="1325"/>
      <c r="E837" s="1325"/>
      <c r="F837" s="1325"/>
      <c r="G837" s="1325"/>
      <c r="H837" s="1325"/>
      <c r="I837" s="1325"/>
      <c r="J837" s="1325"/>
      <c r="K837" s="1325"/>
      <c r="L837" s="1326"/>
      <c r="M837" s="1318"/>
      <c r="N837" s="1318"/>
      <c r="O837" s="1318"/>
      <c r="P837" s="1318"/>
      <c r="Q837" s="1318"/>
      <c r="R837" s="1318"/>
      <c r="S837" s="1318"/>
      <c r="T837" s="1318"/>
      <c r="U837" s="1173"/>
      <c r="V837" s="1174"/>
      <c r="W837" s="1174"/>
      <c r="X837" s="1175"/>
      <c r="Y837" s="1173"/>
      <c r="Z837" s="1174"/>
      <c r="AA837" s="1175"/>
      <c r="AB837" s="1173"/>
      <c r="AC837" s="1174"/>
      <c r="AD837" s="1174"/>
      <c r="AE837" s="1175"/>
      <c r="AF837" s="1173"/>
      <c r="AG837" s="1174"/>
      <c r="AH837" s="1175"/>
      <c r="AI837" s="1173"/>
      <c r="AJ837" s="1174"/>
      <c r="AK837" s="1174"/>
      <c r="AL837" s="1175"/>
      <c r="AM837" s="1173"/>
      <c r="AN837" s="1174"/>
      <c r="AO837" s="1175"/>
      <c r="AP837" s="1173"/>
      <c r="AQ837" s="1174"/>
      <c r="AR837" s="1174"/>
      <c r="AS837" s="1174"/>
      <c r="AT837" s="1174"/>
      <c r="AU837" s="1174"/>
      <c r="AV837" s="1175"/>
      <c r="AW837" s="1173"/>
      <c r="AX837" s="1174"/>
      <c r="AY837" s="1174"/>
      <c r="AZ837" s="1174"/>
      <c r="BA837" s="1174"/>
      <c r="BB837" s="1175"/>
    </row>
    <row r="838" spans="1:54" ht="12.6" customHeight="1">
      <c r="A838" s="1324" t="s">
        <v>2285</v>
      </c>
      <c r="B838" s="1325"/>
      <c r="C838" s="1325"/>
      <c r="D838" s="1325"/>
      <c r="E838" s="1325"/>
      <c r="F838" s="1325"/>
      <c r="G838" s="1325"/>
      <c r="H838" s="1325"/>
      <c r="I838" s="1325"/>
      <c r="J838" s="1325"/>
      <c r="K838" s="1325"/>
      <c r="L838" s="1326"/>
      <c r="M838" s="1318"/>
      <c r="N838" s="1318"/>
      <c r="O838" s="1318"/>
      <c r="P838" s="1318"/>
      <c r="Q838" s="1318"/>
      <c r="R838" s="1318"/>
      <c r="S838" s="1318"/>
      <c r="T838" s="1318"/>
      <c r="U838" s="1173"/>
      <c r="V838" s="1174"/>
      <c r="W838" s="1174"/>
      <c r="X838" s="1175"/>
      <c r="Y838" s="1173"/>
      <c r="Z838" s="1174"/>
      <c r="AA838" s="1175"/>
      <c r="AB838" s="1173"/>
      <c r="AC838" s="1174"/>
      <c r="AD838" s="1174"/>
      <c r="AE838" s="1175"/>
      <c r="AF838" s="1173"/>
      <c r="AG838" s="1174"/>
      <c r="AH838" s="1175"/>
      <c r="AI838" s="1173"/>
      <c r="AJ838" s="1174"/>
      <c r="AK838" s="1174"/>
      <c r="AL838" s="1175"/>
      <c r="AM838" s="1173"/>
      <c r="AN838" s="1174"/>
      <c r="AO838" s="1175"/>
      <c r="AP838" s="1173"/>
      <c r="AQ838" s="1174"/>
      <c r="AR838" s="1174"/>
      <c r="AS838" s="1174"/>
      <c r="AT838" s="1174"/>
      <c r="AU838" s="1174"/>
      <c r="AV838" s="1175"/>
      <c r="AW838" s="1173"/>
      <c r="AX838" s="1174"/>
      <c r="AY838" s="1174"/>
      <c r="AZ838" s="1174"/>
      <c r="BA838" s="1174"/>
      <c r="BB838" s="1175"/>
    </row>
    <row r="839" spans="1:54" ht="12.6" customHeight="1">
      <c r="A839" s="1324" t="s">
        <v>2284</v>
      </c>
      <c r="B839" s="1325"/>
      <c r="C839" s="1325"/>
      <c r="D839" s="1325"/>
      <c r="E839" s="1325"/>
      <c r="F839" s="1325"/>
      <c r="G839" s="1325"/>
      <c r="H839" s="1325"/>
      <c r="I839" s="1325"/>
      <c r="J839" s="1325"/>
      <c r="K839" s="1325"/>
      <c r="L839" s="1326"/>
      <c r="M839" s="1318"/>
      <c r="N839" s="1318"/>
      <c r="O839" s="1318"/>
      <c r="P839" s="1318"/>
      <c r="Q839" s="1318"/>
      <c r="R839" s="1318"/>
      <c r="S839" s="1318"/>
      <c r="T839" s="1318"/>
      <c r="U839" s="1173"/>
      <c r="V839" s="1174"/>
      <c r="W839" s="1174"/>
      <c r="X839" s="1175"/>
      <c r="Y839" s="1173"/>
      <c r="Z839" s="1174"/>
      <c r="AA839" s="1175"/>
      <c r="AB839" s="1173"/>
      <c r="AC839" s="1174"/>
      <c r="AD839" s="1174"/>
      <c r="AE839" s="1175"/>
      <c r="AF839" s="1173"/>
      <c r="AG839" s="1174"/>
      <c r="AH839" s="1175"/>
      <c r="AI839" s="1173"/>
      <c r="AJ839" s="1174"/>
      <c r="AK839" s="1174"/>
      <c r="AL839" s="1175"/>
      <c r="AM839" s="1173"/>
      <c r="AN839" s="1174"/>
      <c r="AO839" s="1175"/>
      <c r="AP839" s="1173"/>
      <c r="AQ839" s="1174"/>
      <c r="AR839" s="1174"/>
      <c r="AS839" s="1174"/>
      <c r="AT839" s="1174"/>
      <c r="AU839" s="1174"/>
      <c r="AV839" s="1175"/>
      <c r="AW839" s="1173"/>
      <c r="AX839" s="1174"/>
      <c r="AY839" s="1174"/>
      <c r="AZ839" s="1174"/>
      <c r="BA839" s="1174"/>
      <c r="BB839" s="1175"/>
    </row>
    <row r="840" spans="1:54" ht="12.6" customHeight="1">
      <c r="A840" s="1348" t="s">
        <v>2286</v>
      </c>
      <c r="B840" s="1349"/>
      <c r="C840" s="1349"/>
      <c r="D840" s="1349"/>
      <c r="E840" s="1349"/>
      <c r="F840" s="1349"/>
      <c r="G840" s="1349"/>
      <c r="H840" s="1349"/>
      <c r="I840" s="1349"/>
      <c r="J840" s="1349"/>
      <c r="K840" s="1349"/>
      <c r="L840" s="1350"/>
      <c r="M840" s="1351"/>
      <c r="N840" s="1351"/>
      <c r="O840" s="1351"/>
      <c r="P840" s="1351"/>
      <c r="Q840" s="1351"/>
      <c r="R840" s="1351"/>
      <c r="S840" s="1351"/>
      <c r="T840" s="1351"/>
      <c r="U840" s="1191"/>
      <c r="V840" s="1192"/>
      <c r="W840" s="1192"/>
      <c r="X840" s="1193"/>
      <c r="Y840" s="1191"/>
      <c r="Z840" s="1192"/>
      <c r="AA840" s="1193"/>
      <c r="AB840" s="1173"/>
      <c r="AC840" s="1174"/>
      <c r="AD840" s="1174"/>
      <c r="AE840" s="1175"/>
      <c r="AF840" s="1173"/>
      <c r="AG840" s="1174"/>
      <c r="AH840" s="1175"/>
      <c r="AI840" s="1191"/>
      <c r="AJ840" s="1192"/>
      <c r="AK840" s="1192"/>
      <c r="AL840" s="1193"/>
      <c r="AM840" s="1191"/>
      <c r="AN840" s="1192"/>
      <c r="AO840" s="1193"/>
      <c r="AP840" s="1173"/>
      <c r="AQ840" s="1174"/>
      <c r="AR840" s="1174"/>
      <c r="AS840" s="1174"/>
      <c r="AT840" s="1174"/>
      <c r="AU840" s="1174"/>
      <c r="AV840" s="1175"/>
      <c r="AW840" s="1173"/>
      <c r="AX840" s="1174"/>
      <c r="AY840" s="1174"/>
      <c r="AZ840" s="1174"/>
      <c r="BA840" s="1174"/>
      <c r="BB840" s="1175"/>
    </row>
    <row r="841" spans="1:54" ht="12.6" customHeight="1">
      <c r="A841" s="1324" t="s">
        <v>2287</v>
      </c>
      <c r="B841" s="1325"/>
      <c r="C841" s="1325"/>
      <c r="D841" s="1325"/>
      <c r="E841" s="1325"/>
      <c r="F841" s="1325"/>
      <c r="G841" s="1325"/>
      <c r="H841" s="1325"/>
      <c r="I841" s="1325"/>
      <c r="J841" s="1325"/>
      <c r="K841" s="1325"/>
      <c r="L841" s="1326"/>
      <c r="M841" s="1318"/>
      <c r="N841" s="1318"/>
      <c r="O841" s="1318"/>
      <c r="P841" s="1318"/>
      <c r="Q841" s="1318"/>
      <c r="R841" s="1318"/>
      <c r="S841" s="1318"/>
      <c r="T841" s="1318"/>
      <c r="U841" s="1173"/>
      <c r="V841" s="1174"/>
      <c r="W841" s="1174"/>
      <c r="X841" s="1175"/>
      <c r="Y841" s="1173"/>
      <c r="Z841" s="1174"/>
      <c r="AA841" s="1175"/>
      <c r="AB841" s="1173"/>
      <c r="AC841" s="1174"/>
      <c r="AD841" s="1174"/>
      <c r="AE841" s="1175"/>
      <c r="AF841" s="1173"/>
      <c r="AG841" s="1174"/>
      <c r="AH841" s="1175"/>
      <c r="AI841" s="1173"/>
      <c r="AJ841" s="1174"/>
      <c r="AK841" s="1174"/>
      <c r="AL841" s="1175"/>
      <c r="AM841" s="1173"/>
      <c r="AN841" s="1174"/>
      <c r="AO841" s="1175"/>
      <c r="AP841" s="1173"/>
      <c r="AQ841" s="1174"/>
      <c r="AR841" s="1174"/>
      <c r="AS841" s="1174"/>
      <c r="AT841" s="1174"/>
      <c r="AU841" s="1174"/>
      <c r="AV841" s="1175"/>
      <c r="AW841" s="1173"/>
      <c r="AX841" s="1174"/>
      <c r="AY841" s="1174"/>
      <c r="AZ841" s="1174"/>
      <c r="BA841" s="1174"/>
      <c r="BB841" s="1175"/>
    </row>
    <row r="842" spans="1:54" ht="12.6" customHeight="1">
      <c r="A842" s="769" t="s">
        <v>1736</v>
      </c>
    </row>
    <row r="843" spans="1:54" ht="12.6" customHeight="1">
      <c r="A843" s="1058"/>
      <c r="B843" s="1059"/>
      <c r="C843" s="1059"/>
      <c r="D843" s="1059"/>
      <c r="E843" s="1059"/>
      <c r="F843" s="1059"/>
      <c r="G843" s="1059"/>
      <c r="H843" s="1059"/>
      <c r="I843" s="1059"/>
      <c r="J843" s="1059"/>
      <c r="K843" s="1059"/>
      <c r="L843" s="1059"/>
      <c r="M843" s="1059"/>
      <c r="N843" s="1059"/>
      <c r="O843" s="1059"/>
      <c r="P843" s="1059"/>
      <c r="Q843" s="1059"/>
      <c r="R843" s="1059"/>
      <c r="S843" s="1059"/>
      <c r="T843" s="1059"/>
      <c r="U843" s="1059"/>
      <c r="V843" s="1059"/>
      <c r="W843" s="1059"/>
      <c r="X843" s="1059"/>
      <c r="Y843" s="1059"/>
      <c r="Z843" s="1059"/>
      <c r="AA843" s="1059"/>
      <c r="AB843" s="1059"/>
      <c r="AC843" s="1059"/>
      <c r="AD843" s="1059"/>
      <c r="AE843" s="1059"/>
      <c r="AF843" s="1059"/>
      <c r="AG843" s="1059"/>
      <c r="AH843" s="1059"/>
      <c r="AI843" s="1059"/>
      <c r="AJ843" s="1059"/>
      <c r="AK843" s="1059"/>
      <c r="AL843" s="1059"/>
      <c r="AM843" s="1059"/>
      <c r="AN843" s="1059"/>
      <c r="AO843" s="1059"/>
      <c r="AP843" s="1059"/>
      <c r="AQ843" s="1059"/>
      <c r="AR843" s="1059"/>
      <c r="AS843" s="1059"/>
      <c r="AT843" s="1059"/>
      <c r="AU843" s="1059"/>
      <c r="AV843" s="1059"/>
      <c r="AW843" s="1059"/>
      <c r="AX843" s="1059"/>
      <c r="AY843" s="1059"/>
      <c r="AZ843" s="1059"/>
      <c r="BA843" s="1059"/>
      <c r="BB843" s="1060"/>
    </row>
    <row r="844" spans="1:54" ht="12.6" customHeight="1">
      <c r="A844" s="1061"/>
      <c r="B844" s="1062"/>
      <c r="C844" s="1062"/>
      <c r="D844" s="1062"/>
      <c r="E844" s="1062"/>
      <c r="F844" s="1062"/>
      <c r="G844" s="1062"/>
      <c r="H844" s="1062"/>
      <c r="I844" s="1062"/>
      <c r="J844" s="1062"/>
      <c r="K844" s="1062"/>
      <c r="L844" s="1062"/>
      <c r="M844" s="1062"/>
      <c r="N844" s="1062"/>
      <c r="O844" s="1062"/>
      <c r="P844" s="1062"/>
      <c r="Q844" s="1062"/>
      <c r="R844" s="1062"/>
      <c r="S844" s="1062"/>
      <c r="T844" s="1062"/>
      <c r="U844" s="1062"/>
      <c r="V844" s="1062"/>
      <c r="W844" s="1062"/>
      <c r="X844" s="1062"/>
      <c r="Y844" s="1062"/>
      <c r="Z844" s="1062"/>
      <c r="AA844" s="1062"/>
      <c r="AB844" s="1062"/>
      <c r="AC844" s="1062"/>
      <c r="AD844" s="1062"/>
      <c r="AE844" s="1062"/>
      <c r="AF844" s="1062"/>
      <c r="AG844" s="1062"/>
      <c r="AH844" s="1062"/>
      <c r="AI844" s="1062"/>
      <c r="AJ844" s="1062"/>
      <c r="AK844" s="1062"/>
      <c r="AL844" s="1062"/>
      <c r="AM844" s="1062"/>
      <c r="AN844" s="1062"/>
      <c r="AO844" s="1062"/>
      <c r="AP844" s="1062"/>
      <c r="AQ844" s="1062"/>
      <c r="AR844" s="1062"/>
      <c r="AS844" s="1062"/>
      <c r="AT844" s="1062"/>
      <c r="AU844" s="1062"/>
      <c r="AV844" s="1062"/>
      <c r="AW844" s="1062"/>
      <c r="AX844" s="1062"/>
      <c r="AY844" s="1062"/>
      <c r="AZ844" s="1062"/>
      <c r="BA844" s="1062"/>
      <c r="BB844" s="1063"/>
    </row>
    <row r="845" spans="1:54" ht="12.6" customHeight="1">
      <c r="A845" s="1061"/>
      <c r="B845" s="1062"/>
      <c r="C845" s="1062"/>
      <c r="D845" s="1062"/>
      <c r="E845" s="1062"/>
      <c r="F845" s="1062"/>
      <c r="G845" s="1062"/>
      <c r="H845" s="1062"/>
      <c r="I845" s="1062"/>
      <c r="J845" s="1062"/>
      <c r="K845" s="1062"/>
      <c r="L845" s="1062"/>
      <c r="M845" s="1062"/>
      <c r="N845" s="1062"/>
      <c r="O845" s="1062"/>
      <c r="P845" s="1062"/>
      <c r="Q845" s="1062"/>
      <c r="R845" s="1062"/>
      <c r="S845" s="1062"/>
      <c r="T845" s="1062"/>
      <c r="U845" s="1062"/>
      <c r="V845" s="1062"/>
      <c r="W845" s="1062"/>
      <c r="X845" s="1062"/>
      <c r="Y845" s="1062"/>
      <c r="Z845" s="1062"/>
      <c r="AA845" s="1062"/>
      <c r="AB845" s="1062"/>
      <c r="AC845" s="1062"/>
      <c r="AD845" s="1062"/>
      <c r="AE845" s="1062"/>
      <c r="AF845" s="1062"/>
      <c r="AG845" s="1062"/>
      <c r="AH845" s="1062"/>
      <c r="AI845" s="1062"/>
      <c r="AJ845" s="1062"/>
      <c r="AK845" s="1062"/>
      <c r="AL845" s="1062"/>
      <c r="AM845" s="1062"/>
      <c r="AN845" s="1062"/>
      <c r="AO845" s="1062"/>
      <c r="AP845" s="1062"/>
      <c r="AQ845" s="1062"/>
      <c r="AR845" s="1062"/>
      <c r="AS845" s="1062"/>
      <c r="AT845" s="1062"/>
      <c r="AU845" s="1062"/>
      <c r="AV845" s="1062"/>
      <c r="AW845" s="1062"/>
      <c r="AX845" s="1062"/>
      <c r="AY845" s="1062"/>
      <c r="AZ845" s="1062"/>
      <c r="BA845" s="1062"/>
      <c r="BB845" s="1063"/>
    </row>
    <row r="846" spans="1:54" ht="12.6" customHeight="1">
      <c r="A846" s="1061"/>
      <c r="B846" s="1062"/>
      <c r="C846" s="1062"/>
      <c r="D846" s="1062"/>
      <c r="E846" s="1062"/>
      <c r="F846" s="1062"/>
      <c r="G846" s="1062"/>
      <c r="H846" s="1062"/>
      <c r="I846" s="1062"/>
      <c r="J846" s="1062"/>
      <c r="K846" s="1062"/>
      <c r="L846" s="1062"/>
      <c r="M846" s="1062"/>
      <c r="N846" s="1062"/>
      <c r="O846" s="1062"/>
      <c r="P846" s="1062"/>
      <c r="Q846" s="1062"/>
      <c r="R846" s="1062"/>
      <c r="S846" s="1062"/>
      <c r="T846" s="1062"/>
      <c r="U846" s="1062"/>
      <c r="V846" s="1062"/>
      <c r="W846" s="1062"/>
      <c r="X846" s="1062"/>
      <c r="Y846" s="1062"/>
      <c r="Z846" s="1062"/>
      <c r="AA846" s="1062"/>
      <c r="AB846" s="1062"/>
      <c r="AC846" s="1062"/>
      <c r="AD846" s="1062"/>
      <c r="AE846" s="1062"/>
      <c r="AF846" s="1062"/>
      <c r="AG846" s="1062"/>
      <c r="AH846" s="1062"/>
      <c r="AI846" s="1062"/>
      <c r="AJ846" s="1062"/>
      <c r="AK846" s="1062"/>
      <c r="AL846" s="1062"/>
      <c r="AM846" s="1062"/>
      <c r="AN846" s="1062"/>
      <c r="AO846" s="1062"/>
      <c r="AP846" s="1062"/>
      <c r="AQ846" s="1062"/>
      <c r="AR846" s="1062"/>
      <c r="AS846" s="1062"/>
      <c r="AT846" s="1062"/>
      <c r="AU846" s="1062"/>
      <c r="AV846" s="1062"/>
      <c r="AW846" s="1062"/>
      <c r="AX846" s="1062"/>
      <c r="AY846" s="1062"/>
      <c r="AZ846" s="1062"/>
      <c r="BA846" s="1062"/>
      <c r="BB846" s="1063"/>
    </row>
    <row r="847" spans="1:54" ht="12.6" customHeight="1">
      <c r="A847" s="1061"/>
      <c r="B847" s="1062"/>
      <c r="C847" s="1062"/>
      <c r="D847" s="1062"/>
      <c r="E847" s="1062"/>
      <c r="F847" s="1062"/>
      <c r="G847" s="1062"/>
      <c r="H847" s="1062"/>
      <c r="I847" s="1062"/>
      <c r="J847" s="1062"/>
      <c r="K847" s="1062"/>
      <c r="L847" s="1062"/>
      <c r="M847" s="1062"/>
      <c r="N847" s="1062"/>
      <c r="O847" s="1062"/>
      <c r="P847" s="1062"/>
      <c r="Q847" s="1062"/>
      <c r="R847" s="1062"/>
      <c r="S847" s="1062"/>
      <c r="T847" s="1062"/>
      <c r="U847" s="1062"/>
      <c r="V847" s="1062"/>
      <c r="W847" s="1062"/>
      <c r="X847" s="1062"/>
      <c r="Y847" s="1062"/>
      <c r="Z847" s="1062"/>
      <c r="AA847" s="1062"/>
      <c r="AB847" s="1062"/>
      <c r="AC847" s="1062"/>
      <c r="AD847" s="1062"/>
      <c r="AE847" s="1062"/>
      <c r="AF847" s="1062"/>
      <c r="AG847" s="1062"/>
      <c r="AH847" s="1062"/>
      <c r="AI847" s="1062"/>
      <c r="AJ847" s="1062"/>
      <c r="AK847" s="1062"/>
      <c r="AL847" s="1062"/>
      <c r="AM847" s="1062"/>
      <c r="AN847" s="1062"/>
      <c r="AO847" s="1062"/>
      <c r="AP847" s="1062"/>
      <c r="AQ847" s="1062"/>
      <c r="AR847" s="1062"/>
      <c r="AS847" s="1062"/>
      <c r="AT847" s="1062"/>
      <c r="AU847" s="1062"/>
      <c r="AV847" s="1062"/>
      <c r="AW847" s="1062"/>
      <c r="AX847" s="1062"/>
      <c r="AY847" s="1062"/>
      <c r="AZ847" s="1062"/>
      <c r="BA847" s="1062"/>
      <c r="BB847" s="1063"/>
    </row>
    <row r="848" spans="1:54" ht="12.6" customHeight="1">
      <c r="A848" s="1061"/>
      <c r="B848" s="1062"/>
      <c r="C848" s="1062"/>
      <c r="D848" s="1062"/>
      <c r="E848" s="1062"/>
      <c r="F848" s="1062"/>
      <c r="G848" s="1062"/>
      <c r="H848" s="1062"/>
      <c r="I848" s="1062"/>
      <c r="J848" s="1062"/>
      <c r="K848" s="1062"/>
      <c r="L848" s="1062"/>
      <c r="M848" s="1062"/>
      <c r="N848" s="1062"/>
      <c r="O848" s="1062"/>
      <c r="P848" s="1062"/>
      <c r="Q848" s="1062"/>
      <c r="R848" s="1062"/>
      <c r="S848" s="1062"/>
      <c r="T848" s="1062"/>
      <c r="U848" s="1062"/>
      <c r="V848" s="1062"/>
      <c r="W848" s="1062"/>
      <c r="X848" s="1062"/>
      <c r="Y848" s="1062"/>
      <c r="Z848" s="1062"/>
      <c r="AA848" s="1062"/>
      <c r="AB848" s="1062"/>
      <c r="AC848" s="1062"/>
      <c r="AD848" s="1062"/>
      <c r="AE848" s="1062"/>
      <c r="AF848" s="1062"/>
      <c r="AG848" s="1062"/>
      <c r="AH848" s="1062"/>
      <c r="AI848" s="1062"/>
      <c r="AJ848" s="1062"/>
      <c r="AK848" s="1062"/>
      <c r="AL848" s="1062"/>
      <c r="AM848" s="1062"/>
      <c r="AN848" s="1062"/>
      <c r="AO848" s="1062"/>
      <c r="AP848" s="1062"/>
      <c r="AQ848" s="1062"/>
      <c r="AR848" s="1062"/>
      <c r="AS848" s="1062"/>
      <c r="AT848" s="1062"/>
      <c r="AU848" s="1062"/>
      <c r="AV848" s="1062"/>
      <c r="AW848" s="1062"/>
      <c r="AX848" s="1062"/>
      <c r="AY848" s="1062"/>
      <c r="AZ848" s="1062"/>
      <c r="BA848" s="1062"/>
      <c r="BB848" s="1063"/>
    </row>
    <row r="849" spans="1:54" ht="12.6" customHeight="1">
      <c r="A849" s="1061"/>
      <c r="B849" s="1062"/>
      <c r="C849" s="1062"/>
      <c r="D849" s="1062"/>
      <c r="E849" s="1062"/>
      <c r="F849" s="1062"/>
      <c r="G849" s="1062"/>
      <c r="H849" s="1062"/>
      <c r="I849" s="1062"/>
      <c r="J849" s="1062"/>
      <c r="K849" s="1062"/>
      <c r="L849" s="1062"/>
      <c r="M849" s="1062"/>
      <c r="N849" s="1062"/>
      <c r="O849" s="1062"/>
      <c r="P849" s="1062"/>
      <c r="Q849" s="1062"/>
      <c r="R849" s="1062"/>
      <c r="S849" s="1062"/>
      <c r="T849" s="1062"/>
      <c r="U849" s="1062"/>
      <c r="V849" s="1062"/>
      <c r="W849" s="1062"/>
      <c r="X849" s="1062"/>
      <c r="Y849" s="1062"/>
      <c r="Z849" s="1062"/>
      <c r="AA849" s="1062"/>
      <c r="AB849" s="1062"/>
      <c r="AC849" s="1062"/>
      <c r="AD849" s="1062"/>
      <c r="AE849" s="1062"/>
      <c r="AF849" s="1062"/>
      <c r="AG849" s="1062"/>
      <c r="AH849" s="1062"/>
      <c r="AI849" s="1062"/>
      <c r="AJ849" s="1062"/>
      <c r="AK849" s="1062"/>
      <c r="AL849" s="1062"/>
      <c r="AM849" s="1062"/>
      <c r="AN849" s="1062"/>
      <c r="AO849" s="1062"/>
      <c r="AP849" s="1062"/>
      <c r="AQ849" s="1062"/>
      <c r="AR849" s="1062"/>
      <c r="AS849" s="1062"/>
      <c r="AT849" s="1062"/>
      <c r="AU849" s="1062"/>
      <c r="AV849" s="1062"/>
      <c r="AW849" s="1062"/>
      <c r="AX849" s="1062"/>
      <c r="AY849" s="1062"/>
      <c r="AZ849" s="1062"/>
      <c r="BA849" s="1062"/>
      <c r="BB849" s="1063"/>
    </row>
    <row r="850" spans="1:54" ht="12.6" customHeight="1">
      <c r="A850" s="769" t="s">
        <v>1735</v>
      </c>
    </row>
    <row r="851" spans="1:54" ht="12.6" customHeight="1">
      <c r="A851" s="812"/>
      <c r="B851" s="813"/>
      <c r="C851" s="813"/>
      <c r="D851" s="813"/>
      <c r="E851" s="813"/>
      <c r="F851" s="813"/>
      <c r="G851" s="813"/>
      <c r="H851" s="813"/>
      <c r="I851" s="813"/>
      <c r="J851" s="813"/>
      <c r="K851" s="813"/>
      <c r="L851" s="813"/>
      <c r="M851" s="813"/>
      <c r="N851" s="813"/>
      <c r="O851" s="813"/>
      <c r="P851" s="813"/>
      <c r="Q851" s="813"/>
      <c r="R851" s="813"/>
      <c r="S851" s="814"/>
      <c r="T851" s="812"/>
      <c r="U851" s="813"/>
      <c r="V851" s="813"/>
      <c r="W851" s="813"/>
      <c r="X851" s="813"/>
      <c r="Y851" s="813"/>
      <c r="Z851" s="813"/>
      <c r="AA851" s="813"/>
      <c r="AB851" s="813"/>
      <c r="AC851" s="813"/>
      <c r="AD851" s="813"/>
      <c r="AE851" s="813"/>
      <c r="AF851" s="814"/>
      <c r="AG851" s="1148" t="s">
        <v>1646</v>
      </c>
      <c r="AH851" s="1149"/>
      <c r="AI851" s="1149"/>
      <c r="AJ851" s="1149"/>
      <c r="AK851" s="1149"/>
      <c r="AL851" s="1149"/>
      <c r="AM851" s="1149"/>
      <c r="AN851" s="1149"/>
      <c r="AO851" s="1149"/>
      <c r="AP851" s="1149"/>
      <c r="AQ851" s="1149"/>
      <c r="AR851" s="1149"/>
      <c r="AS851" s="1149"/>
      <c r="AT851" s="1149"/>
      <c r="AU851" s="1149"/>
      <c r="AV851" s="1149"/>
      <c r="AW851" s="1149"/>
      <c r="AX851" s="1149"/>
      <c r="AY851" s="1149"/>
      <c r="AZ851" s="1149"/>
      <c r="BA851" s="1149"/>
      <c r="BB851" s="1150"/>
    </row>
    <row r="852" spans="1:54" ht="12.6" customHeight="1">
      <c r="A852" s="1048" t="s">
        <v>469</v>
      </c>
      <c r="B852" s="1049"/>
      <c r="C852" s="1049"/>
      <c r="D852" s="1049"/>
      <c r="E852" s="1049"/>
      <c r="F852" s="1049"/>
      <c r="G852" s="1049"/>
      <c r="H852" s="1049"/>
      <c r="I852" s="1049"/>
      <c r="J852" s="1049"/>
      <c r="K852" s="1049"/>
      <c r="L852" s="1049"/>
      <c r="M852" s="1049"/>
      <c r="N852" s="1049"/>
      <c r="O852" s="1049"/>
      <c r="P852" s="1049"/>
      <c r="Q852" s="1049"/>
      <c r="R852" s="1049"/>
      <c r="S852" s="1050"/>
      <c r="T852" s="1048" t="s">
        <v>816</v>
      </c>
      <c r="U852" s="1049"/>
      <c r="V852" s="1049"/>
      <c r="W852" s="1049"/>
      <c r="X852" s="1049"/>
      <c r="Y852" s="1049"/>
      <c r="Z852" s="1049"/>
      <c r="AA852" s="1049"/>
      <c r="AB852" s="1049"/>
      <c r="AC852" s="1049"/>
      <c r="AD852" s="1049"/>
      <c r="AE852" s="1049"/>
      <c r="AF852" s="1050"/>
      <c r="AG852" s="1048" t="s">
        <v>1670</v>
      </c>
      <c r="AH852" s="1049"/>
      <c r="AI852" s="1049"/>
      <c r="AJ852" s="1049"/>
      <c r="AK852" s="1049"/>
      <c r="AL852" s="1049"/>
      <c r="AM852" s="1049"/>
      <c r="AN852" s="1049"/>
      <c r="AO852" s="1049"/>
      <c r="AP852" s="1049"/>
      <c r="AQ852" s="1049"/>
      <c r="AR852" s="1049"/>
      <c r="AS852" s="1049"/>
      <c r="AT852" s="1049"/>
      <c r="AU852" s="1049"/>
      <c r="AV852" s="1049"/>
      <c r="AW852" s="1049"/>
      <c r="AX852" s="1049"/>
      <c r="AY852" s="1049"/>
      <c r="AZ852" s="1049"/>
      <c r="BA852" s="1049"/>
      <c r="BB852" s="1050"/>
    </row>
    <row r="853" spans="1:54" ht="12.6" customHeight="1">
      <c r="A853" s="826"/>
      <c r="B853" s="827"/>
      <c r="C853" s="827"/>
      <c r="D853" s="827"/>
      <c r="E853" s="827"/>
      <c r="F853" s="827"/>
      <c r="G853" s="827"/>
      <c r="H853" s="827"/>
      <c r="I853" s="827"/>
      <c r="J853" s="827"/>
      <c r="K853" s="827"/>
      <c r="L853" s="827"/>
      <c r="M853" s="827"/>
      <c r="N853" s="827"/>
      <c r="O853" s="827"/>
      <c r="P853" s="827"/>
      <c r="Q853" s="827"/>
      <c r="R853" s="827"/>
      <c r="S853" s="828"/>
      <c r="T853" s="826"/>
      <c r="U853" s="827"/>
      <c r="V853" s="827"/>
      <c r="W853" s="827"/>
      <c r="X853" s="827"/>
      <c r="Y853" s="827"/>
      <c r="Z853" s="827"/>
      <c r="AA853" s="827"/>
      <c r="AB853" s="827"/>
      <c r="AC853" s="827"/>
      <c r="AD853" s="827"/>
      <c r="AE853" s="827"/>
      <c r="AF853" s="828"/>
      <c r="AG853" s="1051" t="s">
        <v>1643</v>
      </c>
      <c r="AH853" s="1052"/>
      <c r="AI853" s="1052"/>
      <c r="AJ853" s="1052"/>
      <c r="AK853" s="1052"/>
      <c r="AL853" s="1052"/>
      <c r="AM853" s="1052"/>
      <c r="AN853" s="1052"/>
      <c r="AO853" s="1052"/>
      <c r="AP853" s="1052"/>
      <c r="AQ853" s="1052"/>
      <c r="AR853" s="1052"/>
      <c r="AS853" s="1052"/>
      <c r="AT853" s="1052"/>
      <c r="AU853" s="1052"/>
      <c r="AV853" s="1052"/>
      <c r="AW853" s="1052"/>
      <c r="AX853" s="1052"/>
      <c r="AY853" s="1052"/>
      <c r="AZ853" s="1052"/>
      <c r="BA853" s="1052"/>
      <c r="BB853" s="1053"/>
    </row>
    <row r="854" spans="1:54" ht="12.6" customHeight="1">
      <c r="A854" s="1215" t="s">
        <v>541</v>
      </c>
      <c r="B854" s="1215"/>
      <c r="C854" s="1215"/>
      <c r="D854" s="1215"/>
      <c r="E854" s="1215"/>
      <c r="F854" s="1215"/>
      <c r="G854" s="1215"/>
      <c r="H854" s="1215"/>
      <c r="I854" s="1215"/>
      <c r="J854" s="1215"/>
      <c r="K854" s="1215"/>
      <c r="L854" s="1215"/>
      <c r="M854" s="1215"/>
      <c r="N854" s="1215"/>
      <c r="O854" s="1215"/>
      <c r="P854" s="1215"/>
      <c r="Q854" s="1215"/>
      <c r="R854" s="1215"/>
      <c r="S854" s="1216"/>
      <c r="T854" s="1041">
        <f>SUM(SUVAHAVUJ!N104)</f>
        <v>0</v>
      </c>
      <c r="U854" s="1041"/>
      <c r="V854" s="1041"/>
      <c r="W854" s="1041"/>
      <c r="X854" s="1041"/>
      <c r="Y854" s="1041"/>
      <c r="Z854" s="1041"/>
      <c r="AA854" s="1041"/>
      <c r="AB854" s="1041"/>
      <c r="AC854" s="1041"/>
      <c r="AD854" s="1041"/>
      <c r="AE854" s="1041"/>
      <c r="AF854" s="1041"/>
      <c r="AG854" s="1041">
        <f>(SUVAHAVUJ!X104)</f>
        <v>0</v>
      </c>
      <c r="AH854" s="1041"/>
      <c r="AI854" s="1041"/>
      <c r="AJ854" s="1041"/>
      <c r="AK854" s="1041"/>
      <c r="AL854" s="1041"/>
      <c r="AM854" s="1041"/>
      <c r="AN854" s="1041"/>
      <c r="AO854" s="1041"/>
      <c r="AP854" s="1041"/>
      <c r="AQ854" s="1041"/>
      <c r="AR854" s="1041"/>
      <c r="AS854" s="1041"/>
      <c r="AT854" s="1041"/>
      <c r="AU854" s="1041"/>
      <c r="AV854" s="1041"/>
      <c r="AW854" s="1041"/>
      <c r="AX854" s="1041"/>
      <c r="AY854" s="1041"/>
      <c r="AZ854" s="1041"/>
      <c r="BA854" s="1041"/>
      <c r="BB854" s="1104"/>
    </row>
    <row r="855" spans="1:54" ht="12.6" customHeight="1">
      <c r="A855" s="774" t="s">
        <v>1732</v>
      </c>
      <c r="B855" s="775"/>
      <c r="C855" s="775"/>
      <c r="D855" s="775"/>
      <c r="E855" s="775"/>
      <c r="F855" s="775"/>
      <c r="G855" s="775"/>
      <c r="H855" s="775"/>
      <c r="I855" s="775"/>
      <c r="J855" s="775"/>
      <c r="K855" s="775"/>
      <c r="L855" s="775"/>
      <c r="M855" s="775"/>
      <c r="N855" s="775"/>
      <c r="O855" s="775"/>
      <c r="P855" s="775"/>
      <c r="Q855" s="775"/>
      <c r="R855" s="775"/>
      <c r="S855" s="776"/>
      <c r="T855" s="1095"/>
      <c r="U855" s="1096"/>
      <c r="V855" s="1096"/>
      <c r="W855" s="1096"/>
      <c r="X855" s="1096"/>
      <c r="Y855" s="1096"/>
      <c r="Z855" s="1096"/>
      <c r="AA855" s="1096"/>
      <c r="AB855" s="1096"/>
      <c r="AC855" s="1096"/>
      <c r="AD855" s="1096"/>
      <c r="AE855" s="1096"/>
      <c r="AF855" s="1097"/>
      <c r="AG855" s="1041"/>
      <c r="AH855" s="1041"/>
      <c r="AI855" s="1041"/>
      <c r="AJ855" s="1041"/>
      <c r="AK855" s="1041"/>
      <c r="AL855" s="1041"/>
      <c r="AM855" s="1041"/>
      <c r="AN855" s="1041"/>
      <c r="AO855" s="1041"/>
      <c r="AP855" s="1041"/>
      <c r="AQ855" s="1041"/>
      <c r="AR855" s="1041"/>
      <c r="AS855" s="1041"/>
      <c r="AT855" s="1041"/>
      <c r="AU855" s="1041"/>
      <c r="AV855" s="1041"/>
      <c r="AW855" s="1041"/>
      <c r="AX855" s="1041"/>
      <c r="AY855" s="1041"/>
      <c r="AZ855" s="1041"/>
      <c r="BA855" s="1041"/>
      <c r="BB855" s="1041"/>
    </row>
    <row r="856" spans="1:54" ht="12.6" customHeight="1">
      <c r="A856" s="777" t="s">
        <v>1734</v>
      </c>
      <c r="B856" s="778"/>
      <c r="C856" s="778"/>
      <c r="D856" s="778"/>
      <c r="E856" s="778"/>
      <c r="F856" s="778"/>
      <c r="G856" s="778"/>
      <c r="H856" s="778"/>
      <c r="I856" s="778"/>
      <c r="J856" s="778"/>
      <c r="K856" s="778"/>
      <c r="L856" s="778"/>
      <c r="M856" s="778"/>
      <c r="N856" s="778"/>
      <c r="O856" s="778"/>
      <c r="P856" s="778"/>
      <c r="Q856" s="778"/>
      <c r="R856" s="778"/>
      <c r="S856" s="779"/>
      <c r="T856" s="1101"/>
      <c r="U856" s="1102"/>
      <c r="V856" s="1102"/>
      <c r="W856" s="1102"/>
      <c r="X856" s="1102"/>
      <c r="Y856" s="1102"/>
      <c r="Z856" s="1102"/>
      <c r="AA856" s="1102"/>
      <c r="AB856" s="1102"/>
      <c r="AC856" s="1102"/>
      <c r="AD856" s="1102"/>
      <c r="AE856" s="1102"/>
      <c r="AF856" s="1093"/>
      <c r="AG856" s="1041"/>
      <c r="AH856" s="1041"/>
      <c r="AI856" s="1041"/>
      <c r="AJ856" s="1041"/>
      <c r="AK856" s="1041"/>
      <c r="AL856" s="1041"/>
      <c r="AM856" s="1041"/>
      <c r="AN856" s="1041"/>
      <c r="AO856" s="1041"/>
      <c r="AP856" s="1041"/>
      <c r="AQ856" s="1041"/>
      <c r="AR856" s="1041"/>
      <c r="AS856" s="1041"/>
      <c r="AT856" s="1041"/>
      <c r="AU856" s="1041"/>
      <c r="AV856" s="1041"/>
      <c r="AW856" s="1041"/>
      <c r="AX856" s="1041"/>
      <c r="AY856" s="1041"/>
      <c r="AZ856" s="1041"/>
      <c r="BA856" s="1041"/>
      <c r="BB856" s="1041"/>
    </row>
    <row r="857" spans="1:54" ht="12.6" customHeight="1">
      <c r="A857" s="774" t="s">
        <v>1732</v>
      </c>
      <c r="B857" s="775"/>
      <c r="C857" s="775"/>
      <c r="D857" s="775"/>
      <c r="E857" s="775"/>
      <c r="F857" s="775"/>
      <c r="G857" s="775"/>
      <c r="H857" s="775"/>
      <c r="I857" s="775"/>
      <c r="J857" s="775"/>
      <c r="K857" s="775"/>
      <c r="L857" s="775"/>
      <c r="M857" s="775"/>
      <c r="N857" s="775"/>
      <c r="O857" s="775"/>
      <c r="P857" s="775"/>
      <c r="Q857" s="775"/>
      <c r="R857" s="775"/>
      <c r="S857" s="776"/>
      <c r="T857" s="1041"/>
      <c r="U857" s="1041"/>
      <c r="V857" s="1041"/>
      <c r="W857" s="1041"/>
      <c r="X857" s="1041"/>
      <c r="Y857" s="1041"/>
      <c r="Z857" s="1041"/>
      <c r="AA857" s="1041"/>
      <c r="AB857" s="1041"/>
      <c r="AC857" s="1041"/>
      <c r="AD857" s="1041"/>
      <c r="AE857" s="1041"/>
      <c r="AF857" s="1041"/>
      <c r="AG857" s="1041"/>
      <c r="AH857" s="1041"/>
      <c r="AI857" s="1041"/>
      <c r="AJ857" s="1041"/>
      <c r="AK857" s="1041"/>
      <c r="AL857" s="1041"/>
      <c r="AM857" s="1041"/>
      <c r="AN857" s="1041"/>
      <c r="AO857" s="1041"/>
      <c r="AP857" s="1041"/>
      <c r="AQ857" s="1041"/>
      <c r="AR857" s="1041"/>
      <c r="AS857" s="1041"/>
      <c r="AT857" s="1041"/>
      <c r="AU857" s="1041"/>
      <c r="AV857" s="1041"/>
      <c r="AW857" s="1041"/>
      <c r="AX857" s="1041"/>
      <c r="AY857" s="1041"/>
      <c r="AZ857" s="1041"/>
      <c r="BA857" s="1041"/>
      <c r="BB857" s="1041"/>
    </row>
    <row r="858" spans="1:54" ht="12.6" customHeight="1">
      <c r="A858" s="777" t="s">
        <v>1733</v>
      </c>
      <c r="B858" s="778"/>
      <c r="C858" s="778"/>
      <c r="D858" s="778"/>
      <c r="E858" s="778"/>
      <c r="F858" s="778"/>
      <c r="G858" s="778"/>
      <c r="H858" s="778"/>
      <c r="I858" s="778"/>
      <c r="J858" s="778"/>
      <c r="K858" s="778"/>
      <c r="L858" s="778"/>
      <c r="M858" s="778"/>
      <c r="N858" s="778"/>
      <c r="O858" s="778"/>
      <c r="P858" s="778"/>
      <c r="Q858" s="778"/>
      <c r="R858" s="778"/>
      <c r="S858" s="779"/>
      <c r="T858" s="1041"/>
      <c r="U858" s="1041"/>
      <c r="V858" s="1041"/>
      <c r="W858" s="1041"/>
      <c r="X858" s="1041"/>
      <c r="Y858" s="1041"/>
      <c r="Z858" s="1041"/>
      <c r="AA858" s="1041"/>
      <c r="AB858" s="1041"/>
      <c r="AC858" s="1041"/>
      <c r="AD858" s="1041"/>
      <c r="AE858" s="1041"/>
      <c r="AF858" s="1041"/>
      <c r="AG858" s="1041"/>
      <c r="AH858" s="1041"/>
      <c r="AI858" s="1041"/>
      <c r="AJ858" s="1041"/>
      <c r="AK858" s="1041"/>
      <c r="AL858" s="1041"/>
      <c r="AM858" s="1041"/>
      <c r="AN858" s="1041"/>
      <c r="AO858" s="1041"/>
      <c r="AP858" s="1041"/>
      <c r="AQ858" s="1041"/>
      <c r="AR858" s="1041"/>
      <c r="AS858" s="1041"/>
      <c r="AT858" s="1041"/>
      <c r="AU858" s="1041"/>
      <c r="AV858" s="1041"/>
      <c r="AW858" s="1041"/>
      <c r="AX858" s="1041"/>
      <c r="AY858" s="1041"/>
      <c r="AZ858" s="1041"/>
      <c r="BA858" s="1041"/>
      <c r="BB858" s="1041"/>
    </row>
    <row r="859" spans="1:54" ht="12.6" customHeight="1">
      <c r="A859" s="818" t="s">
        <v>540</v>
      </c>
      <c r="B859" s="771"/>
      <c r="C859" s="771"/>
      <c r="D859" s="771"/>
      <c r="E859" s="771"/>
      <c r="F859" s="771"/>
      <c r="G859" s="771"/>
      <c r="H859" s="771"/>
      <c r="I859" s="771"/>
      <c r="J859" s="771"/>
      <c r="K859" s="771"/>
      <c r="L859" s="771"/>
      <c r="M859" s="771"/>
      <c r="N859" s="771"/>
      <c r="O859" s="771"/>
      <c r="P859" s="771"/>
      <c r="Q859" s="771"/>
      <c r="R859" s="771"/>
      <c r="S859" s="772"/>
      <c r="T859" s="1041">
        <f>SUM(SUVAHAVUJ!N124)</f>
        <v>0</v>
      </c>
      <c r="U859" s="1041"/>
      <c r="V859" s="1041"/>
      <c r="W859" s="1041"/>
      <c r="X859" s="1041"/>
      <c r="Y859" s="1041"/>
      <c r="Z859" s="1041"/>
      <c r="AA859" s="1041"/>
      <c r="AB859" s="1041"/>
      <c r="AC859" s="1041"/>
      <c r="AD859" s="1041"/>
      <c r="AE859" s="1041"/>
      <c r="AF859" s="1041"/>
      <c r="AG859" s="1041">
        <f>SUM(SUVAHAVUJ!X124)</f>
        <v>0</v>
      </c>
      <c r="AH859" s="1041"/>
      <c r="AI859" s="1041"/>
      <c r="AJ859" s="1041"/>
      <c r="AK859" s="1041"/>
      <c r="AL859" s="1041"/>
      <c r="AM859" s="1041"/>
      <c r="AN859" s="1041"/>
      <c r="AO859" s="1041"/>
      <c r="AP859" s="1041"/>
      <c r="AQ859" s="1041"/>
      <c r="AR859" s="1041"/>
      <c r="AS859" s="1041"/>
      <c r="AT859" s="1041"/>
      <c r="AU859" s="1041"/>
      <c r="AV859" s="1041"/>
      <c r="AW859" s="1041"/>
      <c r="AX859" s="1041"/>
      <c r="AY859" s="1041"/>
      <c r="AZ859" s="1041"/>
      <c r="BA859" s="1041"/>
      <c r="BB859" s="1104"/>
    </row>
    <row r="860" spans="1:54" ht="12.6" customHeight="1">
      <c r="A860" s="774" t="s">
        <v>1732</v>
      </c>
      <c r="B860" s="775"/>
      <c r="C860" s="775"/>
      <c r="D860" s="775"/>
      <c r="E860" s="775"/>
      <c r="F860" s="775"/>
      <c r="G860" s="775"/>
      <c r="H860" s="775"/>
      <c r="I860" s="775"/>
      <c r="J860" s="775"/>
      <c r="K860" s="775"/>
      <c r="L860" s="775"/>
      <c r="M860" s="775"/>
      <c r="N860" s="775"/>
      <c r="O860" s="775"/>
      <c r="P860" s="775"/>
      <c r="Q860" s="775"/>
      <c r="R860" s="775"/>
      <c r="S860" s="776"/>
      <c r="T860" s="1041"/>
      <c r="U860" s="1041"/>
      <c r="V860" s="1041"/>
      <c r="W860" s="1041"/>
      <c r="X860" s="1041"/>
      <c r="Y860" s="1041"/>
      <c r="Z860" s="1041"/>
      <c r="AA860" s="1041"/>
      <c r="AB860" s="1041"/>
      <c r="AC860" s="1041"/>
      <c r="AD860" s="1041"/>
      <c r="AE860" s="1041"/>
      <c r="AF860" s="1041"/>
      <c r="AG860" s="1041"/>
      <c r="AH860" s="1041"/>
      <c r="AI860" s="1041"/>
      <c r="AJ860" s="1041"/>
      <c r="AK860" s="1041"/>
      <c r="AL860" s="1041"/>
      <c r="AM860" s="1041"/>
      <c r="AN860" s="1041"/>
      <c r="AO860" s="1041"/>
      <c r="AP860" s="1041"/>
      <c r="AQ860" s="1041"/>
      <c r="AR860" s="1041"/>
      <c r="AS860" s="1041"/>
      <c r="AT860" s="1041"/>
      <c r="AU860" s="1041"/>
      <c r="AV860" s="1041"/>
      <c r="AW860" s="1041"/>
      <c r="AX860" s="1041"/>
      <c r="AY860" s="1041"/>
      <c r="AZ860" s="1041"/>
      <c r="BA860" s="1041"/>
      <c r="BB860" s="1041"/>
    </row>
    <row r="861" spans="1:54" ht="12.6" customHeight="1">
      <c r="A861" s="777" t="s">
        <v>518</v>
      </c>
      <c r="B861" s="778"/>
      <c r="C861" s="778"/>
      <c r="D861" s="778"/>
      <c r="E861" s="778"/>
      <c r="F861" s="778"/>
      <c r="G861" s="778"/>
      <c r="H861" s="778"/>
      <c r="I861" s="778"/>
      <c r="J861" s="778"/>
      <c r="K861" s="778"/>
      <c r="L861" s="778"/>
      <c r="M861" s="778"/>
      <c r="N861" s="778"/>
      <c r="O861" s="778"/>
      <c r="P861" s="778"/>
      <c r="Q861" s="778"/>
      <c r="R861" s="778"/>
      <c r="S861" s="779"/>
      <c r="T861" s="1041"/>
      <c r="U861" s="1041"/>
      <c r="V861" s="1041"/>
      <c r="W861" s="1041"/>
      <c r="X861" s="1041"/>
      <c r="Y861" s="1041"/>
      <c r="Z861" s="1041"/>
      <c r="AA861" s="1041"/>
      <c r="AB861" s="1041"/>
      <c r="AC861" s="1041"/>
      <c r="AD861" s="1041"/>
      <c r="AE861" s="1041"/>
      <c r="AF861" s="1041"/>
      <c r="AG861" s="1041"/>
      <c r="AH861" s="1041"/>
      <c r="AI861" s="1041"/>
      <c r="AJ861" s="1041"/>
      <c r="AK861" s="1041"/>
      <c r="AL861" s="1041"/>
      <c r="AM861" s="1041"/>
      <c r="AN861" s="1041"/>
      <c r="AO861" s="1041"/>
      <c r="AP861" s="1041"/>
      <c r="AQ861" s="1041"/>
      <c r="AR861" s="1041"/>
      <c r="AS861" s="1041"/>
      <c r="AT861" s="1041"/>
      <c r="AU861" s="1041"/>
      <c r="AV861" s="1041"/>
      <c r="AW861" s="1041"/>
      <c r="AX861" s="1041"/>
      <c r="AY861" s="1041"/>
      <c r="AZ861" s="1041"/>
      <c r="BA861" s="1041"/>
      <c r="BB861" s="1041"/>
    </row>
    <row r="862" spans="1:54" ht="12.6" customHeight="1">
      <c r="A862" s="770" t="s">
        <v>539</v>
      </c>
      <c r="B862" s="771"/>
      <c r="C862" s="771"/>
      <c r="D862" s="771"/>
      <c r="E862" s="771"/>
      <c r="F862" s="771"/>
      <c r="G862" s="771"/>
      <c r="H862" s="771"/>
      <c r="I862" s="771"/>
      <c r="J862" s="771"/>
      <c r="K862" s="771"/>
      <c r="L862" s="771"/>
      <c r="M862" s="771"/>
      <c r="N862" s="771"/>
      <c r="O862" s="771"/>
      <c r="P862" s="771"/>
      <c r="Q862" s="771"/>
      <c r="R862" s="771"/>
      <c r="S862" s="772"/>
      <c r="T862" s="1041"/>
      <c r="U862" s="1041"/>
      <c r="V862" s="1041"/>
      <c r="W862" s="1041"/>
      <c r="X862" s="1041"/>
      <c r="Y862" s="1041"/>
      <c r="Z862" s="1041"/>
      <c r="AA862" s="1041"/>
      <c r="AB862" s="1041"/>
      <c r="AC862" s="1041"/>
      <c r="AD862" s="1041"/>
      <c r="AE862" s="1041"/>
      <c r="AF862" s="1041"/>
      <c r="AG862" s="1041"/>
      <c r="AH862" s="1041"/>
      <c r="AI862" s="1041"/>
      <c r="AJ862" s="1041"/>
      <c r="AK862" s="1041"/>
      <c r="AL862" s="1041"/>
      <c r="AM862" s="1041"/>
      <c r="AN862" s="1041"/>
      <c r="AO862" s="1041"/>
      <c r="AP862" s="1041"/>
      <c r="AQ862" s="1041"/>
      <c r="AR862" s="1041"/>
      <c r="AS862" s="1041"/>
      <c r="AT862" s="1041"/>
      <c r="AU862" s="1041"/>
      <c r="AV862" s="1041"/>
      <c r="AW862" s="1041"/>
      <c r="AX862" s="1041"/>
      <c r="AY862" s="1041"/>
      <c r="AZ862" s="1041"/>
      <c r="BA862" s="1041"/>
      <c r="BB862" s="1041"/>
    </row>
    <row r="863" spans="1:54" ht="12.6" customHeight="1">
      <c r="A863" s="769" t="s">
        <v>1731</v>
      </c>
    </row>
    <row r="864" spans="1:54" ht="12.6" customHeight="1">
      <c r="A864" s="1058"/>
      <c r="B864" s="1059"/>
      <c r="C864" s="1059"/>
      <c r="D864" s="1059"/>
      <c r="E864" s="1059"/>
      <c r="F864" s="1059"/>
      <c r="G864" s="1059"/>
      <c r="H864" s="1059"/>
      <c r="I864" s="1059"/>
      <c r="J864" s="1059"/>
      <c r="K864" s="1059"/>
      <c r="L864" s="1059"/>
      <c r="M864" s="1059"/>
      <c r="N864" s="1059"/>
      <c r="O864" s="1059"/>
      <c r="P864" s="1059"/>
      <c r="Q864" s="1059"/>
      <c r="R864" s="1059"/>
      <c r="S864" s="1059"/>
      <c r="T864" s="1059"/>
      <c r="U864" s="1059"/>
      <c r="V864" s="1059"/>
      <c r="W864" s="1059"/>
      <c r="X864" s="1059"/>
      <c r="Y864" s="1059"/>
      <c r="Z864" s="1059"/>
      <c r="AA864" s="1059"/>
      <c r="AB864" s="1059"/>
      <c r="AC864" s="1059"/>
      <c r="AD864" s="1059"/>
      <c r="AE864" s="1059"/>
      <c r="AF864" s="1059"/>
      <c r="AG864" s="1059"/>
      <c r="AH864" s="1059"/>
      <c r="AI864" s="1059"/>
      <c r="AJ864" s="1059"/>
      <c r="AK864" s="1059"/>
      <c r="AL864" s="1059"/>
      <c r="AM864" s="1059"/>
      <c r="AN864" s="1059"/>
      <c r="AO864" s="1059"/>
      <c r="AP864" s="1059"/>
      <c r="AQ864" s="1059"/>
      <c r="AR864" s="1059"/>
      <c r="AS864" s="1059"/>
      <c r="AT864" s="1059"/>
      <c r="AU864" s="1059"/>
      <c r="AV864" s="1059"/>
      <c r="AW864" s="1059"/>
      <c r="AX864" s="1059"/>
      <c r="AY864" s="1059"/>
      <c r="AZ864" s="1059"/>
      <c r="BA864" s="1059"/>
      <c r="BB864" s="1060"/>
    </row>
    <row r="865" spans="1:54" ht="12.6" customHeight="1">
      <c r="A865" s="1061"/>
      <c r="B865" s="1062"/>
      <c r="C865" s="1062"/>
      <c r="D865" s="1062"/>
      <c r="E865" s="1062"/>
      <c r="F865" s="1062"/>
      <c r="G865" s="1062"/>
      <c r="H865" s="1062"/>
      <c r="I865" s="1062"/>
      <c r="J865" s="1062"/>
      <c r="K865" s="1062"/>
      <c r="L865" s="1062"/>
      <c r="M865" s="1062"/>
      <c r="N865" s="1062"/>
      <c r="O865" s="1062"/>
      <c r="P865" s="1062"/>
      <c r="Q865" s="1062"/>
      <c r="R865" s="1062"/>
      <c r="S865" s="1062"/>
      <c r="T865" s="1062"/>
      <c r="U865" s="1062"/>
      <c r="V865" s="1062"/>
      <c r="W865" s="1062"/>
      <c r="X865" s="1062"/>
      <c r="Y865" s="1062"/>
      <c r="Z865" s="1062"/>
      <c r="AA865" s="1062"/>
      <c r="AB865" s="1062"/>
      <c r="AC865" s="1062"/>
      <c r="AD865" s="1062"/>
      <c r="AE865" s="1062"/>
      <c r="AF865" s="1062"/>
      <c r="AG865" s="1062"/>
      <c r="AH865" s="1062"/>
      <c r="AI865" s="1062"/>
      <c r="AJ865" s="1062"/>
      <c r="AK865" s="1062"/>
      <c r="AL865" s="1062"/>
      <c r="AM865" s="1062"/>
      <c r="AN865" s="1062"/>
      <c r="AO865" s="1062"/>
      <c r="AP865" s="1062"/>
      <c r="AQ865" s="1062"/>
      <c r="AR865" s="1062"/>
      <c r="AS865" s="1062"/>
      <c r="AT865" s="1062"/>
      <c r="AU865" s="1062"/>
      <c r="AV865" s="1062"/>
      <c r="AW865" s="1062"/>
      <c r="AX865" s="1062"/>
      <c r="AY865" s="1062"/>
      <c r="AZ865" s="1062"/>
      <c r="BA865" s="1062"/>
      <c r="BB865" s="1063"/>
    </row>
    <row r="866" spans="1:54" ht="12.6" customHeight="1">
      <c r="A866" s="1061"/>
      <c r="B866" s="1062"/>
      <c r="C866" s="1062"/>
      <c r="D866" s="1062"/>
      <c r="E866" s="1062"/>
      <c r="F866" s="1062"/>
      <c r="G866" s="1062"/>
      <c r="H866" s="1062"/>
      <c r="I866" s="1062"/>
      <c r="J866" s="1062"/>
      <c r="K866" s="1062"/>
      <c r="L866" s="1062"/>
      <c r="M866" s="1062"/>
      <c r="N866" s="1062"/>
      <c r="O866" s="1062"/>
      <c r="P866" s="1062"/>
      <c r="Q866" s="1062"/>
      <c r="R866" s="1062"/>
      <c r="S866" s="1062"/>
      <c r="T866" s="1062"/>
      <c r="U866" s="1062"/>
      <c r="V866" s="1062"/>
      <c r="W866" s="1062"/>
      <c r="X866" s="1062"/>
      <c r="Y866" s="1062"/>
      <c r="Z866" s="1062"/>
      <c r="AA866" s="1062"/>
      <c r="AB866" s="1062"/>
      <c r="AC866" s="1062"/>
      <c r="AD866" s="1062"/>
      <c r="AE866" s="1062"/>
      <c r="AF866" s="1062"/>
      <c r="AG866" s="1062"/>
      <c r="AH866" s="1062"/>
      <c r="AI866" s="1062"/>
      <c r="AJ866" s="1062"/>
      <c r="AK866" s="1062"/>
      <c r="AL866" s="1062"/>
      <c r="AM866" s="1062"/>
      <c r="AN866" s="1062"/>
      <c r="AO866" s="1062"/>
      <c r="AP866" s="1062"/>
      <c r="AQ866" s="1062"/>
      <c r="AR866" s="1062"/>
      <c r="AS866" s="1062"/>
      <c r="AT866" s="1062"/>
      <c r="AU866" s="1062"/>
      <c r="AV866" s="1062"/>
      <c r="AW866" s="1062"/>
      <c r="AX866" s="1062"/>
      <c r="AY866" s="1062"/>
      <c r="AZ866" s="1062"/>
      <c r="BA866" s="1062"/>
      <c r="BB866" s="1063"/>
    </row>
    <row r="867" spans="1:54" ht="12.6" customHeight="1">
      <c r="A867" s="1061"/>
      <c r="B867" s="1062"/>
      <c r="C867" s="1062"/>
      <c r="D867" s="1062"/>
      <c r="E867" s="1062"/>
      <c r="F867" s="1062"/>
      <c r="G867" s="1062"/>
      <c r="H867" s="1062"/>
      <c r="I867" s="1062"/>
      <c r="J867" s="1062"/>
      <c r="K867" s="1062"/>
      <c r="L867" s="1062"/>
      <c r="M867" s="1062"/>
      <c r="N867" s="1062"/>
      <c r="O867" s="1062"/>
      <c r="P867" s="1062"/>
      <c r="Q867" s="1062"/>
      <c r="R867" s="1062"/>
      <c r="S867" s="1062"/>
      <c r="T867" s="1062"/>
      <c r="U867" s="1062"/>
      <c r="V867" s="1062"/>
      <c r="W867" s="1062"/>
      <c r="X867" s="1062"/>
      <c r="Y867" s="1062"/>
      <c r="Z867" s="1062"/>
      <c r="AA867" s="1062"/>
      <c r="AB867" s="1062"/>
      <c r="AC867" s="1062"/>
      <c r="AD867" s="1062"/>
      <c r="AE867" s="1062"/>
      <c r="AF867" s="1062"/>
      <c r="AG867" s="1062"/>
      <c r="AH867" s="1062"/>
      <c r="AI867" s="1062"/>
      <c r="AJ867" s="1062"/>
      <c r="AK867" s="1062"/>
      <c r="AL867" s="1062"/>
      <c r="AM867" s="1062"/>
      <c r="AN867" s="1062"/>
      <c r="AO867" s="1062"/>
      <c r="AP867" s="1062"/>
      <c r="AQ867" s="1062"/>
      <c r="AR867" s="1062"/>
      <c r="AS867" s="1062"/>
      <c r="AT867" s="1062"/>
      <c r="AU867" s="1062"/>
      <c r="AV867" s="1062"/>
      <c r="AW867" s="1062"/>
      <c r="AX867" s="1062"/>
      <c r="AY867" s="1062"/>
      <c r="AZ867" s="1062"/>
      <c r="BA867" s="1062"/>
      <c r="BB867" s="1063"/>
    </row>
    <row r="868" spans="1:54" ht="12.6" customHeight="1">
      <c r="A868" s="1061"/>
      <c r="B868" s="1062"/>
      <c r="C868" s="1062"/>
      <c r="D868" s="1062"/>
      <c r="E868" s="1062"/>
      <c r="F868" s="1062"/>
      <c r="G868" s="1062"/>
      <c r="H868" s="1062"/>
      <c r="I868" s="1062"/>
      <c r="J868" s="1062"/>
      <c r="K868" s="1062"/>
      <c r="L868" s="1062"/>
      <c r="M868" s="1062"/>
      <c r="N868" s="1062"/>
      <c r="O868" s="1062"/>
      <c r="P868" s="1062"/>
      <c r="Q868" s="1062"/>
      <c r="R868" s="1062"/>
      <c r="S868" s="1062"/>
      <c r="T868" s="1062"/>
      <c r="U868" s="1062"/>
      <c r="V868" s="1062"/>
      <c r="W868" s="1062"/>
      <c r="X868" s="1062"/>
      <c r="Y868" s="1062"/>
      <c r="Z868" s="1062"/>
      <c r="AA868" s="1062"/>
      <c r="AB868" s="1062"/>
      <c r="AC868" s="1062"/>
      <c r="AD868" s="1062"/>
      <c r="AE868" s="1062"/>
      <c r="AF868" s="1062"/>
      <c r="AG868" s="1062"/>
      <c r="AH868" s="1062"/>
      <c r="AI868" s="1062"/>
      <c r="AJ868" s="1062"/>
      <c r="AK868" s="1062"/>
      <c r="AL868" s="1062"/>
      <c r="AM868" s="1062"/>
      <c r="AN868" s="1062"/>
      <c r="AO868" s="1062"/>
      <c r="AP868" s="1062"/>
      <c r="AQ868" s="1062"/>
      <c r="AR868" s="1062"/>
      <c r="AS868" s="1062"/>
      <c r="AT868" s="1062"/>
      <c r="AU868" s="1062"/>
      <c r="AV868" s="1062"/>
      <c r="AW868" s="1062"/>
      <c r="AX868" s="1062"/>
      <c r="AY868" s="1062"/>
      <c r="AZ868" s="1062"/>
      <c r="BA868" s="1062"/>
      <c r="BB868" s="1063"/>
    </row>
    <row r="869" spans="1:54" ht="12.6" customHeight="1">
      <c r="A869" s="1064"/>
      <c r="B869" s="1065"/>
      <c r="C869" s="1065"/>
      <c r="D869" s="1065"/>
      <c r="E869" s="1065"/>
      <c r="F869" s="1065"/>
      <c r="G869" s="1065"/>
      <c r="H869" s="1065"/>
      <c r="I869" s="1065"/>
      <c r="J869" s="1065"/>
      <c r="K869" s="1065"/>
      <c r="L869" s="1065"/>
      <c r="M869" s="1065"/>
      <c r="N869" s="1065"/>
      <c r="O869" s="1065"/>
      <c r="P869" s="1065"/>
      <c r="Q869" s="1065"/>
      <c r="R869" s="1065"/>
      <c r="S869" s="1065"/>
      <c r="T869" s="1065"/>
      <c r="U869" s="1065"/>
      <c r="V869" s="1065"/>
      <c r="W869" s="1065"/>
      <c r="X869" s="1065"/>
      <c r="Y869" s="1065"/>
      <c r="Z869" s="1065"/>
      <c r="AA869" s="1065"/>
      <c r="AB869" s="1065"/>
      <c r="AC869" s="1065"/>
      <c r="AD869" s="1065"/>
      <c r="AE869" s="1065"/>
      <c r="AF869" s="1065"/>
      <c r="AG869" s="1065"/>
      <c r="AH869" s="1065"/>
      <c r="AI869" s="1065"/>
      <c r="AJ869" s="1065"/>
      <c r="AK869" s="1065"/>
      <c r="AL869" s="1065"/>
      <c r="AM869" s="1065"/>
      <c r="AN869" s="1065"/>
      <c r="AO869" s="1065"/>
      <c r="AP869" s="1065"/>
      <c r="AQ869" s="1065"/>
      <c r="AR869" s="1065"/>
      <c r="AS869" s="1065"/>
      <c r="AT869" s="1065"/>
      <c r="AU869" s="1065"/>
      <c r="AV869" s="1065"/>
      <c r="AW869" s="1065"/>
      <c r="AX869" s="1065"/>
      <c r="AY869" s="1065"/>
      <c r="AZ869" s="1065"/>
      <c r="BA869" s="1065"/>
      <c r="BB869" s="1066"/>
    </row>
    <row r="870" spans="1:54" s="289" customFormat="1" ht="12.6" customHeight="1">
      <c r="A870" s="315" t="s">
        <v>3609</v>
      </c>
    </row>
    <row r="871" spans="1:54" s="289" customFormat="1" ht="12.6" customHeight="1">
      <c r="A871" s="315" t="s">
        <v>2302</v>
      </c>
      <c r="B871" s="393"/>
      <c r="C871" s="1036" t="str">
        <f>$C$2</f>
        <v>ELEKTROSYSTEM, a.s.</v>
      </c>
      <c r="D871" s="1036"/>
      <c r="E871" s="1036"/>
      <c r="F871" s="1036"/>
      <c r="G871" s="1036"/>
      <c r="H871" s="1036"/>
      <c r="I871" s="1036"/>
      <c r="J871" s="1036"/>
      <c r="K871" s="1036"/>
      <c r="L871" s="1036"/>
      <c r="M871" s="1036"/>
      <c r="N871" s="1036"/>
      <c r="O871" s="1036"/>
      <c r="P871" s="1036"/>
      <c r="Q871" s="1036"/>
      <c r="R871" s="1036"/>
      <c r="S871" s="1036"/>
      <c r="T871" s="1036"/>
      <c r="U871" s="1036"/>
      <c r="V871" s="1036"/>
      <c r="W871" s="1036"/>
      <c r="X871" s="1036"/>
      <c r="Y871" s="1036"/>
      <c r="Z871" s="1037"/>
      <c r="AB871" s="289" t="s">
        <v>922</v>
      </c>
      <c r="AD871" s="1035" t="str">
        <f>$AD$2</f>
        <v>31571875</v>
      </c>
      <c r="AE871" s="1036"/>
      <c r="AF871" s="1036"/>
      <c r="AG871" s="1036"/>
      <c r="AH871" s="1036"/>
      <c r="AI871" s="1036"/>
      <c r="AJ871" s="1036"/>
      <c r="AK871" s="1037"/>
      <c r="AL871" s="289" t="s">
        <v>844</v>
      </c>
      <c r="AN871" s="1026" t="str">
        <f>$AN$2</f>
        <v>21020448496</v>
      </c>
      <c r="AO871" s="1027"/>
      <c r="AP871" s="1027"/>
      <c r="AQ871" s="1027"/>
      <c r="AR871" s="1027"/>
      <c r="AS871" s="1027"/>
      <c r="AT871" s="1027"/>
      <c r="AU871" s="1027"/>
      <c r="AV871" s="1027"/>
      <c r="AW871" s="1027"/>
      <c r="AX871" s="1027"/>
      <c r="AY871" s="1027"/>
      <c r="AZ871" s="1027"/>
      <c r="BA871" s="1027"/>
      <c r="BB871" s="1028"/>
    </row>
    <row r="872" spans="1:54" ht="12.6" customHeight="1">
      <c r="A872" s="769"/>
    </row>
    <row r="873" spans="1:54" ht="12.6" customHeight="1">
      <c r="A873" s="769" t="s">
        <v>1730</v>
      </c>
    </row>
    <row r="874" spans="1:54" ht="12.6" customHeight="1">
      <c r="A874" s="769" t="s">
        <v>1729</v>
      </c>
    </row>
    <row r="875" spans="1:54" ht="12.6" customHeight="1">
      <c r="A875" s="812"/>
      <c r="B875" s="813"/>
      <c r="C875" s="813"/>
      <c r="D875" s="813"/>
      <c r="E875" s="813"/>
      <c r="F875" s="813"/>
      <c r="G875" s="813"/>
      <c r="H875" s="813"/>
      <c r="I875" s="813"/>
      <c r="J875" s="813"/>
      <c r="K875" s="813"/>
      <c r="L875" s="813"/>
      <c r="M875" s="813"/>
      <c r="N875" s="813"/>
      <c r="O875" s="813"/>
      <c r="P875" s="813"/>
      <c r="Q875" s="813"/>
      <c r="R875" s="813"/>
      <c r="S875" s="813"/>
      <c r="T875" s="813"/>
      <c r="U875" s="813"/>
      <c r="V875" s="813"/>
      <c r="W875" s="813"/>
      <c r="X875" s="814"/>
      <c r="Y875" s="812"/>
      <c r="Z875" s="813"/>
      <c r="AA875" s="813"/>
      <c r="AB875" s="813"/>
      <c r="AC875" s="813"/>
      <c r="AD875" s="813"/>
      <c r="AE875" s="813"/>
      <c r="AF875" s="813"/>
      <c r="AG875" s="775"/>
      <c r="AH875" s="813"/>
      <c r="AI875" s="813"/>
      <c r="AJ875" s="813"/>
      <c r="AK875" s="814"/>
      <c r="AL875" s="1148" t="s">
        <v>1646</v>
      </c>
      <c r="AM875" s="1149"/>
      <c r="AN875" s="1149"/>
      <c r="AO875" s="1149"/>
      <c r="AP875" s="1149"/>
      <c r="AQ875" s="1149"/>
      <c r="AR875" s="1149"/>
      <c r="AS875" s="1149"/>
      <c r="AT875" s="1149"/>
      <c r="AU875" s="1149"/>
      <c r="AV875" s="1149"/>
      <c r="AW875" s="1149"/>
      <c r="AX875" s="1149"/>
      <c r="AY875" s="1149"/>
      <c r="AZ875" s="1149"/>
      <c r="BA875" s="1149"/>
      <c r="BB875" s="1150"/>
    </row>
    <row r="876" spans="1:54" ht="12.6" customHeight="1">
      <c r="A876" s="1048" t="s">
        <v>469</v>
      </c>
      <c r="B876" s="1049"/>
      <c r="C876" s="1049"/>
      <c r="D876" s="1049"/>
      <c r="E876" s="1049"/>
      <c r="F876" s="1049"/>
      <c r="G876" s="1049"/>
      <c r="H876" s="1049"/>
      <c r="I876" s="1049"/>
      <c r="J876" s="1049"/>
      <c r="K876" s="1049"/>
      <c r="L876" s="1049"/>
      <c r="M876" s="1049"/>
      <c r="N876" s="1049"/>
      <c r="O876" s="1049"/>
      <c r="P876" s="1049"/>
      <c r="Q876" s="1049"/>
      <c r="R876" s="1049"/>
      <c r="S876" s="1049"/>
      <c r="T876" s="1049"/>
      <c r="U876" s="1049"/>
      <c r="V876" s="1049"/>
      <c r="W876" s="1049"/>
      <c r="X876" s="1050"/>
      <c r="Y876" s="1048" t="s">
        <v>1728</v>
      </c>
      <c r="Z876" s="1049"/>
      <c r="AA876" s="1049"/>
      <c r="AB876" s="1049"/>
      <c r="AC876" s="1049"/>
      <c r="AD876" s="1049"/>
      <c r="AE876" s="1049"/>
      <c r="AF876" s="1049"/>
      <c r="AG876" s="1049"/>
      <c r="AH876" s="1049"/>
      <c r="AI876" s="1049"/>
      <c r="AJ876" s="1049"/>
      <c r="AK876" s="1050"/>
      <c r="AL876" s="1048" t="s">
        <v>1670</v>
      </c>
      <c r="AM876" s="1049"/>
      <c r="AN876" s="1049"/>
      <c r="AO876" s="1049"/>
      <c r="AP876" s="1049"/>
      <c r="AQ876" s="1049"/>
      <c r="AR876" s="1049"/>
      <c r="AS876" s="1049"/>
      <c r="AT876" s="1049"/>
      <c r="AU876" s="1049"/>
      <c r="AV876" s="1049"/>
      <c r="AW876" s="1049"/>
      <c r="AX876" s="1049"/>
      <c r="AY876" s="1049"/>
      <c r="AZ876" s="1049"/>
      <c r="BA876" s="1049"/>
      <c r="BB876" s="1050"/>
    </row>
    <row r="877" spans="1:54" ht="12.6" customHeight="1">
      <c r="A877" s="777"/>
      <c r="B877" s="827"/>
      <c r="C877" s="827"/>
      <c r="D877" s="827"/>
      <c r="E877" s="827"/>
      <c r="F877" s="827"/>
      <c r="G877" s="827"/>
      <c r="H877" s="827"/>
      <c r="I877" s="827"/>
      <c r="J877" s="827"/>
      <c r="K877" s="827"/>
      <c r="L877" s="827"/>
      <c r="M877" s="827"/>
      <c r="N877" s="827"/>
      <c r="O877" s="827"/>
      <c r="P877" s="827"/>
      <c r="Q877" s="827"/>
      <c r="R877" s="827"/>
      <c r="S877" s="827"/>
      <c r="T877" s="778"/>
      <c r="U877" s="827"/>
      <c r="V877" s="827"/>
      <c r="W877" s="827"/>
      <c r="X877" s="828"/>
      <c r="Y877" s="1051" t="s">
        <v>1643</v>
      </c>
      <c r="Z877" s="1052"/>
      <c r="AA877" s="1052"/>
      <c r="AB877" s="1052"/>
      <c r="AC877" s="1052"/>
      <c r="AD877" s="1052"/>
      <c r="AE877" s="1052"/>
      <c r="AF877" s="1052"/>
      <c r="AG877" s="1052"/>
      <c r="AH877" s="1052"/>
      <c r="AI877" s="1052"/>
      <c r="AJ877" s="1052"/>
      <c r="AK877" s="1053"/>
      <c r="AL877" s="1051" t="s">
        <v>1643</v>
      </c>
      <c r="AM877" s="1052"/>
      <c r="AN877" s="1052"/>
      <c r="AO877" s="1052"/>
      <c r="AP877" s="1052"/>
      <c r="AQ877" s="1052"/>
      <c r="AR877" s="1052"/>
      <c r="AS877" s="1052"/>
      <c r="AT877" s="1052"/>
      <c r="AU877" s="1052"/>
      <c r="AV877" s="1052"/>
      <c r="AW877" s="1052"/>
      <c r="AX877" s="1052"/>
      <c r="AY877" s="1052"/>
      <c r="AZ877" s="1052"/>
      <c r="BA877" s="1052"/>
      <c r="BB877" s="1053"/>
    </row>
    <row r="878" spans="1:54" ht="12.6" customHeight="1">
      <c r="A878" s="787" t="s">
        <v>1727</v>
      </c>
      <c r="B878" s="761"/>
      <c r="C878" s="761"/>
      <c r="D878" s="761"/>
      <c r="E878" s="761"/>
      <c r="F878" s="761"/>
      <c r="G878" s="761"/>
      <c r="H878" s="761"/>
      <c r="I878" s="761"/>
      <c r="J878" s="761"/>
      <c r="K878" s="761"/>
      <c r="L878" s="761"/>
      <c r="M878" s="761"/>
      <c r="N878" s="761"/>
      <c r="O878" s="761"/>
      <c r="P878" s="761"/>
      <c r="Q878" s="761"/>
      <c r="R878" s="761"/>
      <c r="S878" s="761"/>
      <c r="T878" s="761"/>
      <c r="U878" s="761"/>
      <c r="V878" s="761"/>
      <c r="W878" s="761"/>
      <c r="X878" s="786"/>
      <c r="Y878" s="1082"/>
      <c r="Z878" s="1082"/>
      <c r="AA878" s="1082"/>
      <c r="AB878" s="1082"/>
      <c r="AC878" s="1082"/>
      <c r="AD878" s="1082"/>
      <c r="AE878" s="1082"/>
      <c r="AF878" s="1082"/>
      <c r="AG878" s="1082"/>
      <c r="AH878" s="1082"/>
      <c r="AI878" s="1082"/>
      <c r="AJ878" s="1082"/>
      <c r="AK878" s="1082"/>
      <c r="AL878" s="1082"/>
      <c r="AM878" s="1082"/>
      <c r="AN878" s="1082"/>
      <c r="AO878" s="1082"/>
      <c r="AP878" s="1082"/>
      <c r="AQ878" s="1082"/>
      <c r="AR878" s="1082"/>
      <c r="AS878" s="1082"/>
      <c r="AT878" s="1082"/>
      <c r="AU878" s="1082"/>
      <c r="AV878" s="1082"/>
      <c r="AW878" s="1082"/>
      <c r="AX878" s="1082"/>
      <c r="AY878" s="1082"/>
      <c r="AZ878" s="1082"/>
      <c r="BA878" s="1082"/>
      <c r="BB878" s="1082"/>
    </row>
    <row r="879" spans="1:54" ht="12.6" customHeight="1">
      <c r="A879" s="788" t="s">
        <v>1726</v>
      </c>
      <c r="B879" s="778"/>
      <c r="C879" s="778"/>
      <c r="D879" s="778"/>
      <c r="E879" s="778"/>
      <c r="F879" s="778"/>
      <c r="G879" s="778"/>
      <c r="H879" s="778"/>
      <c r="I879" s="778"/>
      <c r="J879" s="778"/>
      <c r="K879" s="778"/>
      <c r="L879" s="778"/>
      <c r="M879" s="778"/>
      <c r="N879" s="778"/>
      <c r="O879" s="778"/>
      <c r="P879" s="778"/>
      <c r="Q879" s="778"/>
      <c r="R879" s="778"/>
      <c r="S879" s="778"/>
      <c r="T879" s="778"/>
      <c r="U879" s="778"/>
      <c r="V879" s="778"/>
      <c r="W879" s="778"/>
      <c r="X879" s="779"/>
      <c r="Y879" s="1041"/>
      <c r="Z879" s="1041"/>
      <c r="AA879" s="1041"/>
      <c r="AB879" s="1041"/>
      <c r="AC879" s="1041"/>
      <c r="AD879" s="1041"/>
      <c r="AE879" s="1041"/>
      <c r="AF879" s="1041"/>
      <c r="AG879" s="1041"/>
      <c r="AH879" s="1041"/>
      <c r="AI879" s="1041"/>
      <c r="AJ879" s="1041"/>
      <c r="AK879" s="1041"/>
      <c r="AL879" s="1041"/>
      <c r="AM879" s="1041"/>
      <c r="AN879" s="1041"/>
      <c r="AO879" s="1041"/>
      <c r="AP879" s="1041"/>
      <c r="AQ879" s="1041"/>
      <c r="AR879" s="1041"/>
      <c r="AS879" s="1041"/>
      <c r="AT879" s="1041"/>
      <c r="AU879" s="1041"/>
      <c r="AV879" s="1041"/>
      <c r="AW879" s="1041"/>
      <c r="AX879" s="1041"/>
      <c r="AY879" s="1041"/>
      <c r="AZ879" s="1041"/>
      <c r="BA879" s="1041"/>
      <c r="BB879" s="1041"/>
    </row>
    <row r="880" spans="1:54" ht="12.6" customHeight="1">
      <c r="A880" s="770" t="s">
        <v>543</v>
      </c>
      <c r="B880" s="771"/>
      <c r="C880" s="771"/>
      <c r="D880" s="771"/>
      <c r="E880" s="771"/>
      <c r="F880" s="771"/>
      <c r="G880" s="771"/>
      <c r="H880" s="771"/>
      <c r="I880" s="771"/>
      <c r="J880" s="771"/>
      <c r="K880" s="771"/>
      <c r="L880" s="771"/>
      <c r="M880" s="771"/>
      <c r="N880" s="771"/>
      <c r="O880" s="771"/>
      <c r="P880" s="771"/>
      <c r="Q880" s="771"/>
      <c r="R880" s="771"/>
      <c r="S880" s="771"/>
      <c r="T880" s="771"/>
      <c r="U880" s="771"/>
      <c r="V880" s="771"/>
      <c r="W880" s="771"/>
      <c r="X880" s="772"/>
      <c r="Y880" s="1041"/>
      <c r="Z880" s="1041"/>
      <c r="AA880" s="1041"/>
      <c r="AB880" s="1041"/>
      <c r="AC880" s="1041"/>
      <c r="AD880" s="1041"/>
      <c r="AE880" s="1041"/>
      <c r="AF880" s="1041"/>
      <c r="AG880" s="1041"/>
      <c r="AH880" s="1041"/>
      <c r="AI880" s="1041"/>
      <c r="AJ880" s="1041"/>
      <c r="AK880" s="1041"/>
      <c r="AL880" s="1104"/>
      <c r="AM880" s="1105"/>
      <c r="AN880" s="1105"/>
      <c r="AO880" s="1105"/>
      <c r="AP880" s="1105"/>
      <c r="AQ880" s="1105"/>
      <c r="AR880" s="1105"/>
      <c r="AS880" s="1105"/>
      <c r="AT880" s="1105"/>
      <c r="AU880" s="1105"/>
      <c r="AV880" s="1105"/>
      <c r="AW880" s="1105"/>
      <c r="AX880" s="1105"/>
      <c r="AY880" s="1105"/>
      <c r="AZ880" s="1105"/>
      <c r="BA880" s="1105"/>
      <c r="BB880" s="1106"/>
    </row>
    <row r="881" spans="1:54" ht="12.6" customHeight="1">
      <c r="A881" s="770" t="s">
        <v>544</v>
      </c>
      <c r="B881" s="771"/>
      <c r="C881" s="771"/>
      <c r="D881" s="771"/>
      <c r="E881" s="771"/>
      <c r="F881" s="771"/>
      <c r="G881" s="771"/>
      <c r="H881" s="771"/>
      <c r="I881" s="771"/>
      <c r="J881" s="771"/>
      <c r="K881" s="771"/>
      <c r="L881" s="771"/>
      <c r="M881" s="771"/>
      <c r="N881" s="771"/>
      <c r="O881" s="771"/>
      <c r="P881" s="771"/>
      <c r="Q881" s="771"/>
      <c r="R881" s="771"/>
      <c r="S881" s="771"/>
      <c r="T881" s="771"/>
      <c r="U881" s="771"/>
      <c r="V881" s="771"/>
      <c r="W881" s="771"/>
      <c r="X881" s="772"/>
      <c r="Y881" s="1041"/>
      <c r="Z881" s="1041"/>
      <c r="AA881" s="1041"/>
      <c r="AB881" s="1041"/>
      <c r="AC881" s="1041"/>
      <c r="AD881" s="1041"/>
      <c r="AE881" s="1041"/>
      <c r="AF881" s="1041"/>
      <c r="AG881" s="1041"/>
      <c r="AH881" s="1041"/>
      <c r="AI881" s="1041"/>
      <c r="AJ881" s="1041"/>
      <c r="AK881" s="1041"/>
      <c r="AL881" s="1104"/>
      <c r="AM881" s="1105"/>
      <c r="AN881" s="1105"/>
      <c r="AO881" s="1105"/>
      <c r="AP881" s="1105"/>
      <c r="AQ881" s="1105"/>
      <c r="AR881" s="1105"/>
      <c r="AS881" s="1105"/>
      <c r="AT881" s="1105"/>
      <c r="AU881" s="1105"/>
      <c r="AV881" s="1105"/>
      <c r="AW881" s="1105"/>
      <c r="AX881" s="1105"/>
      <c r="AY881" s="1105"/>
      <c r="AZ881" s="1105"/>
      <c r="BA881" s="1105"/>
      <c r="BB881" s="1106"/>
    </row>
    <row r="882" spans="1:54" ht="12.6" customHeight="1">
      <c r="A882" s="782" t="s">
        <v>1725</v>
      </c>
      <c r="B882" s="775"/>
      <c r="C882" s="775"/>
      <c r="D882" s="775"/>
      <c r="E882" s="775"/>
      <c r="F882" s="775"/>
      <c r="G882" s="775"/>
      <c r="H882" s="775"/>
      <c r="I882" s="775"/>
      <c r="J882" s="775"/>
      <c r="K882" s="775"/>
      <c r="L882" s="775"/>
      <c r="M882" s="775"/>
      <c r="N882" s="775"/>
      <c r="O882" s="775"/>
      <c r="P882" s="775"/>
      <c r="Q882" s="775"/>
      <c r="R882" s="775"/>
      <c r="S882" s="775"/>
      <c r="T882" s="775"/>
      <c r="U882" s="775"/>
      <c r="V882" s="775"/>
      <c r="W882" s="775"/>
      <c r="X882" s="776"/>
      <c r="Y882" s="1041"/>
      <c r="Z882" s="1041"/>
      <c r="AA882" s="1041"/>
      <c r="AB882" s="1041"/>
      <c r="AC882" s="1041"/>
      <c r="AD882" s="1041"/>
      <c r="AE882" s="1041"/>
      <c r="AF882" s="1041"/>
      <c r="AG882" s="1041"/>
      <c r="AH882" s="1041"/>
      <c r="AI882" s="1041"/>
      <c r="AJ882" s="1041"/>
      <c r="AK882" s="1041"/>
      <c r="AL882" s="1041"/>
      <c r="AM882" s="1041"/>
      <c r="AN882" s="1041"/>
      <c r="AO882" s="1041"/>
      <c r="AP882" s="1041"/>
      <c r="AQ882" s="1041"/>
      <c r="AR882" s="1041"/>
      <c r="AS882" s="1041"/>
      <c r="AT882" s="1041"/>
      <c r="AU882" s="1041"/>
      <c r="AV882" s="1041"/>
      <c r="AW882" s="1041"/>
      <c r="AX882" s="1041"/>
      <c r="AY882" s="1041"/>
      <c r="AZ882" s="1041"/>
      <c r="BA882" s="1041"/>
      <c r="BB882" s="1041"/>
    </row>
    <row r="883" spans="1:54" ht="12.6" customHeight="1">
      <c r="A883" s="788" t="s">
        <v>1724</v>
      </c>
      <c r="B883" s="778"/>
      <c r="C883" s="778"/>
      <c r="D883" s="778"/>
      <c r="E883" s="778"/>
      <c r="F883" s="778"/>
      <c r="G883" s="778"/>
      <c r="H883" s="778"/>
      <c r="I883" s="778"/>
      <c r="J883" s="778"/>
      <c r="K883" s="778"/>
      <c r="L883" s="778"/>
      <c r="M883" s="778"/>
      <c r="N883" s="778"/>
      <c r="O883" s="778"/>
      <c r="P883" s="778"/>
      <c r="Q883" s="778"/>
      <c r="R883" s="778"/>
      <c r="S883" s="778"/>
      <c r="T883" s="778"/>
      <c r="U883" s="778"/>
      <c r="V883" s="778"/>
      <c r="W883" s="778"/>
      <c r="X883" s="779"/>
      <c r="Y883" s="1041"/>
      <c r="Z883" s="1041"/>
      <c r="AA883" s="1041"/>
      <c r="AB883" s="1041"/>
      <c r="AC883" s="1041"/>
      <c r="AD883" s="1041"/>
      <c r="AE883" s="1041"/>
      <c r="AF883" s="1041"/>
      <c r="AG883" s="1041"/>
      <c r="AH883" s="1041"/>
      <c r="AI883" s="1041"/>
      <c r="AJ883" s="1041"/>
      <c r="AK883" s="1041"/>
      <c r="AL883" s="1041"/>
      <c r="AM883" s="1041"/>
      <c r="AN883" s="1041"/>
      <c r="AO883" s="1041"/>
      <c r="AP883" s="1041"/>
      <c r="AQ883" s="1041"/>
      <c r="AR883" s="1041"/>
      <c r="AS883" s="1041"/>
      <c r="AT883" s="1041"/>
      <c r="AU883" s="1041"/>
      <c r="AV883" s="1041"/>
      <c r="AW883" s="1041"/>
      <c r="AX883" s="1041"/>
      <c r="AY883" s="1041"/>
      <c r="AZ883" s="1041"/>
      <c r="BA883" s="1041"/>
      <c r="BB883" s="1041"/>
    </row>
    <row r="884" spans="1:54" ht="12.6" customHeight="1">
      <c r="A884" s="770" t="s">
        <v>543</v>
      </c>
      <c r="B884" s="771"/>
      <c r="C884" s="771"/>
      <c r="D884" s="771"/>
      <c r="E884" s="771"/>
      <c r="F884" s="771"/>
      <c r="G884" s="771"/>
      <c r="H884" s="771"/>
      <c r="I884" s="771"/>
      <c r="J884" s="771"/>
      <c r="K884" s="771"/>
      <c r="L884" s="771"/>
      <c r="M884" s="771"/>
      <c r="N884" s="771"/>
      <c r="O884" s="771"/>
      <c r="P884" s="771"/>
      <c r="Q884" s="771"/>
      <c r="R884" s="771"/>
      <c r="S884" s="771"/>
      <c r="T884" s="771"/>
      <c r="U884" s="771"/>
      <c r="V884" s="771"/>
      <c r="W884" s="771"/>
      <c r="X884" s="772"/>
      <c r="Y884" s="1041"/>
      <c r="Z884" s="1041"/>
      <c r="AA884" s="1041"/>
      <c r="AB884" s="1041"/>
      <c r="AC884" s="1041"/>
      <c r="AD884" s="1041"/>
      <c r="AE884" s="1041"/>
      <c r="AF884" s="1041"/>
      <c r="AG884" s="1041"/>
      <c r="AH884" s="1041"/>
      <c r="AI884" s="1041"/>
      <c r="AJ884" s="1041"/>
      <c r="AK884" s="1041"/>
      <c r="AL884" s="1041"/>
      <c r="AM884" s="1041"/>
      <c r="AN884" s="1041"/>
      <c r="AO884" s="1041"/>
      <c r="AP884" s="1041"/>
      <c r="AQ884" s="1041"/>
      <c r="AR884" s="1041"/>
      <c r="AS884" s="1041"/>
      <c r="AT884" s="1041"/>
      <c r="AU884" s="1041"/>
      <c r="AV884" s="1041"/>
      <c r="AW884" s="1041"/>
      <c r="AX884" s="1041"/>
      <c r="AY884" s="1041"/>
      <c r="AZ884" s="1041"/>
      <c r="BA884" s="1041"/>
      <c r="BB884" s="1041"/>
    </row>
    <row r="885" spans="1:54" ht="12.6" customHeight="1">
      <c r="A885" s="770" t="s">
        <v>544</v>
      </c>
      <c r="B885" s="771"/>
      <c r="C885" s="771"/>
      <c r="D885" s="771"/>
      <c r="E885" s="771"/>
      <c r="F885" s="771"/>
      <c r="G885" s="771"/>
      <c r="H885" s="771"/>
      <c r="I885" s="771"/>
      <c r="J885" s="771"/>
      <c r="K885" s="771"/>
      <c r="L885" s="771"/>
      <c r="M885" s="771"/>
      <c r="N885" s="771"/>
      <c r="O885" s="771"/>
      <c r="P885" s="771"/>
      <c r="Q885" s="771"/>
      <c r="R885" s="771"/>
      <c r="S885" s="771"/>
      <c r="T885" s="771"/>
      <c r="U885" s="771"/>
      <c r="V885" s="771"/>
      <c r="W885" s="771"/>
      <c r="X885" s="772"/>
      <c r="Y885" s="1041"/>
      <c r="Z885" s="1041"/>
      <c r="AA885" s="1041"/>
      <c r="AB885" s="1041"/>
      <c r="AC885" s="1041"/>
      <c r="AD885" s="1041"/>
      <c r="AE885" s="1041"/>
      <c r="AF885" s="1041"/>
      <c r="AG885" s="1041"/>
      <c r="AH885" s="1041"/>
      <c r="AI885" s="1041"/>
      <c r="AJ885" s="1041"/>
      <c r="AK885" s="1041"/>
      <c r="AL885" s="1041"/>
      <c r="AM885" s="1041"/>
      <c r="AN885" s="1041"/>
      <c r="AO885" s="1041"/>
      <c r="AP885" s="1041"/>
      <c r="AQ885" s="1041"/>
      <c r="AR885" s="1041"/>
      <c r="AS885" s="1041"/>
      <c r="AT885" s="1041"/>
      <c r="AU885" s="1041"/>
      <c r="AV885" s="1041"/>
      <c r="AW885" s="1041"/>
      <c r="AX885" s="1041"/>
      <c r="AY885" s="1041"/>
      <c r="AZ885" s="1041"/>
      <c r="BA885" s="1041"/>
      <c r="BB885" s="1041"/>
    </row>
    <row r="886" spans="1:54" ht="12.6" customHeight="1">
      <c r="A886" s="824" t="s">
        <v>545</v>
      </c>
      <c r="B886" s="771"/>
      <c r="C886" s="771"/>
      <c r="D886" s="771"/>
      <c r="E886" s="771"/>
      <c r="F886" s="771"/>
      <c r="G886" s="771"/>
      <c r="H886" s="771"/>
      <c r="I886" s="771"/>
      <c r="J886" s="771"/>
      <c r="K886" s="771"/>
      <c r="L886" s="771"/>
      <c r="M886" s="771"/>
      <c r="N886" s="771"/>
      <c r="O886" s="771"/>
      <c r="P886" s="771"/>
      <c r="Q886" s="771"/>
      <c r="R886" s="771"/>
      <c r="S886" s="771"/>
      <c r="T886" s="771"/>
      <c r="U886" s="771"/>
      <c r="V886" s="771"/>
      <c r="W886" s="771"/>
      <c r="X886" s="772"/>
      <c r="Y886" s="1041"/>
      <c r="Z886" s="1041"/>
      <c r="AA886" s="1041"/>
      <c r="AB886" s="1041"/>
      <c r="AC886" s="1041"/>
      <c r="AD886" s="1041"/>
      <c r="AE886" s="1041"/>
      <c r="AF886" s="1041"/>
      <c r="AG886" s="1041"/>
      <c r="AH886" s="1041"/>
      <c r="AI886" s="1041"/>
      <c r="AJ886" s="1041"/>
      <c r="AK886" s="1041"/>
      <c r="AL886" s="1041"/>
      <c r="AM886" s="1041"/>
      <c r="AN886" s="1041"/>
      <c r="AO886" s="1041"/>
      <c r="AP886" s="1041"/>
      <c r="AQ886" s="1041"/>
      <c r="AR886" s="1041"/>
      <c r="AS886" s="1041"/>
      <c r="AT886" s="1041"/>
      <c r="AU886" s="1041"/>
      <c r="AV886" s="1041"/>
      <c r="AW886" s="1041"/>
      <c r="AX886" s="1041"/>
      <c r="AY886" s="1041"/>
      <c r="AZ886" s="1041"/>
      <c r="BA886" s="1041"/>
      <c r="BB886" s="1041"/>
    </row>
    <row r="887" spans="1:54" ht="12.6" customHeight="1">
      <c r="A887" s="824" t="s">
        <v>546</v>
      </c>
      <c r="B887" s="771"/>
      <c r="C887" s="771"/>
      <c r="D887" s="771"/>
      <c r="E887" s="771"/>
      <c r="F887" s="771"/>
      <c r="G887" s="771"/>
      <c r="H887" s="771"/>
      <c r="I887" s="771"/>
      <c r="J887" s="771"/>
      <c r="K887" s="771"/>
      <c r="L887" s="771"/>
      <c r="M887" s="771"/>
      <c r="N887" s="771"/>
      <c r="O887" s="771"/>
      <c r="P887" s="771"/>
      <c r="Q887" s="771"/>
      <c r="R887" s="771"/>
      <c r="S887" s="771"/>
      <c r="T887" s="771"/>
      <c r="U887" s="771"/>
      <c r="V887" s="771"/>
      <c r="W887" s="771"/>
      <c r="X887" s="772"/>
      <c r="Y887" s="1041"/>
      <c r="Z887" s="1041"/>
      <c r="AA887" s="1041"/>
      <c r="AB887" s="1041"/>
      <c r="AC887" s="1041"/>
      <c r="AD887" s="1041"/>
      <c r="AE887" s="1041"/>
      <c r="AF887" s="1041"/>
      <c r="AG887" s="1041"/>
      <c r="AH887" s="1041"/>
      <c r="AI887" s="1041"/>
      <c r="AJ887" s="1041"/>
      <c r="AK887" s="1041"/>
      <c r="AL887" s="1041"/>
      <c r="AM887" s="1041"/>
      <c r="AN887" s="1041"/>
      <c r="AO887" s="1041"/>
      <c r="AP887" s="1041"/>
      <c r="AQ887" s="1041"/>
      <c r="AR887" s="1041"/>
      <c r="AS887" s="1041"/>
      <c r="AT887" s="1041"/>
      <c r="AU887" s="1041"/>
      <c r="AV887" s="1041"/>
      <c r="AW887" s="1041"/>
      <c r="AX887" s="1041"/>
      <c r="AY887" s="1041"/>
      <c r="AZ887" s="1041"/>
      <c r="BA887" s="1041"/>
      <c r="BB887" s="1041"/>
    </row>
    <row r="888" spans="1:54" ht="12.6" customHeight="1">
      <c r="A888" s="782" t="s">
        <v>1723</v>
      </c>
      <c r="B888" s="775"/>
      <c r="C888" s="775"/>
      <c r="D888" s="775"/>
      <c r="E888" s="775"/>
      <c r="F888" s="775"/>
      <c r="G888" s="775"/>
      <c r="H888" s="775"/>
      <c r="I888" s="775"/>
      <c r="J888" s="775"/>
      <c r="K888" s="775"/>
      <c r="L888" s="775"/>
      <c r="M888" s="775"/>
      <c r="N888" s="775"/>
      <c r="O888" s="775"/>
      <c r="P888" s="775"/>
      <c r="Q888" s="775"/>
      <c r="R888" s="775"/>
      <c r="S888" s="775"/>
      <c r="T888" s="775"/>
      <c r="U888" s="775"/>
      <c r="V888" s="775"/>
      <c r="W888" s="775"/>
      <c r="X888" s="775"/>
      <c r="Y888" s="1041"/>
      <c r="Z888" s="1041"/>
      <c r="AA888" s="1041"/>
      <c r="AB888" s="1041"/>
      <c r="AC888" s="1041"/>
      <c r="AD888" s="1041"/>
      <c r="AE888" s="1041"/>
      <c r="AF888" s="1041"/>
      <c r="AG888" s="1041"/>
      <c r="AH888" s="1041"/>
      <c r="AI888" s="1041"/>
      <c r="AJ888" s="1041"/>
      <c r="AK888" s="1041"/>
      <c r="AL888" s="1041"/>
      <c r="AM888" s="1041"/>
      <c r="AN888" s="1041"/>
      <c r="AO888" s="1041"/>
      <c r="AP888" s="1041"/>
      <c r="AQ888" s="1041"/>
      <c r="AR888" s="1041"/>
      <c r="AS888" s="1041"/>
      <c r="AT888" s="1041"/>
      <c r="AU888" s="1041"/>
      <c r="AV888" s="1041"/>
      <c r="AW888" s="1041"/>
      <c r="AX888" s="1041"/>
      <c r="AY888" s="1041"/>
      <c r="AZ888" s="1041"/>
      <c r="BA888" s="1041"/>
      <c r="BB888" s="1041"/>
    </row>
    <row r="889" spans="1:54" ht="12.6" customHeight="1">
      <c r="A889" s="824" t="s">
        <v>547</v>
      </c>
      <c r="B889" s="771"/>
      <c r="C889" s="771"/>
      <c r="D889" s="771"/>
      <c r="E889" s="771"/>
      <c r="F889" s="771"/>
      <c r="G889" s="771"/>
      <c r="H889" s="771"/>
      <c r="I889" s="771"/>
      <c r="J889" s="771"/>
      <c r="K889" s="771"/>
      <c r="L889" s="771"/>
      <c r="M889" s="771"/>
      <c r="N889" s="771"/>
      <c r="O889" s="771"/>
      <c r="P889" s="771"/>
      <c r="Q889" s="771"/>
      <c r="R889" s="771"/>
      <c r="S889" s="771"/>
      <c r="T889" s="771"/>
      <c r="U889" s="771"/>
      <c r="V889" s="771"/>
      <c r="W889" s="771"/>
      <c r="X889" s="771"/>
      <c r="Y889" s="1041"/>
      <c r="Z889" s="1041"/>
      <c r="AA889" s="1041"/>
      <c r="AB889" s="1041"/>
      <c r="AC889" s="1041"/>
      <c r="AD889" s="1041"/>
      <c r="AE889" s="1041"/>
      <c r="AF889" s="1041"/>
      <c r="AG889" s="1041"/>
      <c r="AH889" s="1041"/>
      <c r="AI889" s="1041"/>
      <c r="AJ889" s="1041"/>
      <c r="AK889" s="1041"/>
      <c r="AL889" s="1041"/>
      <c r="AM889" s="1041"/>
      <c r="AN889" s="1041"/>
      <c r="AO889" s="1041"/>
      <c r="AP889" s="1041"/>
      <c r="AQ889" s="1041"/>
      <c r="AR889" s="1041"/>
      <c r="AS889" s="1041"/>
      <c r="AT889" s="1041"/>
      <c r="AU889" s="1041"/>
      <c r="AV889" s="1041"/>
      <c r="AW889" s="1041"/>
      <c r="AX889" s="1041"/>
      <c r="AY889" s="1041"/>
      <c r="AZ889" s="1041"/>
      <c r="BA889" s="1041"/>
      <c r="BB889" s="1041"/>
    </row>
    <row r="890" spans="1:54" ht="12.6" customHeight="1">
      <c r="A890" s="824" t="s">
        <v>548</v>
      </c>
      <c r="B890" s="771"/>
      <c r="C890" s="771"/>
      <c r="D890" s="771"/>
      <c r="E890" s="771"/>
      <c r="F890" s="771"/>
      <c r="G890" s="771"/>
      <c r="H890" s="771"/>
      <c r="I890" s="771"/>
      <c r="J890" s="771"/>
      <c r="K890" s="771"/>
      <c r="L890" s="771"/>
      <c r="M890" s="771"/>
      <c r="N890" s="771"/>
      <c r="O890" s="771"/>
      <c r="P890" s="771"/>
      <c r="Q890" s="771"/>
      <c r="R890" s="771"/>
      <c r="S890" s="771"/>
      <c r="T890" s="771"/>
      <c r="U890" s="771"/>
      <c r="V890" s="771"/>
      <c r="W890" s="771"/>
      <c r="X890" s="771"/>
      <c r="Y890" s="1041"/>
      <c r="Z890" s="1041"/>
      <c r="AA890" s="1041"/>
      <c r="AB890" s="1041"/>
      <c r="AC890" s="1041"/>
      <c r="AD890" s="1041"/>
      <c r="AE890" s="1041"/>
      <c r="AF890" s="1041"/>
      <c r="AG890" s="1041"/>
      <c r="AH890" s="1041"/>
      <c r="AI890" s="1041"/>
      <c r="AJ890" s="1041"/>
      <c r="AK890" s="1041"/>
      <c r="AL890" s="1041"/>
      <c r="AM890" s="1041"/>
      <c r="AN890" s="1041"/>
      <c r="AO890" s="1041"/>
      <c r="AP890" s="1041"/>
      <c r="AQ890" s="1041"/>
      <c r="AR890" s="1041"/>
      <c r="AS890" s="1041"/>
      <c r="AT890" s="1041"/>
      <c r="AU890" s="1041"/>
      <c r="AV890" s="1041"/>
      <c r="AW890" s="1041"/>
      <c r="AX890" s="1041"/>
      <c r="AY890" s="1041"/>
      <c r="AZ890" s="1041"/>
      <c r="BA890" s="1041"/>
      <c r="BB890" s="1041"/>
    </row>
    <row r="891" spans="1:54" ht="12.6" customHeight="1">
      <c r="A891" s="770" t="s">
        <v>552</v>
      </c>
      <c r="B891" s="771"/>
      <c r="C891" s="771"/>
      <c r="D891" s="771"/>
      <c r="E891" s="771"/>
      <c r="F891" s="771"/>
      <c r="G891" s="771"/>
      <c r="H891" s="771"/>
      <c r="I891" s="771"/>
      <c r="J891" s="771"/>
      <c r="K891" s="771"/>
      <c r="L891" s="771"/>
      <c r="M891" s="771"/>
      <c r="N891" s="771"/>
      <c r="O891" s="771"/>
      <c r="P891" s="771"/>
      <c r="Q891" s="771"/>
      <c r="R891" s="771"/>
      <c r="S891" s="771"/>
      <c r="T891" s="771"/>
      <c r="U891" s="771"/>
      <c r="V891" s="771"/>
      <c r="W891" s="771"/>
      <c r="X891" s="771"/>
      <c r="Y891" s="1041"/>
      <c r="Z891" s="1041"/>
      <c r="AA891" s="1041"/>
      <c r="AB891" s="1041"/>
      <c r="AC891" s="1041"/>
      <c r="AD891" s="1041"/>
      <c r="AE891" s="1041"/>
      <c r="AF891" s="1041"/>
      <c r="AG891" s="1041"/>
      <c r="AH891" s="1041"/>
      <c r="AI891" s="1041"/>
      <c r="AJ891" s="1041"/>
      <c r="AK891" s="1041"/>
      <c r="AL891" s="1041"/>
      <c r="AM891" s="1041"/>
      <c r="AN891" s="1041"/>
      <c r="AO891" s="1041"/>
      <c r="AP891" s="1041"/>
      <c r="AQ891" s="1041"/>
      <c r="AR891" s="1041"/>
      <c r="AS891" s="1041"/>
      <c r="AT891" s="1041"/>
      <c r="AU891" s="1041"/>
      <c r="AV891" s="1041"/>
      <c r="AW891" s="1041"/>
      <c r="AX891" s="1041"/>
      <c r="AY891" s="1041"/>
      <c r="AZ891" s="1041"/>
      <c r="BA891" s="1041"/>
      <c r="BB891" s="1041"/>
    </row>
    <row r="892" spans="1:54" ht="12.6" customHeight="1">
      <c r="A892" s="770" t="s">
        <v>549</v>
      </c>
      <c r="B892" s="771"/>
      <c r="C892" s="771"/>
      <c r="D892" s="771"/>
      <c r="E892" s="771"/>
      <c r="F892" s="771"/>
      <c r="G892" s="771"/>
      <c r="H892" s="771"/>
      <c r="I892" s="771"/>
      <c r="J892" s="771"/>
      <c r="K892" s="771"/>
      <c r="L892" s="771"/>
      <c r="M892" s="771"/>
      <c r="N892" s="771"/>
      <c r="O892" s="771"/>
      <c r="P892" s="771"/>
      <c r="Q892" s="771"/>
      <c r="R892" s="771"/>
      <c r="S892" s="771"/>
      <c r="T892" s="771"/>
      <c r="U892" s="771"/>
      <c r="V892" s="771"/>
      <c r="W892" s="771"/>
      <c r="X892" s="771"/>
      <c r="Y892" s="1041"/>
      <c r="Z892" s="1041"/>
      <c r="AA892" s="1041"/>
      <c r="AB892" s="1041"/>
      <c r="AC892" s="1041"/>
      <c r="AD892" s="1041"/>
      <c r="AE892" s="1041"/>
      <c r="AF892" s="1041"/>
      <c r="AG892" s="1041"/>
      <c r="AH892" s="1041"/>
      <c r="AI892" s="1041"/>
      <c r="AJ892" s="1041"/>
      <c r="AK892" s="1041"/>
      <c r="AL892" s="1041"/>
      <c r="AM892" s="1041"/>
      <c r="AN892" s="1041"/>
      <c r="AO892" s="1041"/>
      <c r="AP892" s="1041"/>
      <c r="AQ892" s="1041"/>
      <c r="AR892" s="1041"/>
      <c r="AS892" s="1041"/>
      <c r="AT892" s="1041"/>
      <c r="AU892" s="1041"/>
      <c r="AV892" s="1041"/>
      <c r="AW892" s="1041"/>
      <c r="AX892" s="1041"/>
      <c r="AY892" s="1041"/>
      <c r="AZ892" s="1041"/>
      <c r="BA892" s="1041"/>
      <c r="BB892" s="1041"/>
    </row>
    <row r="893" spans="1:54" ht="12.6" customHeight="1">
      <c r="A893" s="824" t="s">
        <v>550</v>
      </c>
      <c r="B893" s="771"/>
      <c r="C893" s="771"/>
      <c r="D893" s="771"/>
      <c r="E893" s="771"/>
      <c r="F893" s="771"/>
      <c r="G893" s="771"/>
      <c r="H893" s="771"/>
      <c r="I893" s="771"/>
      <c r="J893" s="771"/>
      <c r="K893" s="771"/>
      <c r="L893" s="771"/>
      <c r="M893" s="771"/>
      <c r="N893" s="771"/>
      <c r="O893" s="771"/>
      <c r="P893" s="771"/>
      <c r="Q893" s="771"/>
      <c r="R893" s="771"/>
      <c r="S893" s="771"/>
      <c r="T893" s="771"/>
      <c r="U893" s="771"/>
      <c r="V893" s="771"/>
      <c r="W893" s="771"/>
      <c r="X893" s="771"/>
      <c r="Y893" s="1041"/>
      <c r="Z893" s="1041"/>
      <c r="AA893" s="1041"/>
      <c r="AB893" s="1041"/>
      <c r="AC893" s="1041"/>
      <c r="AD893" s="1041"/>
      <c r="AE893" s="1041"/>
      <c r="AF893" s="1041"/>
      <c r="AG893" s="1041"/>
      <c r="AH893" s="1041"/>
      <c r="AI893" s="1041"/>
      <c r="AJ893" s="1041"/>
      <c r="AK893" s="1041"/>
      <c r="AL893" s="1041"/>
      <c r="AM893" s="1041"/>
      <c r="AN893" s="1041"/>
      <c r="AO893" s="1041"/>
      <c r="AP893" s="1041"/>
      <c r="AQ893" s="1041"/>
      <c r="AR893" s="1041"/>
      <c r="AS893" s="1041"/>
      <c r="AT893" s="1041"/>
      <c r="AU893" s="1041"/>
      <c r="AV893" s="1041"/>
      <c r="AW893" s="1041"/>
      <c r="AX893" s="1041"/>
      <c r="AY893" s="1041"/>
      <c r="AZ893" s="1041"/>
      <c r="BA893" s="1041"/>
      <c r="BB893" s="1041"/>
    </row>
    <row r="894" spans="1:54" ht="12.6" customHeight="1">
      <c r="A894" s="824" t="s">
        <v>551</v>
      </c>
      <c r="B894" s="771"/>
      <c r="C894" s="771"/>
      <c r="D894" s="771"/>
      <c r="E894" s="771"/>
      <c r="F894" s="771"/>
      <c r="G894" s="771"/>
      <c r="H894" s="771"/>
      <c r="I894" s="771"/>
      <c r="J894" s="771"/>
      <c r="K894" s="771"/>
      <c r="L894" s="771"/>
      <c r="M894" s="771"/>
      <c r="N894" s="771"/>
      <c r="O894" s="771"/>
      <c r="P894" s="771"/>
      <c r="Q894" s="771"/>
      <c r="R894" s="771"/>
      <c r="S894" s="771"/>
      <c r="T894" s="771"/>
      <c r="U894" s="771"/>
      <c r="V894" s="771"/>
      <c r="W894" s="771"/>
      <c r="X894" s="771"/>
      <c r="Y894" s="1041"/>
      <c r="Z894" s="1041"/>
      <c r="AA894" s="1041"/>
      <c r="AB894" s="1041"/>
      <c r="AC894" s="1041"/>
      <c r="AD894" s="1041"/>
      <c r="AE894" s="1041"/>
      <c r="AF894" s="1041"/>
      <c r="AG894" s="1041"/>
      <c r="AH894" s="1041"/>
      <c r="AI894" s="1041"/>
      <c r="AJ894" s="1041"/>
      <c r="AK894" s="1041"/>
      <c r="AL894" s="1041"/>
      <c r="AM894" s="1041"/>
      <c r="AN894" s="1041"/>
      <c r="AO894" s="1041"/>
      <c r="AP894" s="1041"/>
      <c r="AQ894" s="1041"/>
      <c r="AR894" s="1041"/>
      <c r="AS894" s="1041"/>
      <c r="AT894" s="1041"/>
      <c r="AU894" s="1041"/>
      <c r="AV894" s="1041"/>
      <c r="AW894" s="1041"/>
      <c r="AX894" s="1041"/>
      <c r="AY894" s="1041"/>
      <c r="AZ894" s="1041"/>
      <c r="BA894" s="1041"/>
      <c r="BB894" s="1041"/>
    </row>
    <row r="895" spans="1:54" ht="12.6" customHeight="1">
      <c r="A895" s="770" t="s">
        <v>552</v>
      </c>
      <c r="B895" s="771"/>
      <c r="C895" s="771"/>
      <c r="D895" s="771"/>
      <c r="E895" s="771"/>
      <c r="F895" s="771"/>
      <c r="G895" s="771"/>
      <c r="H895" s="771"/>
      <c r="I895" s="771"/>
      <c r="J895" s="771"/>
      <c r="K895" s="771"/>
      <c r="L895" s="771"/>
      <c r="M895" s="771"/>
      <c r="N895" s="771"/>
      <c r="O895" s="771"/>
      <c r="P895" s="771"/>
      <c r="Q895" s="771"/>
      <c r="R895" s="771"/>
      <c r="S895" s="771"/>
      <c r="T895" s="771"/>
      <c r="U895" s="771"/>
      <c r="V895" s="771"/>
      <c r="W895" s="771"/>
      <c r="X895" s="771"/>
      <c r="Y895" s="1041"/>
      <c r="Z895" s="1041"/>
      <c r="AA895" s="1041"/>
      <c r="AB895" s="1041"/>
      <c r="AC895" s="1041"/>
      <c r="AD895" s="1041"/>
      <c r="AE895" s="1041"/>
      <c r="AF895" s="1041"/>
      <c r="AG895" s="1041"/>
      <c r="AH895" s="1041"/>
      <c r="AI895" s="1041"/>
      <c r="AJ895" s="1041"/>
      <c r="AK895" s="1041"/>
      <c r="AL895" s="1041"/>
      <c r="AM895" s="1041"/>
      <c r="AN895" s="1041"/>
      <c r="AO895" s="1041"/>
      <c r="AP895" s="1041"/>
      <c r="AQ895" s="1041"/>
      <c r="AR895" s="1041"/>
      <c r="AS895" s="1041"/>
      <c r="AT895" s="1041"/>
      <c r="AU895" s="1041"/>
      <c r="AV895" s="1041"/>
      <c r="AW895" s="1041"/>
      <c r="AX895" s="1041"/>
      <c r="AY895" s="1041"/>
      <c r="AZ895" s="1041"/>
      <c r="BA895" s="1041"/>
      <c r="BB895" s="1041"/>
    </row>
    <row r="896" spans="1:54" ht="12.6" customHeight="1">
      <c r="A896" s="770" t="s">
        <v>549</v>
      </c>
      <c r="B896" s="771"/>
      <c r="C896" s="771"/>
      <c r="D896" s="771"/>
      <c r="E896" s="771"/>
      <c r="F896" s="771"/>
      <c r="G896" s="771"/>
      <c r="H896" s="771"/>
      <c r="I896" s="771"/>
      <c r="J896" s="771"/>
      <c r="K896" s="771"/>
      <c r="L896" s="771"/>
      <c r="M896" s="771"/>
      <c r="N896" s="771"/>
      <c r="O896" s="771"/>
      <c r="P896" s="771"/>
      <c r="Q896" s="771"/>
      <c r="R896" s="771"/>
      <c r="S896" s="771"/>
      <c r="T896" s="771"/>
      <c r="U896" s="771"/>
      <c r="V896" s="771"/>
      <c r="W896" s="771"/>
      <c r="X896" s="771"/>
      <c r="Y896" s="1041"/>
      <c r="Z896" s="1041"/>
      <c r="AA896" s="1041"/>
      <c r="AB896" s="1041"/>
      <c r="AC896" s="1041"/>
      <c r="AD896" s="1041"/>
      <c r="AE896" s="1041"/>
      <c r="AF896" s="1041"/>
      <c r="AG896" s="1041"/>
      <c r="AH896" s="1041"/>
      <c r="AI896" s="1041"/>
      <c r="AJ896" s="1041"/>
      <c r="AK896" s="1041"/>
      <c r="AL896" s="1041"/>
      <c r="AM896" s="1041"/>
      <c r="AN896" s="1041"/>
      <c r="AO896" s="1041"/>
      <c r="AP896" s="1041"/>
      <c r="AQ896" s="1041"/>
      <c r="AR896" s="1041"/>
      <c r="AS896" s="1041"/>
      <c r="AT896" s="1041"/>
      <c r="AU896" s="1041"/>
      <c r="AV896" s="1041"/>
      <c r="AW896" s="1041"/>
      <c r="AX896" s="1041"/>
      <c r="AY896" s="1041"/>
      <c r="AZ896" s="1041"/>
      <c r="BA896" s="1041"/>
      <c r="BB896" s="1041"/>
    </row>
    <row r="897" spans="1:54" ht="12.6" customHeight="1">
      <c r="A897" s="770" t="s">
        <v>530</v>
      </c>
      <c r="B897" s="771"/>
      <c r="C897" s="771"/>
      <c r="D897" s="771"/>
      <c r="E897" s="771"/>
      <c r="F897" s="771"/>
      <c r="G897" s="771"/>
      <c r="H897" s="771"/>
      <c r="I897" s="771"/>
      <c r="J897" s="771"/>
      <c r="K897" s="771"/>
      <c r="L897" s="771"/>
      <c r="M897" s="771"/>
      <c r="N897" s="771"/>
      <c r="O897" s="771"/>
      <c r="P897" s="771"/>
      <c r="Q897" s="771"/>
      <c r="R897" s="771"/>
      <c r="S897" s="771"/>
      <c r="T897" s="771"/>
      <c r="U897" s="771"/>
      <c r="V897" s="771"/>
      <c r="W897" s="771"/>
      <c r="X897" s="771"/>
      <c r="Y897" s="1041"/>
      <c r="Z897" s="1041"/>
      <c r="AA897" s="1041"/>
      <c r="AB897" s="1041"/>
      <c r="AC897" s="1041"/>
      <c r="AD897" s="1041"/>
      <c r="AE897" s="1041"/>
      <c r="AF897" s="1041"/>
      <c r="AG897" s="1041"/>
      <c r="AH897" s="1041"/>
      <c r="AI897" s="1041"/>
      <c r="AJ897" s="1041"/>
      <c r="AK897" s="1041"/>
      <c r="AL897" s="1041"/>
      <c r="AM897" s="1041"/>
      <c r="AN897" s="1041"/>
      <c r="AO897" s="1041"/>
      <c r="AP897" s="1041"/>
      <c r="AQ897" s="1041"/>
      <c r="AR897" s="1041"/>
      <c r="AS897" s="1041"/>
      <c r="AT897" s="1041"/>
      <c r="AU897" s="1041"/>
      <c r="AV897" s="1041"/>
      <c r="AW897" s="1041"/>
      <c r="AX897" s="1041"/>
      <c r="AY897" s="1041"/>
      <c r="AZ897" s="1041"/>
      <c r="BA897" s="1041"/>
      <c r="BB897" s="1041"/>
    </row>
    <row r="898" spans="1:54" ht="12.6" customHeight="1">
      <c r="A898" s="769" t="s">
        <v>1722</v>
      </c>
    </row>
    <row r="899" spans="1:54" ht="11.1" customHeight="1">
      <c r="A899" s="1058"/>
      <c r="B899" s="1059"/>
      <c r="C899" s="1059"/>
      <c r="D899" s="1059"/>
      <c r="E899" s="1059"/>
      <c r="F899" s="1059"/>
      <c r="G899" s="1059"/>
      <c r="H899" s="1059"/>
      <c r="I899" s="1059"/>
      <c r="J899" s="1059"/>
      <c r="K899" s="1059"/>
      <c r="L899" s="1059"/>
      <c r="M899" s="1059"/>
      <c r="N899" s="1059"/>
      <c r="O899" s="1059"/>
      <c r="P899" s="1059"/>
      <c r="Q899" s="1059"/>
      <c r="R899" s="1059"/>
      <c r="S899" s="1059"/>
      <c r="T899" s="1059"/>
      <c r="U899" s="1059"/>
      <c r="V899" s="1059"/>
      <c r="W899" s="1059"/>
      <c r="X899" s="1059"/>
      <c r="Y899" s="1059"/>
      <c r="Z899" s="1059"/>
      <c r="AA899" s="1059"/>
      <c r="AB899" s="1059"/>
      <c r="AC899" s="1059"/>
      <c r="AD899" s="1059"/>
      <c r="AE899" s="1059"/>
      <c r="AF899" s="1059"/>
      <c r="AG899" s="1059"/>
      <c r="AH899" s="1059"/>
      <c r="AI899" s="1059"/>
      <c r="AJ899" s="1059"/>
      <c r="AK899" s="1059"/>
      <c r="AL899" s="1059"/>
      <c r="AM899" s="1059"/>
      <c r="AN899" s="1059"/>
      <c r="AO899" s="1059"/>
      <c r="AP899" s="1059"/>
      <c r="AQ899" s="1059"/>
      <c r="AR899" s="1059"/>
      <c r="AS899" s="1059"/>
      <c r="AT899" s="1059"/>
      <c r="AU899" s="1059"/>
      <c r="AV899" s="1059"/>
      <c r="AW899" s="1059"/>
      <c r="AX899" s="1059"/>
      <c r="AY899" s="1059"/>
      <c r="AZ899" s="1059"/>
      <c r="BA899" s="1059"/>
      <c r="BB899" s="1060"/>
    </row>
    <row r="900" spans="1:54" ht="11.1" customHeight="1">
      <c r="A900" s="1061"/>
      <c r="B900" s="1062"/>
      <c r="C900" s="1062"/>
      <c r="D900" s="1062"/>
      <c r="E900" s="1062"/>
      <c r="F900" s="1062"/>
      <c r="G900" s="1062"/>
      <c r="H900" s="1062"/>
      <c r="I900" s="1062"/>
      <c r="J900" s="1062"/>
      <c r="K900" s="1062"/>
      <c r="L900" s="1062"/>
      <c r="M900" s="1062"/>
      <c r="N900" s="1062"/>
      <c r="O900" s="1062"/>
      <c r="P900" s="1062"/>
      <c r="Q900" s="1062"/>
      <c r="R900" s="1062"/>
      <c r="S900" s="1062"/>
      <c r="T900" s="1062"/>
      <c r="U900" s="1062"/>
      <c r="V900" s="1062"/>
      <c r="W900" s="1062"/>
      <c r="X900" s="1062"/>
      <c r="Y900" s="1062"/>
      <c r="Z900" s="1062"/>
      <c r="AA900" s="1062"/>
      <c r="AB900" s="1062"/>
      <c r="AC900" s="1062"/>
      <c r="AD900" s="1062"/>
      <c r="AE900" s="1062"/>
      <c r="AF900" s="1062"/>
      <c r="AG900" s="1062"/>
      <c r="AH900" s="1062"/>
      <c r="AI900" s="1062"/>
      <c r="AJ900" s="1062"/>
      <c r="AK900" s="1062"/>
      <c r="AL900" s="1062"/>
      <c r="AM900" s="1062"/>
      <c r="AN900" s="1062"/>
      <c r="AO900" s="1062"/>
      <c r="AP900" s="1062"/>
      <c r="AQ900" s="1062"/>
      <c r="AR900" s="1062"/>
      <c r="AS900" s="1062"/>
      <c r="AT900" s="1062"/>
      <c r="AU900" s="1062"/>
      <c r="AV900" s="1062"/>
      <c r="AW900" s="1062"/>
      <c r="AX900" s="1062"/>
      <c r="AY900" s="1062"/>
      <c r="AZ900" s="1062"/>
      <c r="BA900" s="1062"/>
      <c r="BB900" s="1063"/>
    </row>
    <row r="901" spans="1:54" ht="11.1" customHeight="1">
      <c r="A901" s="1061"/>
      <c r="B901" s="1062"/>
      <c r="C901" s="1062"/>
      <c r="D901" s="1062"/>
      <c r="E901" s="1062"/>
      <c r="F901" s="1062"/>
      <c r="G901" s="1062"/>
      <c r="H901" s="1062"/>
      <c r="I901" s="1062"/>
      <c r="J901" s="1062"/>
      <c r="K901" s="1062"/>
      <c r="L901" s="1062"/>
      <c r="M901" s="1062"/>
      <c r="N901" s="1062"/>
      <c r="O901" s="1062"/>
      <c r="P901" s="1062"/>
      <c r="Q901" s="1062"/>
      <c r="R901" s="1062"/>
      <c r="S901" s="1062"/>
      <c r="T901" s="1062"/>
      <c r="U901" s="1062"/>
      <c r="V901" s="1062"/>
      <c r="W901" s="1062"/>
      <c r="X901" s="1062"/>
      <c r="Y901" s="1062"/>
      <c r="Z901" s="1062"/>
      <c r="AA901" s="1062"/>
      <c r="AB901" s="1062"/>
      <c r="AC901" s="1062"/>
      <c r="AD901" s="1062"/>
      <c r="AE901" s="1062"/>
      <c r="AF901" s="1062"/>
      <c r="AG901" s="1062"/>
      <c r="AH901" s="1062"/>
      <c r="AI901" s="1062"/>
      <c r="AJ901" s="1062"/>
      <c r="AK901" s="1062"/>
      <c r="AL901" s="1062"/>
      <c r="AM901" s="1062"/>
      <c r="AN901" s="1062"/>
      <c r="AO901" s="1062"/>
      <c r="AP901" s="1062"/>
      <c r="AQ901" s="1062"/>
      <c r="AR901" s="1062"/>
      <c r="AS901" s="1062"/>
      <c r="AT901" s="1062"/>
      <c r="AU901" s="1062"/>
      <c r="AV901" s="1062"/>
      <c r="AW901" s="1062"/>
      <c r="AX901" s="1062"/>
      <c r="AY901" s="1062"/>
      <c r="AZ901" s="1062"/>
      <c r="BA901" s="1062"/>
      <c r="BB901" s="1063"/>
    </row>
    <row r="902" spans="1:54" ht="11.1" customHeight="1">
      <c r="A902" s="1061"/>
      <c r="B902" s="1062"/>
      <c r="C902" s="1062"/>
      <c r="D902" s="1062"/>
      <c r="E902" s="1062"/>
      <c r="F902" s="1062"/>
      <c r="G902" s="1062"/>
      <c r="H902" s="1062"/>
      <c r="I902" s="1062"/>
      <c r="J902" s="1062"/>
      <c r="K902" s="1062"/>
      <c r="L902" s="1062"/>
      <c r="M902" s="1062"/>
      <c r="N902" s="1062"/>
      <c r="O902" s="1062"/>
      <c r="P902" s="1062"/>
      <c r="Q902" s="1062"/>
      <c r="R902" s="1062"/>
      <c r="S902" s="1062"/>
      <c r="T902" s="1062"/>
      <c r="U902" s="1062"/>
      <c r="V902" s="1062"/>
      <c r="W902" s="1062"/>
      <c r="X902" s="1062"/>
      <c r="Y902" s="1062"/>
      <c r="Z902" s="1062"/>
      <c r="AA902" s="1062"/>
      <c r="AB902" s="1062"/>
      <c r="AC902" s="1062"/>
      <c r="AD902" s="1062"/>
      <c r="AE902" s="1062"/>
      <c r="AF902" s="1062"/>
      <c r="AG902" s="1062"/>
      <c r="AH902" s="1062"/>
      <c r="AI902" s="1062"/>
      <c r="AJ902" s="1062"/>
      <c r="AK902" s="1062"/>
      <c r="AL902" s="1062"/>
      <c r="AM902" s="1062"/>
      <c r="AN902" s="1062"/>
      <c r="AO902" s="1062"/>
      <c r="AP902" s="1062"/>
      <c r="AQ902" s="1062"/>
      <c r="AR902" s="1062"/>
      <c r="AS902" s="1062"/>
      <c r="AT902" s="1062"/>
      <c r="AU902" s="1062"/>
      <c r="AV902" s="1062"/>
      <c r="AW902" s="1062"/>
      <c r="AX902" s="1062"/>
      <c r="AY902" s="1062"/>
      <c r="AZ902" s="1062"/>
      <c r="BA902" s="1062"/>
      <c r="BB902" s="1063"/>
    </row>
    <row r="903" spans="1:54" ht="11.1" customHeight="1">
      <c r="A903" s="1064"/>
      <c r="B903" s="1065"/>
      <c r="C903" s="1065"/>
      <c r="D903" s="1065"/>
      <c r="E903" s="1065"/>
      <c r="F903" s="1065"/>
      <c r="G903" s="1065"/>
      <c r="H903" s="1065"/>
      <c r="I903" s="1065"/>
      <c r="J903" s="1065"/>
      <c r="K903" s="1065"/>
      <c r="L903" s="1065"/>
      <c r="M903" s="1065"/>
      <c r="N903" s="1065"/>
      <c r="O903" s="1065"/>
      <c r="P903" s="1065"/>
      <c r="Q903" s="1065"/>
      <c r="R903" s="1065"/>
      <c r="S903" s="1065"/>
      <c r="T903" s="1065"/>
      <c r="U903" s="1065"/>
      <c r="V903" s="1065"/>
      <c r="W903" s="1065"/>
      <c r="X903" s="1065"/>
      <c r="Y903" s="1065"/>
      <c r="Z903" s="1065"/>
      <c r="AA903" s="1065"/>
      <c r="AB903" s="1065"/>
      <c r="AC903" s="1065"/>
      <c r="AD903" s="1065"/>
      <c r="AE903" s="1065"/>
      <c r="AF903" s="1065"/>
      <c r="AG903" s="1065"/>
      <c r="AH903" s="1065"/>
      <c r="AI903" s="1065"/>
      <c r="AJ903" s="1065"/>
      <c r="AK903" s="1065"/>
      <c r="AL903" s="1065"/>
      <c r="AM903" s="1065"/>
      <c r="AN903" s="1065"/>
      <c r="AO903" s="1065"/>
      <c r="AP903" s="1065"/>
      <c r="AQ903" s="1065"/>
      <c r="AR903" s="1065"/>
      <c r="AS903" s="1065"/>
      <c r="AT903" s="1065"/>
      <c r="AU903" s="1065"/>
      <c r="AV903" s="1065"/>
      <c r="AW903" s="1065"/>
      <c r="AX903" s="1065"/>
      <c r="AY903" s="1065"/>
      <c r="AZ903" s="1065"/>
      <c r="BA903" s="1065"/>
      <c r="BB903" s="1066"/>
    </row>
    <row r="904" spans="1:54" ht="12.6" customHeight="1">
      <c r="A904" s="769" t="s">
        <v>1721</v>
      </c>
    </row>
    <row r="905" spans="1:54" ht="12.6" customHeight="1">
      <c r="A905" s="812"/>
      <c r="B905" s="813"/>
      <c r="C905" s="813"/>
      <c r="D905" s="813"/>
      <c r="E905" s="813"/>
      <c r="F905" s="813"/>
      <c r="G905" s="813"/>
      <c r="H905" s="813"/>
      <c r="I905" s="813"/>
      <c r="J905" s="813"/>
      <c r="K905" s="813"/>
      <c r="L905" s="813"/>
      <c r="M905" s="813"/>
      <c r="N905" s="813"/>
      <c r="O905" s="813"/>
      <c r="P905" s="813"/>
      <c r="Q905" s="813"/>
      <c r="R905" s="813"/>
      <c r="S905" s="814"/>
      <c r="T905" s="812"/>
      <c r="U905" s="813"/>
      <c r="V905" s="813"/>
      <c r="W905" s="813"/>
      <c r="X905" s="813"/>
      <c r="Y905" s="813"/>
      <c r="Z905" s="813"/>
      <c r="AA905" s="813"/>
      <c r="AB905" s="813"/>
      <c r="AC905" s="813"/>
      <c r="AD905" s="813"/>
      <c r="AE905" s="813"/>
      <c r="AF905" s="814"/>
      <c r="AG905" s="1148" t="s">
        <v>1646</v>
      </c>
      <c r="AH905" s="1149"/>
      <c r="AI905" s="1149"/>
      <c r="AJ905" s="1149"/>
      <c r="AK905" s="1149"/>
      <c r="AL905" s="1149"/>
      <c r="AM905" s="1149"/>
      <c r="AN905" s="1149"/>
      <c r="AO905" s="1149"/>
      <c r="AP905" s="1149"/>
      <c r="AQ905" s="1149"/>
      <c r="AR905" s="1149"/>
      <c r="AS905" s="1149"/>
      <c r="AT905" s="1149"/>
      <c r="AU905" s="1149"/>
      <c r="AV905" s="1149"/>
      <c r="AW905" s="1149"/>
      <c r="AX905" s="1149"/>
      <c r="AY905" s="1149"/>
      <c r="AZ905" s="1149"/>
      <c r="BA905" s="1149"/>
      <c r="BB905" s="1150"/>
    </row>
    <row r="906" spans="1:54" ht="12.6" customHeight="1">
      <c r="A906" s="1048" t="s">
        <v>469</v>
      </c>
      <c r="B906" s="1049"/>
      <c r="C906" s="1049"/>
      <c r="D906" s="1049"/>
      <c r="E906" s="1049"/>
      <c r="F906" s="1049"/>
      <c r="G906" s="1049"/>
      <c r="H906" s="1049"/>
      <c r="I906" s="1049"/>
      <c r="J906" s="1049"/>
      <c r="K906" s="1049"/>
      <c r="L906" s="1049"/>
      <c r="M906" s="1049"/>
      <c r="N906" s="1049"/>
      <c r="O906" s="1049"/>
      <c r="P906" s="1049"/>
      <c r="Q906" s="1049"/>
      <c r="R906" s="1049"/>
      <c r="S906" s="1050"/>
      <c r="T906" s="1048" t="s">
        <v>816</v>
      </c>
      <c r="U906" s="1049"/>
      <c r="V906" s="1049"/>
      <c r="W906" s="1049"/>
      <c r="X906" s="1049"/>
      <c r="Y906" s="1049"/>
      <c r="Z906" s="1049"/>
      <c r="AA906" s="1049"/>
      <c r="AB906" s="1049"/>
      <c r="AC906" s="1049"/>
      <c r="AD906" s="1049"/>
      <c r="AE906" s="1049"/>
      <c r="AF906" s="1050"/>
      <c r="AG906" s="1048" t="s">
        <v>1670</v>
      </c>
      <c r="AH906" s="1049"/>
      <c r="AI906" s="1049"/>
      <c r="AJ906" s="1049"/>
      <c r="AK906" s="1049"/>
      <c r="AL906" s="1049"/>
      <c r="AM906" s="1049"/>
      <c r="AN906" s="1049"/>
      <c r="AO906" s="1049"/>
      <c r="AP906" s="1049"/>
      <c r="AQ906" s="1049"/>
      <c r="AR906" s="1049"/>
      <c r="AS906" s="1049"/>
      <c r="AT906" s="1049"/>
      <c r="AU906" s="1049"/>
      <c r="AV906" s="1049"/>
      <c r="AW906" s="1049"/>
      <c r="AX906" s="1049"/>
      <c r="AY906" s="1049"/>
      <c r="AZ906" s="1049"/>
      <c r="BA906" s="1049"/>
      <c r="BB906" s="1050"/>
    </row>
    <row r="907" spans="1:54" ht="12.6" customHeight="1">
      <c r="A907" s="787"/>
      <c r="B907" s="784"/>
      <c r="C907" s="784"/>
      <c r="D907" s="784"/>
      <c r="E907" s="784"/>
      <c r="F907" s="784"/>
      <c r="G907" s="784"/>
      <c r="H907" s="784"/>
      <c r="I907" s="784"/>
      <c r="J907" s="784"/>
      <c r="K907" s="784"/>
      <c r="L907" s="784"/>
      <c r="M907" s="784"/>
      <c r="N907" s="784"/>
      <c r="O907" s="784"/>
      <c r="P907" s="784"/>
      <c r="Q907" s="784"/>
      <c r="R907" s="784"/>
      <c r="S907" s="831"/>
      <c r="T907" s="787"/>
      <c r="U907" s="784"/>
      <c r="V907" s="784"/>
      <c r="W907" s="784"/>
      <c r="X907" s="784"/>
      <c r="Y907" s="784"/>
      <c r="Z907" s="784"/>
      <c r="AA907" s="784"/>
      <c r="AB907" s="784"/>
      <c r="AC907" s="784"/>
      <c r="AD907" s="784"/>
      <c r="AE907" s="784"/>
      <c r="AF907" s="831"/>
      <c r="AG907" s="1048" t="s">
        <v>1643</v>
      </c>
      <c r="AH907" s="1049"/>
      <c r="AI907" s="1049"/>
      <c r="AJ907" s="1049"/>
      <c r="AK907" s="1049"/>
      <c r="AL907" s="1049"/>
      <c r="AM907" s="1049"/>
      <c r="AN907" s="1049"/>
      <c r="AO907" s="1049"/>
      <c r="AP907" s="1049"/>
      <c r="AQ907" s="1049"/>
      <c r="AR907" s="1049"/>
      <c r="AS907" s="1049"/>
      <c r="AT907" s="1049"/>
      <c r="AU907" s="1049"/>
      <c r="AV907" s="1049"/>
      <c r="AW907" s="1049"/>
      <c r="AX907" s="1049"/>
      <c r="AY907" s="1049"/>
      <c r="AZ907" s="1049"/>
      <c r="BA907" s="1049"/>
      <c r="BB907" s="1050"/>
    </row>
    <row r="908" spans="1:54" ht="12.6" customHeight="1">
      <c r="A908" s="770" t="s">
        <v>553</v>
      </c>
      <c r="B908" s="771"/>
      <c r="C908" s="771"/>
      <c r="D908" s="771"/>
      <c r="E908" s="771"/>
      <c r="F908" s="771"/>
      <c r="G908" s="771"/>
      <c r="H908" s="771"/>
      <c r="I908" s="771"/>
      <c r="J908" s="771"/>
      <c r="K908" s="771"/>
      <c r="L908" s="771"/>
      <c r="M908" s="771"/>
      <c r="N908" s="771"/>
      <c r="O908" s="771"/>
      <c r="P908" s="771"/>
      <c r="Q908" s="771"/>
      <c r="R908" s="771"/>
      <c r="S908" s="772"/>
      <c r="T908" s="1041">
        <f>SUM('HL KNIHA VYPOC'!D248)*-1</f>
        <v>0</v>
      </c>
      <c r="U908" s="1041"/>
      <c r="V908" s="1041"/>
      <c r="W908" s="1041"/>
      <c r="X908" s="1041"/>
      <c r="Y908" s="1041"/>
      <c r="Z908" s="1041"/>
      <c r="AA908" s="1041"/>
      <c r="AB908" s="1041"/>
      <c r="AC908" s="1041"/>
      <c r="AD908" s="1041"/>
      <c r="AE908" s="1041"/>
      <c r="AF908" s="1041"/>
      <c r="AG908" s="1041">
        <f>SUM('HL KNIHA VYPOC'!H248)*-1</f>
        <v>0</v>
      </c>
      <c r="AH908" s="1041"/>
      <c r="AI908" s="1041"/>
      <c r="AJ908" s="1041"/>
      <c r="AK908" s="1041"/>
      <c r="AL908" s="1041"/>
      <c r="AM908" s="1041"/>
      <c r="AN908" s="1041"/>
      <c r="AO908" s="1041"/>
      <c r="AP908" s="1041"/>
      <c r="AQ908" s="1041"/>
      <c r="AR908" s="1041"/>
      <c r="AS908" s="1041"/>
      <c r="AT908" s="1041"/>
      <c r="AU908" s="1041"/>
      <c r="AV908" s="1041"/>
      <c r="AW908" s="1041"/>
      <c r="AX908" s="1041"/>
      <c r="AY908" s="1041"/>
      <c r="AZ908" s="1041"/>
      <c r="BA908" s="1041"/>
      <c r="BB908" s="1041"/>
    </row>
    <row r="909" spans="1:54" ht="12.6" customHeight="1">
      <c r="A909" s="770" t="s">
        <v>554</v>
      </c>
      <c r="B909" s="771"/>
      <c r="C909" s="771"/>
      <c r="D909" s="771"/>
      <c r="E909" s="771"/>
      <c r="F909" s="771"/>
      <c r="G909" s="771"/>
      <c r="H909" s="771"/>
      <c r="I909" s="771"/>
      <c r="J909" s="771"/>
      <c r="K909" s="771"/>
      <c r="L909" s="771"/>
      <c r="M909" s="771"/>
      <c r="N909" s="771"/>
      <c r="O909" s="771"/>
      <c r="P909" s="771"/>
      <c r="Q909" s="771"/>
      <c r="R909" s="771"/>
      <c r="S909" s="772"/>
      <c r="T909" s="1041"/>
      <c r="U909" s="1041"/>
      <c r="V909" s="1041"/>
      <c r="W909" s="1041"/>
      <c r="X909" s="1041"/>
      <c r="Y909" s="1041"/>
      <c r="Z909" s="1041"/>
      <c r="AA909" s="1041"/>
      <c r="AB909" s="1041"/>
      <c r="AC909" s="1041"/>
      <c r="AD909" s="1041"/>
      <c r="AE909" s="1041"/>
      <c r="AF909" s="1041"/>
      <c r="AG909" s="1041"/>
      <c r="AH909" s="1041"/>
      <c r="AI909" s="1041"/>
      <c r="AJ909" s="1041"/>
      <c r="AK909" s="1041"/>
      <c r="AL909" s="1041"/>
      <c r="AM909" s="1041"/>
      <c r="AN909" s="1041"/>
      <c r="AO909" s="1041"/>
      <c r="AP909" s="1041"/>
      <c r="AQ909" s="1041"/>
      <c r="AR909" s="1041"/>
      <c r="AS909" s="1041"/>
      <c r="AT909" s="1041"/>
      <c r="AU909" s="1041"/>
      <c r="AV909" s="1041"/>
      <c r="AW909" s="1041"/>
      <c r="AX909" s="1041"/>
      <c r="AY909" s="1041"/>
      <c r="AZ909" s="1041"/>
      <c r="BA909" s="1041"/>
      <c r="BB909" s="1041"/>
    </row>
    <row r="910" spans="1:54" ht="12.6" customHeight="1">
      <c r="A910" s="770" t="s">
        <v>555</v>
      </c>
      <c r="B910" s="771"/>
      <c r="C910" s="771"/>
      <c r="D910" s="771"/>
      <c r="E910" s="771"/>
      <c r="F910" s="771"/>
      <c r="G910" s="771"/>
      <c r="H910" s="771"/>
      <c r="I910" s="771"/>
      <c r="J910" s="771"/>
      <c r="K910" s="771"/>
      <c r="L910" s="771"/>
      <c r="M910" s="771"/>
      <c r="N910" s="771"/>
      <c r="O910" s="771"/>
      <c r="P910" s="771"/>
      <c r="Q910" s="771"/>
      <c r="R910" s="771"/>
      <c r="S910" s="772"/>
      <c r="T910" s="1041"/>
      <c r="U910" s="1041"/>
      <c r="V910" s="1041"/>
      <c r="W910" s="1041"/>
      <c r="X910" s="1041"/>
      <c r="Y910" s="1041"/>
      <c r="Z910" s="1041"/>
      <c r="AA910" s="1041"/>
      <c r="AB910" s="1041"/>
      <c r="AC910" s="1041"/>
      <c r="AD910" s="1041"/>
      <c r="AE910" s="1041"/>
      <c r="AF910" s="1041"/>
      <c r="AG910" s="1041"/>
      <c r="AH910" s="1041"/>
      <c r="AI910" s="1041"/>
      <c r="AJ910" s="1041"/>
      <c r="AK910" s="1041"/>
      <c r="AL910" s="1041"/>
      <c r="AM910" s="1041"/>
      <c r="AN910" s="1041"/>
      <c r="AO910" s="1041"/>
      <c r="AP910" s="1041"/>
      <c r="AQ910" s="1041"/>
      <c r="AR910" s="1041"/>
      <c r="AS910" s="1041"/>
      <c r="AT910" s="1041"/>
      <c r="AU910" s="1041"/>
      <c r="AV910" s="1041"/>
      <c r="AW910" s="1041"/>
      <c r="AX910" s="1041"/>
      <c r="AY910" s="1041"/>
      <c r="AZ910" s="1041"/>
      <c r="BA910" s="1041"/>
      <c r="BB910" s="1041"/>
    </row>
    <row r="911" spans="1:54" ht="12.6" customHeight="1">
      <c r="A911" s="770" t="s">
        <v>556</v>
      </c>
      <c r="B911" s="771"/>
      <c r="C911" s="771"/>
      <c r="D911" s="771"/>
      <c r="E911" s="771"/>
      <c r="F911" s="771"/>
      <c r="G911" s="771"/>
      <c r="H911" s="771"/>
      <c r="I911" s="771"/>
      <c r="J911" s="771"/>
      <c r="K911" s="771"/>
      <c r="L911" s="771"/>
      <c r="M911" s="771"/>
      <c r="N911" s="771"/>
      <c r="O911" s="771"/>
      <c r="P911" s="771"/>
      <c r="Q911" s="771"/>
      <c r="R911" s="771"/>
      <c r="S911" s="772"/>
      <c r="T911" s="1041"/>
      <c r="U911" s="1041"/>
      <c r="V911" s="1041"/>
      <c r="W911" s="1041"/>
      <c r="X911" s="1041"/>
      <c r="Y911" s="1041"/>
      <c r="Z911" s="1041"/>
      <c r="AA911" s="1041"/>
      <c r="AB911" s="1041"/>
      <c r="AC911" s="1041"/>
      <c r="AD911" s="1041"/>
      <c r="AE911" s="1041"/>
      <c r="AF911" s="1041"/>
      <c r="AG911" s="1041"/>
      <c r="AH911" s="1041"/>
      <c r="AI911" s="1041"/>
      <c r="AJ911" s="1041"/>
      <c r="AK911" s="1041"/>
      <c r="AL911" s="1041"/>
      <c r="AM911" s="1041"/>
      <c r="AN911" s="1041"/>
      <c r="AO911" s="1041"/>
      <c r="AP911" s="1041"/>
      <c r="AQ911" s="1041"/>
      <c r="AR911" s="1041"/>
      <c r="AS911" s="1041"/>
      <c r="AT911" s="1041"/>
      <c r="AU911" s="1041"/>
      <c r="AV911" s="1041"/>
      <c r="AW911" s="1041"/>
      <c r="AX911" s="1041"/>
      <c r="AY911" s="1041"/>
      <c r="AZ911" s="1041"/>
      <c r="BA911" s="1041"/>
      <c r="BB911" s="1041"/>
    </row>
    <row r="912" spans="1:54" ht="12.6" customHeight="1">
      <c r="A912" s="770" t="s">
        <v>557</v>
      </c>
      <c r="B912" s="771"/>
      <c r="C912" s="771"/>
      <c r="D912" s="771"/>
      <c r="E912" s="771"/>
      <c r="F912" s="771"/>
      <c r="G912" s="771"/>
      <c r="H912" s="771"/>
      <c r="I912" s="771"/>
      <c r="J912" s="771"/>
      <c r="K912" s="771"/>
      <c r="L912" s="771"/>
      <c r="M912" s="771"/>
      <c r="N912" s="771"/>
      <c r="O912" s="771"/>
      <c r="P912" s="771"/>
      <c r="Q912" s="771"/>
      <c r="R912" s="771"/>
      <c r="S912" s="772"/>
      <c r="T912" s="1041"/>
      <c r="U912" s="1041"/>
      <c r="V912" s="1041"/>
      <c r="W912" s="1041"/>
      <c r="X912" s="1041"/>
      <c r="Y912" s="1041"/>
      <c r="Z912" s="1041"/>
      <c r="AA912" s="1041"/>
      <c r="AB912" s="1041"/>
      <c r="AC912" s="1041"/>
      <c r="AD912" s="1041"/>
      <c r="AE912" s="1041"/>
      <c r="AF912" s="1041"/>
      <c r="AG912" s="1041"/>
      <c r="AH912" s="1041"/>
      <c r="AI912" s="1041"/>
      <c r="AJ912" s="1041"/>
      <c r="AK912" s="1041"/>
      <c r="AL912" s="1041"/>
      <c r="AM912" s="1041"/>
      <c r="AN912" s="1041"/>
      <c r="AO912" s="1041"/>
      <c r="AP912" s="1041"/>
      <c r="AQ912" s="1041"/>
      <c r="AR912" s="1041"/>
      <c r="AS912" s="1041"/>
      <c r="AT912" s="1041"/>
      <c r="AU912" s="1041"/>
      <c r="AV912" s="1041"/>
      <c r="AW912" s="1041"/>
      <c r="AX912" s="1041"/>
      <c r="AY912" s="1041"/>
      <c r="AZ912" s="1041"/>
      <c r="BA912" s="1041"/>
      <c r="BB912" s="1041"/>
    </row>
    <row r="913" spans="1:54" ht="12.6" customHeight="1">
      <c r="A913" s="770" t="s">
        <v>558</v>
      </c>
      <c r="B913" s="771"/>
      <c r="C913" s="771"/>
      <c r="D913" s="771"/>
      <c r="E913" s="771"/>
      <c r="F913" s="771"/>
      <c r="G913" s="771"/>
      <c r="H913" s="771"/>
      <c r="I913" s="771"/>
      <c r="J913" s="771"/>
      <c r="K913" s="771"/>
      <c r="L913" s="771"/>
      <c r="M913" s="771"/>
      <c r="N913" s="771"/>
      <c r="O913" s="771"/>
      <c r="P913" s="771"/>
      <c r="Q913" s="771"/>
      <c r="R913" s="771"/>
      <c r="S913" s="772"/>
      <c r="T913" s="1041"/>
      <c r="U913" s="1041"/>
      <c r="V913" s="1041"/>
      <c r="W913" s="1041"/>
      <c r="X913" s="1041"/>
      <c r="Y913" s="1041"/>
      <c r="Z913" s="1041"/>
      <c r="AA913" s="1041"/>
      <c r="AB913" s="1041"/>
      <c r="AC913" s="1041"/>
      <c r="AD913" s="1041"/>
      <c r="AE913" s="1041"/>
      <c r="AF913" s="1041"/>
      <c r="AG913" s="1041"/>
      <c r="AH913" s="1041"/>
      <c r="AI913" s="1041"/>
      <c r="AJ913" s="1041"/>
      <c r="AK913" s="1041"/>
      <c r="AL913" s="1041"/>
      <c r="AM913" s="1041"/>
      <c r="AN913" s="1041"/>
      <c r="AO913" s="1041"/>
      <c r="AP913" s="1041"/>
      <c r="AQ913" s="1041"/>
      <c r="AR913" s="1041"/>
      <c r="AS913" s="1041"/>
      <c r="AT913" s="1041"/>
      <c r="AU913" s="1041"/>
      <c r="AV913" s="1041"/>
      <c r="AW913" s="1041"/>
      <c r="AX913" s="1041"/>
      <c r="AY913" s="1041"/>
      <c r="AZ913" s="1041"/>
      <c r="BA913" s="1041"/>
      <c r="BB913" s="1041"/>
    </row>
    <row r="914" spans="1:54" ht="12.6" customHeight="1">
      <c r="A914" s="770" t="s">
        <v>559</v>
      </c>
      <c r="B914" s="771"/>
      <c r="C914" s="771"/>
      <c r="D914" s="771"/>
      <c r="E914" s="771"/>
      <c r="F914" s="771"/>
      <c r="G914" s="771"/>
      <c r="H914" s="771"/>
      <c r="I914" s="771"/>
      <c r="J914" s="771"/>
      <c r="K914" s="771"/>
      <c r="L914" s="771"/>
      <c r="M914" s="771"/>
      <c r="N914" s="771"/>
      <c r="O914" s="771"/>
      <c r="P914" s="771"/>
      <c r="Q914" s="771"/>
      <c r="R914" s="771"/>
      <c r="S914" s="772"/>
      <c r="T914" s="1041">
        <f>SUM('HL KNIHA VYPOC'!G248)*-1</f>
        <v>0</v>
      </c>
      <c r="U914" s="1041"/>
      <c r="V914" s="1041"/>
      <c r="W914" s="1041"/>
      <c r="X914" s="1041"/>
      <c r="Y914" s="1041"/>
      <c r="Z914" s="1041"/>
      <c r="AA914" s="1041"/>
      <c r="AB914" s="1041"/>
      <c r="AC914" s="1041"/>
      <c r="AD914" s="1041"/>
      <c r="AE914" s="1041"/>
      <c r="AF914" s="1041"/>
      <c r="AG914" s="1041">
        <f>SUM('HL KNIHA VYPOC'!K248)*-1</f>
        <v>0</v>
      </c>
      <c r="AH914" s="1041"/>
      <c r="AI914" s="1041"/>
      <c r="AJ914" s="1041"/>
      <c r="AK914" s="1041"/>
      <c r="AL914" s="1041"/>
      <c r="AM914" s="1041"/>
      <c r="AN914" s="1041"/>
      <c r="AO914" s="1041"/>
      <c r="AP914" s="1041"/>
      <c r="AQ914" s="1041"/>
      <c r="AR914" s="1041"/>
      <c r="AS914" s="1041"/>
      <c r="AT914" s="1041"/>
      <c r="AU914" s="1041"/>
      <c r="AV914" s="1041"/>
      <c r="AW914" s="1041"/>
      <c r="AX914" s="1041"/>
      <c r="AY914" s="1041"/>
      <c r="AZ914" s="1041"/>
      <c r="BA914" s="1041"/>
      <c r="BB914" s="1041"/>
    </row>
    <row r="915" spans="1:54" ht="12.6" customHeight="1">
      <c r="A915" s="762" t="s">
        <v>1720</v>
      </c>
    </row>
    <row r="916" spans="1:54" ht="11.1" customHeight="1">
      <c r="A916" s="1058"/>
      <c r="B916" s="1059"/>
      <c r="C916" s="1059"/>
      <c r="D916" s="1059"/>
      <c r="E916" s="1059"/>
      <c r="F916" s="1059"/>
      <c r="G916" s="1059"/>
      <c r="H916" s="1059"/>
      <c r="I916" s="1059"/>
      <c r="J916" s="1059"/>
      <c r="K916" s="1059"/>
      <c r="L916" s="1059"/>
      <c r="M916" s="1059"/>
      <c r="N916" s="1059"/>
      <c r="O916" s="1059"/>
      <c r="P916" s="1059"/>
      <c r="Q916" s="1059"/>
      <c r="R916" s="1059"/>
      <c r="S916" s="1059"/>
      <c r="T916" s="1059"/>
      <c r="U916" s="1059"/>
      <c r="V916" s="1059"/>
      <c r="W916" s="1059"/>
      <c r="X916" s="1059"/>
      <c r="Y916" s="1059"/>
      <c r="Z916" s="1059"/>
      <c r="AA916" s="1059"/>
      <c r="AB916" s="1059"/>
      <c r="AC916" s="1059"/>
      <c r="AD916" s="1059"/>
      <c r="AE916" s="1059"/>
      <c r="AF916" s="1059"/>
      <c r="AG916" s="1059"/>
      <c r="AH916" s="1059"/>
      <c r="AI916" s="1059"/>
      <c r="AJ916" s="1059"/>
      <c r="AK916" s="1059"/>
      <c r="AL916" s="1059"/>
      <c r="AM916" s="1059"/>
      <c r="AN916" s="1059"/>
      <c r="AO916" s="1059"/>
      <c r="AP916" s="1059"/>
      <c r="AQ916" s="1059"/>
      <c r="AR916" s="1059"/>
      <c r="AS916" s="1059"/>
      <c r="AT916" s="1059"/>
      <c r="AU916" s="1059"/>
      <c r="AV916" s="1059"/>
      <c r="AW916" s="1059"/>
      <c r="AX916" s="1059"/>
      <c r="AY916" s="1059"/>
      <c r="AZ916" s="1059"/>
      <c r="BA916" s="1059"/>
      <c r="BB916" s="1060"/>
    </row>
    <row r="917" spans="1:54" ht="11.1" customHeight="1">
      <c r="A917" s="1061"/>
      <c r="B917" s="1062"/>
      <c r="C917" s="1062"/>
      <c r="D917" s="1062"/>
      <c r="E917" s="1062"/>
      <c r="F917" s="1062"/>
      <c r="G917" s="1062"/>
      <c r="H917" s="1062"/>
      <c r="I917" s="1062"/>
      <c r="J917" s="1062"/>
      <c r="K917" s="1062"/>
      <c r="L917" s="1062"/>
      <c r="M917" s="1062"/>
      <c r="N917" s="1062"/>
      <c r="O917" s="1062"/>
      <c r="P917" s="1062"/>
      <c r="Q917" s="1062"/>
      <c r="R917" s="1062"/>
      <c r="S917" s="1062"/>
      <c r="T917" s="1062"/>
      <c r="U917" s="1062"/>
      <c r="V917" s="1062"/>
      <c r="W917" s="1062"/>
      <c r="X917" s="1062"/>
      <c r="Y917" s="1062"/>
      <c r="Z917" s="1062"/>
      <c r="AA917" s="1062"/>
      <c r="AB917" s="1062"/>
      <c r="AC917" s="1062"/>
      <c r="AD917" s="1062"/>
      <c r="AE917" s="1062"/>
      <c r="AF917" s="1062"/>
      <c r="AG917" s="1062"/>
      <c r="AH917" s="1062"/>
      <c r="AI917" s="1062"/>
      <c r="AJ917" s="1062"/>
      <c r="AK917" s="1062"/>
      <c r="AL917" s="1062"/>
      <c r="AM917" s="1062"/>
      <c r="AN917" s="1062"/>
      <c r="AO917" s="1062"/>
      <c r="AP917" s="1062"/>
      <c r="AQ917" s="1062"/>
      <c r="AR917" s="1062"/>
      <c r="AS917" s="1062"/>
      <c r="AT917" s="1062"/>
      <c r="AU917" s="1062"/>
      <c r="AV917" s="1062"/>
      <c r="AW917" s="1062"/>
      <c r="AX917" s="1062"/>
      <c r="AY917" s="1062"/>
      <c r="AZ917" s="1062"/>
      <c r="BA917" s="1062"/>
      <c r="BB917" s="1063"/>
    </row>
    <row r="918" spans="1:54" ht="11.1" customHeight="1">
      <c r="A918" s="1061"/>
      <c r="B918" s="1062"/>
      <c r="C918" s="1062"/>
      <c r="D918" s="1062"/>
      <c r="E918" s="1062"/>
      <c r="F918" s="1062"/>
      <c r="G918" s="1062"/>
      <c r="H918" s="1062"/>
      <c r="I918" s="1062"/>
      <c r="J918" s="1062"/>
      <c r="K918" s="1062"/>
      <c r="L918" s="1062"/>
      <c r="M918" s="1062"/>
      <c r="N918" s="1062"/>
      <c r="O918" s="1062"/>
      <c r="P918" s="1062"/>
      <c r="Q918" s="1062"/>
      <c r="R918" s="1062"/>
      <c r="S918" s="1062"/>
      <c r="T918" s="1062"/>
      <c r="U918" s="1062"/>
      <c r="V918" s="1062"/>
      <c r="W918" s="1062"/>
      <c r="X918" s="1062"/>
      <c r="Y918" s="1062"/>
      <c r="Z918" s="1062"/>
      <c r="AA918" s="1062"/>
      <c r="AB918" s="1062"/>
      <c r="AC918" s="1062"/>
      <c r="AD918" s="1062"/>
      <c r="AE918" s="1062"/>
      <c r="AF918" s="1062"/>
      <c r="AG918" s="1062"/>
      <c r="AH918" s="1062"/>
      <c r="AI918" s="1062"/>
      <c r="AJ918" s="1062"/>
      <c r="AK918" s="1062"/>
      <c r="AL918" s="1062"/>
      <c r="AM918" s="1062"/>
      <c r="AN918" s="1062"/>
      <c r="AO918" s="1062"/>
      <c r="AP918" s="1062"/>
      <c r="AQ918" s="1062"/>
      <c r="AR918" s="1062"/>
      <c r="AS918" s="1062"/>
      <c r="AT918" s="1062"/>
      <c r="AU918" s="1062"/>
      <c r="AV918" s="1062"/>
      <c r="AW918" s="1062"/>
      <c r="AX918" s="1062"/>
      <c r="AY918" s="1062"/>
      <c r="AZ918" s="1062"/>
      <c r="BA918" s="1062"/>
      <c r="BB918" s="1063"/>
    </row>
    <row r="919" spans="1:54" ht="11.1" customHeight="1">
      <c r="A919" s="1064"/>
      <c r="B919" s="1065"/>
      <c r="C919" s="1065"/>
      <c r="D919" s="1065"/>
      <c r="E919" s="1065"/>
      <c r="F919" s="1065"/>
      <c r="G919" s="1065"/>
      <c r="H919" s="1065"/>
      <c r="I919" s="1065"/>
      <c r="J919" s="1065"/>
      <c r="K919" s="1065"/>
      <c r="L919" s="1065"/>
      <c r="M919" s="1065"/>
      <c r="N919" s="1065"/>
      <c r="O919" s="1065"/>
      <c r="P919" s="1065"/>
      <c r="Q919" s="1065"/>
      <c r="R919" s="1065"/>
      <c r="S919" s="1065"/>
      <c r="T919" s="1065"/>
      <c r="U919" s="1065"/>
      <c r="V919" s="1065"/>
      <c r="W919" s="1065"/>
      <c r="X919" s="1065"/>
      <c r="Y919" s="1065"/>
      <c r="Z919" s="1065"/>
      <c r="AA919" s="1065"/>
      <c r="AB919" s="1065"/>
      <c r="AC919" s="1065"/>
      <c r="AD919" s="1065"/>
      <c r="AE919" s="1065"/>
      <c r="AF919" s="1065"/>
      <c r="AG919" s="1065"/>
      <c r="AH919" s="1065"/>
      <c r="AI919" s="1065"/>
      <c r="AJ919" s="1065"/>
      <c r="AK919" s="1065"/>
      <c r="AL919" s="1065"/>
      <c r="AM919" s="1065"/>
      <c r="AN919" s="1065"/>
      <c r="AO919" s="1065"/>
      <c r="AP919" s="1065"/>
      <c r="AQ919" s="1065"/>
      <c r="AR919" s="1065"/>
      <c r="AS919" s="1065"/>
      <c r="AT919" s="1065"/>
      <c r="AU919" s="1065"/>
      <c r="AV919" s="1065"/>
      <c r="AW919" s="1065"/>
      <c r="AX919" s="1065"/>
      <c r="AY919" s="1065"/>
      <c r="AZ919" s="1065"/>
      <c r="BA919" s="1065"/>
      <c r="BB919" s="1066"/>
    </row>
    <row r="920" spans="1:54" ht="12.6" customHeight="1">
      <c r="A920" s="769" t="s">
        <v>1719</v>
      </c>
    </row>
    <row r="921" spans="1:54" ht="12.6" customHeight="1">
      <c r="A921" s="1148" t="s">
        <v>1718</v>
      </c>
      <c r="B921" s="1149"/>
      <c r="C921" s="1149"/>
      <c r="D921" s="1149"/>
      <c r="E921" s="1149"/>
      <c r="F921" s="1149"/>
      <c r="G921" s="1149"/>
      <c r="H921" s="1149"/>
      <c r="I921" s="1149"/>
      <c r="J921" s="1149"/>
      <c r="K921" s="1149"/>
      <c r="L921" s="1150"/>
      <c r="M921" s="1160" t="s">
        <v>1717</v>
      </c>
      <c r="N921" s="1160"/>
      <c r="O921" s="1160"/>
      <c r="P921" s="1160"/>
      <c r="Q921" s="1160"/>
      <c r="R921" s="1160"/>
      <c r="S921" s="1160"/>
      <c r="T921" s="1160"/>
      <c r="U921" s="1328" t="s">
        <v>560</v>
      </c>
      <c r="V921" s="1328"/>
      <c r="W921" s="1328"/>
      <c r="X921" s="1328"/>
      <c r="Y921" s="1328"/>
      <c r="Z921" s="1328"/>
      <c r="AA921" s="1328"/>
      <c r="AB921" s="1322" t="s">
        <v>561</v>
      </c>
      <c r="AC921" s="1322"/>
      <c r="AD921" s="1322"/>
      <c r="AE921" s="1322"/>
      <c r="AF921" s="1322"/>
      <c r="AG921" s="1322"/>
      <c r="AH921" s="1322"/>
      <c r="AI921" s="1322" t="s">
        <v>562</v>
      </c>
      <c r="AJ921" s="1322"/>
      <c r="AK921" s="1322"/>
      <c r="AL921" s="1322"/>
      <c r="AM921" s="1322"/>
      <c r="AN921" s="1322"/>
      <c r="AO921" s="1322"/>
      <c r="AP921" s="1322" t="s">
        <v>517</v>
      </c>
      <c r="AQ921" s="1322"/>
      <c r="AR921" s="1322"/>
      <c r="AS921" s="1322"/>
      <c r="AT921" s="1322"/>
      <c r="AU921" s="1322"/>
      <c r="AV921" s="1322"/>
      <c r="AW921" s="1322"/>
      <c r="AX921" s="1322"/>
      <c r="AY921" s="1322"/>
      <c r="AZ921" s="1322"/>
      <c r="BA921" s="1322"/>
      <c r="BB921" s="1322"/>
    </row>
    <row r="922" spans="1:54" ht="12.6" customHeight="1">
      <c r="A922" s="1051" t="s">
        <v>1716</v>
      </c>
      <c r="B922" s="1052"/>
      <c r="C922" s="1052"/>
      <c r="D922" s="1052"/>
      <c r="E922" s="1052"/>
      <c r="F922" s="1052"/>
      <c r="G922" s="1052"/>
      <c r="H922" s="1052"/>
      <c r="I922" s="1052"/>
      <c r="J922" s="1052"/>
      <c r="K922" s="1052"/>
      <c r="L922" s="1053"/>
      <c r="M922" s="1146" t="s">
        <v>1715</v>
      </c>
      <c r="N922" s="1146"/>
      <c r="O922" s="1146"/>
      <c r="P922" s="1146"/>
      <c r="Q922" s="1146"/>
      <c r="R922" s="1146"/>
      <c r="S922" s="1146"/>
      <c r="T922" s="1146"/>
      <c r="U922" s="1329"/>
      <c r="V922" s="1329"/>
      <c r="W922" s="1329"/>
      <c r="X922" s="1329"/>
      <c r="Y922" s="1329"/>
      <c r="Z922" s="1329"/>
      <c r="AA922" s="1329"/>
      <c r="AB922" s="1323"/>
      <c r="AC922" s="1323"/>
      <c r="AD922" s="1323"/>
      <c r="AE922" s="1323"/>
      <c r="AF922" s="1323"/>
      <c r="AG922" s="1323"/>
      <c r="AH922" s="1323"/>
      <c r="AI922" s="1323"/>
      <c r="AJ922" s="1323"/>
      <c r="AK922" s="1323"/>
      <c r="AL922" s="1323"/>
      <c r="AM922" s="1323"/>
      <c r="AN922" s="1323"/>
      <c r="AO922" s="1323"/>
      <c r="AP922" s="1323"/>
      <c r="AQ922" s="1323"/>
      <c r="AR922" s="1323"/>
      <c r="AS922" s="1323"/>
      <c r="AT922" s="1323"/>
      <c r="AU922" s="1323"/>
      <c r="AV922" s="1323"/>
      <c r="AW922" s="1323"/>
      <c r="AX922" s="1323"/>
      <c r="AY922" s="1323"/>
      <c r="AZ922" s="1323"/>
      <c r="BA922" s="1323"/>
      <c r="BB922" s="1323"/>
    </row>
    <row r="923" spans="1:54" ht="12.6" customHeight="1">
      <c r="A923" s="1299"/>
      <c r="B923" s="1299"/>
      <c r="C923" s="1299"/>
      <c r="D923" s="1299"/>
      <c r="E923" s="1299"/>
      <c r="F923" s="1299"/>
      <c r="G923" s="1299"/>
      <c r="H923" s="1299"/>
      <c r="I923" s="1299"/>
      <c r="J923" s="1299"/>
      <c r="K923" s="1299"/>
      <c r="L923" s="1299"/>
      <c r="M923" s="1093"/>
      <c r="N923" s="1082"/>
      <c r="O923" s="1082"/>
      <c r="P923" s="1082"/>
      <c r="Q923" s="1082"/>
      <c r="R923" s="1082"/>
      <c r="S923" s="1082"/>
      <c r="T923" s="1082"/>
      <c r="U923" s="1082"/>
      <c r="V923" s="1082"/>
      <c r="W923" s="1082"/>
      <c r="X923" s="1082"/>
      <c r="Y923" s="1082"/>
      <c r="Z923" s="1082"/>
      <c r="AA923" s="1082"/>
      <c r="AB923" s="1082"/>
      <c r="AC923" s="1082"/>
      <c r="AD923" s="1082"/>
      <c r="AE923" s="1082"/>
      <c r="AF923" s="1082"/>
      <c r="AG923" s="1082"/>
      <c r="AH923" s="1082"/>
      <c r="AI923" s="1082"/>
      <c r="AJ923" s="1082"/>
      <c r="AK923" s="1082"/>
      <c r="AL923" s="1082"/>
      <c r="AM923" s="1082"/>
      <c r="AN923" s="1082"/>
      <c r="AO923" s="1082"/>
      <c r="AP923" s="1057"/>
      <c r="AQ923" s="1057"/>
      <c r="AR923" s="1057"/>
      <c r="AS923" s="1057"/>
      <c r="AT923" s="1057"/>
      <c r="AU923" s="1057"/>
      <c r="AV923" s="1057"/>
      <c r="AW923" s="1057"/>
      <c r="AX923" s="1057"/>
      <c r="AY923" s="1057"/>
      <c r="AZ923" s="1057"/>
      <c r="BA923" s="1057"/>
      <c r="BB923" s="1057"/>
    </row>
    <row r="924" spans="1:54" ht="12.6" customHeight="1">
      <c r="A924" s="1299"/>
      <c r="B924" s="1299"/>
      <c r="C924" s="1299"/>
      <c r="D924" s="1299"/>
      <c r="E924" s="1299"/>
      <c r="F924" s="1299"/>
      <c r="G924" s="1299"/>
      <c r="H924" s="1299"/>
      <c r="I924" s="1299"/>
      <c r="J924" s="1299"/>
      <c r="K924" s="1299"/>
      <c r="L924" s="1299"/>
      <c r="M924" s="1093"/>
      <c r="N924" s="1082"/>
      <c r="O924" s="1082"/>
      <c r="P924" s="1082"/>
      <c r="Q924" s="1082"/>
      <c r="R924" s="1082"/>
      <c r="S924" s="1082"/>
      <c r="T924" s="1082"/>
      <c r="U924" s="1082"/>
      <c r="V924" s="1082"/>
      <c r="W924" s="1082"/>
      <c r="X924" s="1082"/>
      <c r="Y924" s="1082"/>
      <c r="Z924" s="1082"/>
      <c r="AA924" s="1082"/>
      <c r="AB924" s="1082"/>
      <c r="AC924" s="1082"/>
      <c r="AD924" s="1082"/>
      <c r="AE924" s="1082"/>
      <c r="AF924" s="1082"/>
      <c r="AG924" s="1082"/>
      <c r="AH924" s="1082"/>
      <c r="AI924" s="1082"/>
      <c r="AJ924" s="1082"/>
      <c r="AK924" s="1082"/>
      <c r="AL924" s="1082"/>
      <c r="AM924" s="1082"/>
      <c r="AN924" s="1082"/>
      <c r="AO924" s="1082"/>
      <c r="AP924" s="1057"/>
      <c r="AQ924" s="1057"/>
      <c r="AR924" s="1057"/>
      <c r="AS924" s="1057"/>
      <c r="AT924" s="1057"/>
      <c r="AU924" s="1057"/>
      <c r="AV924" s="1057"/>
      <c r="AW924" s="1057"/>
      <c r="AX924" s="1057"/>
      <c r="AY924" s="1057"/>
      <c r="AZ924" s="1057"/>
      <c r="BA924" s="1057"/>
      <c r="BB924" s="1057"/>
    </row>
    <row r="925" spans="1:54" ht="12.6" customHeight="1">
      <c r="A925" s="1299"/>
      <c r="B925" s="1299"/>
      <c r="C925" s="1299"/>
      <c r="D925" s="1299"/>
      <c r="E925" s="1299"/>
      <c r="F925" s="1299"/>
      <c r="G925" s="1299"/>
      <c r="H925" s="1299"/>
      <c r="I925" s="1299"/>
      <c r="J925" s="1299"/>
      <c r="K925" s="1299"/>
      <c r="L925" s="1299"/>
      <c r="M925" s="1093"/>
      <c r="N925" s="1082"/>
      <c r="O925" s="1082"/>
      <c r="P925" s="1082"/>
      <c r="Q925" s="1082"/>
      <c r="R925" s="1082"/>
      <c r="S925" s="1082"/>
      <c r="T925" s="1082"/>
      <c r="U925" s="1082"/>
      <c r="V925" s="1082"/>
      <c r="W925" s="1082"/>
      <c r="X925" s="1082"/>
      <c r="Y925" s="1082"/>
      <c r="Z925" s="1082"/>
      <c r="AA925" s="1082"/>
      <c r="AB925" s="1082"/>
      <c r="AC925" s="1082"/>
      <c r="AD925" s="1082"/>
      <c r="AE925" s="1082"/>
      <c r="AF925" s="1082"/>
      <c r="AG925" s="1082"/>
      <c r="AH925" s="1082"/>
      <c r="AI925" s="1082"/>
      <c r="AJ925" s="1082"/>
      <c r="AK925" s="1082"/>
      <c r="AL925" s="1082"/>
      <c r="AM925" s="1082"/>
      <c r="AN925" s="1082"/>
      <c r="AO925" s="1082"/>
      <c r="AP925" s="1057"/>
      <c r="AQ925" s="1057"/>
      <c r="AR925" s="1057"/>
      <c r="AS925" s="1057"/>
      <c r="AT925" s="1057"/>
      <c r="AU925" s="1057"/>
      <c r="AV925" s="1057"/>
      <c r="AW925" s="1057"/>
      <c r="AX925" s="1057"/>
      <c r="AY925" s="1057"/>
      <c r="AZ925" s="1057"/>
      <c r="BA925" s="1057"/>
      <c r="BB925" s="1057"/>
    </row>
    <row r="926" spans="1:54" ht="12.6" customHeight="1">
      <c r="A926" s="1299"/>
      <c r="B926" s="1299"/>
      <c r="C926" s="1299"/>
      <c r="D926" s="1299"/>
      <c r="E926" s="1299"/>
      <c r="F926" s="1299"/>
      <c r="G926" s="1299"/>
      <c r="H926" s="1299"/>
      <c r="I926" s="1299"/>
      <c r="J926" s="1299"/>
      <c r="K926" s="1299"/>
      <c r="L926" s="1299"/>
      <c r="M926" s="1093"/>
      <c r="N926" s="1082"/>
      <c r="O926" s="1082"/>
      <c r="P926" s="1082"/>
      <c r="Q926" s="1082"/>
      <c r="R926" s="1082"/>
      <c r="S926" s="1082"/>
      <c r="T926" s="1082"/>
      <c r="U926" s="1082"/>
      <c r="V926" s="1082"/>
      <c r="W926" s="1082"/>
      <c r="X926" s="1082"/>
      <c r="Y926" s="1082"/>
      <c r="Z926" s="1082"/>
      <c r="AA926" s="1082"/>
      <c r="AB926" s="1082"/>
      <c r="AC926" s="1082"/>
      <c r="AD926" s="1082"/>
      <c r="AE926" s="1082"/>
      <c r="AF926" s="1082"/>
      <c r="AG926" s="1082"/>
      <c r="AH926" s="1082"/>
      <c r="AI926" s="1082"/>
      <c r="AJ926" s="1082"/>
      <c r="AK926" s="1082"/>
      <c r="AL926" s="1082"/>
      <c r="AM926" s="1082"/>
      <c r="AN926" s="1082"/>
      <c r="AO926" s="1082"/>
      <c r="AP926" s="1057"/>
      <c r="AQ926" s="1057"/>
      <c r="AR926" s="1057"/>
      <c r="AS926" s="1057"/>
      <c r="AT926" s="1057"/>
      <c r="AU926" s="1057"/>
      <c r="AV926" s="1057"/>
      <c r="AW926" s="1057"/>
      <c r="AX926" s="1057"/>
      <c r="AY926" s="1057"/>
      <c r="AZ926" s="1057"/>
      <c r="BA926" s="1057"/>
      <c r="BB926" s="1057"/>
    </row>
    <row r="927" spans="1:54" ht="12.6" customHeight="1">
      <c r="A927" s="769" t="s">
        <v>1714</v>
      </c>
    </row>
    <row r="928" spans="1:54" ht="12.6" customHeight="1">
      <c r="A928" s="1058"/>
      <c r="B928" s="1059"/>
      <c r="C928" s="1059"/>
      <c r="D928" s="1059"/>
      <c r="E928" s="1059"/>
      <c r="F928" s="1059"/>
      <c r="G928" s="1059"/>
      <c r="H928" s="1059"/>
      <c r="I928" s="1059"/>
      <c r="J928" s="1059"/>
      <c r="K928" s="1059"/>
      <c r="L928" s="1059"/>
      <c r="M928" s="1059"/>
      <c r="N928" s="1059"/>
      <c r="O928" s="1059"/>
      <c r="P928" s="1059"/>
      <c r="Q928" s="1059"/>
      <c r="R928" s="1059"/>
      <c r="S928" s="1059"/>
      <c r="T928" s="1059"/>
      <c r="U928" s="1059"/>
      <c r="V928" s="1059"/>
      <c r="W928" s="1059"/>
      <c r="X928" s="1059"/>
      <c r="Y928" s="1059"/>
      <c r="Z928" s="1059"/>
      <c r="AA928" s="1059"/>
      <c r="AB928" s="1059"/>
      <c r="AC928" s="1059"/>
      <c r="AD928" s="1059"/>
      <c r="AE928" s="1059"/>
      <c r="AF928" s="1059"/>
      <c r="AG928" s="1059"/>
      <c r="AH928" s="1059"/>
      <c r="AI928" s="1059"/>
      <c r="AJ928" s="1059"/>
      <c r="AK928" s="1059"/>
      <c r="AL928" s="1059"/>
      <c r="AM928" s="1059"/>
      <c r="AN928" s="1059"/>
      <c r="AO928" s="1059"/>
      <c r="AP928" s="1059"/>
      <c r="AQ928" s="1059"/>
      <c r="AR928" s="1059"/>
      <c r="AS928" s="1059"/>
      <c r="AT928" s="1059"/>
      <c r="AU928" s="1059"/>
      <c r="AV928" s="1059"/>
      <c r="AW928" s="1059"/>
      <c r="AX928" s="1059"/>
      <c r="AY928" s="1059"/>
      <c r="AZ928" s="1059"/>
      <c r="BA928" s="1059"/>
      <c r="BB928" s="1060"/>
    </row>
    <row r="929" spans="1:54" ht="12.6" customHeight="1">
      <c r="A929" s="1061"/>
      <c r="B929" s="1062"/>
      <c r="C929" s="1062"/>
      <c r="D929" s="1062"/>
      <c r="E929" s="1062"/>
      <c r="F929" s="1062"/>
      <c r="G929" s="1062"/>
      <c r="H929" s="1062"/>
      <c r="I929" s="1062"/>
      <c r="J929" s="1062"/>
      <c r="K929" s="1062"/>
      <c r="L929" s="1062"/>
      <c r="M929" s="1062"/>
      <c r="N929" s="1062"/>
      <c r="O929" s="1062"/>
      <c r="P929" s="1062"/>
      <c r="Q929" s="1062"/>
      <c r="R929" s="1062"/>
      <c r="S929" s="1062"/>
      <c r="T929" s="1062"/>
      <c r="U929" s="1062"/>
      <c r="V929" s="1062"/>
      <c r="W929" s="1062"/>
      <c r="X929" s="1062"/>
      <c r="Y929" s="1062"/>
      <c r="Z929" s="1062"/>
      <c r="AA929" s="1062"/>
      <c r="AB929" s="1062"/>
      <c r="AC929" s="1062"/>
      <c r="AD929" s="1062"/>
      <c r="AE929" s="1062"/>
      <c r="AF929" s="1062"/>
      <c r="AG929" s="1062"/>
      <c r="AH929" s="1062"/>
      <c r="AI929" s="1062"/>
      <c r="AJ929" s="1062"/>
      <c r="AK929" s="1062"/>
      <c r="AL929" s="1062"/>
      <c r="AM929" s="1062"/>
      <c r="AN929" s="1062"/>
      <c r="AO929" s="1062"/>
      <c r="AP929" s="1062"/>
      <c r="AQ929" s="1062"/>
      <c r="AR929" s="1062"/>
      <c r="AS929" s="1062"/>
      <c r="AT929" s="1062"/>
      <c r="AU929" s="1062"/>
      <c r="AV929" s="1062"/>
      <c r="AW929" s="1062"/>
      <c r="AX929" s="1062"/>
      <c r="AY929" s="1062"/>
      <c r="AZ929" s="1062"/>
      <c r="BA929" s="1062"/>
      <c r="BB929" s="1063"/>
    </row>
    <row r="930" spans="1:54" ht="12.6" customHeight="1">
      <c r="A930" s="1064"/>
      <c r="B930" s="1065"/>
      <c r="C930" s="1065"/>
      <c r="D930" s="1065"/>
      <c r="E930" s="1065"/>
      <c r="F930" s="1065"/>
      <c r="G930" s="1065"/>
      <c r="H930" s="1065"/>
      <c r="I930" s="1065"/>
      <c r="J930" s="1065"/>
      <c r="K930" s="1065"/>
      <c r="L930" s="1065"/>
      <c r="M930" s="1065"/>
      <c r="N930" s="1065"/>
      <c r="O930" s="1065"/>
      <c r="P930" s="1065"/>
      <c r="Q930" s="1065"/>
      <c r="R930" s="1065"/>
      <c r="S930" s="1065"/>
      <c r="T930" s="1065"/>
      <c r="U930" s="1065"/>
      <c r="V930" s="1065"/>
      <c r="W930" s="1065"/>
      <c r="X930" s="1065"/>
      <c r="Y930" s="1065"/>
      <c r="Z930" s="1065"/>
      <c r="AA930" s="1065"/>
      <c r="AB930" s="1065"/>
      <c r="AC930" s="1065"/>
      <c r="AD930" s="1065"/>
      <c r="AE930" s="1065"/>
      <c r="AF930" s="1065"/>
      <c r="AG930" s="1065"/>
      <c r="AH930" s="1065"/>
      <c r="AI930" s="1065"/>
      <c r="AJ930" s="1065"/>
      <c r="AK930" s="1065"/>
      <c r="AL930" s="1065"/>
      <c r="AM930" s="1065"/>
      <c r="AN930" s="1065"/>
      <c r="AO930" s="1065"/>
      <c r="AP930" s="1065"/>
      <c r="AQ930" s="1065"/>
      <c r="AR930" s="1065"/>
      <c r="AS930" s="1065"/>
      <c r="AT930" s="1065"/>
      <c r="AU930" s="1065"/>
      <c r="AV930" s="1065"/>
      <c r="AW930" s="1065"/>
      <c r="AX930" s="1065"/>
      <c r="AY930" s="1065"/>
      <c r="AZ930" s="1065"/>
      <c r="BA930" s="1065"/>
      <c r="BB930" s="1066"/>
    </row>
    <row r="931" spans="1:54" s="289" customFormat="1" ht="12.6" customHeight="1">
      <c r="A931" s="315" t="s">
        <v>3609</v>
      </c>
    </row>
    <row r="932" spans="1:54" s="289" customFormat="1" ht="12.6" customHeight="1">
      <c r="A932" s="315" t="s">
        <v>2302</v>
      </c>
      <c r="B932" s="393"/>
      <c r="C932" s="1036" t="str">
        <f>$C$2</f>
        <v>ELEKTROSYSTEM, a.s.</v>
      </c>
      <c r="D932" s="1036"/>
      <c r="E932" s="1036"/>
      <c r="F932" s="1036"/>
      <c r="G932" s="1036"/>
      <c r="H932" s="1036"/>
      <c r="I932" s="1036"/>
      <c r="J932" s="1036"/>
      <c r="K932" s="1036"/>
      <c r="L932" s="1036"/>
      <c r="M932" s="1036"/>
      <c r="N932" s="1036"/>
      <c r="O932" s="1036"/>
      <c r="P932" s="1036"/>
      <c r="Q932" s="1036"/>
      <c r="R932" s="1036"/>
      <c r="S932" s="1036"/>
      <c r="T932" s="1036"/>
      <c r="U932" s="1036"/>
      <c r="V932" s="1036"/>
      <c r="W932" s="1036"/>
      <c r="X932" s="1036"/>
      <c r="Y932" s="1036"/>
      <c r="Z932" s="1037"/>
      <c r="AB932" s="289" t="s">
        <v>922</v>
      </c>
      <c r="AD932" s="1035" t="str">
        <f>$AD$2</f>
        <v>31571875</v>
      </c>
      <c r="AE932" s="1036"/>
      <c r="AF932" s="1036"/>
      <c r="AG932" s="1036"/>
      <c r="AH932" s="1036"/>
      <c r="AI932" s="1036"/>
      <c r="AJ932" s="1036"/>
      <c r="AK932" s="1037"/>
      <c r="AL932" s="289" t="s">
        <v>844</v>
      </c>
      <c r="AN932" s="1026" t="str">
        <f>$AN$2</f>
        <v>21020448496</v>
      </c>
      <c r="AO932" s="1027"/>
      <c r="AP932" s="1027"/>
      <c r="AQ932" s="1027"/>
      <c r="AR932" s="1027"/>
      <c r="AS932" s="1027"/>
      <c r="AT932" s="1027"/>
      <c r="AU932" s="1027"/>
      <c r="AV932" s="1027"/>
      <c r="AW932" s="1027"/>
      <c r="AX932" s="1027"/>
      <c r="AY932" s="1027"/>
      <c r="AZ932" s="1027"/>
      <c r="BA932" s="1027"/>
      <c r="BB932" s="1028"/>
    </row>
    <row r="934" spans="1:54" ht="12.6" customHeight="1">
      <c r="A934" s="769" t="s">
        <v>1713</v>
      </c>
    </row>
    <row r="935" spans="1:54" ht="12.6" customHeight="1">
      <c r="B935" s="769" t="s">
        <v>1712</v>
      </c>
    </row>
    <row r="936" spans="1:54" ht="12.6" customHeight="1">
      <c r="A936" s="762" t="s">
        <v>475</v>
      </c>
    </row>
    <row r="937" spans="1:54" ht="12.6" customHeight="1">
      <c r="A937" s="1148"/>
      <c r="B937" s="1149"/>
      <c r="C937" s="1149"/>
      <c r="D937" s="1149"/>
      <c r="E937" s="1149"/>
      <c r="F937" s="1149"/>
      <c r="G937" s="1149"/>
      <c r="H937" s="1149"/>
      <c r="I937" s="775"/>
      <c r="J937" s="813"/>
      <c r="K937" s="813"/>
      <c r="L937" s="813"/>
      <c r="M937" s="814"/>
      <c r="N937" s="812"/>
      <c r="O937" s="775"/>
      <c r="P937" s="813"/>
      <c r="Q937" s="814"/>
      <c r="R937" s="812"/>
      <c r="S937" s="813"/>
      <c r="T937" s="813"/>
      <c r="U937" s="813"/>
      <c r="V937" s="814"/>
      <c r="W937" s="1148"/>
      <c r="X937" s="1149"/>
      <c r="Y937" s="1149"/>
      <c r="Z937" s="1149"/>
      <c r="AA937" s="1149"/>
      <c r="AB937" s="1150"/>
      <c r="AC937" s="1148"/>
      <c r="AD937" s="1149"/>
      <c r="AE937" s="1149"/>
      <c r="AF937" s="1149"/>
      <c r="AG937" s="1149"/>
      <c r="AH937" s="1150"/>
      <c r="AI937" s="1148" t="s">
        <v>482</v>
      </c>
      <c r="AJ937" s="1149"/>
      <c r="AK937" s="1149"/>
      <c r="AL937" s="1149"/>
      <c r="AM937" s="1149"/>
      <c r="AN937" s="1149"/>
      <c r="AO937" s="1149"/>
      <c r="AP937" s="1150"/>
      <c r="AQ937" s="1148" t="s">
        <v>1711</v>
      </c>
      <c r="AR937" s="1149"/>
      <c r="AS937" s="1149"/>
      <c r="AT937" s="1149"/>
      <c r="AU937" s="1149"/>
      <c r="AV937" s="1149"/>
      <c r="AW937" s="1149"/>
      <c r="AX937" s="1149"/>
      <c r="AY937" s="1149"/>
      <c r="AZ937" s="1149"/>
      <c r="BA937" s="1149"/>
      <c r="BB937" s="1150"/>
    </row>
    <row r="938" spans="1:54" ht="12.6" customHeight="1">
      <c r="A938" s="785"/>
      <c r="B938" s="765"/>
      <c r="C938" s="765"/>
      <c r="D938" s="765"/>
      <c r="E938" s="765"/>
      <c r="F938" s="765"/>
      <c r="G938" s="765"/>
      <c r="H938" s="765"/>
      <c r="I938" s="761"/>
      <c r="J938" s="784"/>
      <c r="K938" s="784"/>
      <c r="L938" s="784"/>
      <c r="M938" s="831"/>
      <c r="N938" s="787"/>
      <c r="O938" s="761"/>
      <c r="P938" s="784"/>
      <c r="Q938" s="831"/>
      <c r="R938" s="787"/>
      <c r="S938" s="784"/>
      <c r="T938" s="784"/>
      <c r="U938" s="784"/>
      <c r="V938" s="831"/>
      <c r="W938" s="1048"/>
      <c r="X938" s="1049"/>
      <c r="Y938" s="1049"/>
      <c r="Z938" s="1049"/>
      <c r="AA938" s="1049"/>
      <c r="AB938" s="1050"/>
      <c r="AC938" s="1048" t="s">
        <v>1711</v>
      </c>
      <c r="AD938" s="1049"/>
      <c r="AE938" s="1049"/>
      <c r="AF938" s="1049"/>
      <c r="AG938" s="1049"/>
      <c r="AH938" s="1050"/>
      <c r="AI938" s="1048" t="s">
        <v>1710</v>
      </c>
      <c r="AJ938" s="1049"/>
      <c r="AK938" s="1049"/>
      <c r="AL938" s="1049"/>
      <c r="AM938" s="1049"/>
      <c r="AN938" s="1049"/>
      <c r="AO938" s="1049"/>
      <c r="AP938" s="1050"/>
      <c r="AQ938" s="1048" t="s">
        <v>1709</v>
      </c>
      <c r="AR938" s="1049"/>
      <c r="AS938" s="1049"/>
      <c r="AT938" s="1049"/>
      <c r="AU938" s="1049"/>
      <c r="AV938" s="1049"/>
      <c r="AW938" s="1049"/>
      <c r="AX938" s="1049"/>
      <c r="AY938" s="1049"/>
      <c r="AZ938" s="1049"/>
      <c r="BA938" s="1049"/>
      <c r="BB938" s="1050"/>
    </row>
    <row r="939" spans="1:54" ht="12.6" customHeight="1">
      <c r="A939" s="785"/>
      <c r="B939" s="765"/>
      <c r="C939" s="765"/>
      <c r="D939" s="765"/>
      <c r="E939" s="765"/>
      <c r="F939" s="765"/>
      <c r="G939" s="765"/>
      <c r="H939" s="765"/>
      <c r="I939" s="761"/>
      <c r="J939" s="784"/>
      <c r="K939" s="784"/>
      <c r="L939" s="784"/>
      <c r="M939" s="831"/>
      <c r="N939" s="787"/>
      <c r="O939" s="761"/>
      <c r="P939" s="784"/>
      <c r="Q939" s="831"/>
      <c r="R939" s="787"/>
      <c r="S939" s="784"/>
      <c r="T939" s="784"/>
      <c r="U939" s="784"/>
      <c r="V939" s="831"/>
      <c r="W939" s="1048"/>
      <c r="X939" s="1049"/>
      <c r="Y939" s="1049"/>
      <c r="Z939" s="1049"/>
      <c r="AA939" s="1049"/>
      <c r="AB939" s="1050"/>
      <c r="AC939" s="1048" t="s">
        <v>1709</v>
      </c>
      <c r="AD939" s="1049"/>
      <c r="AE939" s="1049"/>
      <c r="AF939" s="1049"/>
      <c r="AG939" s="1049"/>
      <c r="AH939" s="1050"/>
      <c r="AI939" s="1048" t="s">
        <v>1708</v>
      </c>
      <c r="AJ939" s="1049"/>
      <c r="AK939" s="1049"/>
      <c r="AL939" s="1049"/>
      <c r="AM939" s="1049"/>
      <c r="AN939" s="1049"/>
      <c r="AO939" s="1049"/>
      <c r="AP939" s="1050"/>
      <c r="AQ939" s="1048" t="s">
        <v>1707</v>
      </c>
      <c r="AR939" s="1049"/>
      <c r="AS939" s="1049"/>
      <c r="AT939" s="1049"/>
      <c r="AU939" s="1049"/>
      <c r="AV939" s="1049"/>
      <c r="AW939" s="1049"/>
      <c r="AX939" s="1049"/>
      <c r="AY939" s="1049"/>
      <c r="AZ939" s="1049"/>
      <c r="BA939" s="1049"/>
      <c r="BB939" s="1050"/>
    </row>
    <row r="940" spans="1:54" ht="12.6" customHeight="1">
      <c r="A940" s="1048" t="s">
        <v>469</v>
      </c>
      <c r="B940" s="1049"/>
      <c r="C940" s="1049"/>
      <c r="D940" s="1049"/>
      <c r="E940" s="1049"/>
      <c r="F940" s="1049"/>
      <c r="G940" s="1049"/>
      <c r="H940" s="1049"/>
      <c r="I940" s="1049"/>
      <c r="J940" s="1049"/>
      <c r="K940" s="1049"/>
      <c r="L940" s="1049"/>
      <c r="M940" s="1050"/>
      <c r="N940" s="1048" t="s">
        <v>563</v>
      </c>
      <c r="O940" s="1049"/>
      <c r="P940" s="1049"/>
      <c r="Q940" s="1050"/>
      <c r="R940" s="1048" t="s">
        <v>562</v>
      </c>
      <c r="S940" s="1049"/>
      <c r="T940" s="1049"/>
      <c r="U940" s="1049"/>
      <c r="V940" s="1050"/>
      <c r="W940" s="1048" t="s">
        <v>1706</v>
      </c>
      <c r="X940" s="1049"/>
      <c r="Y940" s="1049"/>
      <c r="Z940" s="1049"/>
      <c r="AA940" s="1049"/>
      <c r="AB940" s="1050"/>
      <c r="AC940" s="1048" t="s">
        <v>1705</v>
      </c>
      <c r="AD940" s="1049"/>
      <c r="AE940" s="1049"/>
      <c r="AF940" s="1049"/>
      <c r="AG940" s="1049"/>
      <c r="AH940" s="1050"/>
      <c r="AI940" s="1048" t="s">
        <v>1701</v>
      </c>
      <c r="AJ940" s="1049"/>
      <c r="AK940" s="1049"/>
      <c r="AL940" s="1049"/>
      <c r="AM940" s="1049"/>
      <c r="AN940" s="1049"/>
      <c r="AO940" s="1049"/>
      <c r="AP940" s="1050"/>
      <c r="AQ940" s="1048" t="s">
        <v>1704</v>
      </c>
      <c r="AR940" s="1049"/>
      <c r="AS940" s="1049"/>
      <c r="AT940" s="1049"/>
      <c r="AU940" s="1049"/>
      <c r="AV940" s="1049"/>
      <c r="AW940" s="1049"/>
      <c r="AX940" s="1049"/>
      <c r="AY940" s="1049"/>
      <c r="AZ940" s="1049"/>
      <c r="BA940" s="1049"/>
      <c r="BB940" s="1050"/>
    </row>
    <row r="941" spans="1:54" ht="12.6" customHeight="1">
      <c r="A941" s="807"/>
      <c r="B941" s="761"/>
      <c r="C941" s="761"/>
      <c r="D941" s="761"/>
      <c r="E941" s="761"/>
      <c r="F941" s="761"/>
      <c r="G941" s="761"/>
      <c r="H941" s="761"/>
      <c r="I941" s="761"/>
      <c r="J941" s="761"/>
      <c r="K941" s="761"/>
      <c r="L941" s="761"/>
      <c r="M941" s="786"/>
      <c r="N941" s="807"/>
      <c r="O941" s="761"/>
      <c r="P941" s="761"/>
      <c r="Q941" s="786"/>
      <c r="R941" s="1048" t="s">
        <v>1703</v>
      </c>
      <c r="S941" s="1049"/>
      <c r="T941" s="1049"/>
      <c r="U941" s="1049"/>
      <c r="V941" s="1050"/>
      <c r="W941" s="1048" t="s">
        <v>1702</v>
      </c>
      <c r="X941" s="1049"/>
      <c r="Y941" s="1049"/>
      <c r="Z941" s="1049"/>
      <c r="AA941" s="1049"/>
      <c r="AB941" s="1050"/>
      <c r="AC941" s="1048" t="s">
        <v>1701</v>
      </c>
      <c r="AD941" s="1049"/>
      <c r="AE941" s="1049"/>
      <c r="AF941" s="1049"/>
      <c r="AG941" s="1049"/>
      <c r="AH941" s="1050"/>
      <c r="AI941" s="1048" t="s">
        <v>1663</v>
      </c>
      <c r="AJ941" s="1049"/>
      <c r="AK941" s="1049"/>
      <c r="AL941" s="1049"/>
      <c r="AM941" s="1049"/>
      <c r="AN941" s="1049"/>
      <c r="AO941" s="1049"/>
      <c r="AP941" s="1050"/>
      <c r="AQ941" s="1048" t="s">
        <v>1700</v>
      </c>
      <c r="AR941" s="1049"/>
      <c r="AS941" s="1049"/>
      <c r="AT941" s="1049"/>
      <c r="AU941" s="1049"/>
      <c r="AV941" s="1049"/>
      <c r="AW941" s="1049"/>
      <c r="AX941" s="1049"/>
      <c r="AY941" s="1049"/>
      <c r="AZ941" s="1049"/>
      <c r="BA941" s="1049"/>
      <c r="BB941" s="1050"/>
    </row>
    <row r="942" spans="1:54" ht="12.6" customHeight="1">
      <c r="A942" s="807"/>
      <c r="B942" s="761"/>
      <c r="C942" s="761"/>
      <c r="D942" s="761"/>
      <c r="E942" s="761"/>
      <c r="F942" s="761"/>
      <c r="G942" s="761"/>
      <c r="H942" s="761"/>
      <c r="I942" s="761"/>
      <c r="J942" s="761"/>
      <c r="K942" s="761"/>
      <c r="L942" s="761"/>
      <c r="M942" s="786"/>
      <c r="N942" s="807"/>
      <c r="O942" s="761"/>
      <c r="P942" s="761"/>
      <c r="Q942" s="786"/>
      <c r="R942" s="1048" t="s">
        <v>476</v>
      </c>
      <c r="S942" s="1049"/>
      <c r="T942" s="1049"/>
      <c r="U942" s="1049"/>
      <c r="V942" s="1050"/>
      <c r="W942" s="807"/>
      <c r="X942" s="761"/>
      <c r="Y942" s="761"/>
      <c r="Z942" s="761"/>
      <c r="AA942" s="761"/>
      <c r="AB942" s="786"/>
      <c r="AC942" s="1048" t="s">
        <v>1663</v>
      </c>
      <c r="AD942" s="1049"/>
      <c r="AE942" s="1049"/>
      <c r="AF942" s="1049"/>
      <c r="AG942" s="1049"/>
      <c r="AH942" s="1050"/>
      <c r="AI942" s="1048" t="s">
        <v>1643</v>
      </c>
      <c r="AJ942" s="1049"/>
      <c r="AK942" s="1049"/>
      <c r="AL942" s="1049"/>
      <c r="AM942" s="1049"/>
      <c r="AN942" s="1049"/>
      <c r="AO942" s="1049"/>
      <c r="AP942" s="1050"/>
      <c r="AQ942" s="1048" t="s">
        <v>1699</v>
      </c>
      <c r="AR942" s="1049"/>
      <c r="AS942" s="1049"/>
      <c r="AT942" s="1049"/>
      <c r="AU942" s="1049"/>
      <c r="AV942" s="1049"/>
      <c r="AW942" s="1049"/>
      <c r="AX942" s="1049"/>
      <c r="AY942" s="1049"/>
      <c r="AZ942" s="1049"/>
      <c r="BA942" s="1049"/>
      <c r="BB942" s="1050"/>
    </row>
    <row r="943" spans="1:54" ht="12.6" customHeight="1">
      <c r="A943" s="807"/>
      <c r="B943" s="761"/>
      <c r="C943" s="761"/>
      <c r="D943" s="761"/>
      <c r="E943" s="761"/>
      <c r="F943" s="761"/>
      <c r="G943" s="761"/>
      <c r="H943" s="761"/>
      <c r="I943" s="761"/>
      <c r="J943" s="761"/>
      <c r="K943" s="761"/>
      <c r="L943" s="761"/>
      <c r="M943" s="786"/>
      <c r="N943" s="807"/>
      <c r="O943" s="761"/>
      <c r="P943" s="761"/>
      <c r="Q943" s="786"/>
      <c r="R943" s="807"/>
      <c r="S943" s="761"/>
      <c r="T943" s="761"/>
      <c r="U943" s="761"/>
      <c r="V943" s="786"/>
      <c r="W943" s="807"/>
      <c r="X943" s="761"/>
      <c r="Y943" s="761"/>
      <c r="Z943" s="761"/>
      <c r="AA943" s="761"/>
      <c r="AB943" s="786"/>
      <c r="AC943" s="1048" t="s">
        <v>1643</v>
      </c>
      <c r="AD943" s="1049"/>
      <c r="AE943" s="1049"/>
      <c r="AF943" s="1049"/>
      <c r="AG943" s="1049"/>
      <c r="AH943" s="1050"/>
      <c r="AI943" s="1048"/>
      <c r="AJ943" s="1049"/>
      <c r="AK943" s="1049"/>
      <c r="AL943" s="1049"/>
      <c r="AM943" s="1049"/>
      <c r="AN943" s="1049"/>
      <c r="AO943" s="1049"/>
      <c r="AP943" s="1050"/>
      <c r="AQ943" s="1048" t="s">
        <v>1663</v>
      </c>
      <c r="AR943" s="1049"/>
      <c r="AS943" s="1049"/>
      <c r="AT943" s="1049"/>
      <c r="AU943" s="1049"/>
      <c r="AV943" s="1049"/>
      <c r="AW943" s="1049"/>
      <c r="AX943" s="1049"/>
      <c r="AY943" s="1049"/>
      <c r="AZ943" s="1049"/>
      <c r="BA943" s="1049"/>
      <c r="BB943" s="1050"/>
    </row>
    <row r="944" spans="1:54" ht="12.6" customHeight="1">
      <c r="A944" s="807"/>
      <c r="B944" s="761"/>
      <c r="C944" s="761"/>
      <c r="D944" s="761"/>
      <c r="E944" s="761"/>
      <c r="F944" s="761"/>
      <c r="G944" s="761"/>
      <c r="H944" s="761"/>
      <c r="I944" s="761"/>
      <c r="J944" s="761"/>
      <c r="K944" s="761"/>
      <c r="L944" s="761"/>
      <c r="M944" s="786"/>
      <c r="N944" s="807"/>
      <c r="O944" s="761"/>
      <c r="P944" s="761"/>
      <c r="Q944" s="786"/>
      <c r="R944" s="807"/>
      <c r="S944" s="761"/>
      <c r="T944" s="761"/>
      <c r="U944" s="761"/>
      <c r="V944" s="786"/>
      <c r="W944" s="807"/>
      <c r="X944" s="761"/>
      <c r="Y944" s="761"/>
      <c r="Z944" s="761"/>
      <c r="AA944" s="761"/>
      <c r="AB944" s="786"/>
      <c r="AC944" s="1048"/>
      <c r="AD944" s="1049"/>
      <c r="AE944" s="1049"/>
      <c r="AF944" s="1049"/>
      <c r="AG944" s="1049"/>
      <c r="AH944" s="1050"/>
      <c r="AI944" s="1048"/>
      <c r="AJ944" s="1049"/>
      <c r="AK944" s="1049"/>
      <c r="AL944" s="1049"/>
      <c r="AM944" s="1049"/>
      <c r="AN944" s="1049"/>
      <c r="AO944" s="1049"/>
      <c r="AP944" s="1050"/>
      <c r="AQ944" s="1048" t="s">
        <v>1643</v>
      </c>
      <c r="AR944" s="1049"/>
      <c r="AS944" s="1049"/>
      <c r="AT944" s="1049"/>
      <c r="AU944" s="1049"/>
      <c r="AV944" s="1049"/>
      <c r="AW944" s="1049"/>
      <c r="AX944" s="1049"/>
      <c r="AY944" s="1049"/>
      <c r="AZ944" s="1049"/>
      <c r="BA944" s="1049"/>
      <c r="BB944" s="1050"/>
    </row>
    <row r="945" spans="1:54" ht="12.6" customHeight="1">
      <c r="A945" s="1051" t="s">
        <v>817</v>
      </c>
      <c r="B945" s="1052"/>
      <c r="C945" s="1052"/>
      <c r="D945" s="1052"/>
      <c r="E945" s="1052"/>
      <c r="F945" s="1052"/>
      <c r="G945" s="1052"/>
      <c r="H945" s="1052"/>
      <c r="I945" s="1052"/>
      <c r="J945" s="1052"/>
      <c r="K945" s="1052"/>
      <c r="L945" s="1052"/>
      <c r="M945" s="1053"/>
      <c r="N945" s="1051" t="s">
        <v>818</v>
      </c>
      <c r="O945" s="1052"/>
      <c r="P945" s="1052"/>
      <c r="Q945" s="1053"/>
      <c r="R945" s="1051" t="s">
        <v>819</v>
      </c>
      <c r="S945" s="1052"/>
      <c r="T945" s="1052"/>
      <c r="U945" s="1052"/>
      <c r="V945" s="1053"/>
      <c r="W945" s="1051" t="s">
        <v>477</v>
      </c>
      <c r="X945" s="1052"/>
      <c r="Y945" s="1052"/>
      <c r="Z945" s="1052"/>
      <c r="AA945" s="1052"/>
      <c r="AB945" s="1053"/>
      <c r="AC945" s="1051" t="s">
        <v>478</v>
      </c>
      <c r="AD945" s="1052"/>
      <c r="AE945" s="1052"/>
      <c r="AF945" s="1052"/>
      <c r="AG945" s="1052"/>
      <c r="AH945" s="1053"/>
      <c r="AI945" s="1051" t="s">
        <v>481</v>
      </c>
      <c r="AJ945" s="1052"/>
      <c r="AK945" s="1052"/>
      <c r="AL945" s="1052"/>
      <c r="AM945" s="1052"/>
      <c r="AN945" s="1052"/>
      <c r="AO945" s="1052"/>
      <c r="AP945" s="1053"/>
      <c r="AQ945" s="1051" t="s">
        <v>1531</v>
      </c>
      <c r="AR945" s="1052"/>
      <c r="AS945" s="1052"/>
      <c r="AT945" s="1052"/>
      <c r="AU945" s="1052"/>
      <c r="AV945" s="1052"/>
      <c r="AW945" s="1052"/>
      <c r="AX945" s="1052"/>
      <c r="AY945" s="1052"/>
      <c r="AZ945" s="1052"/>
      <c r="BA945" s="1052"/>
      <c r="BB945" s="1053"/>
    </row>
    <row r="946" spans="1:54" ht="12.6" customHeight="1">
      <c r="A946" s="1215" t="s">
        <v>564</v>
      </c>
      <c r="B946" s="1215"/>
      <c r="C946" s="1215"/>
      <c r="D946" s="1215"/>
      <c r="E946" s="1215"/>
      <c r="F946" s="1215"/>
      <c r="G946" s="1215"/>
      <c r="H946" s="1215"/>
      <c r="I946" s="1215"/>
      <c r="J946" s="1215"/>
      <c r="K946" s="1215"/>
      <c r="L946" s="1215"/>
      <c r="M946" s="1215"/>
      <c r="N946" s="1330"/>
      <c r="O946" s="1330"/>
      <c r="P946" s="1330"/>
      <c r="Q946" s="1330"/>
      <c r="R946" s="1330"/>
      <c r="S946" s="1330"/>
      <c r="T946" s="1330"/>
      <c r="U946" s="1330"/>
      <c r="V946" s="1330"/>
      <c r="W946" s="1330"/>
      <c r="X946" s="1330"/>
      <c r="Y946" s="1330"/>
      <c r="Z946" s="1330"/>
      <c r="AA946" s="1330"/>
      <c r="AB946" s="1330"/>
      <c r="AC946" s="1330"/>
      <c r="AD946" s="1330"/>
      <c r="AE946" s="1330"/>
      <c r="AF946" s="1330"/>
      <c r="AG946" s="1330"/>
      <c r="AH946" s="1330"/>
      <c r="AI946" s="1330"/>
      <c r="AJ946" s="1330"/>
      <c r="AK946" s="1330"/>
      <c r="AL946" s="1330"/>
      <c r="AM946" s="1330"/>
      <c r="AN946" s="1330"/>
      <c r="AO946" s="1330"/>
      <c r="AP946" s="1330"/>
      <c r="AQ946" s="1330"/>
      <c r="AR946" s="1330"/>
      <c r="AS946" s="1330"/>
      <c r="AT946" s="1330"/>
      <c r="AU946" s="1330"/>
      <c r="AV946" s="1330"/>
      <c r="AW946" s="1330"/>
      <c r="AX946" s="1330"/>
      <c r="AY946" s="1330"/>
      <c r="AZ946" s="1330"/>
      <c r="BA946" s="1330"/>
      <c r="BB946" s="1330"/>
    </row>
    <row r="947" spans="1:54" ht="12.6" customHeight="1">
      <c r="A947" s="1154"/>
      <c r="B947" s="1155"/>
      <c r="C947" s="1155"/>
      <c r="D947" s="1155"/>
      <c r="E947" s="1155"/>
      <c r="F947" s="1155"/>
      <c r="G947" s="1155"/>
      <c r="H947" s="1155"/>
      <c r="I947" s="1155"/>
      <c r="J947" s="1155"/>
      <c r="K947" s="1155"/>
      <c r="L947" s="1155"/>
      <c r="M947" s="1156"/>
      <c r="N947" s="1041"/>
      <c r="O947" s="1041"/>
      <c r="P947" s="1041"/>
      <c r="Q947" s="1041"/>
      <c r="R947" s="1041"/>
      <c r="S947" s="1041"/>
      <c r="T947" s="1041"/>
      <c r="U947" s="1041"/>
      <c r="V947" s="1041"/>
      <c r="W947" s="1327"/>
      <c r="X947" s="1327"/>
      <c r="Y947" s="1327"/>
      <c r="Z947" s="1327"/>
      <c r="AA947" s="1327"/>
      <c r="AB947" s="1327"/>
      <c r="AC947" s="1041"/>
      <c r="AD947" s="1041"/>
      <c r="AE947" s="1041"/>
      <c r="AF947" s="1041"/>
      <c r="AG947" s="1041"/>
      <c r="AH947" s="1041"/>
      <c r="AI947" s="1041"/>
      <c r="AJ947" s="1041"/>
      <c r="AK947" s="1041"/>
      <c r="AL947" s="1041"/>
      <c r="AM947" s="1041"/>
      <c r="AN947" s="1041"/>
      <c r="AO947" s="1041"/>
      <c r="AP947" s="1041"/>
      <c r="AQ947" s="1041"/>
      <c r="AR947" s="1041"/>
      <c r="AS947" s="1041"/>
      <c r="AT947" s="1041"/>
      <c r="AU947" s="1041"/>
      <c r="AV947" s="1041"/>
      <c r="AW947" s="1041"/>
      <c r="AX947" s="1041"/>
      <c r="AY947" s="1041"/>
      <c r="AZ947" s="1041"/>
      <c r="BA947" s="1041"/>
      <c r="BB947" s="1041"/>
    </row>
    <row r="948" spans="1:54" ht="12.6" customHeight="1">
      <c r="A948" s="1154"/>
      <c r="B948" s="1155"/>
      <c r="C948" s="1155"/>
      <c r="D948" s="1155"/>
      <c r="E948" s="1155"/>
      <c r="F948" s="1155"/>
      <c r="G948" s="1155"/>
      <c r="H948" s="1155"/>
      <c r="I948" s="1155"/>
      <c r="J948" s="1155"/>
      <c r="K948" s="1155"/>
      <c r="L948" s="1155"/>
      <c r="M948" s="1156"/>
      <c r="N948" s="1041"/>
      <c r="O948" s="1041"/>
      <c r="P948" s="1041"/>
      <c r="Q948" s="1041"/>
      <c r="R948" s="1041"/>
      <c r="S948" s="1041"/>
      <c r="T948" s="1041"/>
      <c r="U948" s="1041"/>
      <c r="V948" s="1041"/>
      <c r="W948" s="1327"/>
      <c r="X948" s="1327"/>
      <c r="Y948" s="1327"/>
      <c r="Z948" s="1327"/>
      <c r="AA948" s="1327"/>
      <c r="AB948" s="1327"/>
      <c r="AC948" s="1041"/>
      <c r="AD948" s="1041"/>
      <c r="AE948" s="1041"/>
      <c r="AF948" s="1041"/>
      <c r="AG948" s="1041"/>
      <c r="AH948" s="1041"/>
      <c r="AI948" s="1041"/>
      <c r="AJ948" s="1041"/>
      <c r="AK948" s="1041"/>
      <c r="AL948" s="1041"/>
      <c r="AM948" s="1041"/>
      <c r="AN948" s="1041"/>
      <c r="AO948" s="1041"/>
      <c r="AP948" s="1041"/>
      <c r="AQ948" s="1041"/>
      <c r="AR948" s="1041"/>
      <c r="AS948" s="1041"/>
      <c r="AT948" s="1041"/>
      <c r="AU948" s="1041"/>
      <c r="AV948" s="1041"/>
      <c r="AW948" s="1041"/>
      <c r="AX948" s="1041"/>
      <c r="AY948" s="1041"/>
      <c r="AZ948" s="1041"/>
      <c r="BA948" s="1041"/>
      <c r="BB948" s="1041"/>
    </row>
    <row r="949" spans="1:54" ht="12.6" customHeight="1">
      <c r="A949" s="1154"/>
      <c r="B949" s="1155"/>
      <c r="C949" s="1155"/>
      <c r="D949" s="1155"/>
      <c r="E949" s="1155"/>
      <c r="F949" s="1155"/>
      <c r="G949" s="1155"/>
      <c r="H949" s="1155"/>
      <c r="I949" s="1155"/>
      <c r="J949" s="1155"/>
      <c r="K949" s="1155"/>
      <c r="L949" s="1155"/>
      <c r="M949" s="1156"/>
      <c r="N949" s="1041"/>
      <c r="O949" s="1041"/>
      <c r="P949" s="1041"/>
      <c r="Q949" s="1041"/>
      <c r="R949" s="1041"/>
      <c r="S949" s="1041"/>
      <c r="T949" s="1041"/>
      <c r="U949" s="1041"/>
      <c r="V949" s="1041"/>
      <c r="W949" s="1327"/>
      <c r="X949" s="1327"/>
      <c r="Y949" s="1327"/>
      <c r="Z949" s="1327"/>
      <c r="AA949" s="1327"/>
      <c r="AB949" s="1327"/>
      <c r="AC949" s="1041"/>
      <c r="AD949" s="1041"/>
      <c r="AE949" s="1041"/>
      <c r="AF949" s="1041"/>
      <c r="AG949" s="1041"/>
      <c r="AH949" s="1041"/>
      <c r="AI949" s="1041"/>
      <c r="AJ949" s="1041"/>
      <c r="AK949" s="1041"/>
      <c r="AL949" s="1041"/>
      <c r="AM949" s="1041"/>
      <c r="AN949" s="1041"/>
      <c r="AO949" s="1041"/>
      <c r="AP949" s="1041"/>
      <c r="AQ949" s="1041"/>
      <c r="AR949" s="1041"/>
      <c r="AS949" s="1041"/>
      <c r="AT949" s="1041"/>
      <c r="AU949" s="1041"/>
      <c r="AV949" s="1041"/>
      <c r="AW949" s="1041"/>
      <c r="AX949" s="1041"/>
      <c r="AY949" s="1041"/>
      <c r="AZ949" s="1041"/>
      <c r="BA949" s="1041"/>
      <c r="BB949" s="1041"/>
    </row>
    <row r="950" spans="1:54" ht="12.6" customHeight="1">
      <c r="A950" s="1215" t="s">
        <v>1145</v>
      </c>
      <c r="B950" s="1215"/>
      <c r="C950" s="1215"/>
      <c r="D950" s="1215"/>
      <c r="E950" s="1215"/>
      <c r="F950" s="1215"/>
      <c r="G950" s="1215"/>
      <c r="H950" s="1215"/>
      <c r="I950" s="1215"/>
      <c r="J950" s="1215"/>
      <c r="K950" s="1215"/>
      <c r="L950" s="1215"/>
      <c r="M950" s="1215"/>
      <c r="N950" s="1330"/>
      <c r="O950" s="1330"/>
      <c r="P950" s="1330"/>
      <c r="Q950" s="1330"/>
      <c r="R950" s="1330"/>
      <c r="S950" s="1330"/>
      <c r="T950" s="1330"/>
      <c r="U950" s="1330"/>
      <c r="V950" s="1330"/>
      <c r="W950" s="1330"/>
      <c r="X950" s="1330"/>
      <c r="Y950" s="1330"/>
      <c r="Z950" s="1330"/>
      <c r="AA950" s="1330"/>
      <c r="AB950" s="1330"/>
      <c r="AC950" s="1330"/>
      <c r="AD950" s="1330"/>
      <c r="AE950" s="1330"/>
      <c r="AF950" s="1330"/>
      <c r="AG950" s="1330"/>
      <c r="AH950" s="1330"/>
      <c r="AI950" s="1330"/>
      <c r="AJ950" s="1330"/>
      <c r="AK950" s="1330"/>
      <c r="AL950" s="1330"/>
      <c r="AM950" s="1330"/>
      <c r="AN950" s="1330"/>
      <c r="AO950" s="1330"/>
      <c r="AP950" s="1330"/>
      <c r="AQ950" s="1330"/>
      <c r="AR950" s="1330"/>
      <c r="AS950" s="1330"/>
      <c r="AT950" s="1330"/>
      <c r="AU950" s="1330"/>
      <c r="AV950" s="1330"/>
      <c r="AW950" s="1330"/>
      <c r="AX950" s="1330"/>
      <c r="AY950" s="1330"/>
      <c r="AZ950" s="1330"/>
      <c r="BA950" s="1330"/>
      <c r="BB950" s="1330"/>
    </row>
    <row r="951" spans="1:54" ht="12.6" customHeight="1">
      <c r="A951" s="1154"/>
      <c r="B951" s="1155"/>
      <c r="C951" s="1155"/>
      <c r="D951" s="1155"/>
      <c r="E951" s="1155"/>
      <c r="F951" s="1155"/>
      <c r="G951" s="1155"/>
      <c r="H951" s="1155"/>
      <c r="I951" s="1155"/>
      <c r="J951" s="1155"/>
      <c r="K951" s="1155"/>
      <c r="L951" s="1155"/>
      <c r="M951" s="1156"/>
      <c r="N951" s="1041"/>
      <c r="O951" s="1041"/>
      <c r="P951" s="1041"/>
      <c r="Q951" s="1041"/>
      <c r="R951" s="1041"/>
      <c r="S951" s="1041"/>
      <c r="T951" s="1041"/>
      <c r="U951" s="1041"/>
      <c r="V951" s="1041"/>
      <c r="W951" s="1327"/>
      <c r="X951" s="1327"/>
      <c r="Y951" s="1327"/>
      <c r="Z951" s="1327"/>
      <c r="AA951" s="1327"/>
      <c r="AB951" s="1327"/>
      <c r="AC951" s="1041"/>
      <c r="AD951" s="1041"/>
      <c r="AE951" s="1041"/>
      <c r="AF951" s="1041"/>
      <c r="AG951" s="1041"/>
      <c r="AH951" s="1041"/>
      <c r="AI951" s="1041"/>
      <c r="AJ951" s="1041"/>
      <c r="AK951" s="1041"/>
      <c r="AL951" s="1041"/>
      <c r="AM951" s="1041"/>
      <c r="AN951" s="1041"/>
      <c r="AO951" s="1041"/>
      <c r="AP951" s="1041"/>
      <c r="AQ951" s="1041"/>
      <c r="AR951" s="1041"/>
      <c r="AS951" s="1041"/>
      <c r="AT951" s="1041"/>
      <c r="AU951" s="1041"/>
      <c r="AV951" s="1041"/>
      <c r="AW951" s="1041"/>
      <c r="AX951" s="1041"/>
      <c r="AY951" s="1041"/>
      <c r="AZ951" s="1041"/>
      <c r="BA951" s="1041"/>
      <c r="BB951" s="1041"/>
    </row>
    <row r="952" spans="1:54" ht="12.6" customHeight="1">
      <c r="A952" s="1154"/>
      <c r="B952" s="1155"/>
      <c r="C952" s="1155"/>
      <c r="D952" s="1155"/>
      <c r="E952" s="1155"/>
      <c r="F952" s="1155"/>
      <c r="G952" s="1155"/>
      <c r="H952" s="1155"/>
      <c r="I952" s="1155"/>
      <c r="J952" s="1155"/>
      <c r="K952" s="1155"/>
      <c r="L952" s="1155"/>
      <c r="M952" s="1156"/>
      <c r="N952" s="1041"/>
      <c r="O952" s="1041"/>
      <c r="P952" s="1041"/>
      <c r="Q952" s="1041"/>
      <c r="R952" s="1041"/>
      <c r="S952" s="1041"/>
      <c r="T952" s="1041"/>
      <c r="U952" s="1041"/>
      <c r="V952" s="1041"/>
      <c r="W952" s="1327"/>
      <c r="X952" s="1327"/>
      <c r="Y952" s="1327"/>
      <c r="Z952" s="1327"/>
      <c r="AA952" s="1327"/>
      <c r="AB952" s="1327"/>
      <c r="AC952" s="1041"/>
      <c r="AD952" s="1041"/>
      <c r="AE952" s="1041"/>
      <c r="AF952" s="1041"/>
      <c r="AG952" s="1041"/>
      <c r="AH952" s="1041"/>
      <c r="AI952" s="1041"/>
      <c r="AJ952" s="1041"/>
      <c r="AK952" s="1041"/>
      <c r="AL952" s="1041"/>
      <c r="AM952" s="1041"/>
      <c r="AN952" s="1041"/>
      <c r="AO952" s="1041"/>
      <c r="AP952" s="1041"/>
      <c r="AQ952" s="1041"/>
      <c r="AR952" s="1041"/>
      <c r="AS952" s="1041"/>
      <c r="AT952" s="1041"/>
      <c r="AU952" s="1041"/>
      <c r="AV952" s="1041"/>
      <c r="AW952" s="1041"/>
      <c r="AX952" s="1041"/>
      <c r="AY952" s="1041"/>
      <c r="AZ952" s="1041"/>
      <c r="BA952" s="1041"/>
      <c r="BB952" s="1041"/>
    </row>
    <row r="953" spans="1:54" ht="12.6" customHeight="1">
      <c r="A953" s="1154"/>
      <c r="B953" s="1155"/>
      <c r="C953" s="1155"/>
      <c r="D953" s="1155"/>
      <c r="E953" s="1155"/>
      <c r="F953" s="1155"/>
      <c r="G953" s="1155"/>
      <c r="H953" s="1155"/>
      <c r="I953" s="1155"/>
      <c r="J953" s="1155"/>
      <c r="K953" s="1155"/>
      <c r="L953" s="1155"/>
      <c r="M953" s="1156"/>
      <c r="N953" s="1041"/>
      <c r="O953" s="1041"/>
      <c r="P953" s="1041"/>
      <c r="Q953" s="1041"/>
      <c r="R953" s="1041"/>
      <c r="S953" s="1041"/>
      <c r="T953" s="1041"/>
      <c r="U953" s="1041"/>
      <c r="V953" s="1041"/>
      <c r="W953" s="1327"/>
      <c r="X953" s="1327"/>
      <c r="Y953" s="1327"/>
      <c r="Z953" s="1327"/>
      <c r="AA953" s="1327"/>
      <c r="AB953" s="1327"/>
      <c r="AC953" s="1041"/>
      <c r="AD953" s="1041"/>
      <c r="AE953" s="1041"/>
      <c r="AF953" s="1041"/>
      <c r="AG953" s="1041"/>
      <c r="AH953" s="1041"/>
      <c r="AI953" s="1041"/>
      <c r="AJ953" s="1041"/>
      <c r="AK953" s="1041"/>
      <c r="AL953" s="1041"/>
      <c r="AM953" s="1041"/>
      <c r="AN953" s="1041"/>
      <c r="AO953" s="1041"/>
      <c r="AP953" s="1041"/>
      <c r="AQ953" s="1041"/>
      <c r="AR953" s="1041"/>
      <c r="AS953" s="1041"/>
      <c r="AT953" s="1041"/>
      <c r="AU953" s="1041"/>
      <c r="AV953" s="1041"/>
      <c r="AW953" s="1041"/>
      <c r="AX953" s="1041"/>
      <c r="AY953" s="1041"/>
      <c r="AZ953" s="1041"/>
      <c r="BA953" s="1041"/>
      <c r="BB953" s="1041"/>
    </row>
    <row r="955" spans="1:54" ht="12.6" customHeight="1">
      <c r="A955" s="762" t="s">
        <v>480</v>
      </c>
    </row>
    <row r="956" spans="1:54" ht="12.6" customHeight="1">
      <c r="A956" s="1148"/>
      <c r="B956" s="1149"/>
      <c r="C956" s="1149"/>
      <c r="D956" s="1149"/>
      <c r="E956" s="1149"/>
      <c r="F956" s="1149"/>
      <c r="G956" s="1149"/>
      <c r="H956" s="1149"/>
      <c r="I956" s="775"/>
      <c r="J956" s="813"/>
      <c r="K956" s="813"/>
      <c r="L956" s="813"/>
      <c r="M956" s="814"/>
      <c r="N956" s="812"/>
      <c r="O956" s="775"/>
      <c r="P956" s="813"/>
      <c r="Q956" s="814"/>
      <c r="R956" s="812"/>
      <c r="S956" s="813"/>
      <c r="T956" s="813"/>
      <c r="U956" s="813"/>
      <c r="V956" s="814"/>
      <c r="W956" s="1148"/>
      <c r="X956" s="1149"/>
      <c r="Y956" s="1149"/>
      <c r="Z956" s="1149"/>
      <c r="AA956" s="1149"/>
      <c r="AB956" s="1150"/>
      <c r="AC956" s="1148"/>
      <c r="AD956" s="1149"/>
      <c r="AE956" s="1149"/>
      <c r="AF956" s="1149"/>
      <c r="AG956" s="1149"/>
      <c r="AH956" s="1150"/>
      <c r="AI956" s="1148" t="s">
        <v>482</v>
      </c>
      <c r="AJ956" s="1149"/>
      <c r="AK956" s="1149"/>
      <c r="AL956" s="1149"/>
      <c r="AM956" s="1149"/>
      <c r="AN956" s="1149"/>
      <c r="AO956" s="1149"/>
      <c r="AP956" s="1150"/>
      <c r="AQ956" s="1148" t="s">
        <v>1711</v>
      </c>
      <c r="AR956" s="1149"/>
      <c r="AS956" s="1149"/>
      <c r="AT956" s="1149"/>
      <c r="AU956" s="1149"/>
      <c r="AV956" s="1149"/>
      <c r="AW956" s="1149"/>
      <c r="AX956" s="1149"/>
      <c r="AY956" s="1149"/>
      <c r="AZ956" s="1149"/>
      <c r="BA956" s="1149"/>
      <c r="BB956" s="1150"/>
    </row>
    <row r="957" spans="1:54" ht="12.6" customHeight="1">
      <c r="A957" s="785"/>
      <c r="B957" s="765"/>
      <c r="C957" s="765"/>
      <c r="D957" s="765"/>
      <c r="E957" s="765"/>
      <c r="F957" s="765"/>
      <c r="G957" s="765"/>
      <c r="H957" s="765"/>
      <c r="I957" s="761"/>
      <c r="J957" s="784"/>
      <c r="K957" s="784"/>
      <c r="L957" s="784"/>
      <c r="M957" s="831"/>
      <c r="N957" s="787"/>
      <c r="O957" s="761"/>
      <c r="P957" s="784"/>
      <c r="Q957" s="831"/>
      <c r="R957" s="787"/>
      <c r="S957" s="784"/>
      <c r="T957" s="784"/>
      <c r="U957" s="784"/>
      <c r="V957" s="831"/>
      <c r="W957" s="1048"/>
      <c r="X957" s="1049"/>
      <c r="Y957" s="1049"/>
      <c r="Z957" s="1049"/>
      <c r="AA957" s="1049"/>
      <c r="AB957" s="1050"/>
      <c r="AC957" s="1048" t="s">
        <v>1711</v>
      </c>
      <c r="AD957" s="1049"/>
      <c r="AE957" s="1049"/>
      <c r="AF957" s="1049"/>
      <c r="AG957" s="1049"/>
      <c r="AH957" s="1050"/>
      <c r="AI957" s="1048" t="s">
        <v>1710</v>
      </c>
      <c r="AJ957" s="1049"/>
      <c r="AK957" s="1049"/>
      <c r="AL957" s="1049"/>
      <c r="AM957" s="1049"/>
      <c r="AN957" s="1049"/>
      <c r="AO957" s="1049"/>
      <c r="AP957" s="1050"/>
      <c r="AQ957" s="1048" t="s">
        <v>1709</v>
      </c>
      <c r="AR957" s="1049"/>
      <c r="AS957" s="1049"/>
      <c r="AT957" s="1049"/>
      <c r="AU957" s="1049"/>
      <c r="AV957" s="1049"/>
      <c r="AW957" s="1049"/>
      <c r="AX957" s="1049"/>
      <c r="AY957" s="1049"/>
      <c r="AZ957" s="1049"/>
      <c r="BA957" s="1049"/>
      <c r="BB957" s="1050"/>
    </row>
    <row r="958" spans="1:54" ht="12.6" customHeight="1">
      <c r="A958" s="785"/>
      <c r="B958" s="765"/>
      <c r="C958" s="765"/>
      <c r="D958" s="765"/>
      <c r="E958" s="765"/>
      <c r="F958" s="765"/>
      <c r="G958" s="765"/>
      <c r="H958" s="765"/>
      <c r="I958" s="761"/>
      <c r="J958" s="784"/>
      <c r="K958" s="784"/>
      <c r="L958" s="784"/>
      <c r="M958" s="831"/>
      <c r="N958" s="787"/>
      <c r="O958" s="761"/>
      <c r="P958" s="784"/>
      <c r="Q958" s="831"/>
      <c r="R958" s="787"/>
      <c r="S958" s="784"/>
      <c r="T958" s="784"/>
      <c r="U958" s="784"/>
      <c r="V958" s="831"/>
      <c r="W958" s="1048"/>
      <c r="X958" s="1049"/>
      <c r="Y958" s="1049"/>
      <c r="Z958" s="1049"/>
      <c r="AA958" s="1049"/>
      <c r="AB958" s="1050"/>
      <c r="AC958" s="1048" t="s">
        <v>1709</v>
      </c>
      <c r="AD958" s="1049"/>
      <c r="AE958" s="1049"/>
      <c r="AF958" s="1049"/>
      <c r="AG958" s="1049"/>
      <c r="AH958" s="1050"/>
      <c r="AI958" s="1048" t="s">
        <v>1708</v>
      </c>
      <c r="AJ958" s="1049"/>
      <c r="AK958" s="1049"/>
      <c r="AL958" s="1049"/>
      <c r="AM958" s="1049"/>
      <c r="AN958" s="1049"/>
      <c r="AO958" s="1049"/>
      <c r="AP958" s="1050"/>
      <c r="AQ958" s="1048" t="s">
        <v>1707</v>
      </c>
      <c r="AR958" s="1049"/>
      <c r="AS958" s="1049"/>
      <c r="AT958" s="1049"/>
      <c r="AU958" s="1049"/>
      <c r="AV958" s="1049"/>
      <c r="AW958" s="1049"/>
      <c r="AX958" s="1049"/>
      <c r="AY958" s="1049"/>
      <c r="AZ958" s="1049"/>
      <c r="BA958" s="1049"/>
      <c r="BB958" s="1050"/>
    </row>
    <row r="959" spans="1:54" ht="12.6" customHeight="1">
      <c r="A959" s="1048" t="s">
        <v>469</v>
      </c>
      <c r="B959" s="1049"/>
      <c r="C959" s="1049"/>
      <c r="D959" s="1049"/>
      <c r="E959" s="1049"/>
      <c r="F959" s="1049"/>
      <c r="G959" s="1049"/>
      <c r="H959" s="1049"/>
      <c r="I959" s="1049"/>
      <c r="J959" s="1049"/>
      <c r="K959" s="1049"/>
      <c r="L959" s="1049"/>
      <c r="M959" s="1050"/>
      <c r="N959" s="1048" t="s">
        <v>563</v>
      </c>
      <c r="O959" s="1049"/>
      <c r="P959" s="1049"/>
      <c r="Q959" s="1050"/>
      <c r="R959" s="1048" t="s">
        <v>562</v>
      </c>
      <c r="S959" s="1049"/>
      <c r="T959" s="1049"/>
      <c r="U959" s="1049"/>
      <c r="V959" s="1050"/>
      <c r="W959" s="1048" t="s">
        <v>1706</v>
      </c>
      <c r="X959" s="1049"/>
      <c r="Y959" s="1049"/>
      <c r="Z959" s="1049"/>
      <c r="AA959" s="1049"/>
      <c r="AB959" s="1050"/>
      <c r="AC959" s="1048" t="s">
        <v>1705</v>
      </c>
      <c r="AD959" s="1049"/>
      <c r="AE959" s="1049"/>
      <c r="AF959" s="1049"/>
      <c r="AG959" s="1049"/>
      <c r="AH959" s="1050"/>
      <c r="AI959" s="1048" t="s">
        <v>1701</v>
      </c>
      <c r="AJ959" s="1049"/>
      <c r="AK959" s="1049"/>
      <c r="AL959" s="1049"/>
      <c r="AM959" s="1049"/>
      <c r="AN959" s="1049"/>
      <c r="AO959" s="1049"/>
      <c r="AP959" s="1050"/>
      <c r="AQ959" s="1048" t="s">
        <v>1704</v>
      </c>
      <c r="AR959" s="1049"/>
      <c r="AS959" s="1049"/>
      <c r="AT959" s="1049"/>
      <c r="AU959" s="1049"/>
      <c r="AV959" s="1049"/>
      <c r="AW959" s="1049"/>
      <c r="AX959" s="1049"/>
      <c r="AY959" s="1049"/>
      <c r="AZ959" s="1049"/>
      <c r="BA959" s="1049"/>
      <c r="BB959" s="1050"/>
    </row>
    <row r="960" spans="1:54" ht="12.6" customHeight="1">
      <c r="A960" s="807"/>
      <c r="B960" s="761"/>
      <c r="C960" s="761"/>
      <c r="D960" s="761"/>
      <c r="E960" s="761"/>
      <c r="F960" s="761"/>
      <c r="G960" s="761"/>
      <c r="H960" s="761"/>
      <c r="I960" s="761"/>
      <c r="J960" s="761"/>
      <c r="K960" s="761"/>
      <c r="L960" s="761"/>
      <c r="M960" s="786"/>
      <c r="N960" s="807"/>
      <c r="O960" s="761"/>
      <c r="P960" s="761"/>
      <c r="Q960" s="786"/>
      <c r="R960" s="1048" t="s">
        <v>1703</v>
      </c>
      <c r="S960" s="1049"/>
      <c r="T960" s="1049"/>
      <c r="U960" s="1049"/>
      <c r="V960" s="1050"/>
      <c r="W960" s="1048" t="s">
        <v>1702</v>
      </c>
      <c r="X960" s="1049"/>
      <c r="Y960" s="1049"/>
      <c r="Z960" s="1049"/>
      <c r="AA960" s="1049"/>
      <c r="AB960" s="1050"/>
      <c r="AC960" s="1048" t="s">
        <v>1701</v>
      </c>
      <c r="AD960" s="1049"/>
      <c r="AE960" s="1049"/>
      <c r="AF960" s="1049"/>
      <c r="AG960" s="1049"/>
      <c r="AH960" s="1050"/>
      <c r="AI960" s="1048" t="s">
        <v>1663</v>
      </c>
      <c r="AJ960" s="1049"/>
      <c r="AK960" s="1049"/>
      <c r="AL960" s="1049"/>
      <c r="AM960" s="1049"/>
      <c r="AN960" s="1049"/>
      <c r="AO960" s="1049"/>
      <c r="AP960" s="1050"/>
      <c r="AQ960" s="1048" t="s">
        <v>1700</v>
      </c>
      <c r="AR960" s="1049"/>
      <c r="AS960" s="1049"/>
      <c r="AT960" s="1049"/>
      <c r="AU960" s="1049"/>
      <c r="AV960" s="1049"/>
      <c r="AW960" s="1049"/>
      <c r="AX960" s="1049"/>
      <c r="AY960" s="1049"/>
      <c r="AZ960" s="1049"/>
      <c r="BA960" s="1049"/>
      <c r="BB960" s="1050"/>
    </row>
    <row r="961" spans="1:54" ht="12.6" customHeight="1">
      <c r="A961" s="807"/>
      <c r="B961" s="761"/>
      <c r="C961" s="761"/>
      <c r="D961" s="761"/>
      <c r="E961" s="761"/>
      <c r="F961" s="761"/>
      <c r="G961" s="761"/>
      <c r="H961" s="761"/>
      <c r="I961" s="761"/>
      <c r="J961" s="761"/>
      <c r="K961" s="761"/>
      <c r="L961" s="761"/>
      <c r="M961" s="786"/>
      <c r="N961" s="807"/>
      <c r="O961" s="761"/>
      <c r="P961" s="761"/>
      <c r="Q961" s="786"/>
      <c r="R961" s="1048" t="s">
        <v>476</v>
      </c>
      <c r="S961" s="1049"/>
      <c r="T961" s="1049"/>
      <c r="U961" s="1049"/>
      <c r="V961" s="1050"/>
      <c r="W961" s="807"/>
      <c r="X961" s="761"/>
      <c r="Y961" s="761"/>
      <c r="Z961" s="761"/>
      <c r="AA961" s="761"/>
      <c r="AB961" s="786"/>
      <c r="AC961" s="1048" t="s">
        <v>1663</v>
      </c>
      <c r="AD961" s="1049"/>
      <c r="AE961" s="1049"/>
      <c r="AF961" s="1049"/>
      <c r="AG961" s="1049"/>
      <c r="AH961" s="1050"/>
      <c r="AI961" s="1048" t="s">
        <v>1643</v>
      </c>
      <c r="AJ961" s="1049"/>
      <c r="AK961" s="1049"/>
      <c r="AL961" s="1049"/>
      <c r="AM961" s="1049"/>
      <c r="AN961" s="1049"/>
      <c r="AO961" s="1049"/>
      <c r="AP961" s="1050"/>
      <c r="AQ961" s="1048" t="s">
        <v>1699</v>
      </c>
      <c r="AR961" s="1049"/>
      <c r="AS961" s="1049"/>
      <c r="AT961" s="1049"/>
      <c r="AU961" s="1049"/>
      <c r="AV961" s="1049"/>
      <c r="AW961" s="1049"/>
      <c r="AX961" s="1049"/>
      <c r="AY961" s="1049"/>
      <c r="AZ961" s="1049"/>
      <c r="BA961" s="1049"/>
      <c r="BB961" s="1050"/>
    </row>
    <row r="962" spans="1:54" ht="12.6" customHeight="1">
      <c r="A962" s="807"/>
      <c r="B962" s="761"/>
      <c r="C962" s="761"/>
      <c r="D962" s="761"/>
      <c r="E962" s="761"/>
      <c r="F962" s="761"/>
      <c r="G962" s="761"/>
      <c r="H962" s="761"/>
      <c r="I962" s="761"/>
      <c r="J962" s="761"/>
      <c r="K962" s="761"/>
      <c r="L962" s="761"/>
      <c r="M962" s="786"/>
      <c r="N962" s="807"/>
      <c r="O962" s="761"/>
      <c r="P962" s="761"/>
      <c r="Q962" s="786"/>
      <c r="R962" s="807"/>
      <c r="S962" s="761"/>
      <c r="T962" s="761"/>
      <c r="U962" s="761"/>
      <c r="V962" s="786"/>
      <c r="W962" s="807"/>
      <c r="X962" s="761"/>
      <c r="Y962" s="761"/>
      <c r="Z962" s="761"/>
      <c r="AA962" s="761"/>
      <c r="AB962" s="786"/>
      <c r="AC962" s="1048" t="s">
        <v>1643</v>
      </c>
      <c r="AD962" s="1049"/>
      <c r="AE962" s="1049"/>
      <c r="AF962" s="1049"/>
      <c r="AG962" s="1049"/>
      <c r="AH962" s="1050"/>
      <c r="AI962" s="1048"/>
      <c r="AJ962" s="1049"/>
      <c r="AK962" s="1049"/>
      <c r="AL962" s="1049"/>
      <c r="AM962" s="1049"/>
      <c r="AN962" s="1049"/>
      <c r="AO962" s="1049"/>
      <c r="AP962" s="1050"/>
      <c r="AQ962" s="1048" t="s">
        <v>1663</v>
      </c>
      <c r="AR962" s="1049"/>
      <c r="AS962" s="1049"/>
      <c r="AT962" s="1049"/>
      <c r="AU962" s="1049"/>
      <c r="AV962" s="1049"/>
      <c r="AW962" s="1049"/>
      <c r="AX962" s="1049"/>
      <c r="AY962" s="1049"/>
      <c r="AZ962" s="1049"/>
      <c r="BA962" s="1049"/>
      <c r="BB962" s="1050"/>
    </row>
    <row r="963" spans="1:54" ht="12.6" customHeight="1">
      <c r="A963" s="807"/>
      <c r="B963" s="761"/>
      <c r="C963" s="761"/>
      <c r="D963" s="761"/>
      <c r="E963" s="761"/>
      <c r="F963" s="761"/>
      <c r="G963" s="761"/>
      <c r="H963" s="761"/>
      <c r="I963" s="761"/>
      <c r="J963" s="761"/>
      <c r="K963" s="761"/>
      <c r="L963" s="761"/>
      <c r="M963" s="786"/>
      <c r="N963" s="807"/>
      <c r="O963" s="761"/>
      <c r="P963" s="761"/>
      <c r="Q963" s="786"/>
      <c r="R963" s="807"/>
      <c r="S963" s="761"/>
      <c r="T963" s="761"/>
      <c r="U963" s="761"/>
      <c r="V963" s="786"/>
      <c r="W963" s="807"/>
      <c r="X963" s="761"/>
      <c r="Y963" s="761"/>
      <c r="Z963" s="761"/>
      <c r="AA963" s="761"/>
      <c r="AB963" s="786"/>
      <c r="AC963" s="1048"/>
      <c r="AD963" s="1049"/>
      <c r="AE963" s="1049"/>
      <c r="AF963" s="1049"/>
      <c r="AG963" s="1049"/>
      <c r="AH963" s="1050"/>
      <c r="AI963" s="1048"/>
      <c r="AJ963" s="1049"/>
      <c r="AK963" s="1049"/>
      <c r="AL963" s="1049"/>
      <c r="AM963" s="1049"/>
      <c r="AN963" s="1049"/>
      <c r="AO963" s="1049"/>
      <c r="AP963" s="1050"/>
      <c r="AQ963" s="1048" t="s">
        <v>1643</v>
      </c>
      <c r="AR963" s="1049"/>
      <c r="AS963" s="1049"/>
      <c r="AT963" s="1049"/>
      <c r="AU963" s="1049"/>
      <c r="AV963" s="1049"/>
      <c r="AW963" s="1049"/>
      <c r="AX963" s="1049"/>
      <c r="AY963" s="1049"/>
      <c r="AZ963" s="1049"/>
      <c r="BA963" s="1049"/>
      <c r="BB963" s="1050"/>
    </row>
    <row r="964" spans="1:54" s="769" customFormat="1" ht="12.6" customHeight="1">
      <c r="A964" s="1051" t="s">
        <v>817</v>
      </c>
      <c r="B964" s="1052"/>
      <c r="C964" s="1052"/>
      <c r="D964" s="1052"/>
      <c r="E964" s="1052"/>
      <c r="F964" s="1052"/>
      <c r="G964" s="1052"/>
      <c r="H964" s="1052"/>
      <c r="I964" s="1052"/>
      <c r="J964" s="1052"/>
      <c r="K964" s="1052"/>
      <c r="L964" s="1052"/>
      <c r="M964" s="1053"/>
      <c r="N964" s="1051" t="s">
        <v>818</v>
      </c>
      <c r="O964" s="1052"/>
      <c r="P964" s="1052"/>
      <c r="Q964" s="1053"/>
      <c r="R964" s="1051" t="s">
        <v>819</v>
      </c>
      <c r="S964" s="1052"/>
      <c r="T964" s="1052"/>
      <c r="U964" s="1052"/>
      <c r="V964" s="1053"/>
      <c r="W964" s="1051" t="s">
        <v>477</v>
      </c>
      <c r="X964" s="1052"/>
      <c r="Y964" s="1052"/>
      <c r="Z964" s="1052"/>
      <c r="AA964" s="1052"/>
      <c r="AB964" s="1053"/>
      <c r="AC964" s="1051" t="s">
        <v>478</v>
      </c>
      <c r="AD964" s="1052"/>
      <c r="AE964" s="1052"/>
      <c r="AF964" s="1052"/>
      <c r="AG964" s="1052"/>
      <c r="AH964" s="1053"/>
      <c r="AI964" s="1051" t="s">
        <v>481</v>
      </c>
      <c r="AJ964" s="1052"/>
      <c r="AK964" s="1052"/>
      <c r="AL964" s="1052"/>
      <c r="AM964" s="1052"/>
      <c r="AN964" s="1052"/>
      <c r="AO964" s="1052"/>
      <c r="AP964" s="1053"/>
      <c r="AQ964" s="1051" t="s">
        <v>1531</v>
      </c>
      <c r="AR964" s="1052"/>
      <c r="AS964" s="1052"/>
      <c r="AT964" s="1052"/>
      <c r="AU964" s="1052"/>
      <c r="AV964" s="1052"/>
      <c r="AW964" s="1052"/>
      <c r="AX964" s="1052"/>
      <c r="AY964" s="1052"/>
      <c r="AZ964" s="1052"/>
      <c r="BA964" s="1052"/>
      <c r="BB964" s="1053"/>
    </row>
    <row r="965" spans="1:54" s="769" customFormat="1" ht="12.6" customHeight="1">
      <c r="A965" s="1215" t="s">
        <v>1544</v>
      </c>
      <c r="B965" s="1215"/>
      <c r="C965" s="1215"/>
      <c r="D965" s="1215"/>
      <c r="E965" s="1215"/>
      <c r="F965" s="1215"/>
      <c r="G965" s="1215"/>
      <c r="H965" s="1215"/>
      <c r="I965" s="1215"/>
      <c r="J965" s="1215"/>
      <c r="K965" s="1215"/>
      <c r="L965" s="1215"/>
      <c r="M965" s="1215"/>
      <c r="N965" s="1330"/>
      <c r="O965" s="1330"/>
      <c r="P965" s="1330"/>
      <c r="Q965" s="1330"/>
      <c r="R965" s="1330"/>
      <c r="S965" s="1330"/>
      <c r="T965" s="1330"/>
      <c r="U965" s="1330"/>
      <c r="V965" s="1330"/>
      <c r="W965" s="1330"/>
      <c r="X965" s="1330"/>
      <c r="Y965" s="1330"/>
      <c r="Z965" s="1330"/>
      <c r="AA965" s="1330"/>
      <c r="AB965" s="1330"/>
      <c r="AC965" s="1330"/>
      <c r="AD965" s="1330"/>
      <c r="AE965" s="1330"/>
      <c r="AF965" s="1330"/>
      <c r="AG965" s="1330"/>
      <c r="AH965" s="1330"/>
      <c r="AI965" s="1330"/>
      <c r="AJ965" s="1330"/>
      <c r="AK965" s="1330"/>
      <c r="AL965" s="1330"/>
      <c r="AM965" s="1330"/>
      <c r="AN965" s="1330"/>
      <c r="AO965" s="1330"/>
      <c r="AP965" s="1330"/>
      <c r="AQ965" s="1330"/>
      <c r="AR965" s="1330"/>
      <c r="AS965" s="1330"/>
      <c r="AT965" s="1330"/>
      <c r="AU965" s="1330"/>
      <c r="AV965" s="1330"/>
      <c r="AW965" s="1330"/>
      <c r="AX965" s="1330"/>
      <c r="AY965" s="1330"/>
      <c r="AZ965" s="1330"/>
      <c r="BA965" s="1330"/>
      <c r="BB965" s="1330"/>
    </row>
    <row r="966" spans="1:54" ht="12.6" customHeight="1">
      <c r="A966" s="1154"/>
      <c r="B966" s="1155"/>
      <c r="C966" s="1155"/>
      <c r="D966" s="1155"/>
      <c r="E966" s="1155"/>
      <c r="F966" s="1155"/>
      <c r="G966" s="1155"/>
      <c r="H966" s="1155"/>
      <c r="I966" s="1155"/>
      <c r="J966" s="1155"/>
      <c r="K966" s="1155"/>
      <c r="L966" s="1155"/>
      <c r="M966" s="1156"/>
      <c r="N966" s="1041"/>
      <c r="O966" s="1041"/>
      <c r="P966" s="1041"/>
      <c r="Q966" s="1041"/>
      <c r="R966" s="1041"/>
      <c r="S966" s="1041"/>
      <c r="T966" s="1041"/>
      <c r="U966" s="1041"/>
      <c r="V966" s="1041"/>
      <c r="W966" s="1327"/>
      <c r="X966" s="1327"/>
      <c r="Y966" s="1327"/>
      <c r="Z966" s="1327"/>
      <c r="AA966" s="1327"/>
      <c r="AB966" s="1327"/>
      <c r="AC966" s="1041"/>
      <c r="AD966" s="1041"/>
      <c r="AE966" s="1041"/>
      <c r="AF966" s="1041"/>
      <c r="AG966" s="1041"/>
      <c r="AH966" s="1041"/>
      <c r="AI966" s="1041"/>
      <c r="AJ966" s="1041"/>
      <c r="AK966" s="1041"/>
      <c r="AL966" s="1041"/>
      <c r="AM966" s="1041"/>
      <c r="AN966" s="1041"/>
      <c r="AO966" s="1041"/>
      <c r="AP966" s="1041"/>
      <c r="AQ966" s="1041"/>
      <c r="AR966" s="1041"/>
      <c r="AS966" s="1041"/>
      <c r="AT966" s="1041"/>
      <c r="AU966" s="1041"/>
      <c r="AV966" s="1041"/>
      <c r="AW966" s="1041"/>
      <c r="AX966" s="1041"/>
      <c r="AY966" s="1041"/>
      <c r="AZ966" s="1041"/>
      <c r="BA966" s="1041"/>
      <c r="BB966" s="1041"/>
    </row>
    <row r="967" spans="1:54" ht="12.6" customHeight="1">
      <c r="A967" s="1154"/>
      <c r="B967" s="1155"/>
      <c r="C967" s="1155"/>
      <c r="D967" s="1155"/>
      <c r="E967" s="1155"/>
      <c r="F967" s="1155"/>
      <c r="G967" s="1155"/>
      <c r="H967" s="1155"/>
      <c r="I967" s="1155"/>
      <c r="J967" s="1155"/>
      <c r="K967" s="1155"/>
      <c r="L967" s="1155"/>
      <c r="M967" s="1156"/>
      <c r="N967" s="1041"/>
      <c r="O967" s="1041"/>
      <c r="P967" s="1041"/>
      <c r="Q967" s="1041"/>
      <c r="R967" s="1041"/>
      <c r="S967" s="1041"/>
      <c r="T967" s="1041"/>
      <c r="U967" s="1041"/>
      <c r="V967" s="1041"/>
      <c r="W967" s="1327"/>
      <c r="X967" s="1327"/>
      <c r="Y967" s="1327"/>
      <c r="Z967" s="1327"/>
      <c r="AA967" s="1327"/>
      <c r="AB967" s="1327"/>
      <c r="AC967" s="1041"/>
      <c r="AD967" s="1041"/>
      <c r="AE967" s="1041"/>
      <c r="AF967" s="1041"/>
      <c r="AG967" s="1041"/>
      <c r="AH967" s="1041"/>
      <c r="AI967" s="1041"/>
      <c r="AJ967" s="1041"/>
      <c r="AK967" s="1041"/>
      <c r="AL967" s="1041"/>
      <c r="AM967" s="1041"/>
      <c r="AN967" s="1041"/>
      <c r="AO967" s="1041"/>
      <c r="AP967" s="1041"/>
      <c r="AQ967" s="1041"/>
      <c r="AR967" s="1041"/>
      <c r="AS967" s="1041"/>
      <c r="AT967" s="1041"/>
      <c r="AU967" s="1041"/>
      <c r="AV967" s="1041"/>
      <c r="AW967" s="1041"/>
      <c r="AX967" s="1041"/>
      <c r="AY967" s="1041"/>
      <c r="AZ967" s="1041"/>
      <c r="BA967" s="1041"/>
      <c r="BB967" s="1041"/>
    </row>
    <row r="968" spans="1:54" ht="12.6" customHeight="1">
      <c r="A968" s="1154"/>
      <c r="B968" s="1155"/>
      <c r="C968" s="1155"/>
      <c r="D968" s="1155"/>
      <c r="E968" s="1155"/>
      <c r="F968" s="1155"/>
      <c r="G968" s="1155"/>
      <c r="H968" s="1155"/>
      <c r="I968" s="1155"/>
      <c r="J968" s="1155"/>
      <c r="K968" s="1155"/>
      <c r="L968" s="1155"/>
      <c r="M968" s="1156"/>
      <c r="N968" s="1041"/>
      <c r="O968" s="1041"/>
      <c r="P968" s="1041"/>
      <c r="Q968" s="1041"/>
      <c r="R968" s="1041"/>
      <c r="S968" s="1041"/>
      <c r="T968" s="1041"/>
      <c r="U968" s="1041"/>
      <c r="V968" s="1041"/>
      <c r="W968" s="1327"/>
      <c r="X968" s="1327"/>
      <c r="Y968" s="1327"/>
      <c r="Z968" s="1327"/>
      <c r="AA968" s="1327"/>
      <c r="AB968" s="1327"/>
      <c r="AC968" s="1041"/>
      <c r="AD968" s="1041"/>
      <c r="AE968" s="1041"/>
      <c r="AF968" s="1041"/>
      <c r="AG968" s="1041"/>
      <c r="AH968" s="1041"/>
      <c r="AI968" s="1041"/>
      <c r="AJ968" s="1041"/>
      <c r="AK968" s="1041"/>
      <c r="AL968" s="1041"/>
      <c r="AM968" s="1041"/>
      <c r="AN968" s="1041"/>
      <c r="AO968" s="1041"/>
      <c r="AP968" s="1041"/>
      <c r="AQ968" s="1041"/>
      <c r="AR968" s="1041"/>
      <c r="AS968" s="1041"/>
      <c r="AT968" s="1041"/>
      <c r="AU968" s="1041"/>
      <c r="AV968" s="1041"/>
      <c r="AW968" s="1041"/>
      <c r="AX968" s="1041"/>
      <c r="AY968" s="1041"/>
      <c r="AZ968" s="1041"/>
      <c r="BA968" s="1041"/>
      <c r="BB968" s="1041"/>
    </row>
    <row r="969" spans="1:54" ht="12.6" customHeight="1">
      <c r="A969" s="1215" t="s">
        <v>565</v>
      </c>
      <c r="B969" s="1215"/>
      <c r="C969" s="1215"/>
      <c r="D969" s="1215"/>
      <c r="E969" s="1215"/>
      <c r="F969" s="1215"/>
      <c r="G969" s="1215"/>
      <c r="H969" s="1215"/>
      <c r="I969" s="1215"/>
      <c r="J969" s="1215"/>
      <c r="K969" s="1215"/>
      <c r="L969" s="1215"/>
      <c r="M969" s="1215"/>
      <c r="N969" s="1330"/>
      <c r="O969" s="1330"/>
      <c r="P969" s="1330"/>
      <c r="Q969" s="1330"/>
      <c r="R969" s="1330"/>
      <c r="S969" s="1330"/>
      <c r="T969" s="1330"/>
      <c r="U969" s="1330"/>
      <c r="V969" s="1330"/>
      <c r="W969" s="1330"/>
      <c r="X969" s="1330"/>
      <c r="Y969" s="1330"/>
      <c r="Z969" s="1330"/>
      <c r="AA969" s="1330"/>
      <c r="AB969" s="1330"/>
      <c r="AC969" s="1330"/>
      <c r="AD969" s="1330"/>
      <c r="AE969" s="1330"/>
      <c r="AF969" s="1330"/>
      <c r="AG969" s="1330"/>
      <c r="AH969" s="1330"/>
      <c r="AI969" s="1330"/>
      <c r="AJ969" s="1330"/>
      <c r="AK969" s="1330"/>
      <c r="AL969" s="1330"/>
      <c r="AM969" s="1330"/>
      <c r="AN969" s="1330"/>
      <c r="AO969" s="1330"/>
      <c r="AP969" s="1330"/>
      <c r="AQ969" s="1330"/>
      <c r="AR969" s="1330"/>
      <c r="AS969" s="1330"/>
      <c r="AT969" s="1330"/>
      <c r="AU969" s="1330"/>
      <c r="AV969" s="1330"/>
      <c r="AW969" s="1330"/>
      <c r="AX969" s="1330"/>
      <c r="AY969" s="1330"/>
      <c r="AZ969" s="1330"/>
      <c r="BA969" s="1330"/>
      <c r="BB969" s="1330"/>
    </row>
    <row r="970" spans="1:54" ht="12.6" customHeight="1">
      <c r="A970" s="1154"/>
      <c r="B970" s="1155"/>
      <c r="C970" s="1155"/>
      <c r="D970" s="1155"/>
      <c r="E970" s="1155"/>
      <c r="F970" s="1155"/>
      <c r="G970" s="1155"/>
      <c r="H970" s="1155"/>
      <c r="I970" s="1155"/>
      <c r="J970" s="1155"/>
      <c r="K970" s="1155"/>
      <c r="L970" s="1155"/>
      <c r="M970" s="1156"/>
      <c r="N970" s="1041"/>
      <c r="O970" s="1041"/>
      <c r="P970" s="1041"/>
      <c r="Q970" s="1041"/>
      <c r="R970" s="1041"/>
      <c r="S970" s="1041"/>
      <c r="T970" s="1041"/>
      <c r="U970" s="1041"/>
      <c r="V970" s="1041"/>
      <c r="W970" s="1327"/>
      <c r="X970" s="1327"/>
      <c r="Y970" s="1327"/>
      <c r="Z970" s="1327"/>
      <c r="AA970" s="1327"/>
      <c r="AB970" s="1327"/>
      <c r="AC970" s="1041"/>
      <c r="AD970" s="1041"/>
      <c r="AE970" s="1041"/>
      <c r="AF970" s="1041"/>
      <c r="AG970" s="1041"/>
      <c r="AH970" s="1041"/>
      <c r="AI970" s="1041"/>
      <c r="AJ970" s="1041"/>
      <c r="AK970" s="1041"/>
      <c r="AL970" s="1041"/>
      <c r="AM970" s="1041"/>
      <c r="AN970" s="1041"/>
      <c r="AO970" s="1041"/>
      <c r="AP970" s="1041"/>
      <c r="AQ970" s="1041"/>
      <c r="AR970" s="1041"/>
      <c r="AS970" s="1041"/>
      <c r="AT970" s="1041"/>
      <c r="AU970" s="1041"/>
      <c r="AV970" s="1041"/>
      <c r="AW970" s="1041"/>
      <c r="AX970" s="1041"/>
      <c r="AY970" s="1041"/>
      <c r="AZ970" s="1041"/>
      <c r="BA970" s="1041"/>
      <c r="BB970" s="1041"/>
    </row>
    <row r="971" spans="1:54" ht="12.6" customHeight="1">
      <c r="A971" s="1154"/>
      <c r="B971" s="1155"/>
      <c r="C971" s="1155"/>
      <c r="D971" s="1155"/>
      <c r="E971" s="1155"/>
      <c r="F971" s="1155"/>
      <c r="G971" s="1155"/>
      <c r="H971" s="1155"/>
      <c r="I971" s="1155"/>
      <c r="J971" s="1155"/>
      <c r="K971" s="1155"/>
      <c r="L971" s="1155"/>
      <c r="M971" s="1156"/>
      <c r="N971" s="1041"/>
      <c r="O971" s="1041"/>
      <c r="P971" s="1041"/>
      <c r="Q971" s="1041"/>
      <c r="R971" s="1041"/>
      <c r="S971" s="1041"/>
      <c r="T971" s="1041"/>
      <c r="U971" s="1041"/>
      <c r="V971" s="1041"/>
      <c r="W971" s="1327"/>
      <c r="X971" s="1327"/>
      <c r="Y971" s="1327"/>
      <c r="Z971" s="1327"/>
      <c r="AA971" s="1327"/>
      <c r="AB971" s="1327"/>
      <c r="AC971" s="1041"/>
      <c r="AD971" s="1041"/>
      <c r="AE971" s="1041"/>
      <c r="AF971" s="1041"/>
      <c r="AG971" s="1041"/>
      <c r="AH971" s="1041"/>
      <c r="AI971" s="1041"/>
      <c r="AJ971" s="1041"/>
      <c r="AK971" s="1041"/>
      <c r="AL971" s="1041"/>
      <c r="AM971" s="1041"/>
      <c r="AN971" s="1041"/>
      <c r="AO971" s="1041"/>
      <c r="AP971" s="1041"/>
      <c r="AQ971" s="1041"/>
      <c r="AR971" s="1041"/>
      <c r="AS971" s="1041"/>
      <c r="AT971" s="1041"/>
      <c r="AU971" s="1041"/>
      <c r="AV971" s="1041"/>
      <c r="AW971" s="1041"/>
      <c r="AX971" s="1041"/>
      <c r="AY971" s="1041"/>
      <c r="AZ971" s="1041"/>
      <c r="BA971" s="1041"/>
      <c r="BB971" s="1041"/>
    </row>
    <row r="972" spans="1:54" ht="12.6" customHeight="1">
      <c r="A972" s="1154"/>
      <c r="B972" s="1155"/>
      <c r="C972" s="1155"/>
      <c r="D972" s="1155"/>
      <c r="E972" s="1155"/>
      <c r="F972" s="1155"/>
      <c r="G972" s="1155"/>
      <c r="H972" s="1155"/>
      <c r="I972" s="1155"/>
      <c r="J972" s="1155"/>
      <c r="K972" s="1155"/>
      <c r="L972" s="1155"/>
      <c r="M972" s="1156"/>
      <c r="N972" s="1041"/>
      <c r="O972" s="1041"/>
      <c r="P972" s="1041"/>
      <c r="Q972" s="1041"/>
      <c r="R972" s="1041"/>
      <c r="S972" s="1041"/>
      <c r="T972" s="1041"/>
      <c r="U972" s="1041"/>
      <c r="V972" s="1041"/>
      <c r="W972" s="1327"/>
      <c r="X972" s="1327"/>
      <c r="Y972" s="1327"/>
      <c r="Z972" s="1327"/>
      <c r="AA972" s="1327"/>
      <c r="AB972" s="1327"/>
      <c r="AC972" s="1041"/>
      <c r="AD972" s="1041"/>
      <c r="AE972" s="1041"/>
      <c r="AF972" s="1041"/>
      <c r="AG972" s="1041"/>
      <c r="AH972" s="1041"/>
      <c r="AI972" s="1041"/>
      <c r="AJ972" s="1041"/>
      <c r="AK972" s="1041"/>
      <c r="AL972" s="1041"/>
      <c r="AM972" s="1041"/>
      <c r="AN972" s="1041"/>
      <c r="AO972" s="1041"/>
      <c r="AP972" s="1041"/>
      <c r="AQ972" s="1041"/>
      <c r="AR972" s="1041"/>
      <c r="AS972" s="1041"/>
      <c r="AT972" s="1041"/>
      <c r="AU972" s="1041"/>
      <c r="AV972" s="1041"/>
      <c r="AW972" s="1041"/>
      <c r="AX972" s="1041"/>
      <c r="AY972" s="1041"/>
      <c r="AZ972" s="1041"/>
      <c r="BA972" s="1041"/>
      <c r="BB972" s="1041"/>
    </row>
    <row r="973" spans="1:54" ht="12.6" customHeight="1">
      <c r="A973" s="1331" t="s">
        <v>542</v>
      </c>
      <c r="B973" s="1331"/>
      <c r="C973" s="1331"/>
      <c r="D973" s="1331"/>
      <c r="E973" s="1331"/>
      <c r="F973" s="1331"/>
      <c r="G973" s="1331"/>
      <c r="H973" s="1331"/>
      <c r="I973" s="1331"/>
      <c r="J973" s="1331"/>
      <c r="K973" s="1331"/>
      <c r="L973" s="1331"/>
      <c r="M973" s="1331"/>
      <c r="N973" s="1046"/>
      <c r="O973" s="1046"/>
      <c r="P973" s="1046"/>
      <c r="Q973" s="1046"/>
      <c r="R973" s="1046"/>
      <c r="S973" s="1046"/>
      <c r="T973" s="1046"/>
      <c r="U973" s="1046"/>
      <c r="V973" s="1046"/>
      <c r="W973" s="1332"/>
      <c r="X973" s="1332"/>
      <c r="Y973" s="1332"/>
      <c r="Z973" s="1332"/>
      <c r="AA973" s="1332"/>
      <c r="AB973" s="1332"/>
      <c r="AC973" s="1046"/>
      <c r="AD973" s="1046"/>
      <c r="AE973" s="1046"/>
      <c r="AF973" s="1046"/>
      <c r="AG973" s="1046"/>
      <c r="AH973" s="1046"/>
      <c r="AI973" s="1046"/>
      <c r="AJ973" s="1046"/>
      <c r="AK973" s="1046"/>
      <c r="AL973" s="1046"/>
      <c r="AM973" s="1046"/>
      <c r="AN973" s="1046"/>
      <c r="AO973" s="1046"/>
      <c r="AP973" s="1046"/>
      <c r="AQ973" s="1046"/>
      <c r="AR973" s="1046"/>
      <c r="AS973" s="1046"/>
      <c r="AT973" s="1046"/>
      <c r="AU973" s="1046"/>
      <c r="AV973" s="1046"/>
      <c r="AW973" s="1046"/>
      <c r="AX973" s="1046"/>
      <c r="AY973" s="1046"/>
      <c r="AZ973" s="1046"/>
      <c r="BA973" s="1046"/>
      <c r="BB973" s="1046"/>
    </row>
    <row r="974" spans="1:54" ht="12.6" customHeight="1">
      <c r="A974" s="1154"/>
      <c r="B974" s="1155"/>
      <c r="C974" s="1155"/>
      <c r="D974" s="1155"/>
      <c r="E974" s="1155"/>
      <c r="F974" s="1155"/>
      <c r="G974" s="1155"/>
      <c r="H974" s="1155"/>
      <c r="I974" s="1155"/>
      <c r="J974" s="1155"/>
      <c r="K974" s="1155"/>
      <c r="L974" s="1155"/>
      <c r="M974" s="1156"/>
      <c r="N974" s="1041"/>
      <c r="O974" s="1041"/>
      <c r="P974" s="1041"/>
      <c r="Q974" s="1041"/>
      <c r="R974" s="1041"/>
      <c r="S974" s="1041"/>
      <c r="T974" s="1041"/>
      <c r="U974" s="1041"/>
      <c r="V974" s="1041"/>
      <c r="W974" s="1327"/>
      <c r="X974" s="1327"/>
      <c r="Y974" s="1327"/>
      <c r="Z974" s="1327"/>
      <c r="AA974" s="1327"/>
      <c r="AB974" s="1327"/>
      <c r="AC974" s="1041"/>
      <c r="AD974" s="1041"/>
      <c r="AE974" s="1041"/>
      <c r="AF974" s="1041"/>
      <c r="AG974" s="1041"/>
      <c r="AH974" s="1041"/>
      <c r="AI974" s="1041"/>
      <c r="AJ974" s="1041"/>
      <c r="AK974" s="1041"/>
      <c r="AL974" s="1041"/>
      <c r="AM974" s="1041"/>
      <c r="AN974" s="1041"/>
      <c r="AO974" s="1041"/>
      <c r="AP974" s="1041"/>
      <c r="AQ974" s="1041"/>
      <c r="AR974" s="1041"/>
      <c r="AS974" s="1041"/>
      <c r="AT974" s="1041"/>
      <c r="AU974" s="1041"/>
      <c r="AV974" s="1041"/>
      <c r="AW974" s="1041"/>
      <c r="AX974" s="1041"/>
      <c r="AY974" s="1041"/>
      <c r="AZ974" s="1041"/>
      <c r="BA974" s="1041"/>
      <c r="BB974" s="1041"/>
    </row>
    <row r="975" spans="1:54" ht="12.6" customHeight="1">
      <c r="A975" s="1154"/>
      <c r="B975" s="1155"/>
      <c r="C975" s="1155"/>
      <c r="D975" s="1155"/>
      <c r="E975" s="1155"/>
      <c r="F975" s="1155"/>
      <c r="G975" s="1155"/>
      <c r="H975" s="1155"/>
      <c r="I975" s="1155"/>
      <c r="J975" s="1155"/>
      <c r="K975" s="1155"/>
      <c r="L975" s="1155"/>
      <c r="M975" s="1156"/>
      <c r="N975" s="1041"/>
      <c r="O975" s="1041"/>
      <c r="P975" s="1041"/>
      <c r="Q975" s="1041"/>
      <c r="R975" s="1041"/>
      <c r="S975" s="1041"/>
      <c r="T975" s="1041"/>
      <c r="U975" s="1041"/>
      <c r="V975" s="1041"/>
      <c r="W975" s="1327"/>
      <c r="X975" s="1327"/>
      <c r="Y975" s="1327"/>
      <c r="Z975" s="1327"/>
      <c r="AA975" s="1327"/>
      <c r="AB975" s="1327"/>
      <c r="AC975" s="1041"/>
      <c r="AD975" s="1041"/>
      <c r="AE975" s="1041"/>
      <c r="AF975" s="1041"/>
      <c r="AG975" s="1041"/>
      <c r="AH975" s="1041"/>
      <c r="AI975" s="1041"/>
      <c r="AJ975" s="1041"/>
      <c r="AK975" s="1041"/>
      <c r="AL975" s="1041"/>
      <c r="AM975" s="1041"/>
      <c r="AN975" s="1041"/>
      <c r="AO975" s="1041"/>
      <c r="AP975" s="1041"/>
      <c r="AQ975" s="1041"/>
      <c r="AR975" s="1041"/>
      <c r="AS975" s="1041"/>
      <c r="AT975" s="1041"/>
      <c r="AU975" s="1041"/>
      <c r="AV975" s="1041"/>
      <c r="AW975" s="1041"/>
      <c r="AX975" s="1041"/>
      <c r="AY975" s="1041"/>
      <c r="AZ975" s="1041"/>
      <c r="BA975" s="1041"/>
      <c r="BB975" s="1041"/>
    </row>
    <row r="976" spans="1:54" ht="12.6" customHeight="1">
      <c r="A976" s="769" t="s">
        <v>1698</v>
      </c>
    </row>
    <row r="977" spans="1:54" ht="12.6" customHeight="1">
      <c r="A977" s="1058"/>
      <c r="B977" s="1059"/>
      <c r="C977" s="1059"/>
      <c r="D977" s="1059"/>
      <c r="E977" s="1059"/>
      <c r="F977" s="1059"/>
      <c r="G977" s="1059"/>
      <c r="H977" s="1059"/>
      <c r="I977" s="1059"/>
      <c r="J977" s="1059"/>
      <c r="K977" s="1059"/>
      <c r="L977" s="1059"/>
      <c r="M977" s="1059"/>
      <c r="N977" s="1059"/>
      <c r="O977" s="1059"/>
      <c r="P977" s="1059"/>
      <c r="Q977" s="1059"/>
      <c r="R977" s="1059"/>
      <c r="S977" s="1059"/>
      <c r="T977" s="1059"/>
      <c r="U977" s="1059"/>
      <c r="V977" s="1059"/>
      <c r="W977" s="1059"/>
      <c r="X977" s="1059"/>
      <c r="Y977" s="1059"/>
      <c r="Z977" s="1059"/>
      <c r="AA977" s="1059"/>
      <c r="AB977" s="1059"/>
      <c r="AC977" s="1059"/>
      <c r="AD977" s="1059"/>
      <c r="AE977" s="1059"/>
      <c r="AF977" s="1059"/>
      <c r="AG977" s="1059"/>
      <c r="AH977" s="1059"/>
      <c r="AI977" s="1059"/>
      <c r="AJ977" s="1059"/>
      <c r="AK977" s="1059"/>
      <c r="AL977" s="1059"/>
      <c r="AM977" s="1059"/>
      <c r="AN977" s="1059"/>
      <c r="AO977" s="1059"/>
      <c r="AP977" s="1059"/>
      <c r="AQ977" s="1059"/>
      <c r="AR977" s="1059"/>
      <c r="AS977" s="1059"/>
      <c r="AT977" s="1059"/>
      <c r="AU977" s="1059"/>
      <c r="AV977" s="1059"/>
      <c r="AW977" s="1059"/>
      <c r="AX977" s="1059"/>
      <c r="AY977" s="1059"/>
      <c r="AZ977" s="1059"/>
      <c r="BA977" s="1059"/>
      <c r="BB977" s="1060"/>
    </row>
    <row r="978" spans="1:54" ht="12.6" customHeight="1">
      <c r="A978" s="1061"/>
      <c r="B978" s="1062"/>
      <c r="C978" s="1062"/>
      <c r="D978" s="1062"/>
      <c r="E978" s="1062"/>
      <c r="F978" s="1062"/>
      <c r="G978" s="1062"/>
      <c r="H978" s="1062"/>
      <c r="I978" s="1062"/>
      <c r="J978" s="1062"/>
      <c r="K978" s="1062"/>
      <c r="L978" s="1062"/>
      <c r="M978" s="1062"/>
      <c r="N978" s="1062"/>
      <c r="O978" s="1062"/>
      <c r="P978" s="1062"/>
      <c r="Q978" s="1062"/>
      <c r="R978" s="1062"/>
      <c r="S978" s="1062"/>
      <c r="T978" s="1062"/>
      <c r="U978" s="1062"/>
      <c r="V978" s="1062"/>
      <c r="W978" s="1062"/>
      <c r="X978" s="1062"/>
      <c r="Y978" s="1062"/>
      <c r="Z978" s="1062"/>
      <c r="AA978" s="1062"/>
      <c r="AB978" s="1062"/>
      <c r="AC978" s="1062"/>
      <c r="AD978" s="1062"/>
      <c r="AE978" s="1062"/>
      <c r="AF978" s="1062"/>
      <c r="AG978" s="1062"/>
      <c r="AH978" s="1062"/>
      <c r="AI978" s="1062"/>
      <c r="AJ978" s="1062"/>
      <c r="AK978" s="1062"/>
      <c r="AL978" s="1062"/>
      <c r="AM978" s="1062"/>
      <c r="AN978" s="1062"/>
      <c r="AO978" s="1062"/>
      <c r="AP978" s="1062"/>
      <c r="AQ978" s="1062"/>
      <c r="AR978" s="1062"/>
      <c r="AS978" s="1062"/>
      <c r="AT978" s="1062"/>
      <c r="AU978" s="1062"/>
      <c r="AV978" s="1062"/>
      <c r="AW978" s="1062"/>
      <c r="AX978" s="1062"/>
      <c r="AY978" s="1062"/>
      <c r="AZ978" s="1062"/>
      <c r="BA978" s="1062"/>
      <c r="BB978" s="1063"/>
    </row>
    <row r="979" spans="1:54" ht="12.6" customHeight="1">
      <c r="A979" s="1061"/>
      <c r="B979" s="1062"/>
      <c r="C979" s="1062"/>
      <c r="D979" s="1062"/>
      <c r="E979" s="1062"/>
      <c r="F979" s="1062"/>
      <c r="G979" s="1062"/>
      <c r="H979" s="1062"/>
      <c r="I979" s="1062"/>
      <c r="J979" s="1062"/>
      <c r="K979" s="1062"/>
      <c r="L979" s="1062"/>
      <c r="M979" s="1062"/>
      <c r="N979" s="1062"/>
      <c r="O979" s="1062"/>
      <c r="P979" s="1062"/>
      <c r="Q979" s="1062"/>
      <c r="R979" s="1062"/>
      <c r="S979" s="1062"/>
      <c r="T979" s="1062"/>
      <c r="U979" s="1062"/>
      <c r="V979" s="1062"/>
      <c r="W979" s="1062"/>
      <c r="X979" s="1062"/>
      <c r="Y979" s="1062"/>
      <c r="Z979" s="1062"/>
      <c r="AA979" s="1062"/>
      <c r="AB979" s="1062"/>
      <c r="AC979" s="1062"/>
      <c r="AD979" s="1062"/>
      <c r="AE979" s="1062"/>
      <c r="AF979" s="1062"/>
      <c r="AG979" s="1062"/>
      <c r="AH979" s="1062"/>
      <c r="AI979" s="1062"/>
      <c r="AJ979" s="1062"/>
      <c r="AK979" s="1062"/>
      <c r="AL979" s="1062"/>
      <c r="AM979" s="1062"/>
      <c r="AN979" s="1062"/>
      <c r="AO979" s="1062"/>
      <c r="AP979" s="1062"/>
      <c r="AQ979" s="1062"/>
      <c r="AR979" s="1062"/>
      <c r="AS979" s="1062"/>
      <c r="AT979" s="1062"/>
      <c r="AU979" s="1062"/>
      <c r="AV979" s="1062"/>
      <c r="AW979" s="1062"/>
      <c r="AX979" s="1062"/>
      <c r="AY979" s="1062"/>
      <c r="AZ979" s="1062"/>
      <c r="BA979" s="1062"/>
      <c r="BB979" s="1063"/>
    </row>
    <row r="980" spans="1:54" ht="12.6" customHeight="1">
      <c r="A980" s="1061"/>
      <c r="B980" s="1062"/>
      <c r="C980" s="1062"/>
      <c r="D980" s="1062"/>
      <c r="E980" s="1062"/>
      <c r="F980" s="1062"/>
      <c r="G980" s="1062"/>
      <c r="H980" s="1062"/>
      <c r="I980" s="1062"/>
      <c r="J980" s="1062"/>
      <c r="K980" s="1062"/>
      <c r="L980" s="1062"/>
      <c r="M980" s="1062"/>
      <c r="N980" s="1062"/>
      <c r="O980" s="1062"/>
      <c r="P980" s="1062"/>
      <c r="Q980" s="1062"/>
      <c r="R980" s="1062"/>
      <c r="S980" s="1062"/>
      <c r="T980" s="1062"/>
      <c r="U980" s="1062"/>
      <c r="V980" s="1062"/>
      <c r="W980" s="1062"/>
      <c r="X980" s="1062"/>
      <c r="Y980" s="1062"/>
      <c r="Z980" s="1062"/>
      <c r="AA980" s="1062"/>
      <c r="AB980" s="1062"/>
      <c r="AC980" s="1062"/>
      <c r="AD980" s="1062"/>
      <c r="AE980" s="1062"/>
      <c r="AF980" s="1062"/>
      <c r="AG980" s="1062"/>
      <c r="AH980" s="1062"/>
      <c r="AI980" s="1062"/>
      <c r="AJ980" s="1062"/>
      <c r="AK980" s="1062"/>
      <c r="AL980" s="1062"/>
      <c r="AM980" s="1062"/>
      <c r="AN980" s="1062"/>
      <c r="AO980" s="1062"/>
      <c r="AP980" s="1062"/>
      <c r="AQ980" s="1062"/>
      <c r="AR980" s="1062"/>
      <c r="AS980" s="1062"/>
      <c r="AT980" s="1062"/>
      <c r="AU980" s="1062"/>
      <c r="AV980" s="1062"/>
      <c r="AW980" s="1062"/>
      <c r="AX980" s="1062"/>
      <c r="AY980" s="1062"/>
      <c r="AZ980" s="1062"/>
      <c r="BA980" s="1062"/>
      <c r="BB980" s="1063"/>
    </row>
    <row r="981" spans="1:54" ht="12.6" customHeight="1">
      <c r="A981" s="1061"/>
      <c r="B981" s="1062"/>
      <c r="C981" s="1062"/>
      <c r="D981" s="1062"/>
      <c r="E981" s="1062"/>
      <c r="F981" s="1062"/>
      <c r="G981" s="1062"/>
      <c r="H981" s="1062"/>
      <c r="I981" s="1062"/>
      <c r="J981" s="1062"/>
      <c r="K981" s="1062"/>
      <c r="L981" s="1062"/>
      <c r="M981" s="1062"/>
      <c r="N981" s="1062"/>
      <c r="O981" s="1062"/>
      <c r="P981" s="1062"/>
      <c r="Q981" s="1062"/>
      <c r="R981" s="1062"/>
      <c r="S981" s="1062"/>
      <c r="T981" s="1062"/>
      <c r="U981" s="1062"/>
      <c r="V981" s="1062"/>
      <c r="W981" s="1062"/>
      <c r="X981" s="1062"/>
      <c r="Y981" s="1062"/>
      <c r="Z981" s="1062"/>
      <c r="AA981" s="1062"/>
      <c r="AB981" s="1062"/>
      <c r="AC981" s="1062"/>
      <c r="AD981" s="1062"/>
      <c r="AE981" s="1062"/>
      <c r="AF981" s="1062"/>
      <c r="AG981" s="1062"/>
      <c r="AH981" s="1062"/>
      <c r="AI981" s="1062"/>
      <c r="AJ981" s="1062"/>
      <c r="AK981" s="1062"/>
      <c r="AL981" s="1062"/>
      <c r="AM981" s="1062"/>
      <c r="AN981" s="1062"/>
      <c r="AO981" s="1062"/>
      <c r="AP981" s="1062"/>
      <c r="AQ981" s="1062"/>
      <c r="AR981" s="1062"/>
      <c r="AS981" s="1062"/>
      <c r="AT981" s="1062"/>
      <c r="AU981" s="1062"/>
      <c r="AV981" s="1062"/>
      <c r="AW981" s="1062"/>
      <c r="AX981" s="1062"/>
      <c r="AY981" s="1062"/>
      <c r="AZ981" s="1062"/>
      <c r="BA981" s="1062"/>
      <c r="BB981" s="1063"/>
    </row>
    <row r="982" spans="1:54" ht="12.6" customHeight="1">
      <c r="A982" s="1061"/>
      <c r="B982" s="1062"/>
      <c r="C982" s="1062"/>
      <c r="D982" s="1062"/>
      <c r="E982" s="1062"/>
      <c r="F982" s="1062"/>
      <c r="G982" s="1062"/>
      <c r="H982" s="1062"/>
      <c r="I982" s="1062"/>
      <c r="J982" s="1062"/>
      <c r="K982" s="1062"/>
      <c r="L982" s="1062"/>
      <c r="M982" s="1062"/>
      <c r="N982" s="1062"/>
      <c r="O982" s="1062"/>
      <c r="P982" s="1062"/>
      <c r="Q982" s="1062"/>
      <c r="R982" s="1062"/>
      <c r="S982" s="1062"/>
      <c r="T982" s="1062"/>
      <c r="U982" s="1062"/>
      <c r="V982" s="1062"/>
      <c r="W982" s="1062"/>
      <c r="X982" s="1062"/>
      <c r="Y982" s="1062"/>
      <c r="Z982" s="1062"/>
      <c r="AA982" s="1062"/>
      <c r="AB982" s="1062"/>
      <c r="AC982" s="1062"/>
      <c r="AD982" s="1062"/>
      <c r="AE982" s="1062"/>
      <c r="AF982" s="1062"/>
      <c r="AG982" s="1062"/>
      <c r="AH982" s="1062"/>
      <c r="AI982" s="1062"/>
      <c r="AJ982" s="1062"/>
      <c r="AK982" s="1062"/>
      <c r="AL982" s="1062"/>
      <c r="AM982" s="1062"/>
      <c r="AN982" s="1062"/>
      <c r="AO982" s="1062"/>
      <c r="AP982" s="1062"/>
      <c r="AQ982" s="1062"/>
      <c r="AR982" s="1062"/>
      <c r="AS982" s="1062"/>
      <c r="AT982" s="1062"/>
      <c r="AU982" s="1062"/>
      <c r="AV982" s="1062"/>
      <c r="AW982" s="1062"/>
      <c r="AX982" s="1062"/>
      <c r="AY982" s="1062"/>
      <c r="AZ982" s="1062"/>
      <c r="BA982" s="1062"/>
      <c r="BB982" s="1063"/>
    </row>
    <row r="983" spans="1:54" ht="12.6" customHeight="1">
      <c r="A983" s="1061"/>
      <c r="B983" s="1062"/>
      <c r="C983" s="1062"/>
      <c r="D983" s="1062"/>
      <c r="E983" s="1062"/>
      <c r="F983" s="1062"/>
      <c r="G983" s="1062"/>
      <c r="H983" s="1062"/>
      <c r="I983" s="1062"/>
      <c r="J983" s="1062"/>
      <c r="K983" s="1062"/>
      <c r="L983" s="1062"/>
      <c r="M983" s="1062"/>
      <c r="N983" s="1062"/>
      <c r="O983" s="1062"/>
      <c r="P983" s="1062"/>
      <c r="Q983" s="1062"/>
      <c r="R983" s="1062"/>
      <c r="S983" s="1062"/>
      <c r="T983" s="1062"/>
      <c r="U983" s="1062"/>
      <c r="V983" s="1062"/>
      <c r="W983" s="1062"/>
      <c r="X983" s="1062"/>
      <c r="Y983" s="1062"/>
      <c r="Z983" s="1062"/>
      <c r="AA983" s="1062"/>
      <c r="AB983" s="1062"/>
      <c r="AC983" s="1062"/>
      <c r="AD983" s="1062"/>
      <c r="AE983" s="1062"/>
      <c r="AF983" s="1062"/>
      <c r="AG983" s="1062"/>
      <c r="AH983" s="1062"/>
      <c r="AI983" s="1062"/>
      <c r="AJ983" s="1062"/>
      <c r="AK983" s="1062"/>
      <c r="AL983" s="1062"/>
      <c r="AM983" s="1062"/>
      <c r="AN983" s="1062"/>
      <c r="AO983" s="1062"/>
      <c r="AP983" s="1062"/>
      <c r="AQ983" s="1062"/>
      <c r="AR983" s="1062"/>
      <c r="AS983" s="1062"/>
      <c r="AT983" s="1062"/>
      <c r="AU983" s="1062"/>
      <c r="AV983" s="1062"/>
      <c r="AW983" s="1062"/>
      <c r="AX983" s="1062"/>
      <c r="AY983" s="1062"/>
      <c r="AZ983" s="1062"/>
      <c r="BA983" s="1062"/>
      <c r="BB983" s="1063"/>
    </row>
    <row r="984" spans="1:54" ht="12.6" customHeight="1">
      <c r="A984" s="1064"/>
      <c r="B984" s="1065"/>
      <c r="C984" s="1065"/>
      <c r="D984" s="1065"/>
      <c r="E984" s="1065"/>
      <c r="F984" s="1065"/>
      <c r="G984" s="1065"/>
      <c r="H984" s="1065"/>
      <c r="I984" s="1065"/>
      <c r="J984" s="1065"/>
      <c r="K984" s="1065"/>
      <c r="L984" s="1065"/>
      <c r="M984" s="1065"/>
      <c r="N984" s="1065"/>
      <c r="O984" s="1065"/>
      <c r="P984" s="1065"/>
      <c r="Q984" s="1065"/>
      <c r="R984" s="1065"/>
      <c r="S984" s="1065"/>
      <c r="T984" s="1065"/>
      <c r="U984" s="1065"/>
      <c r="V984" s="1065"/>
      <c r="W984" s="1065"/>
      <c r="X984" s="1065"/>
      <c r="Y984" s="1065"/>
      <c r="Z984" s="1065"/>
      <c r="AA984" s="1065"/>
      <c r="AB984" s="1065"/>
      <c r="AC984" s="1065"/>
      <c r="AD984" s="1065"/>
      <c r="AE984" s="1065"/>
      <c r="AF984" s="1065"/>
      <c r="AG984" s="1065"/>
      <c r="AH984" s="1065"/>
      <c r="AI984" s="1065"/>
      <c r="AJ984" s="1065"/>
      <c r="AK984" s="1065"/>
      <c r="AL984" s="1065"/>
      <c r="AM984" s="1065"/>
      <c r="AN984" s="1065"/>
      <c r="AO984" s="1065"/>
      <c r="AP984" s="1065"/>
      <c r="AQ984" s="1065"/>
      <c r="AR984" s="1065"/>
      <c r="AS984" s="1065"/>
      <c r="AT984" s="1065"/>
      <c r="AU984" s="1065"/>
      <c r="AV984" s="1065"/>
      <c r="AW984" s="1065"/>
      <c r="AX984" s="1065"/>
      <c r="AY984" s="1065"/>
      <c r="AZ984" s="1065"/>
      <c r="BA984" s="1065"/>
      <c r="BB984" s="1066"/>
    </row>
    <row r="985" spans="1:54" s="289" customFormat="1" ht="12.6" customHeight="1">
      <c r="A985" s="315" t="s">
        <v>3609</v>
      </c>
    </row>
    <row r="986" spans="1:54" s="289" customFormat="1" ht="12.6" customHeight="1">
      <c r="A986" s="315" t="s">
        <v>2302</v>
      </c>
      <c r="B986" s="393"/>
      <c r="C986" s="1036" t="str">
        <f>$C$2</f>
        <v>ELEKTROSYSTEM, a.s.</v>
      </c>
      <c r="D986" s="1036"/>
      <c r="E986" s="1036"/>
      <c r="F986" s="1036"/>
      <c r="G986" s="1036"/>
      <c r="H986" s="1036"/>
      <c r="I986" s="1036"/>
      <c r="J986" s="1036"/>
      <c r="K986" s="1036"/>
      <c r="L986" s="1036"/>
      <c r="M986" s="1036"/>
      <c r="N986" s="1036"/>
      <c r="O986" s="1036"/>
      <c r="P986" s="1036"/>
      <c r="Q986" s="1036"/>
      <c r="R986" s="1036"/>
      <c r="S986" s="1036"/>
      <c r="T986" s="1036"/>
      <c r="U986" s="1036"/>
      <c r="V986" s="1036"/>
      <c r="W986" s="1036"/>
      <c r="X986" s="1036"/>
      <c r="Y986" s="1036"/>
      <c r="Z986" s="1037"/>
      <c r="AB986" s="289" t="s">
        <v>922</v>
      </c>
      <c r="AD986" s="1035" t="str">
        <f>$AD$2</f>
        <v>31571875</v>
      </c>
      <c r="AE986" s="1036"/>
      <c r="AF986" s="1036"/>
      <c r="AG986" s="1036"/>
      <c r="AH986" s="1036"/>
      <c r="AI986" s="1036"/>
      <c r="AJ986" s="1036"/>
      <c r="AK986" s="1037"/>
      <c r="AL986" s="289" t="s">
        <v>844</v>
      </c>
      <c r="AN986" s="1026" t="str">
        <f>$AN$2</f>
        <v>21020448496</v>
      </c>
      <c r="AO986" s="1027"/>
      <c r="AP986" s="1027"/>
      <c r="AQ986" s="1027"/>
      <c r="AR986" s="1027"/>
      <c r="AS986" s="1027"/>
      <c r="AT986" s="1027"/>
      <c r="AU986" s="1027"/>
      <c r="AV986" s="1027"/>
      <c r="AW986" s="1027"/>
      <c r="AX986" s="1027"/>
      <c r="AY986" s="1027"/>
      <c r="AZ986" s="1027"/>
      <c r="BA986" s="1027"/>
      <c r="BB986" s="1028"/>
    </row>
    <row r="987" spans="1:54" ht="12.6" customHeight="1">
      <c r="A987" s="769"/>
      <c r="B987" s="769"/>
      <c r="C987" s="769"/>
      <c r="D987" s="769"/>
      <c r="E987" s="769"/>
      <c r="F987" s="769"/>
      <c r="G987" s="769"/>
      <c r="H987" s="769"/>
      <c r="I987" s="769"/>
      <c r="J987" s="769"/>
      <c r="K987" s="769"/>
      <c r="L987" s="769"/>
      <c r="M987" s="769"/>
      <c r="N987" s="769"/>
      <c r="O987" s="769"/>
      <c r="P987" s="769"/>
      <c r="Q987" s="769"/>
      <c r="R987" s="769"/>
      <c r="S987" s="769"/>
      <c r="T987" s="769"/>
      <c r="U987" s="769"/>
      <c r="V987" s="769"/>
      <c r="W987" s="769"/>
      <c r="X987" s="769"/>
      <c r="Y987" s="769"/>
      <c r="Z987" s="769"/>
      <c r="AA987" s="769"/>
      <c r="AB987" s="769"/>
      <c r="AC987" s="769"/>
      <c r="AD987" s="769"/>
      <c r="AE987" s="769"/>
      <c r="AF987" s="769"/>
      <c r="AG987" s="769"/>
      <c r="AH987" s="769"/>
      <c r="AI987" s="769"/>
      <c r="AJ987" s="769"/>
      <c r="AK987" s="769"/>
      <c r="AL987" s="769"/>
      <c r="AM987" s="769"/>
      <c r="AN987" s="769"/>
      <c r="AO987" s="769"/>
      <c r="AP987" s="769"/>
      <c r="AQ987" s="769"/>
      <c r="AR987" s="769"/>
      <c r="AS987" s="769"/>
      <c r="AT987" s="769"/>
      <c r="AU987" s="769"/>
      <c r="AV987" s="769"/>
      <c r="AW987" s="769"/>
      <c r="AX987" s="769"/>
      <c r="AY987" s="769"/>
      <c r="AZ987" s="769"/>
      <c r="BA987" s="769"/>
      <c r="BB987" s="769"/>
    </row>
    <row r="988" spans="1:54" ht="12.6" customHeight="1">
      <c r="A988" s="769" t="s">
        <v>1697</v>
      </c>
      <c r="B988" s="769"/>
      <c r="C988" s="769"/>
      <c r="D988" s="769"/>
      <c r="E988" s="769"/>
      <c r="F988" s="769"/>
      <c r="G988" s="769"/>
      <c r="H988" s="769"/>
      <c r="I988" s="769"/>
      <c r="J988" s="769"/>
      <c r="K988" s="769"/>
      <c r="L988" s="769"/>
      <c r="M988" s="769"/>
      <c r="N988" s="769"/>
      <c r="O988" s="769"/>
      <c r="P988" s="769"/>
      <c r="Q988" s="769"/>
      <c r="R988" s="769"/>
      <c r="S988" s="769"/>
      <c r="T988" s="769"/>
      <c r="U988" s="769"/>
      <c r="V988" s="769"/>
      <c r="W988" s="769"/>
      <c r="X988" s="769"/>
      <c r="Y988" s="769"/>
      <c r="Z988" s="769"/>
      <c r="AA988" s="769"/>
      <c r="AB988" s="769"/>
      <c r="AC988" s="769"/>
      <c r="AD988" s="769"/>
      <c r="AE988" s="769"/>
      <c r="AF988" s="769"/>
      <c r="AG988" s="769"/>
      <c r="AH988" s="769"/>
      <c r="AI988" s="769"/>
      <c r="AJ988" s="769"/>
      <c r="AK988" s="769"/>
      <c r="AL988" s="769"/>
      <c r="AM988" s="769"/>
      <c r="AN988" s="769"/>
      <c r="AO988" s="769"/>
      <c r="AP988" s="769"/>
      <c r="AQ988" s="769"/>
      <c r="AR988" s="769"/>
      <c r="AS988" s="769"/>
      <c r="AT988" s="769"/>
      <c r="AU988" s="769"/>
      <c r="AV988" s="769"/>
      <c r="AW988" s="769"/>
      <c r="AX988" s="769"/>
      <c r="AY988" s="769"/>
      <c r="AZ988" s="769"/>
      <c r="BA988" s="769"/>
      <c r="BB988" s="769"/>
    </row>
    <row r="989" spans="1:54" ht="12.6" customHeight="1">
      <c r="A989" s="769"/>
      <c r="B989" s="769" t="s">
        <v>1643</v>
      </c>
      <c r="C989" s="769"/>
      <c r="D989" s="769"/>
      <c r="E989" s="769"/>
      <c r="F989" s="769"/>
      <c r="G989" s="769"/>
      <c r="H989" s="769"/>
      <c r="I989" s="769"/>
      <c r="J989" s="769"/>
      <c r="K989" s="769"/>
      <c r="L989" s="769"/>
      <c r="M989" s="769"/>
      <c r="N989" s="769"/>
      <c r="O989" s="769"/>
      <c r="P989" s="769"/>
      <c r="Q989" s="769"/>
      <c r="R989" s="769"/>
      <c r="S989" s="769"/>
      <c r="T989" s="769"/>
      <c r="U989" s="769"/>
      <c r="V989" s="769"/>
      <c r="W989" s="769"/>
      <c r="X989" s="769"/>
      <c r="Y989" s="769"/>
      <c r="Z989" s="769"/>
      <c r="AA989" s="769"/>
      <c r="AB989" s="769"/>
      <c r="AC989" s="769"/>
      <c r="AD989" s="769"/>
      <c r="AE989" s="769"/>
      <c r="AF989" s="769"/>
      <c r="AG989" s="769"/>
      <c r="AH989" s="769"/>
      <c r="AI989" s="769"/>
      <c r="AJ989" s="769"/>
      <c r="AK989" s="769"/>
      <c r="AL989" s="769"/>
      <c r="AM989" s="769"/>
      <c r="AN989" s="769"/>
      <c r="AO989" s="769"/>
      <c r="AP989" s="769"/>
      <c r="AQ989" s="769"/>
      <c r="AR989" s="769"/>
      <c r="AS989" s="769"/>
      <c r="AT989" s="769"/>
      <c r="AU989" s="769"/>
      <c r="AV989" s="769"/>
      <c r="AW989" s="769"/>
      <c r="AX989" s="769"/>
      <c r="AY989" s="769"/>
      <c r="AZ989" s="769"/>
      <c r="BA989" s="769"/>
      <c r="BB989" s="769"/>
    </row>
    <row r="990" spans="1:54" ht="12.6" customHeight="1">
      <c r="A990" s="762" t="s">
        <v>475</v>
      </c>
    </row>
    <row r="991" spans="1:54" ht="12.6" customHeight="1">
      <c r="A991" s="1161" t="s">
        <v>469</v>
      </c>
      <c r="B991" s="1162"/>
      <c r="C991" s="1162"/>
      <c r="D991" s="1162"/>
      <c r="E991" s="1162"/>
      <c r="F991" s="1162"/>
      <c r="G991" s="1162"/>
      <c r="H991" s="1162"/>
      <c r="I991" s="1162"/>
      <c r="J991" s="1162"/>
      <c r="K991" s="1162"/>
      <c r="L991" s="1162"/>
      <c r="M991" s="1162"/>
      <c r="N991" s="1162"/>
      <c r="O991" s="1162"/>
      <c r="P991" s="1162"/>
      <c r="Q991" s="1162"/>
      <c r="R991" s="1162"/>
      <c r="S991" s="1162"/>
      <c r="T991" s="1162"/>
      <c r="U991" s="1162"/>
      <c r="V991" s="1162"/>
      <c r="W991" s="1167" t="s">
        <v>1696</v>
      </c>
      <c r="X991" s="1167"/>
      <c r="Y991" s="1167"/>
      <c r="Z991" s="1167"/>
      <c r="AA991" s="1167"/>
      <c r="AB991" s="1167"/>
      <c r="AC991" s="1167"/>
      <c r="AD991" s="1167"/>
      <c r="AE991" s="1167"/>
      <c r="AF991" s="1167"/>
      <c r="AG991" s="1167"/>
      <c r="AH991" s="1167"/>
      <c r="AI991" s="1167"/>
      <c r="AJ991" s="1167"/>
      <c r="AK991" s="1167"/>
      <c r="AL991" s="1167"/>
      <c r="AM991" s="1148" t="s">
        <v>1695</v>
      </c>
      <c r="AN991" s="1149"/>
      <c r="AO991" s="1149"/>
      <c r="AP991" s="1149"/>
      <c r="AQ991" s="1149"/>
      <c r="AR991" s="1149"/>
      <c r="AS991" s="1149"/>
      <c r="AT991" s="1149"/>
      <c r="AU991" s="1149"/>
      <c r="AV991" s="1149"/>
      <c r="AW991" s="1149"/>
      <c r="AX991" s="1149"/>
      <c r="AY991" s="1149"/>
      <c r="AZ991" s="1149"/>
      <c r="BA991" s="1149"/>
      <c r="BB991" s="1150"/>
    </row>
    <row r="992" spans="1:54" ht="12.6" customHeight="1">
      <c r="A992" s="1164"/>
      <c r="B992" s="1165"/>
      <c r="C992" s="1165"/>
      <c r="D992" s="1165"/>
      <c r="E992" s="1165"/>
      <c r="F992" s="1165"/>
      <c r="G992" s="1165"/>
      <c r="H992" s="1165"/>
      <c r="I992" s="1165"/>
      <c r="J992" s="1165"/>
      <c r="K992" s="1165"/>
      <c r="L992" s="1165"/>
      <c r="M992" s="1165"/>
      <c r="N992" s="1165"/>
      <c r="O992" s="1165"/>
      <c r="P992" s="1165"/>
      <c r="Q992" s="1165"/>
      <c r="R992" s="1165"/>
      <c r="S992" s="1165"/>
      <c r="T992" s="1165"/>
      <c r="U992" s="1165"/>
      <c r="V992" s="1165"/>
      <c r="W992" s="1160" t="s">
        <v>1694</v>
      </c>
      <c r="X992" s="1160"/>
      <c r="Y992" s="1160"/>
      <c r="Z992" s="1160"/>
      <c r="AA992" s="1160"/>
      <c r="AB992" s="1160"/>
      <c r="AC992" s="1160"/>
      <c r="AD992" s="1160"/>
      <c r="AE992" s="1160" t="s">
        <v>1693</v>
      </c>
      <c r="AF992" s="1160"/>
      <c r="AG992" s="1160"/>
      <c r="AH992" s="1160"/>
      <c r="AI992" s="1160"/>
      <c r="AJ992" s="1160"/>
      <c r="AK992" s="1160"/>
      <c r="AL992" s="1160"/>
      <c r="AM992" s="1048" t="s">
        <v>1692</v>
      </c>
      <c r="AN992" s="1049"/>
      <c r="AO992" s="1049"/>
      <c r="AP992" s="1049"/>
      <c r="AQ992" s="1049"/>
      <c r="AR992" s="1049"/>
      <c r="AS992" s="1049"/>
      <c r="AT992" s="1049"/>
      <c r="AU992" s="1049"/>
      <c r="AV992" s="1049"/>
      <c r="AW992" s="1049"/>
      <c r="AX992" s="1049"/>
      <c r="AY992" s="1049"/>
      <c r="AZ992" s="1049"/>
      <c r="BA992" s="1049"/>
      <c r="BB992" s="1050"/>
    </row>
    <row r="993" spans="1:54" ht="12.6" customHeight="1">
      <c r="A993" s="1054" t="s">
        <v>817</v>
      </c>
      <c r="B993" s="1055"/>
      <c r="C993" s="1055"/>
      <c r="D993" s="1055"/>
      <c r="E993" s="1055"/>
      <c r="F993" s="1055"/>
      <c r="G993" s="1055"/>
      <c r="H993" s="1055"/>
      <c r="I993" s="1055"/>
      <c r="J993" s="1055"/>
      <c r="K993" s="1055"/>
      <c r="L993" s="1055"/>
      <c r="M993" s="1055"/>
      <c r="N993" s="1055"/>
      <c r="O993" s="1055"/>
      <c r="P993" s="1055"/>
      <c r="Q993" s="1055"/>
      <c r="R993" s="1055"/>
      <c r="S993" s="1055"/>
      <c r="T993" s="1055"/>
      <c r="U993" s="1055"/>
      <c r="V993" s="1056"/>
      <c r="W993" s="1056" t="s">
        <v>818</v>
      </c>
      <c r="X993" s="1167"/>
      <c r="Y993" s="1167"/>
      <c r="Z993" s="1167"/>
      <c r="AA993" s="1167"/>
      <c r="AB993" s="1167"/>
      <c r="AC993" s="1167"/>
      <c r="AD993" s="1167"/>
      <c r="AE993" s="1054" t="s">
        <v>819</v>
      </c>
      <c r="AF993" s="1055"/>
      <c r="AG993" s="1055"/>
      <c r="AH993" s="1055"/>
      <c r="AI993" s="1055"/>
      <c r="AJ993" s="1055"/>
      <c r="AK993" s="1055"/>
      <c r="AL993" s="1056"/>
      <c r="AM993" s="1054" t="s">
        <v>1619</v>
      </c>
      <c r="AN993" s="1055"/>
      <c r="AO993" s="1055"/>
      <c r="AP993" s="1055"/>
      <c r="AQ993" s="1055"/>
      <c r="AR993" s="1055"/>
      <c r="AS993" s="1055"/>
      <c r="AT993" s="1055"/>
      <c r="AU993" s="1055"/>
      <c r="AV993" s="1055"/>
      <c r="AW993" s="1055"/>
      <c r="AX993" s="1055"/>
      <c r="AY993" s="1055"/>
      <c r="AZ993" s="1055"/>
      <c r="BA993" s="1055"/>
      <c r="BB993" s="1056"/>
    </row>
    <row r="994" spans="1:54" ht="12.6" customHeight="1">
      <c r="A994" s="1331" t="s">
        <v>566</v>
      </c>
      <c r="B994" s="1331"/>
      <c r="C994" s="1331"/>
      <c r="D994" s="1331"/>
      <c r="E994" s="1331"/>
      <c r="F994" s="1331"/>
      <c r="G994" s="1331"/>
      <c r="H994" s="1331"/>
      <c r="I994" s="1331"/>
      <c r="J994" s="1331"/>
      <c r="K994" s="1331"/>
      <c r="L994" s="1331"/>
      <c r="M994" s="1331"/>
      <c r="N994" s="1331"/>
      <c r="O994" s="1331"/>
      <c r="P994" s="1331"/>
      <c r="Q994" s="1331"/>
      <c r="R994" s="1331"/>
      <c r="S994" s="1331"/>
      <c r="T994" s="1331"/>
      <c r="U994" s="1331"/>
      <c r="V994" s="1331"/>
      <c r="W994" s="1046"/>
      <c r="X994" s="1046"/>
      <c r="Y994" s="1046"/>
      <c r="Z994" s="1046"/>
      <c r="AA994" s="1046"/>
      <c r="AB994" s="1046"/>
      <c r="AC994" s="1046"/>
      <c r="AD994" s="1046"/>
      <c r="AE994" s="1105"/>
      <c r="AF994" s="1105"/>
      <c r="AG994" s="1105"/>
      <c r="AH994" s="1105"/>
      <c r="AI994" s="1105"/>
      <c r="AJ994" s="1105"/>
      <c r="AK994" s="1105"/>
      <c r="AL994" s="1105"/>
      <c r="AM994" s="1105"/>
      <c r="AN994" s="1105"/>
      <c r="AO994" s="1105"/>
      <c r="AP994" s="1105"/>
      <c r="AQ994" s="1105"/>
      <c r="AR994" s="1105"/>
      <c r="AS994" s="1105"/>
      <c r="AT994" s="1105"/>
      <c r="AU994" s="1105"/>
      <c r="AV994" s="1105"/>
      <c r="AW994" s="1105"/>
      <c r="AX994" s="1105"/>
      <c r="AY994" s="1105"/>
      <c r="AZ994" s="1105"/>
      <c r="BA994" s="1105"/>
      <c r="BB994" s="1105"/>
    </row>
    <row r="995" spans="1:54" ht="12.6" customHeight="1">
      <c r="A995" s="1154"/>
      <c r="B995" s="1155"/>
      <c r="C995" s="1155"/>
      <c r="D995" s="1155"/>
      <c r="E995" s="1155"/>
      <c r="F995" s="1155"/>
      <c r="G995" s="1155"/>
      <c r="H995" s="1155"/>
      <c r="I995" s="1155"/>
      <c r="J995" s="1155"/>
      <c r="K995" s="1155"/>
      <c r="L995" s="1155"/>
      <c r="M995" s="1155"/>
      <c r="N995" s="1155"/>
      <c r="O995" s="1155"/>
      <c r="P995" s="1155"/>
      <c r="Q995" s="1155"/>
      <c r="R995" s="1155"/>
      <c r="S995" s="1155"/>
      <c r="T995" s="1155"/>
      <c r="U995" s="1155"/>
      <c r="V995" s="1156"/>
      <c r="W995" s="1106"/>
      <c r="X995" s="1041"/>
      <c r="Y995" s="1041"/>
      <c r="Z995" s="1041"/>
      <c r="AA995" s="1041"/>
      <c r="AB995" s="1041"/>
      <c r="AC995" s="1041"/>
      <c r="AD995" s="1041"/>
      <c r="AE995" s="1104"/>
      <c r="AF995" s="1105"/>
      <c r="AG995" s="1105"/>
      <c r="AH995" s="1105"/>
      <c r="AI995" s="1105"/>
      <c r="AJ995" s="1105"/>
      <c r="AK995" s="1105"/>
      <c r="AL995" s="1106"/>
      <c r="AM995" s="1104"/>
      <c r="AN995" s="1105"/>
      <c r="AO995" s="1105"/>
      <c r="AP995" s="1105"/>
      <c r="AQ995" s="1105"/>
      <c r="AR995" s="1105"/>
      <c r="AS995" s="1105"/>
      <c r="AT995" s="1105"/>
      <c r="AU995" s="1105"/>
      <c r="AV995" s="1105"/>
      <c r="AW995" s="1105"/>
      <c r="AX995" s="1105"/>
      <c r="AY995" s="1105"/>
      <c r="AZ995" s="1105"/>
      <c r="BA995" s="1105"/>
      <c r="BB995" s="1106"/>
    </row>
    <row r="996" spans="1:54" ht="12.6" customHeight="1">
      <c r="A996" s="1154"/>
      <c r="B996" s="1155"/>
      <c r="C996" s="1155"/>
      <c r="D996" s="1155"/>
      <c r="E996" s="1155"/>
      <c r="F996" s="1155"/>
      <c r="G996" s="1155"/>
      <c r="H996" s="1155"/>
      <c r="I996" s="1155"/>
      <c r="J996" s="1155"/>
      <c r="K996" s="1155"/>
      <c r="L996" s="1155"/>
      <c r="M996" s="1155"/>
      <c r="N996" s="1155"/>
      <c r="O996" s="1155"/>
      <c r="P996" s="1155"/>
      <c r="Q996" s="1155"/>
      <c r="R996" s="1155"/>
      <c r="S996" s="1155"/>
      <c r="T996" s="1155"/>
      <c r="U996" s="1155"/>
      <c r="V996" s="1156"/>
      <c r="W996" s="1106"/>
      <c r="X996" s="1041"/>
      <c r="Y996" s="1041"/>
      <c r="Z996" s="1041"/>
      <c r="AA996" s="1041"/>
      <c r="AB996" s="1041"/>
      <c r="AC996" s="1041"/>
      <c r="AD996" s="1041"/>
      <c r="AE996" s="1104"/>
      <c r="AF996" s="1105"/>
      <c r="AG996" s="1105"/>
      <c r="AH996" s="1105"/>
      <c r="AI996" s="1105"/>
      <c r="AJ996" s="1105"/>
      <c r="AK996" s="1105"/>
      <c r="AL996" s="1106"/>
      <c r="AM996" s="1104"/>
      <c r="AN996" s="1105"/>
      <c r="AO996" s="1105"/>
      <c r="AP996" s="1105"/>
      <c r="AQ996" s="1105"/>
      <c r="AR996" s="1105"/>
      <c r="AS996" s="1105"/>
      <c r="AT996" s="1105"/>
      <c r="AU996" s="1105"/>
      <c r="AV996" s="1105"/>
      <c r="AW996" s="1105"/>
      <c r="AX996" s="1105"/>
      <c r="AY996" s="1105"/>
      <c r="AZ996" s="1105"/>
      <c r="BA996" s="1105"/>
      <c r="BB996" s="1106"/>
    </row>
    <row r="997" spans="1:54" ht="12.6" customHeight="1">
      <c r="A997" s="1154"/>
      <c r="B997" s="1155"/>
      <c r="C997" s="1155"/>
      <c r="D997" s="1155"/>
      <c r="E997" s="1155"/>
      <c r="F997" s="1155"/>
      <c r="G997" s="1155"/>
      <c r="H997" s="1155"/>
      <c r="I997" s="1155"/>
      <c r="J997" s="1155"/>
      <c r="K997" s="1155"/>
      <c r="L997" s="1155"/>
      <c r="M997" s="1155"/>
      <c r="N997" s="1155"/>
      <c r="O997" s="1155"/>
      <c r="P997" s="1155"/>
      <c r="Q997" s="1155"/>
      <c r="R997" s="1155"/>
      <c r="S997" s="1155"/>
      <c r="T997" s="1155"/>
      <c r="U997" s="1155"/>
      <c r="V997" s="1156"/>
      <c r="W997" s="1106"/>
      <c r="X997" s="1041"/>
      <c r="Y997" s="1041"/>
      <c r="Z997" s="1041"/>
      <c r="AA997" s="1041"/>
      <c r="AB997" s="1041"/>
      <c r="AC997" s="1041"/>
      <c r="AD997" s="1041"/>
      <c r="AE997" s="1104"/>
      <c r="AF997" s="1105"/>
      <c r="AG997" s="1105"/>
      <c r="AH997" s="1105"/>
      <c r="AI997" s="1105"/>
      <c r="AJ997" s="1105"/>
      <c r="AK997" s="1105"/>
      <c r="AL997" s="1106"/>
      <c r="AM997" s="1104"/>
      <c r="AN997" s="1105"/>
      <c r="AO997" s="1105"/>
      <c r="AP997" s="1105"/>
      <c r="AQ997" s="1105"/>
      <c r="AR997" s="1105"/>
      <c r="AS997" s="1105"/>
      <c r="AT997" s="1105"/>
      <c r="AU997" s="1105"/>
      <c r="AV997" s="1105"/>
      <c r="AW997" s="1105"/>
      <c r="AX997" s="1105"/>
      <c r="AY997" s="1105"/>
      <c r="AZ997" s="1105"/>
      <c r="BA997" s="1105"/>
      <c r="BB997" s="1106"/>
    </row>
    <row r="998" spans="1:54" ht="12.6" customHeight="1">
      <c r="A998" s="1154"/>
      <c r="B998" s="1155"/>
      <c r="C998" s="1155"/>
      <c r="D998" s="1155"/>
      <c r="E998" s="1155"/>
      <c r="F998" s="1155"/>
      <c r="G998" s="1155"/>
      <c r="H998" s="1155"/>
      <c r="I998" s="1155"/>
      <c r="J998" s="1155"/>
      <c r="K998" s="1155"/>
      <c r="L998" s="1155"/>
      <c r="M998" s="1155"/>
      <c r="N998" s="1155"/>
      <c r="O998" s="1155"/>
      <c r="P998" s="1155"/>
      <c r="Q998" s="1155"/>
      <c r="R998" s="1155"/>
      <c r="S998" s="1155"/>
      <c r="T998" s="1155"/>
      <c r="U998" s="1155"/>
      <c r="V998" s="1156"/>
      <c r="W998" s="1041"/>
      <c r="X998" s="1041"/>
      <c r="Y998" s="1041"/>
      <c r="Z998" s="1041"/>
      <c r="AA998" s="1041"/>
      <c r="AB998" s="1041"/>
      <c r="AC998" s="1041"/>
      <c r="AD998" s="1041"/>
      <c r="AE998" s="1104"/>
      <c r="AF998" s="1105"/>
      <c r="AG998" s="1105"/>
      <c r="AH998" s="1105"/>
      <c r="AI998" s="1105"/>
      <c r="AJ998" s="1105"/>
      <c r="AK998" s="1105"/>
      <c r="AL998" s="1106"/>
      <c r="AM998" s="1104"/>
      <c r="AN998" s="1105"/>
      <c r="AO998" s="1105"/>
      <c r="AP998" s="1105"/>
      <c r="AQ998" s="1105"/>
      <c r="AR998" s="1105"/>
      <c r="AS998" s="1105"/>
      <c r="AT998" s="1105"/>
      <c r="AU998" s="1105"/>
      <c r="AV998" s="1105"/>
      <c r="AW998" s="1105"/>
      <c r="AX998" s="1105"/>
      <c r="AY998" s="1105"/>
      <c r="AZ998" s="1105"/>
      <c r="BA998" s="1105"/>
      <c r="BB998" s="1106"/>
    </row>
    <row r="999" spans="1:54" ht="12.6" customHeight="1">
      <c r="A999" s="1215" t="s">
        <v>567</v>
      </c>
      <c r="B999" s="1215"/>
      <c r="C999" s="1215"/>
      <c r="D999" s="1215"/>
      <c r="E999" s="1215"/>
      <c r="F999" s="1215"/>
      <c r="G999" s="1215"/>
      <c r="H999" s="1215"/>
      <c r="I999" s="1215"/>
      <c r="J999" s="1215"/>
      <c r="K999" s="1215"/>
      <c r="L999" s="1215"/>
      <c r="M999" s="1215"/>
      <c r="N999" s="1215"/>
      <c r="O999" s="1215"/>
      <c r="P999" s="1215"/>
      <c r="Q999" s="1215"/>
      <c r="R999" s="1215"/>
      <c r="S999" s="1215"/>
      <c r="T999" s="1215"/>
      <c r="U999" s="1215"/>
      <c r="V999" s="1215"/>
      <c r="W999" s="1046"/>
      <c r="X999" s="1046"/>
      <c r="Y999" s="1046"/>
      <c r="Z999" s="1046"/>
      <c r="AA999" s="1046"/>
      <c r="AB999" s="1046"/>
      <c r="AC999" s="1046"/>
      <c r="AD999" s="1046"/>
      <c r="AE999" s="1105"/>
      <c r="AF999" s="1105"/>
      <c r="AG999" s="1105"/>
      <c r="AH999" s="1105"/>
      <c r="AI999" s="1105"/>
      <c r="AJ999" s="1105"/>
      <c r="AK999" s="1105"/>
      <c r="AL999" s="1105"/>
      <c r="AM999" s="1105"/>
      <c r="AN999" s="1105"/>
      <c r="AO999" s="1105"/>
      <c r="AP999" s="1105"/>
      <c r="AQ999" s="1105"/>
      <c r="AR999" s="1105"/>
      <c r="AS999" s="1105"/>
      <c r="AT999" s="1105"/>
      <c r="AU999" s="1105"/>
      <c r="AV999" s="1105"/>
      <c r="AW999" s="1105"/>
      <c r="AX999" s="1105"/>
      <c r="AY999" s="1105"/>
      <c r="AZ999" s="1105"/>
      <c r="BA999" s="1105"/>
      <c r="BB999" s="1105"/>
    </row>
    <row r="1000" spans="1:54" ht="12.6" customHeight="1">
      <c r="A1000" s="1154"/>
      <c r="B1000" s="1155"/>
      <c r="C1000" s="1155"/>
      <c r="D1000" s="1155"/>
      <c r="E1000" s="1155"/>
      <c r="F1000" s="1155"/>
      <c r="G1000" s="1155"/>
      <c r="H1000" s="1155"/>
      <c r="I1000" s="1155"/>
      <c r="J1000" s="1155"/>
      <c r="K1000" s="1155"/>
      <c r="L1000" s="1155"/>
      <c r="M1000" s="1155"/>
      <c r="N1000" s="1155"/>
      <c r="O1000" s="1155"/>
      <c r="P1000" s="1155"/>
      <c r="Q1000" s="1155"/>
      <c r="R1000" s="1155"/>
      <c r="S1000" s="1155"/>
      <c r="T1000" s="1155"/>
      <c r="U1000" s="1155"/>
      <c r="V1000" s="1156"/>
      <c r="W1000" s="1106"/>
      <c r="X1000" s="1041"/>
      <c r="Y1000" s="1041"/>
      <c r="Z1000" s="1041"/>
      <c r="AA1000" s="1041"/>
      <c r="AB1000" s="1041"/>
      <c r="AC1000" s="1041"/>
      <c r="AD1000" s="1041"/>
      <c r="AE1000" s="1104"/>
      <c r="AF1000" s="1105"/>
      <c r="AG1000" s="1105"/>
      <c r="AH1000" s="1105"/>
      <c r="AI1000" s="1105"/>
      <c r="AJ1000" s="1105"/>
      <c r="AK1000" s="1105"/>
      <c r="AL1000" s="1106"/>
      <c r="AM1000" s="1104"/>
      <c r="AN1000" s="1105"/>
      <c r="AO1000" s="1105"/>
      <c r="AP1000" s="1105"/>
      <c r="AQ1000" s="1105"/>
      <c r="AR1000" s="1105"/>
      <c r="AS1000" s="1105"/>
      <c r="AT1000" s="1105"/>
      <c r="AU1000" s="1105"/>
      <c r="AV1000" s="1105"/>
      <c r="AW1000" s="1105"/>
      <c r="AX1000" s="1105"/>
      <c r="AY1000" s="1105"/>
      <c r="AZ1000" s="1105"/>
      <c r="BA1000" s="1105"/>
      <c r="BB1000" s="1106"/>
    </row>
    <row r="1001" spans="1:54" ht="12.6" customHeight="1">
      <c r="A1001" s="1154"/>
      <c r="B1001" s="1155"/>
      <c r="C1001" s="1155"/>
      <c r="D1001" s="1155"/>
      <c r="E1001" s="1155"/>
      <c r="F1001" s="1155"/>
      <c r="G1001" s="1155"/>
      <c r="H1001" s="1155"/>
      <c r="I1001" s="1155"/>
      <c r="J1001" s="1155"/>
      <c r="K1001" s="1155"/>
      <c r="L1001" s="1155"/>
      <c r="M1001" s="1155"/>
      <c r="N1001" s="1155"/>
      <c r="O1001" s="1155"/>
      <c r="P1001" s="1155"/>
      <c r="Q1001" s="1155"/>
      <c r="R1001" s="1155"/>
      <c r="S1001" s="1155"/>
      <c r="T1001" s="1155"/>
      <c r="U1001" s="1155"/>
      <c r="V1001" s="1156"/>
      <c r="W1001" s="1093"/>
      <c r="X1001" s="1082"/>
      <c r="Y1001" s="1082"/>
      <c r="Z1001" s="1082"/>
      <c r="AA1001" s="1082"/>
      <c r="AB1001" s="1082"/>
      <c r="AC1001" s="1082"/>
      <c r="AD1001" s="1082"/>
      <c r="AE1001" s="1104"/>
      <c r="AF1001" s="1105"/>
      <c r="AG1001" s="1105"/>
      <c r="AH1001" s="1105"/>
      <c r="AI1001" s="1105"/>
      <c r="AJ1001" s="1105"/>
      <c r="AK1001" s="1105"/>
      <c r="AL1001" s="1106"/>
      <c r="AM1001" s="1104"/>
      <c r="AN1001" s="1105"/>
      <c r="AO1001" s="1105"/>
      <c r="AP1001" s="1105"/>
      <c r="AQ1001" s="1105"/>
      <c r="AR1001" s="1105"/>
      <c r="AS1001" s="1105"/>
      <c r="AT1001" s="1105"/>
      <c r="AU1001" s="1105"/>
      <c r="AV1001" s="1105"/>
      <c r="AW1001" s="1105"/>
      <c r="AX1001" s="1105"/>
      <c r="AY1001" s="1105"/>
      <c r="AZ1001" s="1105"/>
      <c r="BA1001" s="1105"/>
      <c r="BB1001" s="1106"/>
    </row>
    <row r="1002" spans="1:54" ht="12.6" customHeight="1">
      <c r="A1002" s="1154"/>
      <c r="B1002" s="1155"/>
      <c r="C1002" s="1155"/>
      <c r="D1002" s="1155"/>
      <c r="E1002" s="1155"/>
      <c r="F1002" s="1155"/>
      <c r="G1002" s="1155"/>
      <c r="H1002" s="1155"/>
      <c r="I1002" s="1155"/>
      <c r="J1002" s="1155"/>
      <c r="K1002" s="1155"/>
      <c r="L1002" s="1155"/>
      <c r="M1002" s="1155"/>
      <c r="N1002" s="1155"/>
      <c r="O1002" s="1155"/>
      <c r="P1002" s="1155"/>
      <c r="Q1002" s="1155"/>
      <c r="R1002" s="1155"/>
      <c r="S1002" s="1155"/>
      <c r="T1002" s="1155"/>
      <c r="U1002" s="1155"/>
      <c r="V1002" s="1156"/>
      <c r="W1002" s="1093"/>
      <c r="X1002" s="1082"/>
      <c r="Y1002" s="1082"/>
      <c r="Z1002" s="1082"/>
      <c r="AA1002" s="1082"/>
      <c r="AB1002" s="1082"/>
      <c r="AC1002" s="1082"/>
      <c r="AD1002" s="1082"/>
      <c r="AE1002" s="1104"/>
      <c r="AF1002" s="1105"/>
      <c r="AG1002" s="1105"/>
      <c r="AH1002" s="1105"/>
      <c r="AI1002" s="1105"/>
      <c r="AJ1002" s="1105"/>
      <c r="AK1002" s="1105"/>
      <c r="AL1002" s="1106"/>
      <c r="AM1002" s="1104"/>
      <c r="AN1002" s="1105"/>
      <c r="AO1002" s="1105"/>
      <c r="AP1002" s="1105"/>
      <c r="AQ1002" s="1105"/>
      <c r="AR1002" s="1105"/>
      <c r="AS1002" s="1105"/>
      <c r="AT1002" s="1105"/>
      <c r="AU1002" s="1105"/>
      <c r="AV1002" s="1105"/>
      <c r="AW1002" s="1105"/>
      <c r="AX1002" s="1105"/>
      <c r="AY1002" s="1105"/>
      <c r="AZ1002" s="1105"/>
      <c r="BA1002" s="1105"/>
      <c r="BB1002" s="1106"/>
    </row>
    <row r="1003" spans="1:54" ht="12.6" customHeight="1">
      <c r="A1003" s="1154"/>
      <c r="B1003" s="1155"/>
      <c r="C1003" s="1155"/>
      <c r="D1003" s="1155"/>
      <c r="E1003" s="1155"/>
      <c r="F1003" s="1155"/>
      <c r="G1003" s="1155"/>
      <c r="H1003" s="1155"/>
      <c r="I1003" s="1155"/>
      <c r="J1003" s="1155"/>
      <c r="K1003" s="1155"/>
      <c r="L1003" s="1155"/>
      <c r="M1003" s="1155"/>
      <c r="N1003" s="1155"/>
      <c r="O1003" s="1155"/>
      <c r="P1003" s="1155"/>
      <c r="Q1003" s="1155"/>
      <c r="R1003" s="1155"/>
      <c r="S1003" s="1155"/>
      <c r="T1003" s="1155"/>
      <c r="U1003" s="1155"/>
      <c r="V1003" s="1156"/>
      <c r="W1003" s="1093"/>
      <c r="X1003" s="1082"/>
      <c r="Y1003" s="1082"/>
      <c r="Z1003" s="1082"/>
      <c r="AA1003" s="1082"/>
      <c r="AB1003" s="1082"/>
      <c r="AC1003" s="1082"/>
      <c r="AD1003" s="1082"/>
      <c r="AE1003" s="1104"/>
      <c r="AF1003" s="1105"/>
      <c r="AG1003" s="1105"/>
      <c r="AH1003" s="1105"/>
      <c r="AI1003" s="1105"/>
      <c r="AJ1003" s="1105"/>
      <c r="AK1003" s="1105"/>
      <c r="AL1003" s="1106"/>
      <c r="AM1003" s="1104"/>
      <c r="AN1003" s="1105"/>
      <c r="AO1003" s="1105"/>
      <c r="AP1003" s="1105"/>
      <c r="AQ1003" s="1105"/>
      <c r="AR1003" s="1105"/>
      <c r="AS1003" s="1105"/>
      <c r="AT1003" s="1105"/>
      <c r="AU1003" s="1105"/>
      <c r="AV1003" s="1105"/>
      <c r="AW1003" s="1105"/>
      <c r="AX1003" s="1105"/>
      <c r="AY1003" s="1105"/>
      <c r="AZ1003" s="1105"/>
      <c r="BA1003" s="1105"/>
      <c r="BB1003" s="1106"/>
    </row>
    <row r="1005" spans="1:54" ht="12.6" customHeight="1">
      <c r="A1005" s="762" t="s">
        <v>480</v>
      </c>
    </row>
    <row r="1006" spans="1:54" ht="12.6" customHeight="1">
      <c r="A1006" s="782"/>
      <c r="B1006" s="783"/>
      <c r="C1006" s="783"/>
      <c r="D1006" s="783"/>
      <c r="E1006" s="783"/>
      <c r="F1006" s="783"/>
      <c r="G1006" s="783"/>
      <c r="H1006" s="783"/>
      <c r="I1006" s="783"/>
      <c r="J1006" s="783"/>
      <c r="K1006" s="783"/>
      <c r="L1006" s="783"/>
      <c r="M1006" s="783"/>
      <c r="N1006" s="783"/>
      <c r="O1006" s="783"/>
      <c r="P1006" s="783"/>
      <c r="Q1006" s="783"/>
      <c r="R1006" s="783"/>
      <c r="S1006" s="783"/>
      <c r="T1006" s="792"/>
      <c r="U1006" s="1148"/>
      <c r="V1006" s="1149"/>
      <c r="W1006" s="1149"/>
      <c r="X1006" s="1149"/>
      <c r="Y1006" s="1149"/>
      <c r="Z1006" s="1149"/>
      <c r="AA1006" s="1149"/>
      <c r="AB1006" s="1149"/>
      <c r="AC1006" s="1149"/>
      <c r="AD1006" s="1149"/>
      <c r="AE1006" s="1149"/>
      <c r="AF1006" s="1149"/>
      <c r="AG1006" s="1149"/>
      <c r="AH1006" s="1149"/>
      <c r="AI1006" s="1150"/>
      <c r="AJ1006" s="1149" t="s">
        <v>1646</v>
      </c>
      <c r="AK1006" s="1149"/>
      <c r="AL1006" s="1149"/>
      <c r="AM1006" s="1149"/>
      <c r="AN1006" s="1149"/>
      <c r="AO1006" s="1149"/>
      <c r="AP1006" s="1149"/>
      <c r="AQ1006" s="1149"/>
      <c r="AR1006" s="1149"/>
      <c r="AS1006" s="1149"/>
      <c r="AT1006" s="1149"/>
      <c r="AU1006" s="1149"/>
      <c r="AV1006" s="1149"/>
      <c r="AW1006" s="1149"/>
      <c r="AX1006" s="1149"/>
      <c r="AY1006" s="1149"/>
      <c r="AZ1006" s="1149"/>
      <c r="BA1006" s="1149"/>
      <c r="BB1006" s="1150"/>
    </row>
    <row r="1007" spans="1:54" ht="12.6" customHeight="1">
      <c r="A1007" s="785"/>
      <c r="B1007" s="765"/>
      <c r="C1007" s="765"/>
      <c r="D1007" s="765"/>
      <c r="E1007" s="765"/>
      <c r="F1007" s="765"/>
      <c r="G1007" s="765"/>
      <c r="H1007" s="765"/>
      <c r="I1007" s="765"/>
      <c r="J1007" s="765"/>
      <c r="K1007" s="765"/>
      <c r="L1007" s="765"/>
      <c r="M1007" s="765"/>
      <c r="N1007" s="765"/>
      <c r="O1007" s="765"/>
      <c r="P1007" s="765"/>
      <c r="Q1007" s="765"/>
      <c r="R1007" s="765"/>
      <c r="S1007" s="765"/>
      <c r="T1007" s="793"/>
      <c r="U1007" s="1048" t="s">
        <v>816</v>
      </c>
      <c r="V1007" s="1049"/>
      <c r="W1007" s="1049"/>
      <c r="X1007" s="1049"/>
      <c r="Y1007" s="1049"/>
      <c r="Z1007" s="1049"/>
      <c r="AA1007" s="1049"/>
      <c r="AB1007" s="1049"/>
      <c r="AC1007" s="1049"/>
      <c r="AD1007" s="1049"/>
      <c r="AE1007" s="1049"/>
      <c r="AF1007" s="1049"/>
      <c r="AG1007" s="1049"/>
      <c r="AH1007" s="1049"/>
      <c r="AI1007" s="1050"/>
      <c r="AJ1007" s="1049" t="s">
        <v>1670</v>
      </c>
      <c r="AK1007" s="1049"/>
      <c r="AL1007" s="1049"/>
      <c r="AM1007" s="1049"/>
      <c r="AN1007" s="1049"/>
      <c r="AO1007" s="1049"/>
      <c r="AP1007" s="1049"/>
      <c r="AQ1007" s="1049"/>
      <c r="AR1007" s="1049"/>
      <c r="AS1007" s="1049"/>
      <c r="AT1007" s="1049"/>
      <c r="AU1007" s="1049"/>
      <c r="AV1007" s="1049"/>
      <c r="AW1007" s="1049"/>
      <c r="AX1007" s="1049"/>
      <c r="AY1007" s="1049"/>
      <c r="AZ1007" s="1049"/>
      <c r="BA1007" s="1049"/>
      <c r="BB1007" s="1050"/>
    </row>
    <row r="1008" spans="1:54" ht="12.6" customHeight="1">
      <c r="A1008" s="1048" t="s">
        <v>469</v>
      </c>
      <c r="B1008" s="1049"/>
      <c r="C1008" s="1049"/>
      <c r="D1008" s="1049"/>
      <c r="E1008" s="1049"/>
      <c r="F1008" s="1049"/>
      <c r="G1008" s="1049"/>
      <c r="H1008" s="1049"/>
      <c r="I1008" s="1049"/>
      <c r="J1008" s="1049"/>
      <c r="K1008" s="1049"/>
      <c r="L1008" s="1049"/>
      <c r="M1008" s="1049"/>
      <c r="N1008" s="1049"/>
      <c r="O1008" s="1049"/>
      <c r="P1008" s="1049"/>
      <c r="Q1008" s="1049"/>
      <c r="R1008" s="1049"/>
      <c r="S1008" s="1049"/>
      <c r="T1008" s="1050"/>
      <c r="U1008" s="1051"/>
      <c r="V1008" s="1052"/>
      <c r="W1008" s="1052"/>
      <c r="X1008" s="1052"/>
      <c r="Y1008" s="1052"/>
      <c r="Z1008" s="1052"/>
      <c r="AA1008" s="1052"/>
      <c r="AB1008" s="1052"/>
      <c r="AC1008" s="1052"/>
      <c r="AD1008" s="1052"/>
      <c r="AE1008" s="1052"/>
      <c r="AF1008" s="1052"/>
      <c r="AG1008" s="1052"/>
      <c r="AH1008" s="1052"/>
      <c r="AI1008" s="1053"/>
      <c r="AJ1008" s="1052" t="s">
        <v>1643</v>
      </c>
      <c r="AK1008" s="1052"/>
      <c r="AL1008" s="1052"/>
      <c r="AM1008" s="1052"/>
      <c r="AN1008" s="1052"/>
      <c r="AO1008" s="1052"/>
      <c r="AP1008" s="1052"/>
      <c r="AQ1008" s="1052"/>
      <c r="AR1008" s="1052"/>
      <c r="AS1008" s="1052"/>
      <c r="AT1008" s="1052"/>
      <c r="AU1008" s="1052"/>
      <c r="AV1008" s="1052"/>
      <c r="AW1008" s="1052"/>
      <c r="AX1008" s="1052"/>
      <c r="AY1008" s="1052"/>
      <c r="AZ1008" s="1052"/>
      <c r="BA1008" s="1052"/>
      <c r="BB1008" s="1053"/>
    </row>
    <row r="1009" spans="1:54" ht="12.6" customHeight="1">
      <c r="A1009" s="785"/>
      <c r="B1009" s="765"/>
      <c r="C1009" s="765"/>
      <c r="D1009" s="765"/>
      <c r="E1009" s="765"/>
      <c r="F1009" s="765"/>
      <c r="G1009" s="765"/>
      <c r="H1009" s="765"/>
      <c r="I1009" s="765"/>
      <c r="J1009" s="765"/>
      <c r="K1009" s="765"/>
      <c r="L1009" s="765"/>
      <c r="M1009" s="765"/>
      <c r="N1009" s="765"/>
      <c r="O1009" s="765"/>
      <c r="P1009" s="765"/>
      <c r="Q1009" s="765"/>
      <c r="R1009" s="765"/>
      <c r="S1009" s="765"/>
      <c r="T1009" s="793"/>
      <c r="U1009" s="1148" t="s">
        <v>1691</v>
      </c>
      <c r="V1009" s="1149"/>
      <c r="W1009" s="1149"/>
      <c r="X1009" s="1149"/>
      <c r="Y1009" s="1149"/>
      <c r="Z1009" s="1149"/>
      <c r="AA1009" s="1149"/>
      <c r="AB1009" s="1149"/>
      <c r="AC1009" s="1149"/>
      <c r="AD1009" s="1149"/>
      <c r="AE1009" s="1149"/>
      <c r="AF1009" s="1149"/>
      <c r="AG1009" s="1149"/>
      <c r="AH1009" s="1149"/>
      <c r="AI1009" s="1150"/>
      <c r="AJ1009" s="1149" t="s">
        <v>1691</v>
      </c>
      <c r="AK1009" s="1149"/>
      <c r="AL1009" s="1149"/>
      <c r="AM1009" s="1149"/>
      <c r="AN1009" s="1149"/>
      <c r="AO1009" s="1149"/>
      <c r="AP1009" s="1149"/>
      <c r="AQ1009" s="1149"/>
      <c r="AR1009" s="1149"/>
      <c r="AS1009" s="1149"/>
      <c r="AT1009" s="1149"/>
      <c r="AU1009" s="1149"/>
      <c r="AV1009" s="1149"/>
      <c r="AW1009" s="1149"/>
      <c r="AX1009" s="1149"/>
      <c r="AY1009" s="1149"/>
      <c r="AZ1009" s="1149"/>
      <c r="BA1009" s="1149"/>
      <c r="BB1009" s="1150"/>
    </row>
    <row r="1010" spans="1:54" ht="12.6" customHeight="1">
      <c r="A1010" s="785"/>
      <c r="B1010" s="765"/>
      <c r="C1010" s="765"/>
      <c r="D1010" s="765"/>
      <c r="E1010" s="765"/>
      <c r="F1010" s="765"/>
      <c r="G1010" s="765"/>
      <c r="H1010" s="765"/>
      <c r="I1010" s="765"/>
      <c r="J1010" s="765"/>
      <c r="K1010" s="765"/>
      <c r="L1010" s="765"/>
      <c r="M1010" s="765"/>
      <c r="N1010" s="765"/>
      <c r="O1010" s="765"/>
      <c r="P1010" s="765"/>
      <c r="Q1010" s="765"/>
      <c r="R1010" s="765"/>
      <c r="S1010" s="765"/>
      <c r="T1010" s="793"/>
      <c r="U1010" s="1048" t="s">
        <v>1690</v>
      </c>
      <c r="V1010" s="1049"/>
      <c r="W1010" s="1049"/>
      <c r="X1010" s="1049"/>
      <c r="Y1010" s="1049"/>
      <c r="Z1010" s="1049"/>
      <c r="AA1010" s="1049"/>
      <c r="AB1010" s="1049"/>
      <c r="AC1010" s="1049"/>
      <c r="AD1010" s="1049"/>
      <c r="AE1010" s="1049"/>
      <c r="AF1010" s="1049"/>
      <c r="AG1010" s="1049"/>
      <c r="AH1010" s="1049"/>
      <c r="AI1010" s="1050"/>
      <c r="AJ1010" s="1049" t="s">
        <v>1690</v>
      </c>
      <c r="AK1010" s="1049"/>
      <c r="AL1010" s="1049"/>
      <c r="AM1010" s="1049"/>
      <c r="AN1010" s="1049"/>
      <c r="AO1010" s="1049"/>
      <c r="AP1010" s="1049"/>
      <c r="AQ1010" s="1049"/>
      <c r="AR1010" s="1049"/>
      <c r="AS1010" s="1049"/>
      <c r="AT1010" s="1049"/>
      <c r="AU1010" s="1049"/>
      <c r="AV1010" s="1049"/>
      <c r="AW1010" s="1049"/>
      <c r="AX1010" s="1049"/>
      <c r="AY1010" s="1049"/>
      <c r="AZ1010" s="1049"/>
      <c r="BA1010" s="1049"/>
      <c r="BB1010" s="1050"/>
    </row>
    <row r="1011" spans="1:54" ht="12.6" customHeight="1">
      <c r="A1011" s="785"/>
      <c r="B1011" s="765"/>
      <c r="C1011" s="765"/>
      <c r="D1011" s="765"/>
      <c r="E1011" s="765"/>
      <c r="F1011" s="765"/>
      <c r="G1011" s="765"/>
      <c r="H1011" s="765"/>
      <c r="I1011" s="765"/>
      <c r="J1011" s="765"/>
      <c r="K1011" s="765"/>
      <c r="L1011" s="765"/>
      <c r="M1011" s="765"/>
      <c r="N1011" s="765"/>
      <c r="O1011" s="765"/>
      <c r="P1011" s="765"/>
      <c r="Q1011" s="765"/>
      <c r="R1011" s="765"/>
      <c r="S1011" s="765"/>
      <c r="T1011" s="793"/>
      <c r="U1011" s="788"/>
      <c r="V1011" s="825"/>
      <c r="W1011" s="825"/>
      <c r="X1011" s="825"/>
      <c r="Y1011" s="825"/>
      <c r="Z1011" s="825"/>
      <c r="AA1011" s="825"/>
      <c r="AB1011" s="825"/>
      <c r="AC1011" s="825"/>
      <c r="AD1011" s="825"/>
      <c r="AE1011" s="825"/>
      <c r="AF1011" s="825"/>
      <c r="AG1011" s="825"/>
      <c r="AH1011" s="825"/>
      <c r="AI1011" s="836"/>
      <c r="AJ1011" s="825"/>
      <c r="AK1011" s="825"/>
      <c r="AL1011" s="825"/>
      <c r="AM1011" s="825"/>
      <c r="AN1011" s="825"/>
      <c r="AO1011" s="825"/>
      <c r="AP1011" s="825"/>
      <c r="AQ1011" s="825"/>
      <c r="AR1011" s="825"/>
      <c r="AS1011" s="825"/>
      <c r="AT1011" s="825"/>
      <c r="AU1011" s="825"/>
      <c r="AV1011" s="825"/>
      <c r="AW1011" s="825"/>
      <c r="AX1011" s="825"/>
      <c r="AY1011" s="825"/>
      <c r="AZ1011" s="825"/>
      <c r="BA1011" s="825"/>
      <c r="BB1011" s="836"/>
    </row>
    <row r="1012" spans="1:54" ht="12.6" customHeight="1">
      <c r="A1012" s="785"/>
      <c r="B1012" s="765"/>
      <c r="C1012" s="765"/>
      <c r="D1012" s="765"/>
      <c r="E1012" s="765"/>
      <c r="F1012" s="765"/>
      <c r="G1012" s="765"/>
      <c r="H1012" s="765"/>
      <c r="I1012" s="765"/>
      <c r="J1012" s="765"/>
      <c r="K1012" s="765"/>
      <c r="L1012" s="765"/>
      <c r="M1012" s="765"/>
      <c r="N1012" s="765"/>
      <c r="O1012" s="765"/>
      <c r="P1012" s="765"/>
      <c r="Q1012" s="765"/>
      <c r="R1012" s="765"/>
      <c r="S1012" s="765"/>
      <c r="T1012" s="793"/>
      <c r="U1012" s="1148" t="s">
        <v>1689</v>
      </c>
      <c r="V1012" s="1149"/>
      <c r="W1012" s="1149"/>
      <c r="X1012" s="1149"/>
      <c r="Y1012" s="1149"/>
      <c r="Z1012" s="1149"/>
      <c r="AA1012" s="1149"/>
      <c r="AB1012" s="1149"/>
      <c r="AC1012" s="1150"/>
      <c r="AD1012" s="1148" t="s">
        <v>1688</v>
      </c>
      <c r="AE1012" s="1149"/>
      <c r="AF1012" s="1149"/>
      <c r="AG1012" s="1149"/>
      <c r="AH1012" s="1149"/>
      <c r="AI1012" s="1150"/>
      <c r="AJ1012" s="1148" t="s">
        <v>1689</v>
      </c>
      <c r="AK1012" s="1149"/>
      <c r="AL1012" s="1149"/>
      <c r="AM1012" s="1149"/>
      <c r="AN1012" s="1149"/>
      <c r="AO1012" s="1149"/>
      <c r="AP1012" s="1149"/>
      <c r="AQ1012" s="1150"/>
      <c r="AR1012" s="1148" t="s">
        <v>1688</v>
      </c>
      <c r="AS1012" s="1149"/>
      <c r="AT1012" s="1149"/>
      <c r="AU1012" s="1149"/>
      <c r="AV1012" s="1149"/>
      <c r="AW1012" s="1149"/>
      <c r="AX1012" s="1149"/>
      <c r="AY1012" s="1149"/>
      <c r="AZ1012" s="1149"/>
      <c r="BA1012" s="1149"/>
      <c r="BB1012" s="1150"/>
    </row>
    <row r="1013" spans="1:54" ht="12.6" customHeight="1">
      <c r="A1013" s="785"/>
      <c r="B1013" s="765"/>
      <c r="C1013" s="765"/>
      <c r="D1013" s="765"/>
      <c r="E1013" s="765"/>
      <c r="F1013" s="765"/>
      <c r="G1013" s="765"/>
      <c r="H1013" s="765"/>
      <c r="I1013" s="765"/>
      <c r="J1013" s="765"/>
      <c r="K1013" s="765"/>
      <c r="L1013" s="765"/>
      <c r="M1013" s="765"/>
      <c r="N1013" s="765"/>
      <c r="O1013" s="765"/>
      <c r="P1013" s="765"/>
      <c r="Q1013" s="765"/>
      <c r="R1013" s="765"/>
      <c r="S1013" s="765"/>
      <c r="T1013" s="793"/>
      <c r="U1013" s="1048" t="s">
        <v>1687</v>
      </c>
      <c r="V1013" s="1049"/>
      <c r="W1013" s="1049"/>
      <c r="X1013" s="1049"/>
      <c r="Y1013" s="1049"/>
      <c r="Z1013" s="1049"/>
      <c r="AA1013" s="1049"/>
      <c r="AB1013" s="1049"/>
      <c r="AC1013" s="1050"/>
      <c r="AD1013" s="1048" t="s">
        <v>1686</v>
      </c>
      <c r="AE1013" s="1049"/>
      <c r="AF1013" s="1049"/>
      <c r="AG1013" s="1049"/>
      <c r="AH1013" s="1049"/>
      <c r="AI1013" s="1050"/>
      <c r="AJ1013" s="1048" t="s">
        <v>1687</v>
      </c>
      <c r="AK1013" s="1049"/>
      <c r="AL1013" s="1049"/>
      <c r="AM1013" s="1049"/>
      <c r="AN1013" s="1049"/>
      <c r="AO1013" s="1049"/>
      <c r="AP1013" s="1049"/>
      <c r="AQ1013" s="1050"/>
      <c r="AR1013" s="1048" t="s">
        <v>1686</v>
      </c>
      <c r="AS1013" s="1049"/>
      <c r="AT1013" s="1049"/>
      <c r="AU1013" s="1049"/>
      <c r="AV1013" s="1049"/>
      <c r="AW1013" s="1049"/>
      <c r="AX1013" s="1049"/>
      <c r="AY1013" s="1049"/>
      <c r="AZ1013" s="1049"/>
      <c r="BA1013" s="1049"/>
      <c r="BB1013" s="1050"/>
    </row>
    <row r="1014" spans="1:54" ht="12.6" customHeight="1">
      <c r="A1014" s="1051" t="s">
        <v>817</v>
      </c>
      <c r="B1014" s="1052"/>
      <c r="C1014" s="1052"/>
      <c r="D1014" s="1052"/>
      <c r="E1014" s="1052"/>
      <c r="F1014" s="1052"/>
      <c r="G1014" s="1052"/>
      <c r="H1014" s="1052"/>
      <c r="I1014" s="1052"/>
      <c r="J1014" s="1052"/>
      <c r="K1014" s="1052"/>
      <c r="L1014" s="1052"/>
      <c r="M1014" s="1052"/>
      <c r="N1014" s="1052"/>
      <c r="O1014" s="1052"/>
      <c r="P1014" s="1052"/>
      <c r="Q1014" s="1052"/>
      <c r="R1014" s="1052"/>
      <c r="S1014" s="1052"/>
      <c r="T1014" s="1053"/>
      <c r="U1014" s="1051" t="s">
        <v>818</v>
      </c>
      <c r="V1014" s="1052"/>
      <c r="W1014" s="1052"/>
      <c r="X1014" s="1052"/>
      <c r="Y1014" s="1052"/>
      <c r="Z1014" s="1052"/>
      <c r="AA1014" s="1052"/>
      <c r="AB1014" s="1052"/>
      <c r="AC1014" s="1053"/>
      <c r="AD1014" s="1051" t="s">
        <v>819</v>
      </c>
      <c r="AE1014" s="1052"/>
      <c r="AF1014" s="1052"/>
      <c r="AG1014" s="1052"/>
      <c r="AH1014" s="1052"/>
      <c r="AI1014" s="1053"/>
      <c r="AJ1014" s="1051" t="s">
        <v>477</v>
      </c>
      <c r="AK1014" s="1052"/>
      <c r="AL1014" s="1052"/>
      <c r="AM1014" s="1052"/>
      <c r="AN1014" s="1052"/>
      <c r="AO1014" s="1052"/>
      <c r="AP1014" s="1052"/>
      <c r="AQ1014" s="1053"/>
      <c r="AR1014" s="1051" t="s">
        <v>478</v>
      </c>
      <c r="AS1014" s="1052"/>
      <c r="AT1014" s="1052"/>
      <c r="AU1014" s="1052"/>
      <c r="AV1014" s="1052"/>
      <c r="AW1014" s="1052"/>
      <c r="AX1014" s="1052"/>
      <c r="AY1014" s="1052"/>
      <c r="AZ1014" s="1052"/>
      <c r="BA1014" s="1052"/>
      <c r="BB1014" s="1053"/>
    </row>
    <row r="1015" spans="1:54" ht="12.6" customHeight="1">
      <c r="A1015" s="785" t="s">
        <v>566</v>
      </c>
      <c r="B1015" s="771"/>
      <c r="C1015" s="771"/>
      <c r="D1015" s="771"/>
      <c r="E1015" s="771"/>
      <c r="F1015" s="771"/>
      <c r="G1015" s="771"/>
      <c r="H1015" s="771"/>
      <c r="I1015" s="771"/>
      <c r="J1015" s="771"/>
      <c r="K1015" s="771"/>
      <c r="L1015" s="771"/>
      <c r="M1015" s="771"/>
      <c r="N1015" s="771"/>
      <c r="O1015" s="771"/>
      <c r="P1015" s="771"/>
      <c r="Q1015" s="771"/>
      <c r="R1015" s="771"/>
      <c r="S1015" s="771"/>
      <c r="T1015" s="771"/>
      <c r="U1015" s="1105"/>
      <c r="V1015" s="1105"/>
      <c r="W1015" s="1105"/>
      <c r="X1015" s="1105"/>
      <c r="Y1015" s="1105"/>
      <c r="Z1015" s="1105"/>
      <c r="AA1015" s="1105"/>
      <c r="AB1015" s="1105"/>
      <c r="AC1015" s="1105"/>
      <c r="AD1015" s="1105"/>
      <c r="AE1015" s="1105"/>
      <c r="AF1015" s="1105"/>
      <c r="AG1015" s="1105"/>
      <c r="AH1015" s="1105"/>
      <c r="AI1015" s="1105"/>
      <c r="AJ1015" s="1105"/>
      <c r="AK1015" s="1105"/>
      <c r="AL1015" s="1105"/>
      <c r="AM1015" s="1105"/>
      <c r="AN1015" s="1105"/>
      <c r="AO1015" s="1105"/>
      <c r="AP1015" s="1105"/>
      <c r="AQ1015" s="1105"/>
      <c r="AR1015" s="1105"/>
      <c r="AS1015" s="1105"/>
      <c r="AT1015" s="1105"/>
      <c r="AU1015" s="1105"/>
      <c r="AV1015" s="1105"/>
      <c r="AW1015" s="1105"/>
      <c r="AX1015" s="1105"/>
      <c r="AY1015" s="1105"/>
      <c r="AZ1015" s="1105"/>
      <c r="BA1015" s="1105"/>
      <c r="BB1015" s="1105"/>
    </row>
    <row r="1016" spans="1:54" ht="12.6" customHeight="1">
      <c r="A1016" s="1154"/>
      <c r="B1016" s="1155"/>
      <c r="C1016" s="1155"/>
      <c r="D1016" s="1155"/>
      <c r="E1016" s="1155"/>
      <c r="F1016" s="1155"/>
      <c r="G1016" s="1155"/>
      <c r="H1016" s="1155"/>
      <c r="I1016" s="1155"/>
      <c r="J1016" s="1155"/>
      <c r="K1016" s="1155"/>
      <c r="L1016" s="1155"/>
      <c r="M1016" s="1155"/>
      <c r="N1016" s="1155"/>
      <c r="O1016" s="1155"/>
      <c r="P1016" s="1155"/>
      <c r="Q1016" s="1155"/>
      <c r="R1016" s="1155"/>
      <c r="S1016" s="1155"/>
      <c r="T1016" s="1156"/>
      <c r="U1016" s="1106"/>
      <c r="V1016" s="1041"/>
      <c r="W1016" s="1041"/>
      <c r="X1016" s="1041"/>
      <c r="Y1016" s="1041"/>
      <c r="Z1016" s="1041"/>
      <c r="AA1016" s="1041"/>
      <c r="AB1016" s="1041"/>
      <c r="AC1016" s="1041"/>
      <c r="AD1016" s="1104"/>
      <c r="AE1016" s="1105"/>
      <c r="AF1016" s="1105"/>
      <c r="AG1016" s="1105"/>
      <c r="AH1016" s="1105"/>
      <c r="AI1016" s="1106"/>
      <c r="AJ1016" s="1104"/>
      <c r="AK1016" s="1105"/>
      <c r="AL1016" s="1105"/>
      <c r="AM1016" s="1105"/>
      <c r="AN1016" s="1105"/>
      <c r="AO1016" s="1105"/>
      <c r="AP1016" s="1105"/>
      <c r="AQ1016" s="1106"/>
      <c r="AR1016" s="1041"/>
      <c r="AS1016" s="1041"/>
      <c r="AT1016" s="1041"/>
      <c r="AU1016" s="1041"/>
      <c r="AV1016" s="1041"/>
      <c r="AW1016" s="1041"/>
      <c r="AX1016" s="1041"/>
      <c r="AY1016" s="1041"/>
      <c r="AZ1016" s="1041"/>
      <c r="BA1016" s="1041"/>
      <c r="BB1016" s="1041"/>
    </row>
    <row r="1017" spans="1:54" ht="12.6" customHeight="1">
      <c r="A1017" s="1154"/>
      <c r="B1017" s="1155"/>
      <c r="C1017" s="1155"/>
      <c r="D1017" s="1155"/>
      <c r="E1017" s="1155"/>
      <c r="F1017" s="1155"/>
      <c r="G1017" s="1155"/>
      <c r="H1017" s="1155"/>
      <c r="I1017" s="1155"/>
      <c r="J1017" s="1155"/>
      <c r="K1017" s="1155"/>
      <c r="L1017" s="1155"/>
      <c r="M1017" s="1155"/>
      <c r="N1017" s="1155"/>
      <c r="O1017" s="1155"/>
      <c r="P1017" s="1155"/>
      <c r="Q1017" s="1155"/>
      <c r="R1017" s="1155"/>
      <c r="S1017" s="1155"/>
      <c r="T1017" s="1156"/>
      <c r="U1017" s="1106"/>
      <c r="V1017" s="1041"/>
      <c r="W1017" s="1041"/>
      <c r="X1017" s="1041"/>
      <c r="Y1017" s="1041"/>
      <c r="Z1017" s="1041"/>
      <c r="AA1017" s="1041"/>
      <c r="AB1017" s="1041"/>
      <c r="AC1017" s="1041"/>
      <c r="AD1017" s="1104"/>
      <c r="AE1017" s="1105"/>
      <c r="AF1017" s="1105"/>
      <c r="AG1017" s="1105"/>
      <c r="AH1017" s="1105"/>
      <c r="AI1017" s="1106"/>
      <c r="AJ1017" s="1104"/>
      <c r="AK1017" s="1105"/>
      <c r="AL1017" s="1105"/>
      <c r="AM1017" s="1105"/>
      <c r="AN1017" s="1105"/>
      <c r="AO1017" s="1105"/>
      <c r="AP1017" s="1105"/>
      <c r="AQ1017" s="1106"/>
      <c r="AR1017" s="1041"/>
      <c r="AS1017" s="1041"/>
      <c r="AT1017" s="1041"/>
      <c r="AU1017" s="1041"/>
      <c r="AV1017" s="1041"/>
      <c r="AW1017" s="1041"/>
      <c r="AX1017" s="1041"/>
      <c r="AY1017" s="1041"/>
      <c r="AZ1017" s="1041"/>
      <c r="BA1017" s="1041"/>
      <c r="BB1017" s="1041"/>
    </row>
    <row r="1018" spans="1:54" ht="12.6" customHeight="1">
      <c r="A1018" s="1154"/>
      <c r="B1018" s="1155"/>
      <c r="C1018" s="1155"/>
      <c r="D1018" s="1155"/>
      <c r="E1018" s="1155"/>
      <c r="F1018" s="1155"/>
      <c r="G1018" s="1155"/>
      <c r="H1018" s="1155"/>
      <c r="I1018" s="1155"/>
      <c r="J1018" s="1155"/>
      <c r="K1018" s="1155"/>
      <c r="L1018" s="1155"/>
      <c r="M1018" s="1155"/>
      <c r="N1018" s="1155"/>
      <c r="O1018" s="1155"/>
      <c r="P1018" s="1155"/>
      <c r="Q1018" s="1155"/>
      <c r="R1018" s="1155"/>
      <c r="S1018" s="1155"/>
      <c r="T1018" s="1156"/>
      <c r="U1018" s="1106"/>
      <c r="V1018" s="1041"/>
      <c r="W1018" s="1041"/>
      <c r="X1018" s="1041"/>
      <c r="Y1018" s="1041"/>
      <c r="Z1018" s="1041"/>
      <c r="AA1018" s="1041"/>
      <c r="AB1018" s="1041"/>
      <c r="AC1018" s="1041"/>
      <c r="AD1018" s="1104"/>
      <c r="AE1018" s="1105"/>
      <c r="AF1018" s="1105"/>
      <c r="AG1018" s="1105"/>
      <c r="AH1018" s="1105"/>
      <c r="AI1018" s="1106"/>
      <c r="AJ1018" s="1104"/>
      <c r="AK1018" s="1105"/>
      <c r="AL1018" s="1105"/>
      <c r="AM1018" s="1105"/>
      <c r="AN1018" s="1105"/>
      <c r="AO1018" s="1105"/>
      <c r="AP1018" s="1105"/>
      <c r="AQ1018" s="1106"/>
      <c r="AR1018" s="1041"/>
      <c r="AS1018" s="1041"/>
      <c r="AT1018" s="1041"/>
      <c r="AU1018" s="1041"/>
      <c r="AV1018" s="1041"/>
      <c r="AW1018" s="1041"/>
      <c r="AX1018" s="1041"/>
      <c r="AY1018" s="1041"/>
      <c r="AZ1018" s="1041"/>
      <c r="BA1018" s="1041"/>
      <c r="BB1018" s="1041"/>
    </row>
    <row r="1019" spans="1:54" ht="12.6" customHeight="1">
      <c r="A1019" s="824" t="s">
        <v>567</v>
      </c>
      <c r="B1019" s="771"/>
      <c r="C1019" s="771"/>
      <c r="D1019" s="771"/>
      <c r="E1019" s="771"/>
      <c r="F1019" s="771"/>
      <c r="G1019" s="771"/>
      <c r="H1019" s="771"/>
      <c r="I1019" s="771"/>
      <c r="J1019" s="771"/>
      <c r="K1019" s="771"/>
      <c r="L1019" s="771"/>
      <c r="M1019" s="771"/>
      <c r="N1019" s="771"/>
      <c r="O1019" s="771"/>
      <c r="P1019" s="771"/>
      <c r="Q1019" s="771"/>
      <c r="R1019" s="771"/>
      <c r="S1019" s="771"/>
      <c r="T1019" s="772"/>
      <c r="U1019" s="1106"/>
      <c r="V1019" s="1041"/>
      <c r="W1019" s="1041"/>
      <c r="X1019" s="1041"/>
      <c r="Y1019" s="1041"/>
      <c r="Z1019" s="1041"/>
      <c r="AA1019" s="1041"/>
      <c r="AB1019" s="1041"/>
      <c r="AC1019" s="1041"/>
      <c r="AD1019" s="1104"/>
      <c r="AE1019" s="1105"/>
      <c r="AF1019" s="1105"/>
      <c r="AG1019" s="1105"/>
      <c r="AH1019" s="1105"/>
      <c r="AI1019" s="1106"/>
      <c r="AJ1019" s="1104"/>
      <c r="AK1019" s="1105"/>
      <c r="AL1019" s="1105"/>
      <c r="AM1019" s="1105"/>
      <c r="AN1019" s="1105"/>
      <c r="AO1019" s="1105"/>
      <c r="AP1019" s="1105"/>
      <c r="AQ1019" s="1106"/>
      <c r="AR1019" s="1041"/>
      <c r="AS1019" s="1041"/>
      <c r="AT1019" s="1041"/>
      <c r="AU1019" s="1041"/>
      <c r="AV1019" s="1041"/>
      <c r="AW1019" s="1041"/>
      <c r="AX1019" s="1041"/>
      <c r="AY1019" s="1041"/>
      <c r="AZ1019" s="1041"/>
      <c r="BA1019" s="1041"/>
      <c r="BB1019" s="1104"/>
    </row>
    <row r="1020" spans="1:54" ht="12.6" customHeight="1">
      <c r="A1020" s="1154"/>
      <c r="B1020" s="1155"/>
      <c r="C1020" s="1155"/>
      <c r="D1020" s="1155"/>
      <c r="E1020" s="1155"/>
      <c r="F1020" s="1155"/>
      <c r="G1020" s="1155"/>
      <c r="H1020" s="1155"/>
      <c r="I1020" s="1155"/>
      <c r="J1020" s="1155"/>
      <c r="K1020" s="1155"/>
      <c r="L1020" s="1155"/>
      <c r="M1020" s="1155"/>
      <c r="N1020" s="1155"/>
      <c r="O1020" s="1155"/>
      <c r="P1020" s="1155"/>
      <c r="Q1020" s="1155"/>
      <c r="R1020" s="1155"/>
      <c r="S1020" s="1155"/>
      <c r="T1020" s="1156"/>
      <c r="U1020" s="1106"/>
      <c r="V1020" s="1041"/>
      <c r="W1020" s="1041"/>
      <c r="X1020" s="1041"/>
      <c r="Y1020" s="1041"/>
      <c r="Z1020" s="1041"/>
      <c r="AA1020" s="1041"/>
      <c r="AB1020" s="1041"/>
      <c r="AC1020" s="1041"/>
      <c r="AD1020" s="1104"/>
      <c r="AE1020" s="1105"/>
      <c r="AF1020" s="1105"/>
      <c r="AG1020" s="1105"/>
      <c r="AH1020" s="1105"/>
      <c r="AI1020" s="1106"/>
      <c r="AJ1020" s="1104"/>
      <c r="AK1020" s="1105"/>
      <c r="AL1020" s="1105"/>
      <c r="AM1020" s="1105"/>
      <c r="AN1020" s="1105"/>
      <c r="AO1020" s="1105"/>
      <c r="AP1020" s="1105"/>
      <c r="AQ1020" s="1106"/>
      <c r="AR1020" s="1041"/>
      <c r="AS1020" s="1041"/>
      <c r="AT1020" s="1041"/>
      <c r="AU1020" s="1041"/>
      <c r="AV1020" s="1041"/>
      <c r="AW1020" s="1041"/>
      <c r="AX1020" s="1041"/>
      <c r="AY1020" s="1041"/>
      <c r="AZ1020" s="1041"/>
      <c r="BA1020" s="1041"/>
      <c r="BB1020" s="1041"/>
    </row>
    <row r="1021" spans="1:54" ht="12.6" customHeight="1">
      <c r="A1021" s="1154"/>
      <c r="B1021" s="1155"/>
      <c r="C1021" s="1155"/>
      <c r="D1021" s="1155"/>
      <c r="E1021" s="1155"/>
      <c r="F1021" s="1155"/>
      <c r="G1021" s="1155"/>
      <c r="H1021" s="1155"/>
      <c r="I1021" s="1155"/>
      <c r="J1021" s="1155"/>
      <c r="K1021" s="1155"/>
      <c r="L1021" s="1155"/>
      <c r="M1021" s="1155"/>
      <c r="N1021" s="1155"/>
      <c r="O1021" s="1155"/>
      <c r="P1021" s="1155"/>
      <c r="Q1021" s="1155"/>
      <c r="R1021" s="1155"/>
      <c r="S1021" s="1155"/>
      <c r="T1021" s="1156"/>
      <c r="U1021" s="1093"/>
      <c r="V1021" s="1082"/>
      <c r="W1021" s="1082"/>
      <c r="X1021" s="1082"/>
      <c r="Y1021" s="1082"/>
      <c r="Z1021" s="1082"/>
      <c r="AA1021" s="1082"/>
      <c r="AB1021" s="1082"/>
      <c r="AC1021" s="1082"/>
      <c r="AD1021" s="1104"/>
      <c r="AE1021" s="1105"/>
      <c r="AF1021" s="1105"/>
      <c r="AG1021" s="1105"/>
      <c r="AH1021" s="1105"/>
      <c r="AI1021" s="1106"/>
      <c r="AJ1021" s="1104"/>
      <c r="AK1021" s="1105"/>
      <c r="AL1021" s="1105"/>
      <c r="AM1021" s="1105"/>
      <c r="AN1021" s="1105"/>
      <c r="AO1021" s="1105"/>
      <c r="AP1021" s="1105"/>
      <c r="AQ1021" s="1106"/>
      <c r="AR1021" s="1082"/>
      <c r="AS1021" s="1082"/>
      <c r="AT1021" s="1082"/>
      <c r="AU1021" s="1082"/>
      <c r="AV1021" s="1082"/>
      <c r="AW1021" s="1082"/>
      <c r="AX1021" s="1082"/>
      <c r="AY1021" s="1082"/>
      <c r="AZ1021" s="1082"/>
      <c r="BA1021" s="1082"/>
      <c r="BB1021" s="1082"/>
    </row>
    <row r="1022" spans="1:54" ht="12.6" customHeight="1">
      <c r="A1022" s="1154"/>
      <c r="B1022" s="1155"/>
      <c r="C1022" s="1155"/>
      <c r="D1022" s="1155"/>
      <c r="E1022" s="1155"/>
      <c r="F1022" s="1155"/>
      <c r="G1022" s="1155"/>
      <c r="H1022" s="1155"/>
      <c r="I1022" s="1155"/>
      <c r="J1022" s="1155"/>
      <c r="K1022" s="1155"/>
      <c r="L1022" s="1155"/>
      <c r="M1022" s="1155"/>
      <c r="N1022" s="1155"/>
      <c r="O1022" s="1155"/>
      <c r="P1022" s="1155"/>
      <c r="Q1022" s="1155"/>
      <c r="R1022" s="1155"/>
      <c r="S1022" s="1155"/>
      <c r="T1022" s="1156"/>
      <c r="U1022" s="1093"/>
      <c r="V1022" s="1082"/>
      <c r="W1022" s="1082"/>
      <c r="X1022" s="1082"/>
      <c r="Y1022" s="1082"/>
      <c r="Z1022" s="1082"/>
      <c r="AA1022" s="1082"/>
      <c r="AB1022" s="1082"/>
      <c r="AC1022" s="1082"/>
      <c r="AD1022" s="1104"/>
      <c r="AE1022" s="1105"/>
      <c r="AF1022" s="1105"/>
      <c r="AG1022" s="1105"/>
      <c r="AH1022" s="1105"/>
      <c r="AI1022" s="1106"/>
      <c r="AJ1022" s="1104"/>
      <c r="AK1022" s="1105"/>
      <c r="AL1022" s="1105"/>
      <c r="AM1022" s="1105"/>
      <c r="AN1022" s="1105"/>
      <c r="AO1022" s="1105"/>
      <c r="AP1022" s="1105"/>
      <c r="AQ1022" s="1106"/>
      <c r="AR1022" s="1082"/>
      <c r="AS1022" s="1082"/>
      <c r="AT1022" s="1082"/>
      <c r="AU1022" s="1082"/>
      <c r="AV1022" s="1082"/>
      <c r="AW1022" s="1082"/>
      <c r="AX1022" s="1082"/>
      <c r="AY1022" s="1082"/>
      <c r="AZ1022" s="1082"/>
      <c r="BA1022" s="1082"/>
      <c r="BB1022" s="1082"/>
    </row>
    <row r="1023" spans="1:54" ht="12.6" customHeight="1">
      <c r="A1023" s="762" t="s">
        <v>1685</v>
      </c>
    </row>
    <row r="1024" spans="1:54" ht="12.6" customHeight="1">
      <c r="A1024" s="1058"/>
      <c r="B1024" s="1059"/>
      <c r="C1024" s="1059"/>
      <c r="D1024" s="1059"/>
      <c r="E1024" s="1059"/>
      <c r="F1024" s="1059"/>
      <c r="G1024" s="1059"/>
      <c r="H1024" s="1059"/>
      <c r="I1024" s="1059"/>
      <c r="J1024" s="1059"/>
      <c r="K1024" s="1059"/>
      <c r="L1024" s="1059"/>
      <c r="M1024" s="1059"/>
      <c r="N1024" s="1059"/>
      <c r="O1024" s="1059"/>
      <c r="P1024" s="1059"/>
      <c r="Q1024" s="1059"/>
      <c r="R1024" s="1059"/>
      <c r="S1024" s="1059"/>
      <c r="T1024" s="1059"/>
      <c r="U1024" s="1059"/>
      <c r="V1024" s="1059"/>
      <c r="W1024" s="1059"/>
      <c r="X1024" s="1059"/>
      <c r="Y1024" s="1059"/>
      <c r="Z1024" s="1059"/>
      <c r="AA1024" s="1059"/>
      <c r="AB1024" s="1059"/>
      <c r="AC1024" s="1059"/>
      <c r="AD1024" s="1059"/>
      <c r="AE1024" s="1059"/>
      <c r="AF1024" s="1059"/>
      <c r="AG1024" s="1059"/>
      <c r="AH1024" s="1059"/>
      <c r="AI1024" s="1059"/>
      <c r="AJ1024" s="1059"/>
      <c r="AK1024" s="1059"/>
      <c r="AL1024" s="1059"/>
      <c r="AM1024" s="1059"/>
      <c r="AN1024" s="1059"/>
      <c r="AO1024" s="1059"/>
      <c r="AP1024" s="1059"/>
      <c r="AQ1024" s="1059"/>
      <c r="AR1024" s="1059"/>
      <c r="AS1024" s="1059"/>
      <c r="AT1024" s="1059"/>
      <c r="AU1024" s="1059"/>
      <c r="AV1024" s="1059"/>
      <c r="AW1024" s="1059"/>
      <c r="AX1024" s="1059"/>
      <c r="AY1024" s="1059"/>
      <c r="AZ1024" s="1059"/>
      <c r="BA1024" s="1059"/>
      <c r="BB1024" s="1060"/>
    </row>
    <row r="1025" spans="1:54" ht="12.6" customHeight="1">
      <c r="A1025" s="1061"/>
      <c r="B1025" s="1062"/>
      <c r="C1025" s="1062"/>
      <c r="D1025" s="1062"/>
      <c r="E1025" s="1062"/>
      <c r="F1025" s="1062"/>
      <c r="G1025" s="1062"/>
      <c r="H1025" s="1062"/>
      <c r="I1025" s="1062"/>
      <c r="J1025" s="1062"/>
      <c r="K1025" s="1062"/>
      <c r="L1025" s="1062"/>
      <c r="M1025" s="1062"/>
      <c r="N1025" s="1062"/>
      <c r="O1025" s="1062"/>
      <c r="P1025" s="1062"/>
      <c r="Q1025" s="1062"/>
      <c r="R1025" s="1062"/>
      <c r="S1025" s="1062"/>
      <c r="T1025" s="1062"/>
      <c r="U1025" s="1062"/>
      <c r="V1025" s="1062"/>
      <c r="W1025" s="1062"/>
      <c r="X1025" s="1062"/>
      <c r="Y1025" s="1062"/>
      <c r="Z1025" s="1062"/>
      <c r="AA1025" s="1062"/>
      <c r="AB1025" s="1062"/>
      <c r="AC1025" s="1062"/>
      <c r="AD1025" s="1062"/>
      <c r="AE1025" s="1062"/>
      <c r="AF1025" s="1062"/>
      <c r="AG1025" s="1062"/>
      <c r="AH1025" s="1062"/>
      <c r="AI1025" s="1062"/>
      <c r="AJ1025" s="1062"/>
      <c r="AK1025" s="1062"/>
      <c r="AL1025" s="1062"/>
      <c r="AM1025" s="1062"/>
      <c r="AN1025" s="1062"/>
      <c r="AO1025" s="1062"/>
      <c r="AP1025" s="1062"/>
      <c r="AQ1025" s="1062"/>
      <c r="AR1025" s="1062"/>
      <c r="AS1025" s="1062"/>
      <c r="AT1025" s="1062"/>
      <c r="AU1025" s="1062"/>
      <c r="AV1025" s="1062"/>
      <c r="AW1025" s="1062"/>
      <c r="AX1025" s="1062"/>
      <c r="AY1025" s="1062"/>
      <c r="AZ1025" s="1062"/>
      <c r="BA1025" s="1062"/>
      <c r="BB1025" s="1063"/>
    </row>
    <row r="1026" spans="1:54" ht="12.6" customHeight="1">
      <c r="A1026" s="1061"/>
      <c r="B1026" s="1062"/>
      <c r="C1026" s="1062"/>
      <c r="D1026" s="1062"/>
      <c r="E1026" s="1062"/>
      <c r="F1026" s="1062"/>
      <c r="G1026" s="1062"/>
      <c r="H1026" s="1062"/>
      <c r="I1026" s="1062"/>
      <c r="J1026" s="1062"/>
      <c r="K1026" s="1062"/>
      <c r="L1026" s="1062"/>
      <c r="M1026" s="1062"/>
      <c r="N1026" s="1062"/>
      <c r="O1026" s="1062"/>
      <c r="P1026" s="1062"/>
      <c r="Q1026" s="1062"/>
      <c r="R1026" s="1062"/>
      <c r="S1026" s="1062"/>
      <c r="T1026" s="1062"/>
      <c r="U1026" s="1062"/>
      <c r="V1026" s="1062"/>
      <c r="W1026" s="1062"/>
      <c r="X1026" s="1062"/>
      <c r="Y1026" s="1062"/>
      <c r="Z1026" s="1062"/>
      <c r="AA1026" s="1062"/>
      <c r="AB1026" s="1062"/>
      <c r="AC1026" s="1062"/>
      <c r="AD1026" s="1062"/>
      <c r="AE1026" s="1062"/>
      <c r="AF1026" s="1062"/>
      <c r="AG1026" s="1062"/>
      <c r="AH1026" s="1062"/>
      <c r="AI1026" s="1062"/>
      <c r="AJ1026" s="1062"/>
      <c r="AK1026" s="1062"/>
      <c r="AL1026" s="1062"/>
      <c r="AM1026" s="1062"/>
      <c r="AN1026" s="1062"/>
      <c r="AO1026" s="1062"/>
      <c r="AP1026" s="1062"/>
      <c r="AQ1026" s="1062"/>
      <c r="AR1026" s="1062"/>
      <c r="AS1026" s="1062"/>
      <c r="AT1026" s="1062"/>
      <c r="AU1026" s="1062"/>
      <c r="AV1026" s="1062"/>
      <c r="AW1026" s="1062"/>
      <c r="AX1026" s="1062"/>
      <c r="AY1026" s="1062"/>
      <c r="AZ1026" s="1062"/>
      <c r="BA1026" s="1062"/>
      <c r="BB1026" s="1063"/>
    </row>
    <row r="1027" spans="1:54" ht="12.6" customHeight="1">
      <c r="A1027" s="1064"/>
      <c r="B1027" s="1065"/>
      <c r="C1027" s="1065"/>
      <c r="D1027" s="1065"/>
      <c r="E1027" s="1065"/>
      <c r="F1027" s="1065"/>
      <c r="G1027" s="1065"/>
      <c r="H1027" s="1065"/>
      <c r="I1027" s="1065"/>
      <c r="J1027" s="1065"/>
      <c r="K1027" s="1065"/>
      <c r="L1027" s="1065"/>
      <c r="M1027" s="1065"/>
      <c r="N1027" s="1065"/>
      <c r="O1027" s="1065"/>
      <c r="P1027" s="1065"/>
      <c r="Q1027" s="1065"/>
      <c r="R1027" s="1065"/>
      <c r="S1027" s="1065"/>
      <c r="T1027" s="1065"/>
      <c r="U1027" s="1065"/>
      <c r="V1027" s="1065"/>
      <c r="W1027" s="1065"/>
      <c r="X1027" s="1065"/>
      <c r="Y1027" s="1065"/>
      <c r="Z1027" s="1065"/>
      <c r="AA1027" s="1065"/>
      <c r="AB1027" s="1065"/>
      <c r="AC1027" s="1065"/>
      <c r="AD1027" s="1065"/>
      <c r="AE1027" s="1065"/>
      <c r="AF1027" s="1065"/>
      <c r="AG1027" s="1065"/>
      <c r="AH1027" s="1065"/>
      <c r="AI1027" s="1065"/>
      <c r="AJ1027" s="1065"/>
      <c r="AK1027" s="1065"/>
      <c r="AL1027" s="1065"/>
      <c r="AM1027" s="1065"/>
      <c r="AN1027" s="1065"/>
      <c r="AO1027" s="1065"/>
      <c r="AP1027" s="1065"/>
      <c r="AQ1027" s="1065"/>
      <c r="AR1027" s="1065"/>
      <c r="AS1027" s="1065"/>
      <c r="AT1027" s="1065"/>
      <c r="AU1027" s="1065"/>
      <c r="AV1027" s="1065"/>
      <c r="AW1027" s="1065"/>
      <c r="AX1027" s="1065"/>
      <c r="AY1027" s="1065"/>
      <c r="AZ1027" s="1065"/>
      <c r="BA1027" s="1065"/>
      <c r="BB1027" s="1066"/>
    </row>
    <row r="1028" spans="1:54" ht="12.6" customHeight="1">
      <c r="A1028" s="769" t="s">
        <v>1684</v>
      </c>
    </row>
    <row r="1029" spans="1:54" ht="12.6" customHeight="1">
      <c r="A1029" s="782"/>
      <c r="B1029" s="783"/>
      <c r="C1029" s="783"/>
      <c r="D1029" s="783"/>
      <c r="E1029" s="783"/>
      <c r="F1029" s="783"/>
      <c r="G1029" s="783"/>
      <c r="H1029" s="783"/>
      <c r="I1029" s="783"/>
      <c r="J1029" s="783"/>
      <c r="K1029" s="783"/>
      <c r="L1029" s="783"/>
      <c r="M1029" s="783"/>
      <c r="N1029" s="783"/>
      <c r="O1029" s="783"/>
      <c r="P1029" s="783"/>
      <c r="Q1029" s="783"/>
      <c r="R1029" s="783"/>
      <c r="S1029" s="783"/>
      <c r="T1029" s="783"/>
      <c r="U1029" s="783"/>
      <c r="V1029" s="783"/>
      <c r="W1029" s="783"/>
      <c r="X1029" s="783"/>
      <c r="Y1029" s="783"/>
      <c r="Z1029" s="783"/>
      <c r="AA1029" s="783"/>
      <c r="AB1029" s="783"/>
      <c r="AC1029" s="792"/>
      <c r="AD1029" s="1054" t="s">
        <v>569</v>
      </c>
      <c r="AE1029" s="1055"/>
      <c r="AF1029" s="1055"/>
      <c r="AG1029" s="1055"/>
      <c r="AH1029" s="1055"/>
      <c r="AI1029" s="1055"/>
      <c r="AJ1029" s="1055"/>
      <c r="AK1029" s="1055"/>
      <c r="AL1029" s="1055"/>
      <c r="AM1029" s="1055"/>
      <c r="AN1029" s="1055"/>
      <c r="AO1029" s="1055"/>
      <c r="AP1029" s="1055"/>
      <c r="AQ1029" s="1055"/>
      <c r="AR1029" s="1055"/>
      <c r="AS1029" s="1055"/>
      <c r="AT1029" s="1055"/>
      <c r="AU1029" s="1055"/>
      <c r="AV1029" s="1055"/>
      <c r="AW1029" s="1055"/>
      <c r="AX1029" s="1055"/>
      <c r="AY1029" s="1055"/>
      <c r="AZ1029" s="1055"/>
      <c r="BA1029" s="1055"/>
      <c r="BB1029" s="1056"/>
    </row>
    <row r="1030" spans="1:54" ht="12.6" customHeight="1">
      <c r="A1030" s="785"/>
      <c r="B1030" s="765"/>
      <c r="C1030" s="765"/>
      <c r="D1030" s="765"/>
      <c r="E1030" s="765"/>
      <c r="F1030" s="765"/>
      <c r="G1030" s="765"/>
      <c r="H1030" s="765"/>
      <c r="I1030" s="765"/>
      <c r="J1030" s="765"/>
      <c r="K1030" s="765"/>
      <c r="L1030" s="765"/>
      <c r="M1030" s="765"/>
      <c r="N1030" s="765"/>
      <c r="O1030" s="765"/>
      <c r="P1030" s="765"/>
      <c r="Q1030" s="765"/>
      <c r="R1030" s="765"/>
      <c r="S1030" s="765"/>
      <c r="T1030" s="765"/>
      <c r="U1030" s="765"/>
      <c r="V1030" s="765"/>
      <c r="W1030" s="765"/>
      <c r="X1030" s="765"/>
      <c r="Y1030" s="765"/>
      <c r="Z1030" s="765"/>
      <c r="AA1030" s="765"/>
      <c r="AB1030" s="765"/>
      <c r="AC1030" s="793"/>
      <c r="AD1030" s="1148"/>
      <c r="AE1030" s="1149"/>
      <c r="AF1030" s="1149"/>
      <c r="AG1030" s="1149"/>
      <c r="AH1030" s="1149"/>
      <c r="AI1030" s="1149"/>
      <c r="AJ1030" s="1149"/>
      <c r="AK1030" s="1149"/>
      <c r="AL1030" s="1149"/>
      <c r="AM1030" s="1150"/>
      <c r="AN1030" s="1148" t="s">
        <v>1646</v>
      </c>
      <c r="AO1030" s="1149"/>
      <c r="AP1030" s="1149"/>
      <c r="AQ1030" s="1149"/>
      <c r="AR1030" s="1149"/>
      <c r="AS1030" s="1149"/>
      <c r="AT1030" s="1149"/>
      <c r="AU1030" s="1149"/>
      <c r="AV1030" s="1149"/>
      <c r="AW1030" s="1149"/>
      <c r="AX1030" s="1149"/>
      <c r="AY1030" s="1149"/>
      <c r="AZ1030" s="1149"/>
      <c r="BA1030" s="1149"/>
      <c r="BB1030" s="1150"/>
    </row>
    <row r="1031" spans="1:54" ht="12.6" customHeight="1">
      <c r="A1031" s="785" t="s">
        <v>568</v>
      </c>
      <c r="B1031" s="765"/>
      <c r="C1031" s="765"/>
      <c r="D1031" s="765"/>
      <c r="E1031" s="765"/>
      <c r="F1031" s="765"/>
      <c r="G1031" s="765"/>
      <c r="H1031" s="765"/>
      <c r="I1031" s="765"/>
      <c r="J1031" s="765"/>
      <c r="K1031" s="765"/>
      <c r="L1031" s="765"/>
      <c r="M1031" s="765"/>
      <c r="N1031" s="765"/>
      <c r="O1031" s="765"/>
      <c r="P1031" s="765"/>
      <c r="Q1031" s="765"/>
      <c r="R1031" s="765"/>
      <c r="S1031" s="765"/>
      <c r="T1031" s="765"/>
      <c r="U1031" s="765"/>
      <c r="V1031" s="765"/>
      <c r="W1031" s="765"/>
      <c r="X1031" s="765"/>
      <c r="Y1031" s="765"/>
      <c r="Z1031" s="765"/>
      <c r="AA1031" s="765"/>
      <c r="AB1031" s="765"/>
      <c r="AC1031" s="793"/>
      <c r="AD1031" s="1048" t="s">
        <v>1645</v>
      </c>
      <c r="AE1031" s="1049"/>
      <c r="AF1031" s="1049"/>
      <c r="AG1031" s="1049"/>
      <c r="AH1031" s="1049"/>
      <c r="AI1031" s="1049"/>
      <c r="AJ1031" s="1049"/>
      <c r="AK1031" s="1049"/>
      <c r="AL1031" s="1049"/>
      <c r="AM1031" s="1050"/>
      <c r="AN1031" s="1048" t="s">
        <v>1644</v>
      </c>
      <c r="AO1031" s="1049"/>
      <c r="AP1031" s="1049"/>
      <c r="AQ1031" s="1049"/>
      <c r="AR1031" s="1049"/>
      <c r="AS1031" s="1049"/>
      <c r="AT1031" s="1049"/>
      <c r="AU1031" s="1049"/>
      <c r="AV1031" s="1049"/>
      <c r="AW1031" s="1049"/>
      <c r="AX1031" s="1049"/>
      <c r="AY1031" s="1049"/>
      <c r="AZ1031" s="1049"/>
      <c r="BA1031" s="1049"/>
      <c r="BB1031" s="1050"/>
    </row>
    <row r="1032" spans="1:54" ht="12.6" customHeight="1">
      <c r="A1032" s="785"/>
      <c r="B1032" s="765"/>
      <c r="C1032" s="765"/>
      <c r="D1032" s="765"/>
      <c r="E1032" s="765"/>
      <c r="F1032" s="765"/>
      <c r="G1032" s="765"/>
      <c r="H1032" s="765"/>
      <c r="I1032" s="765"/>
      <c r="J1032" s="765"/>
      <c r="K1032" s="765"/>
      <c r="L1032" s="765"/>
      <c r="M1032" s="765"/>
      <c r="N1032" s="765"/>
      <c r="O1032" s="765"/>
      <c r="P1032" s="765"/>
      <c r="Q1032" s="765"/>
      <c r="R1032" s="765"/>
      <c r="S1032" s="765"/>
      <c r="T1032" s="765"/>
      <c r="U1032" s="765"/>
      <c r="V1032" s="765"/>
      <c r="W1032" s="765"/>
      <c r="X1032" s="765"/>
      <c r="Y1032" s="765"/>
      <c r="Z1032" s="765"/>
      <c r="AA1032" s="765"/>
      <c r="AB1032" s="765"/>
      <c r="AC1032" s="793"/>
      <c r="AD1032" s="1048" t="s">
        <v>1643</v>
      </c>
      <c r="AE1032" s="1049"/>
      <c r="AF1032" s="1049"/>
      <c r="AG1032" s="1049"/>
      <c r="AH1032" s="1049"/>
      <c r="AI1032" s="1049"/>
      <c r="AJ1032" s="1049"/>
      <c r="AK1032" s="1049"/>
      <c r="AL1032" s="1049"/>
      <c r="AM1032" s="1050"/>
      <c r="AN1032" s="1048" t="s">
        <v>1620</v>
      </c>
      <c r="AO1032" s="1049"/>
      <c r="AP1032" s="1049"/>
      <c r="AQ1032" s="1049"/>
      <c r="AR1032" s="1049"/>
      <c r="AS1032" s="1049"/>
      <c r="AT1032" s="1049"/>
      <c r="AU1032" s="1049"/>
      <c r="AV1032" s="1049"/>
      <c r="AW1032" s="1049"/>
      <c r="AX1032" s="1049"/>
      <c r="AY1032" s="1049"/>
      <c r="AZ1032" s="1049"/>
      <c r="BA1032" s="1049"/>
      <c r="BB1032" s="1050"/>
    </row>
    <row r="1033" spans="1:54" ht="12.6" customHeight="1">
      <c r="A1033" s="1051" t="s">
        <v>817</v>
      </c>
      <c r="B1033" s="1052"/>
      <c r="C1033" s="1052"/>
      <c r="D1033" s="1052"/>
      <c r="E1033" s="1052"/>
      <c r="F1033" s="1052"/>
      <c r="G1033" s="1052"/>
      <c r="H1033" s="1052"/>
      <c r="I1033" s="1052"/>
      <c r="J1033" s="1052"/>
      <c r="K1033" s="1052"/>
      <c r="L1033" s="1052"/>
      <c r="M1033" s="1052"/>
      <c r="N1033" s="1052"/>
      <c r="O1033" s="1052"/>
      <c r="P1033" s="1052"/>
      <c r="Q1033" s="1052"/>
      <c r="R1033" s="1052"/>
      <c r="S1033" s="1052"/>
      <c r="T1033" s="1052"/>
      <c r="U1033" s="1052"/>
      <c r="V1033" s="1052"/>
      <c r="W1033" s="1052"/>
      <c r="X1033" s="1052"/>
      <c r="Y1033" s="1052"/>
      <c r="Z1033" s="1052"/>
      <c r="AA1033" s="1052"/>
      <c r="AB1033" s="1052"/>
      <c r="AC1033" s="1053"/>
      <c r="AD1033" s="1051" t="s">
        <v>1542</v>
      </c>
      <c r="AE1033" s="1052"/>
      <c r="AF1033" s="1052"/>
      <c r="AG1033" s="1052"/>
      <c r="AH1033" s="1052"/>
      <c r="AI1033" s="1052"/>
      <c r="AJ1033" s="1052"/>
      <c r="AK1033" s="1052"/>
      <c r="AL1033" s="1052"/>
      <c r="AM1033" s="1053"/>
      <c r="AN1033" s="1051" t="s">
        <v>819</v>
      </c>
      <c r="AO1033" s="1052"/>
      <c r="AP1033" s="1052"/>
      <c r="AQ1033" s="1052"/>
      <c r="AR1033" s="1052"/>
      <c r="AS1033" s="1052"/>
      <c r="AT1033" s="1052"/>
      <c r="AU1033" s="1052"/>
      <c r="AV1033" s="1052"/>
      <c r="AW1033" s="1052"/>
      <c r="AX1033" s="1052"/>
      <c r="AY1033" s="1052"/>
      <c r="AZ1033" s="1052"/>
      <c r="BA1033" s="1052"/>
      <c r="BB1033" s="1053"/>
    </row>
    <row r="1034" spans="1:54" ht="12.6" customHeight="1">
      <c r="A1034" s="777" t="s">
        <v>570</v>
      </c>
      <c r="B1034" s="778"/>
      <c r="C1034" s="778"/>
      <c r="D1034" s="778"/>
      <c r="E1034" s="778"/>
      <c r="F1034" s="778"/>
      <c r="G1034" s="778"/>
      <c r="H1034" s="778"/>
      <c r="I1034" s="778"/>
      <c r="J1034" s="778"/>
      <c r="K1034" s="778"/>
      <c r="L1034" s="778"/>
      <c r="M1034" s="778"/>
      <c r="N1034" s="778"/>
      <c r="O1034" s="778"/>
      <c r="P1034" s="778"/>
      <c r="Q1034" s="778"/>
      <c r="R1034" s="778"/>
      <c r="S1034" s="778"/>
      <c r="T1034" s="778"/>
      <c r="U1034" s="778"/>
      <c r="V1034" s="778"/>
      <c r="W1034" s="778"/>
      <c r="X1034" s="778"/>
      <c r="Y1034" s="778"/>
      <c r="Z1034" s="778"/>
      <c r="AA1034" s="778"/>
      <c r="AB1034" s="778"/>
      <c r="AC1034" s="779"/>
      <c r="AD1034" s="1101"/>
      <c r="AE1034" s="1102"/>
      <c r="AF1034" s="1102"/>
      <c r="AG1034" s="1102"/>
      <c r="AH1034" s="1102"/>
      <c r="AI1034" s="1102"/>
      <c r="AJ1034" s="1102"/>
      <c r="AK1034" s="1102"/>
      <c r="AL1034" s="1102"/>
      <c r="AM1034" s="1093"/>
      <c r="AN1034" s="1101"/>
      <c r="AO1034" s="1102"/>
      <c r="AP1034" s="1102"/>
      <c r="AQ1034" s="1102"/>
      <c r="AR1034" s="1102"/>
      <c r="AS1034" s="1102"/>
      <c r="AT1034" s="1102"/>
      <c r="AU1034" s="1102"/>
      <c r="AV1034" s="1102"/>
      <c r="AW1034" s="1102"/>
      <c r="AX1034" s="1102"/>
      <c r="AY1034" s="1102"/>
      <c r="AZ1034" s="1102"/>
      <c r="BA1034" s="1102"/>
      <c r="BB1034" s="1093"/>
    </row>
    <row r="1035" spans="1:54" ht="12.6" customHeight="1">
      <c r="A1035" s="770" t="s">
        <v>571</v>
      </c>
      <c r="B1035" s="771"/>
      <c r="C1035" s="771"/>
      <c r="D1035" s="771"/>
      <c r="E1035" s="771"/>
      <c r="F1035" s="771"/>
      <c r="G1035" s="771"/>
      <c r="H1035" s="771"/>
      <c r="I1035" s="771"/>
      <c r="J1035" s="771"/>
      <c r="K1035" s="771"/>
      <c r="L1035" s="771"/>
      <c r="M1035" s="771"/>
      <c r="N1035" s="771"/>
      <c r="O1035" s="771"/>
      <c r="P1035" s="771"/>
      <c r="Q1035" s="771"/>
      <c r="R1035" s="771"/>
      <c r="S1035" s="771"/>
      <c r="T1035" s="771"/>
      <c r="U1035" s="771"/>
      <c r="V1035" s="771"/>
      <c r="W1035" s="771"/>
      <c r="X1035" s="771"/>
      <c r="Y1035" s="771"/>
      <c r="Z1035" s="771"/>
      <c r="AA1035" s="771"/>
      <c r="AB1035" s="771"/>
      <c r="AC1035" s="772"/>
      <c r="AD1035" s="1104"/>
      <c r="AE1035" s="1105"/>
      <c r="AF1035" s="1105"/>
      <c r="AG1035" s="1105"/>
      <c r="AH1035" s="1105"/>
      <c r="AI1035" s="1105"/>
      <c r="AJ1035" s="1105"/>
      <c r="AK1035" s="1105"/>
      <c r="AL1035" s="1105"/>
      <c r="AM1035" s="1106"/>
      <c r="AN1035" s="1104"/>
      <c r="AO1035" s="1105"/>
      <c r="AP1035" s="1105"/>
      <c r="AQ1035" s="1105"/>
      <c r="AR1035" s="1105"/>
      <c r="AS1035" s="1105"/>
      <c r="AT1035" s="1105"/>
      <c r="AU1035" s="1105"/>
      <c r="AV1035" s="1105"/>
      <c r="AW1035" s="1105"/>
      <c r="AX1035" s="1105"/>
      <c r="AY1035" s="1105"/>
      <c r="AZ1035" s="1105"/>
      <c r="BA1035" s="1105"/>
      <c r="BB1035" s="1106"/>
    </row>
    <row r="1036" spans="1:54" ht="12.6" customHeight="1">
      <c r="A1036" s="770" t="s">
        <v>572</v>
      </c>
      <c r="B1036" s="771"/>
      <c r="C1036" s="771"/>
      <c r="D1036" s="771"/>
      <c r="E1036" s="771"/>
      <c r="F1036" s="771"/>
      <c r="G1036" s="771"/>
      <c r="H1036" s="771"/>
      <c r="I1036" s="771"/>
      <c r="J1036" s="771"/>
      <c r="K1036" s="771"/>
      <c r="L1036" s="771"/>
      <c r="M1036" s="771"/>
      <c r="N1036" s="771"/>
      <c r="O1036" s="771"/>
      <c r="P1036" s="771"/>
      <c r="Q1036" s="771"/>
      <c r="R1036" s="771"/>
      <c r="S1036" s="771"/>
      <c r="T1036" s="771"/>
      <c r="U1036" s="771"/>
      <c r="V1036" s="771"/>
      <c r="W1036" s="771"/>
      <c r="X1036" s="771"/>
      <c r="Y1036" s="771"/>
      <c r="Z1036" s="771"/>
      <c r="AA1036" s="771"/>
      <c r="AB1036" s="771"/>
      <c r="AC1036" s="772"/>
      <c r="AD1036" s="1104"/>
      <c r="AE1036" s="1105"/>
      <c r="AF1036" s="1105"/>
      <c r="AG1036" s="1105"/>
      <c r="AH1036" s="1105"/>
      <c r="AI1036" s="1105"/>
      <c r="AJ1036" s="1105"/>
      <c r="AK1036" s="1105"/>
      <c r="AL1036" s="1105"/>
      <c r="AM1036" s="1106"/>
      <c r="AN1036" s="1104"/>
      <c r="AO1036" s="1105"/>
      <c r="AP1036" s="1105"/>
      <c r="AQ1036" s="1105"/>
      <c r="AR1036" s="1105"/>
      <c r="AS1036" s="1105"/>
      <c r="AT1036" s="1105"/>
      <c r="AU1036" s="1105"/>
      <c r="AV1036" s="1105"/>
      <c r="AW1036" s="1105"/>
      <c r="AX1036" s="1105"/>
      <c r="AY1036" s="1105"/>
      <c r="AZ1036" s="1105"/>
      <c r="BA1036" s="1105"/>
      <c r="BB1036" s="1106"/>
    </row>
    <row r="1037" spans="1:54" ht="12.6" customHeight="1">
      <c r="A1037" s="770" t="s">
        <v>573</v>
      </c>
      <c r="B1037" s="771"/>
      <c r="C1037" s="771"/>
      <c r="D1037" s="771"/>
      <c r="E1037" s="771"/>
      <c r="F1037" s="771"/>
      <c r="G1037" s="771"/>
      <c r="H1037" s="771"/>
      <c r="I1037" s="771"/>
      <c r="J1037" s="771"/>
      <c r="K1037" s="771"/>
      <c r="L1037" s="771"/>
      <c r="M1037" s="771"/>
      <c r="N1037" s="771"/>
      <c r="O1037" s="771"/>
      <c r="P1037" s="771"/>
      <c r="Q1037" s="771"/>
      <c r="R1037" s="771"/>
      <c r="S1037" s="771"/>
      <c r="T1037" s="771"/>
      <c r="U1037" s="771"/>
      <c r="V1037" s="771"/>
      <c r="W1037" s="771"/>
      <c r="X1037" s="771"/>
      <c r="Y1037" s="771"/>
      <c r="Z1037" s="771"/>
      <c r="AA1037" s="771"/>
      <c r="AB1037" s="771"/>
      <c r="AC1037" s="772"/>
      <c r="AD1037" s="1104"/>
      <c r="AE1037" s="1105"/>
      <c r="AF1037" s="1105"/>
      <c r="AG1037" s="1105"/>
      <c r="AH1037" s="1105"/>
      <c r="AI1037" s="1105"/>
      <c r="AJ1037" s="1105"/>
      <c r="AK1037" s="1105"/>
      <c r="AL1037" s="1105"/>
      <c r="AM1037" s="1106"/>
      <c r="AN1037" s="1104"/>
      <c r="AO1037" s="1105"/>
      <c r="AP1037" s="1105"/>
      <c r="AQ1037" s="1105"/>
      <c r="AR1037" s="1105"/>
      <c r="AS1037" s="1105"/>
      <c r="AT1037" s="1105"/>
      <c r="AU1037" s="1105"/>
      <c r="AV1037" s="1105"/>
      <c r="AW1037" s="1105"/>
      <c r="AX1037" s="1105"/>
      <c r="AY1037" s="1105"/>
      <c r="AZ1037" s="1105"/>
      <c r="BA1037" s="1105"/>
      <c r="BB1037" s="1106"/>
    </row>
    <row r="1038" spans="1:54" ht="12.6" customHeight="1">
      <c r="A1038" s="824" t="s">
        <v>479</v>
      </c>
      <c r="B1038" s="771"/>
      <c r="C1038" s="771"/>
      <c r="D1038" s="771"/>
      <c r="E1038" s="771"/>
      <c r="F1038" s="771"/>
      <c r="G1038" s="771"/>
      <c r="H1038" s="771"/>
      <c r="I1038" s="771"/>
      <c r="J1038" s="771"/>
      <c r="K1038" s="771"/>
      <c r="L1038" s="771"/>
      <c r="M1038" s="771"/>
      <c r="N1038" s="771"/>
      <c r="O1038" s="771"/>
      <c r="P1038" s="771"/>
      <c r="Q1038" s="771"/>
      <c r="R1038" s="771"/>
      <c r="S1038" s="771"/>
      <c r="T1038" s="771"/>
      <c r="U1038" s="771"/>
      <c r="V1038" s="771"/>
      <c r="W1038" s="771"/>
      <c r="X1038" s="771"/>
      <c r="Y1038" s="771"/>
      <c r="Z1038" s="771"/>
      <c r="AA1038" s="771"/>
      <c r="AB1038" s="771"/>
      <c r="AC1038" s="772"/>
      <c r="AD1038" s="1104"/>
      <c r="AE1038" s="1105"/>
      <c r="AF1038" s="1105"/>
      <c r="AG1038" s="1105"/>
      <c r="AH1038" s="1105"/>
      <c r="AI1038" s="1105"/>
      <c r="AJ1038" s="1105"/>
      <c r="AK1038" s="1105"/>
      <c r="AL1038" s="1105"/>
      <c r="AM1038" s="1106"/>
      <c r="AN1038" s="1104"/>
      <c r="AO1038" s="1105"/>
      <c r="AP1038" s="1105"/>
      <c r="AQ1038" s="1105"/>
      <c r="AR1038" s="1105"/>
      <c r="AS1038" s="1105"/>
      <c r="AT1038" s="1105"/>
      <c r="AU1038" s="1105"/>
      <c r="AV1038" s="1105"/>
      <c r="AW1038" s="1105"/>
      <c r="AX1038" s="1105"/>
      <c r="AY1038" s="1105"/>
      <c r="AZ1038" s="1105"/>
      <c r="BA1038" s="1105"/>
      <c r="BB1038" s="1106"/>
    </row>
    <row r="1039" spans="1:54" ht="12.6" customHeight="1">
      <c r="A1039" s="769" t="s">
        <v>1683</v>
      </c>
    </row>
    <row r="1040" spans="1:54" ht="12.6" customHeight="1">
      <c r="A1040" s="1058"/>
      <c r="B1040" s="1059"/>
      <c r="C1040" s="1059"/>
      <c r="D1040" s="1059"/>
      <c r="E1040" s="1059"/>
      <c r="F1040" s="1059"/>
      <c r="G1040" s="1059"/>
      <c r="H1040" s="1059"/>
      <c r="I1040" s="1059"/>
      <c r="J1040" s="1059"/>
      <c r="K1040" s="1059"/>
      <c r="L1040" s="1059"/>
      <c r="M1040" s="1059"/>
      <c r="N1040" s="1059"/>
      <c r="O1040" s="1059"/>
      <c r="P1040" s="1059"/>
      <c r="Q1040" s="1059"/>
      <c r="R1040" s="1059"/>
      <c r="S1040" s="1059"/>
      <c r="T1040" s="1059"/>
      <c r="U1040" s="1059"/>
      <c r="V1040" s="1059"/>
      <c r="W1040" s="1059"/>
      <c r="X1040" s="1059"/>
      <c r="Y1040" s="1059"/>
      <c r="Z1040" s="1059"/>
      <c r="AA1040" s="1059"/>
      <c r="AB1040" s="1059"/>
      <c r="AC1040" s="1059"/>
      <c r="AD1040" s="1059"/>
      <c r="AE1040" s="1059"/>
      <c r="AF1040" s="1059"/>
      <c r="AG1040" s="1059"/>
      <c r="AH1040" s="1059"/>
      <c r="AI1040" s="1059"/>
      <c r="AJ1040" s="1059"/>
      <c r="AK1040" s="1059"/>
      <c r="AL1040" s="1059"/>
      <c r="AM1040" s="1059"/>
      <c r="AN1040" s="1059"/>
      <c r="AO1040" s="1059"/>
      <c r="AP1040" s="1059"/>
      <c r="AQ1040" s="1059"/>
      <c r="AR1040" s="1059"/>
      <c r="AS1040" s="1059"/>
      <c r="AT1040" s="1059"/>
      <c r="AU1040" s="1059"/>
      <c r="AV1040" s="1059"/>
      <c r="AW1040" s="1059"/>
      <c r="AX1040" s="1059"/>
      <c r="AY1040" s="1059"/>
      <c r="AZ1040" s="1059"/>
      <c r="BA1040" s="1059"/>
      <c r="BB1040" s="1060"/>
    </row>
    <row r="1041" spans="1:54" ht="12.6" customHeight="1">
      <c r="A1041" s="1061"/>
      <c r="B1041" s="1062"/>
      <c r="C1041" s="1062"/>
      <c r="D1041" s="1062"/>
      <c r="E1041" s="1062"/>
      <c r="F1041" s="1062"/>
      <c r="G1041" s="1062"/>
      <c r="H1041" s="1062"/>
      <c r="I1041" s="1062"/>
      <c r="J1041" s="1062"/>
      <c r="K1041" s="1062"/>
      <c r="L1041" s="1062"/>
      <c r="M1041" s="1062"/>
      <c r="N1041" s="1062"/>
      <c r="O1041" s="1062"/>
      <c r="P1041" s="1062"/>
      <c r="Q1041" s="1062"/>
      <c r="R1041" s="1062"/>
      <c r="S1041" s="1062"/>
      <c r="T1041" s="1062"/>
      <c r="U1041" s="1062"/>
      <c r="V1041" s="1062"/>
      <c r="W1041" s="1062"/>
      <c r="X1041" s="1062"/>
      <c r="Y1041" s="1062"/>
      <c r="Z1041" s="1062"/>
      <c r="AA1041" s="1062"/>
      <c r="AB1041" s="1062"/>
      <c r="AC1041" s="1062"/>
      <c r="AD1041" s="1062"/>
      <c r="AE1041" s="1062"/>
      <c r="AF1041" s="1062"/>
      <c r="AG1041" s="1062"/>
      <c r="AH1041" s="1062"/>
      <c r="AI1041" s="1062"/>
      <c r="AJ1041" s="1062"/>
      <c r="AK1041" s="1062"/>
      <c r="AL1041" s="1062"/>
      <c r="AM1041" s="1062"/>
      <c r="AN1041" s="1062"/>
      <c r="AO1041" s="1062"/>
      <c r="AP1041" s="1062"/>
      <c r="AQ1041" s="1062"/>
      <c r="AR1041" s="1062"/>
      <c r="AS1041" s="1062"/>
      <c r="AT1041" s="1062"/>
      <c r="AU1041" s="1062"/>
      <c r="AV1041" s="1062"/>
      <c r="AW1041" s="1062"/>
      <c r="AX1041" s="1062"/>
      <c r="AY1041" s="1062"/>
      <c r="AZ1041" s="1062"/>
      <c r="BA1041" s="1062"/>
      <c r="BB1041" s="1063"/>
    </row>
    <row r="1042" spans="1:54" ht="12.6" customHeight="1">
      <c r="A1042" s="1061"/>
      <c r="B1042" s="1062"/>
      <c r="C1042" s="1062"/>
      <c r="D1042" s="1062"/>
      <c r="E1042" s="1062"/>
      <c r="F1042" s="1062"/>
      <c r="G1042" s="1062"/>
      <c r="H1042" s="1062"/>
      <c r="I1042" s="1062"/>
      <c r="J1042" s="1062"/>
      <c r="K1042" s="1062"/>
      <c r="L1042" s="1062"/>
      <c r="M1042" s="1062"/>
      <c r="N1042" s="1062"/>
      <c r="O1042" s="1062"/>
      <c r="P1042" s="1062"/>
      <c r="Q1042" s="1062"/>
      <c r="R1042" s="1062"/>
      <c r="S1042" s="1062"/>
      <c r="T1042" s="1062"/>
      <c r="U1042" s="1062"/>
      <c r="V1042" s="1062"/>
      <c r="W1042" s="1062"/>
      <c r="X1042" s="1062"/>
      <c r="Y1042" s="1062"/>
      <c r="Z1042" s="1062"/>
      <c r="AA1042" s="1062"/>
      <c r="AB1042" s="1062"/>
      <c r="AC1042" s="1062"/>
      <c r="AD1042" s="1062"/>
      <c r="AE1042" s="1062"/>
      <c r="AF1042" s="1062"/>
      <c r="AG1042" s="1062"/>
      <c r="AH1042" s="1062"/>
      <c r="AI1042" s="1062"/>
      <c r="AJ1042" s="1062"/>
      <c r="AK1042" s="1062"/>
      <c r="AL1042" s="1062"/>
      <c r="AM1042" s="1062"/>
      <c r="AN1042" s="1062"/>
      <c r="AO1042" s="1062"/>
      <c r="AP1042" s="1062"/>
      <c r="AQ1042" s="1062"/>
      <c r="AR1042" s="1062"/>
      <c r="AS1042" s="1062"/>
      <c r="AT1042" s="1062"/>
      <c r="AU1042" s="1062"/>
      <c r="AV1042" s="1062"/>
      <c r="AW1042" s="1062"/>
      <c r="AX1042" s="1062"/>
      <c r="AY1042" s="1062"/>
      <c r="AZ1042" s="1062"/>
      <c r="BA1042" s="1062"/>
      <c r="BB1042" s="1063"/>
    </row>
    <row r="1043" spans="1:54" ht="12.6" customHeight="1">
      <c r="A1043" s="1061"/>
      <c r="B1043" s="1062"/>
      <c r="C1043" s="1062"/>
      <c r="D1043" s="1062"/>
      <c r="E1043" s="1062"/>
      <c r="F1043" s="1062"/>
      <c r="G1043" s="1062"/>
      <c r="H1043" s="1062"/>
      <c r="I1043" s="1062"/>
      <c r="J1043" s="1062"/>
      <c r="K1043" s="1062"/>
      <c r="L1043" s="1062"/>
      <c r="M1043" s="1062"/>
      <c r="N1043" s="1062"/>
      <c r="O1043" s="1062"/>
      <c r="P1043" s="1062"/>
      <c r="Q1043" s="1062"/>
      <c r="R1043" s="1062"/>
      <c r="S1043" s="1062"/>
      <c r="T1043" s="1062"/>
      <c r="U1043" s="1062"/>
      <c r="V1043" s="1062"/>
      <c r="W1043" s="1062"/>
      <c r="X1043" s="1062"/>
      <c r="Y1043" s="1062"/>
      <c r="Z1043" s="1062"/>
      <c r="AA1043" s="1062"/>
      <c r="AB1043" s="1062"/>
      <c r="AC1043" s="1062"/>
      <c r="AD1043" s="1062"/>
      <c r="AE1043" s="1062"/>
      <c r="AF1043" s="1062"/>
      <c r="AG1043" s="1062"/>
      <c r="AH1043" s="1062"/>
      <c r="AI1043" s="1062"/>
      <c r="AJ1043" s="1062"/>
      <c r="AK1043" s="1062"/>
      <c r="AL1043" s="1062"/>
      <c r="AM1043" s="1062"/>
      <c r="AN1043" s="1062"/>
      <c r="AO1043" s="1062"/>
      <c r="AP1043" s="1062"/>
      <c r="AQ1043" s="1062"/>
      <c r="AR1043" s="1062"/>
      <c r="AS1043" s="1062"/>
      <c r="AT1043" s="1062"/>
      <c r="AU1043" s="1062"/>
      <c r="AV1043" s="1062"/>
      <c r="AW1043" s="1062"/>
      <c r="AX1043" s="1062"/>
      <c r="AY1043" s="1062"/>
      <c r="AZ1043" s="1062"/>
      <c r="BA1043" s="1062"/>
      <c r="BB1043" s="1063"/>
    </row>
    <row r="1044" spans="1:54" ht="12.6" customHeight="1">
      <c r="A1044" s="1064"/>
      <c r="B1044" s="1065"/>
      <c r="C1044" s="1065"/>
      <c r="D1044" s="1065"/>
      <c r="E1044" s="1065"/>
      <c r="F1044" s="1065"/>
      <c r="G1044" s="1065"/>
      <c r="H1044" s="1065"/>
      <c r="I1044" s="1065"/>
      <c r="J1044" s="1065"/>
      <c r="K1044" s="1065"/>
      <c r="L1044" s="1065"/>
      <c r="M1044" s="1065"/>
      <c r="N1044" s="1065"/>
      <c r="O1044" s="1065"/>
      <c r="P1044" s="1065"/>
      <c r="Q1044" s="1065"/>
      <c r="R1044" s="1065"/>
      <c r="S1044" s="1065"/>
      <c r="T1044" s="1065"/>
      <c r="U1044" s="1065"/>
      <c r="V1044" s="1065"/>
      <c r="W1044" s="1065"/>
      <c r="X1044" s="1065"/>
      <c r="Y1044" s="1065"/>
      <c r="Z1044" s="1065"/>
      <c r="AA1044" s="1065"/>
      <c r="AB1044" s="1065"/>
      <c r="AC1044" s="1065"/>
      <c r="AD1044" s="1065"/>
      <c r="AE1044" s="1065"/>
      <c r="AF1044" s="1065"/>
      <c r="AG1044" s="1065"/>
      <c r="AH1044" s="1065"/>
      <c r="AI1044" s="1065"/>
      <c r="AJ1044" s="1065"/>
      <c r="AK1044" s="1065"/>
      <c r="AL1044" s="1065"/>
      <c r="AM1044" s="1065"/>
      <c r="AN1044" s="1065"/>
      <c r="AO1044" s="1065"/>
      <c r="AP1044" s="1065"/>
      <c r="AQ1044" s="1065"/>
      <c r="AR1044" s="1065"/>
      <c r="AS1044" s="1065"/>
      <c r="AT1044" s="1065"/>
      <c r="AU1044" s="1065"/>
      <c r="AV1044" s="1065"/>
      <c r="AW1044" s="1065"/>
      <c r="AX1044" s="1065"/>
      <c r="AY1044" s="1065"/>
      <c r="AZ1044" s="1065"/>
      <c r="BA1044" s="1065"/>
      <c r="BB1044" s="1066"/>
    </row>
    <row r="1045" spans="1:54" s="289" customFormat="1" ht="12.6" customHeight="1">
      <c r="A1045" s="315" t="s">
        <v>3609</v>
      </c>
    </row>
    <row r="1046" spans="1:54" s="289" customFormat="1" ht="12.6" customHeight="1">
      <c r="A1046" s="315" t="s">
        <v>2302</v>
      </c>
      <c r="B1046" s="393"/>
      <c r="C1046" s="1036" t="str">
        <f>$C$2</f>
        <v>ELEKTROSYSTEM, a.s.</v>
      </c>
      <c r="D1046" s="1036"/>
      <c r="E1046" s="1036"/>
      <c r="F1046" s="1036"/>
      <c r="G1046" s="1036"/>
      <c r="H1046" s="1036"/>
      <c r="I1046" s="1036"/>
      <c r="J1046" s="1036"/>
      <c r="K1046" s="1036"/>
      <c r="L1046" s="1036"/>
      <c r="M1046" s="1036"/>
      <c r="N1046" s="1036"/>
      <c r="O1046" s="1036"/>
      <c r="P1046" s="1036"/>
      <c r="Q1046" s="1036"/>
      <c r="R1046" s="1036"/>
      <c r="S1046" s="1036"/>
      <c r="T1046" s="1036"/>
      <c r="U1046" s="1036"/>
      <c r="V1046" s="1036"/>
      <c r="W1046" s="1036"/>
      <c r="X1046" s="1036"/>
      <c r="Y1046" s="1036"/>
      <c r="Z1046" s="1037"/>
      <c r="AB1046" s="289" t="s">
        <v>922</v>
      </c>
      <c r="AD1046" s="1035" t="str">
        <f>$AD$2</f>
        <v>31571875</v>
      </c>
      <c r="AE1046" s="1036"/>
      <c r="AF1046" s="1036"/>
      <c r="AG1046" s="1036"/>
      <c r="AH1046" s="1036"/>
      <c r="AI1046" s="1036"/>
      <c r="AJ1046" s="1036"/>
      <c r="AK1046" s="1037"/>
      <c r="AL1046" s="289" t="s">
        <v>844</v>
      </c>
      <c r="AN1046" s="1026" t="str">
        <f>$AN$986</f>
        <v>21020448496</v>
      </c>
      <c r="AO1046" s="1027"/>
      <c r="AP1046" s="1027"/>
      <c r="AQ1046" s="1027"/>
      <c r="AR1046" s="1027"/>
      <c r="AS1046" s="1027"/>
      <c r="AT1046" s="1027"/>
      <c r="AU1046" s="1027"/>
      <c r="AV1046" s="1027"/>
      <c r="AW1046" s="1027"/>
      <c r="AX1046" s="1027"/>
      <c r="AY1046" s="1027"/>
      <c r="AZ1046" s="1027"/>
      <c r="BA1046" s="1027"/>
      <c r="BB1046" s="1028"/>
    </row>
    <row r="1047" spans="1:54" ht="12.6" customHeight="1">
      <c r="A1047" s="769"/>
    </row>
    <row r="1048" spans="1:54" ht="12.6" customHeight="1">
      <c r="A1048" s="769" t="s">
        <v>1682</v>
      </c>
    </row>
    <row r="1049" spans="1:54" ht="12.6" customHeight="1">
      <c r="A1049" s="782"/>
      <c r="B1049" s="783"/>
      <c r="C1049" s="783"/>
      <c r="D1049" s="783"/>
      <c r="E1049" s="783"/>
      <c r="F1049" s="783"/>
      <c r="G1049" s="783"/>
      <c r="H1049" s="792"/>
      <c r="I1049" s="1148" t="s">
        <v>816</v>
      </c>
      <c r="J1049" s="1149"/>
      <c r="K1049" s="1149"/>
      <c r="L1049" s="1149"/>
      <c r="M1049" s="1149"/>
      <c r="N1049" s="1149"/>
      <c r="O1049" s="1149"/>
      <c r="P1049" s="1149"/>
      <c r="Q1049" s="1149"/>
      <c r="R1049" s="1149"/>
      <c r="S1049" s="1149"/>
      <c r="T1049" s="1149"/>
      <c r="U1049" s="1149"/>
      <c r="V1049" s="1149"/>
      <c r="W1049" s="1149"/>
      <c r="X1049" s="1149"/>
      <c r="Y1049" s="1149"/>
      <c r="Z1049" s="1149"/>
      <c r="AA1049" s="1149"/>
      <c r="AB1049" s="1149"/>
      <c r="AC1049" s="1148" t="s">
        <v>1681</v>
      </c>
      <c r="AD1049" s="1149"/>
      <c r="AE1049" s="1149"/>
      <c r="AF1049" s="1149"/>
      <c r="AG1049" s="1149"/>
      <c r="AH1049" s="1149"/>
      <c r="AI1049" s="1149"/>
      <c r="AJ1049" s="1149"/>
      <c r="AK1049" s="1149"/>
      <c r="AL1049" s="1149"/>
      <c r="AM1049" s="1149"/>
      <c r="AN1049" s="1149"/>
      <c r="AO1049" s="1149"/>
      <c r="AP1049" s="1149"/>
      <c r="AQ1049" s="1149"/>
      <c r="AR1049" s="1149"/>
      <c r="AS1049" s="1149"/>
      <c r="AT1049" s="1149"/>
      <c r="AU1049" s="1149"/>
      <c r="AV1049" s="1149"/>
      <c r="AW1049" s="1149"/>
      <c r="AX1049" s="1149"/>
      <c r="AY1049" s="1149"/>
      <c r="AZ1049" s="1149"/>
      <c r="BA1049" s="1149"/>
      <c r="BB1049" s="1150"/>
    </row>
    <row r="1050" spans="1:54" ht="12.6" customHeight="1">
      <c r="A1050" s="785"/>
      <c r="B1050" s="765"/>
      <c r="C1050" s="765"/>
      <c r="D1050" s="765"/>
      <c r="E1050" s="765"/>
      <c r="F1050" s="765"/>
      <c r="G1050" s="765"/>
      <c r="H1050" s="793"/>
      <c r="I1050" s="788"/>
      <c r="J1050" s="825"/>
      <c r="K1050" s="825"/>
      <c r="L1050" s="825"/>
      <c r="M1050" s="825"/>
      <c r="N1050" s="825"/>
      <c r="O1050" s="825"/>
      <c r="P1050" s="825"/>
      <c r="Q1050" s="825"/>
      <c r="R1050" s="825"/>
      <c r="S1050" s="825"/>
      <c r="T1050" s="825"/>
      <c r="U1050" s="825"/>
      <c r="V1050" s="825"/>
      <c r="W1050" s="825"/>
      <c r="X1050" s="825"/>
      <c r="Y1050" s="825"/>
      <c r="Z1050" s="825"/>
      <c r="AA1050" s="825"/>
      <c r="AB1050" s="825"/>
      <c r="AC1050" s="1051" t="s">
        <v>1643</v>
      </c>
      <c r="AD1050" s="1052"/>
      <c r="AE1050" s="1052"/>
      <c r="AF1050" s="1052"/>
      <c r="AG1050" s="1052"/>
      <c r="AH1050" s="1052"/>
      <c r="AI1050" s="1052"/>
      <c r="AJ1050" s="1052"/>
      <c r="AK1050" s="1052"/>
      <c r="AL1050" s="1052"/>
      <c r="AM1050" s="1052"/>
      <c r="AN1050" s="1052"/>
      <c r="AO1050" s="1052"/>
      <c r="AP1050" s="1052"/>
      <c r="AQ1050" s="1052"/>
      <c r="AR1050" s="1052"/>
      <c r="AS1050" s="1052"/>
      <c r="AT1050" s="1052"/>
      <c r="AU1050" s="1052"/>
      <c r="AV1050" s="1052"/>
      <c r="AW1050" s="1052"/>
      <c r="AX1050" s="1052"/>
      <c r="AY1050" s="1052"/>
      <c r="AZ1050" s="1052"/>
      <c r="BA1050" s="1052"/>
      <c r="BB1050" s="1053"/>
    </row>
    <row r="1051" spans="1:54" ht="12.6" customHeight="1">
      <c r="A1051" s="1048" t="s">
        <v>952</v>
      </c>
      <c r="B1051" s="1049"/>
      <c r="C1051" s="1049"/>
      <c r="D1051" s="1049"/>
      <c r="E1051" s="1049"/>
      <c r="F1051" s="1049"/>
      <c r="G1051" s="1049"/>
      <c r="H1051" s="1050"/>
      <c r="I1051" s="1054" t="s">
        <v>517</v>
      </c>
      <c r="J1051" s="1055"/>
      <c r="K1051" s="1055"/>
      <c r="L1051" s="1055"/>
      <c r="M1051" s="1055"/>
      <c r="N1051" s="1055"/>
      <c r="O1051" s="1055"/>
      <c r="P1051" s="1055"/>
      <c r="Q1051" s="1055"/>
      <c r="R1051" s="1055"/>
      <c r="S1051" s="1055"/>
      <c r="T1051" s="1055"/>
      <c r="U1051" s="1055"/>
      <c r="V1051" s="1055"/>
      <c r="W1051" s="1055"/>
      <c r="X1051" s="1055"/>
      <c r="Y1051" s="1055"/>
      <c r="Z1051" s="1055"/>
      <c r="AA1051" s="1055"/>
      <c r="AB1051" s="1055"/>
      <c r="AC1051" s="1054" t="s">
        <v>517</v>
      </c>
      <c r="AD1051" s="1055"/>
      <c r="AE1051" s="1055"/>
      <c r="AF1051" s="1055"/>
      <c r="AG1051" s="1055"/>
      <c r="AH1051" s="1055"/>
      <c r="AI1051" s="1055"/>
      <c r="AJ1051" s="1055"/>
      <c r="AK1051" s="1055"/>
      <c r="AL1051" s="1055"/>
      <c r="AM1051" s="1055"/>
      <c r="AN1051" s="1055"/>
      <c r="AO1051" s="1055"/>
      <c r="AP1051" s="1055"/>
      <c r="AQ1051" s="1055"/>
      <c r="AR1051" s="1055"/>
      <c r="AS1051" s="1055"/>
      <c r="AT1051" s="1055"/>
      <c r="AU1051" s="1055"/>
      <c r="AV1051" s="1055"/>
      <c r="AW1051" s="1055"/>
      <c r="AX1051" s="1055"/>
      <c r="AY1051" s="1055"/>
      <c r="AZ1051" s="1055"/>
      <c r="BA1051" s="1055"/>
      <c r="BB1051" s="1056"/>
    </row>
    <row r="1052" spans="1:54" ht="12.6" customHeight="1">
      <c r="A1052" s="1048" t="s">
        <v>1680</v>
      </c>
      <c r="B1052" s="1049"/>
      <c r="C1052" s="1049"/>
      <c r="D1052" s="1049"/>
      <c r="E1052" s="1049"/>
      <c r="F1052" s="1049"/>
      <c r="G1052" s="1049"/>
      <c r="H1052" s="1050"/>
      <c r="I1052" s="1148" t="s">
        <v>1679</v>
      </c>
      <c r="J1052" s="1149"/>
      <c r="K1052" s="1149"/>
      <c r="L1052" s="1149"/>
      <c r="M1052" s="1149"/>
      <c r="N1052" s="1150"/>
      <c r="O1052" s="1148" t="s">
        <v>1678</v>
      </c>
      <c r="P1052" s="1149"/>
      <c r="Q1052" s="1149"/>
      <c r="R1052" s="1149"/>
      <c r="S1052" s="1149"/>
      <c r="T1052" s="1149"/>
      <c r="U1052" s="1149"/>
      <c r="V1052" s="1150"/>
      <c r="W1052" s="1148" t="s">
        <v>1677</v>
      </c>
      <c r="X1052" s="1149"/>
      <c r="Y1052" s="1149"/>
      <c r="Z1052" s="1149"/>
      <c r="AA1052" s="1149"/>
      <c r="AB1052" s="1149"/>
      <c r="AC1052" s="1148" t="s">
        <v>1679</v>
      </c>
      <c r="AD1052" s="1149"/>
      <c r="AE1052" s="1149"/>
      <c r="AF1052" s="1149"/>
      <c r="AG1052" s="1149"/>
      <c r="AH1052" s="1150"/>
      <c r="AI1052" s="1148" t="s">
        <v>1678</v>
      </c>
      <c r="AJ1052" s="1149"/>
      <c r="AK1052" s="1149"/>
      <c r="AL1052" s="1149"/>
      <c r="AM1052" s="1149"/>
      <c r="AN1052" s="1149"/>
      <c r="AO1052" s="1149"/>
      <c r="AP1052" s="1150"/>
      <c r="AQ1052" s="1148" t="s">
        <v>1677</v>
      </c>
      <c r="AR1052" s="1149"/>
      <c r="AS1052" s="1149"/>
      <c r="AT1052" s="1149"/>
      <c r="AU1052" s="1149"/>
      <c r="AV1052" s="1149"/>
      <c r="AW1052" s="1149"/>
      <c r="AX1052" s="1149"/>
      <c r="AY1052" s="1149"/>
      <c r="AZ1052" s="1149"/>
      <c r="BA1052" s="1149"/>
      <c r="BB1052" s="1150"/>
    </row>
    <row r="1053" spans="1:54" ht="12.6" customHeight="1">
      <c r="A1053" s="785"/>
      <c r="B1053" s="765"/>
      <c r="C1053" s="765"/>
      <c r="D1053" s="765"/>
      <c r="E1053" s="765"/>
      <c r="F1053" s="765"/>
      <c r="G1053" s="765"/>
      <c r="H1053" s="793"/>
      <c r="I1053" s="1048" t="s">
        <v>1676</v>
      </c>
      <c r="J1053" s="1049"/>
      <c r="K1053" s="1049"/>
      <c r="L1053" s="1049"/>
      <c r="M1053" s="1049"/>
      <c r="N1053" s="1050"/>
      <c r="O1053" s="1048" t="s">
        <v>1675</v>
      </c>
      <c r="P1053" s="1049"/>
      <c r="Q1053" s="1049"/>
      <c r="R1053" s="1049"/>
      <c r="S1053" s="1049"/>
      <c r="T1053" s="1049"/>
      <c r="U1053" s="1049"/>
      <c r="V1053" s="1050"/>
      <c r="W1053" s="1048" t="s">
        <v>1674</v>
      </c>
      <c r="X1053" s="1049"/>
      <c r="Y1053" s="1049"/>
      <c r="Z1053" s="1049"/>
      <c r="AA1053" s="1049"/>
      <c r="AB1053" s="1049"/>
      <c r="AC1053" s="1048" t="s">
        <v>1676</v>
      </c>
      <c r="AD1053" s="1049"/>
      <c r="AE1053" s="1049"/>
      <c r="AF1053" s="1049"/>
      <c r="AG1053" s="1049"/>
      <c r="AH1053" s="1050"/>
      <c r="AI1053" s="1048" t="s">
        <v>1675</v>
      </c>
      <c r="AJ1053" s="1049"/>
      <c r="AK1053" s="1049"/>
      <c r="AL1053" s="1049"/>
      <c r="AM1053" s="1049"/>
      <c r="AN1053" s="1049"/>
      <c r="AO1053" s="1049"/>
      <c r="AP1053" s="1050"/>
      <c r="AQ1053" s="1048" t="s">
        <v>1674</v>
      </c>
      <c r="AR1053" s="1049"/>
      <c r="AS1053" s="1049"/>
      <c r="AT1053" s="1049"/>
      <c r="AU1053" s="1049"/>
      <c r="AV1053" s="1049"/>
      <c r="AW1053" s="1049"/>
      <c r="AX1053" s="1049"/>
      <c r="AY1053" s="1049"/>
      <c r="AZ1053" s="1049"/>
      <c r="BA1053" s="1049"/>
      <c r="BB1053" s="1050"/>
    </row>
    <row r="1054" spans="1:54" ht="12.6" customHeight="1">
      <c r="A1054" s="785"/>
      <c r="B1054" s="765"/>
      <c r="C1054" s="765"/>
      <c r="D1054" s="765"/>
      <c r="E1054" s="765"/>
      <c r="F1054" s="765"/>
      <c r="G1054" s="765"/>
      <c r="H1054" s="793"/>
      <c r="I1054" s="1048" t="s">
        <v>1673</v>
      </c>
      <c r="J1054" s="1049"/>
      <c r="K1054" s="1049"/>
      <c r="L1054" s="1049"/>
      <c r="M1054" s="1049"/>
      <c r="N1054" s="1050"/>
      <c r="O1054" s="1048" t="s">
        <v>1673</v>
      </c>
      <c r="P1054" s="1049"/>
      <c r="Q1054" s="1049"/>
      <c r="R1054" s="1049"/>
      <c r="S1054" s="1049"/>
      <c r="T1054" s="1049"/>
      <c r="U1054" s="1049"/>
      <c r="V1054" s="1050"/>
      <c r="W1054" s="1048"/>
      <c r="X1054" s="1049"/>
      <c r="Y1054" s="1049"/>
      <c r="Z1054" s="1049"/>
      <c r="AA1054" s="1049"/>
      <c r="AB1054" s="1049"/>
      <c r="AC1054" s="1048" t="s">
        <v>1673</v>
      </c>
      <c r="AD1054" s="1049"/>
      <c r="AE1054" s="1049"/>
      <c r="AF1054" s="1049"/>
      <c r="AG1054" s="1049"/>
      <c r="AH1054" s="1050"/>
      <c r="AI1054" s="1048" t="s">
        <v>1673</v>
      </c>
      <c r="AJ1054" s="1049"/>
      <c r="AK1054" s="1049"/>
      <c r="AL1054" s="1049"/>
      <c r="AM1054" s="1049"/>
      <c r="AN1054" s="1049"/>
      <c r="AO1054" s="1049"/>
      <c r="AP1054" s="1050"/>
      <c r="AQ1054" s="1048"/>
      <c r="AR1054" s="1049"/>
      <c r="AS1054" s="1049"/>
      <c r="AT1054" s="1049"/>
      <c r="AU1054" s="1049"/>
      <c r="AV1054" s="1049"/>
      <c r="AW1054" s="1049"/>
      <c r="AX1054" s="1049"/>
      <c r="AY1054" s="1049"/>
      <c r="AZ1054" s="1049"/>
      <c r="BA1054" s="1049"/>
      <c r="BB1054" s="1050"/>
    </row>
    <row r="1055" spans="1:54" ht="12.6" customHeight="1">
      <c r="A1055" s="1051" t="s">
        <v>817</v>
      </c>
      <c r="B1055" s="1052"/>
      <c r="C1055" s="1052"/>
      <c r="D1055" s="1052"/>
      <c r="E1055" s="1052"/>
      <c r="F1055" s="1052"/>
      <c r="G1055" s="1052"/>
      <c r="H1055" s="1053"/>
      <c r="I1055" s="1051" t="s">
        <v>818</v>
      </c>
      <c r="J1055" s="1052"/>
      <c r="K1055" s="1052"/>
      <c r="L1055" s="1052"/>
      <c r="M1055" s="1052"/>
      <c r="N1055" s="1053"/>
      <c r="O1055" s="1051" t="s">
        <v>819</v>
      </c>
      <c r="P1055" s="1052"/>
      <c r="Q1055" s="1052"/>
      <c r="R1055" s="1052"/>
      <c r="S1055" s="1052"/>
      <c r="T1055" s="1052"/>
      <c r="U1055" s="1052"/>
      <c r="V1055" s="1053"/>
      <c r="W1055" s="1051" t="s">
        <v>477</v>
      </c>
      <c r="X1055" s="1052"/>
      <c r="Y1055" s="1052"/>
      <c r="Z1055" s="1052"/>
      <c r="AA1055" s="1052"/>
      <c r="AB1055" s="1052"/>
      <c r="AC1055" s="1051" t="s">
        <v>478</v>
      </c>
      <c r="AD1055" s="1052"/>
      <c r="AE1055" s="1052"/>
      <c r="AF1055" s="1052"/>
      <c r="AG1055" s="1052"/>
      <c r="AH1055" s="1053"/>
      <c r="AI1055" s="1051" t="s">
        <v>481</v>
      </c>
      <c r="AJ1055" s="1052"/>
      <c r="AK1055" s="1052"/>
      <c r="AL1055" s="1052"/>
      <c r="AM1055" s="1052"/>
      <c r="AN1055" s="1052"/>
      <c r="AO1055" s="1052"/>
      <c r="AP1055" s="1053"/>
      <c r="AQ1055" s="1051" t="s">
        <v>1531</v>
      </c>
      <c r="AR1055" s="1052"/>
      <c r="AS1055" s="1052"/>
      <c r="AT1055" s="1052"/>
      <c r="AU1055" s="1052"/>
      <c r="AV1055" s="1052"/>
      <c r="AW1055" s="1052"/>
      <c r="AX1055" s="1052"/>
      <c r="AY1055" s="1052"/>
      <c r="AZ1055" s="1052"/>
      <c r="BA1055" s="1052"/>
      <c r="BB1055" s="1053"/>
    </row>
    <row r="1056" spans="1:54" ht="12.6" customHeight="1">
      <c r="A1056" s="777" t="s">
        <v>519</v>
      </c>
      <c r="B1056" s="778"/>
      <c r="C1056" s="778"/>
      <c r="D1056" s="778"/>
      <c r="E1056" s="778"/>
      <c r="F1056" s="778"/>
      <c r="G1056" s="778"/>
      <c r="H1056" s="779"/>
      <c r="I1056" s="1101"/>
      <c r="J1056" s="1102"/>
      <c r="K1056" s="1102"/>
      <c r="L1056" s="1102"/>
      <c r="M1056" s="1102"/>
      <c r="N1056" s="1093"/>
      <c r="O1056" s="1082"/>
      <c r="P1056" s="1082"/>
      <c r="Q1056" s="1082"/>
      <c r="R1056" s="1082"/>
      <c r="S1056" s="1082"/>
      <c r="T1056" s="1082"/>
      <c r="U1056" s="1082"/>
      <c r="V1056" s="1082"/>
      <c r="W1056" s="1082"/>
      <c r="X1056" s="1082"/>
      <c r="Y1056" s="1082"/>
      <c r="Z1056" s="1082"/>
      <c r="AA1056" s="1082"/>
      <c r="AB1056" s="1101"/>
      <c r="AC1056" s="1082"/>
      <c r="AD1056" s="1082"/>
      <c r="AE1056" s="1082"/>
      <c r="AF1056" s="1082"/>
      <c r="AG1056" s="1082"/>
      <c r="AH1056" s="1082"/>
      <c r="AI1056" s="1082"/>
      <c r="AJ1056" s="1082"/>
      <c r="AK1056" s="1082"/>
      <c r="AL1056" s="1082"/>
      <c r="AM1056" s="1082"/>
      <c r="AN1056" s="1082"/>
      <c r="AO1056" s="1082"/>
      <c r="AP1056" s="1082"/>
      <c r="AQ1056" s="1082"/>
      <c r="AR1056" s="1082"/>
      <c r="AS1056" s="1082"/>
      <c r="AT1056" s="1082"/>
      <c r="AU1056" s="1082"/>
      <c r="AV1056" s="1082"/>
      <c r="AW1056" s="1082"/>
      <c r="AX1056" s="1082"/>
      <c r="AY1056" s="1082"/>
      <c r="AZ1056" s="1082"/>
      <c r="BA1056" s="1082"/>
      <c r="BB1056" s="1082"/>
    </row>
    <row r="1057" spans="1:54" ht="12.6" customHeight="1">
      <c r="A1057" s="770" t="s">
        <v>574</v>
      </c>
      <c r="B1057" s="771"/>
      <c r="C1057" s="771"/>
      <c r="D1057" s="771"/>
      <c r="E1057" s="771"/>
      <c r="F1057" s="771"/>
      <c r="G1057" s="771"/>
      <c r="H1057" s="772"/>
      <c r="I1057" s="1104"/>
      <c r="J1057" s="1105"/>
      <c r="K1057" s="1105"/>
      <c r="L1057" s="1105"/>
      <c r="M1057" s="1105"/>
      <c r="N1057" s="1106"/>
      <c r="O1057" s="1104"/>
      <c r="P1057" s="1105"/>
      <c r="Q1057" s="1105"/>
      <c r="R1057" s="1105"/>
      <c r="S1057" s="1105"/>
      <c r="T1057" s="1105"/>
      <c r="U1057" s="1105"/>
      <c r="V1057" s="1106"/>
      <c r="W1057" s="1041"/>
      <c r="X1057" s="1041"/>
      <c r="Y1057" s="1041"/>
      <c r="Z1057" s="1041"/>
      <c r="AA1057" s="1041"/>
      <c r="AB1057" s="1104"/>
      <c r="AC1057" s="1041"/>
      <c r="AD1057" s="1041"/>
      <c r="AE1057" s="1041"/>
      <c r="AF1057" s="1041"/>
      <c r="AG1057" s="1041"/>
      <c r="AH1057" s="1041"/>
      <c r="AI1057" s="1041"/>
      <c r="AJ1057" s="1041"/>
      <c r="AK1057" s="1041"/>
      <c r="AL1057" s="1041"/>
      <c r="AM1057" s="1041"/>
      <c r="AN1057" s="1041"/>
      <c r="AO1057" s="1041"/>
      <c r="AP1057" s="1041"/>
      <c r="AQ1057" s="1041"/>
      <c r="AR1057" s="1041"/>
      <c r="AS1057" s="1041"/>
      <c r="AT1057" s="1041"/>
      <c r="AU1057" s="1041"/>
      <c r="AV1057" s="1041"/>
      <c r="AW1057" s="1041"/>
      <c r="AX1057" s="1041"/>
      <c r="AY1057" s="1041"/>
      <c r="AZ1057" s="1041"/>
      <c r="BA1057" s="1041"/>
      <c r="BB1057" s="1041"/>
    </row>
    <row r="1058" spans="1:54" ht="12.6" customHeight="1">
      <c r="A1058" s="770" t="s">
        <v>479</v>
      </c>
      <c r="B1058" s="771"/>
      <c r="C1058" s="771"/>
      <c r="D1058" s="771"/>
      <c r="E1058" s="771"/>
      <c r="F1058" s="771"/>
      <c r="G1058" s="771"/>
      <c r="H1058" s="772"/>
      <c r="I1058" s="1104"/>
      <c r="J1058" s="1105"/>
      <c r="K1058" s="1105"/>
      <c r="L1058" s="1105"/>
      <c r="M1058" s="1105"/>
      <c r="N1058" s="1106"/>
      <c r="O1058" s="1104"/>
      <c r="P1058" s="1105"/>
      <c r="Q1058" s="1105"/>
      <c r="R1058" s="1105"/>
      <c r="S1058" s="1105"/>
      <c r="T1058" s="1105"/>
      <c r="U1058" s="1105"/>
      <c r="V1058" s="1106"/>
      <c r="W1058" s="1041"/>
      <c r="X1058" s="1041"/>
      <c r="Y1058" s="1041"/>
      <c r="Z1058" s="1041"/>
      <c r="AA1058" s="1041"/>
      <c r="AB1058" s="1104"/>
      <c r="AC1058" s="1041"/>
      <c r="AD1058" s="1041"/>
      <c r="AE1058" s="1041"/>
      <c r="AF1058" s="1041"/>
      <c r="AG1058" s="1041"/>
      <c r="AH1058" s="1041"/>
      <c r="AI1058" s="1041"/>
      <c r="AJ1058" s="1041"/>
      <c r="AK1058" s="1041"/>
      <c r="AL1058" s="1041"/>
      <c r="AM1058" s="1041"/>
      <c r="AN1058" s="1041"/>
      <c r="AO1058" s="1041"/>
      <c r="AP1058" s="1041"/>
      <c r="AQ1058" s="1041"/>
      <c r="AR1058" s="1041"/>
      <c r="AS1058" s="1041"/>
      <c r="AT1058" s="1041"/>
      <c r="AU1058" s="1041"/>
      <c r="AV1058" s="1041"/>
      <c r="AW1058" s="1041"/>
      <c r="AX1058" s="1041"/>
      <c r="AY1058" s="1041"/>
      <c r="AZ1058" s="1041"/>
      <c r="BA1058" s="1041"/>
      <c r="BB1058" s="1041"/>
    </row>
    <row r="1059" spans="1:54" ht="12.6" customHeight="1">
      <c r="A1059" s="769" t="s">
        <v>1672</v>
      </c>
      <c r="N1059" s="837"/>
      <c r="O1059" s="837"/>
      <c r="P1059" s="837"/>
      <c r="Q1059" s="837"/>
      <c r="R1059" s="837"/>
      <c r="S1059" s="837"/>
      <c r="T1059" s="837"/>
      <c r="U1059" s="837"/>
      <c r="V1059" s="837"/>
      <c r="W1059" s="837"/>
      <c r="X1059" s="837"/>
      <c r="Y1059" s="837"/>
      <c r="Z1059" s="837"/>
      <c r="AA1059" s="837"/>
      <c r="AB1059" s="837"/>
      <c r="AC1059" s="837"/>
      <c r="AD1059" s="837"/>
      <c r="AE1059" s="837"/>
      <c r="AF1059" s="837"/>
    </row>
    <row r="1060" spans="1:54" ht="12.6" customHeight="1">
      <c r="A1060" s="1058"/>
      <c r="B1060" s="1059"/>
      <c r="C1060" s="1059"/>
      <c r="D1060" s="1059"/>
      <c r="E1060" s="1059"/>
      <c r="F1060" s="1059"/>
      <c r="G1060" s="1059"/>
      <c r="H1060" s="1059"/>
      <c r="I1060" s="1059"/>
      <c r="J1060" s="1059"/>
      <c r="K1060" s="1059"/>
      <c r="L1060" s="1059"/>
      <c r="M1060" s="1059"/>
      <c r="N1060" s="1059"/>
      <c r="O1060" s="1059"/>
      <c r="P1060" s="1059"/>
      <c r="Q1060" s="1059"/>
      <c r="R1060" s="1059"/>
      <c r="S1060" s="1059"/>
      <c r="T1060" s="1059"/>
      <c r="U1060" s="1059"/>
      <c r="V1060" s="1059"/>
      <c r="W1060" s="1059"/>
      <c r="X1060" s="1059"/>
      <c r="Y1060" s="1059"/>
      <c r="Z1060" s="1059"/>
      <c r="AA1060" s="1059"/>
      <c r="AB1060" s="1059"/>
      <c r="AC1060" s="1059"/>
      <c r="AD1060" s="1059"/>
      <c r="AE1060" s="1059"/>
      <c r="AF1060" s="1059"/>
      <c r="AG1060" s="1059"/>
      <c r="AH1060" s="1059"/>
      <c r="AI1060" s="1059"/>
      <c r="AJ1060" s="1059"/>
      <c r="AK1060" s="1059"/>
      <c r="AL1060" s="1059"/>
      <c r="AM1060" s="1059"/>
      <c r="AN1060" s="1059"/>
      <c r="AO1060" s="1059"/>
      <c r="AP1060" s="1059"/>
      <c r="AQ1060" s="1059"/>
      <c r="AR1060" s="1059"/>
      <c r="AS1060" s="1059"/>
      <c r="AT1060" s="1059"/>
      <c r="AU1060" s="1059"/>
      <c r="AV1060" s="1059"/>
      <c r="AW1060" s="1059"/>
      <c r="AX1060" s="1059"/>
      <c r="AY1060" s="1059"/>
      <c r="AZ1060" s="1059"/>
      <c r="BA1060" s="1059"/>
      <c r="BB1060" s="1060"/>
    </row>
    <row r="1061" spans="1:54" ht="12.6" customHeight="1">
      <c r="A1061" s="1061"/>
      <c r="B1061" s="1062"/>
      <c r="C1061" s="1062"/>
      <c r="D1061" s="1062"/>
      <c r="E1061" s="1062"/>
      <c r="F1061" s="1062"/>
      <c r="G1061" s="1062"/>
      <c r="H1061" s="1062"/>
      <c r="I1061" s="1062"/>
      <c r="J1061" s="1062"/>
      <c r="K1061" s="1062"/>
      <c r="L1061" s="1062"/>
      <c r="M1061" s="1062"/>
      <c r="N1061" s="1062"/>
      <c r="O1061" s="1062"/>
      <c r="P1061" s="1062"/>
      <c r="Q1061" s="1062"/>
      <c r="R1061" s="1062"/>
      <c r="S1061" s="1062"/>
      <c r="T1061" s="1062"/>
      <c r="U1061" s="1062"/>
      <c r="V1061" s="1062"/>
      <c r="W1061" s="1062"/>
      <c r="X1061" s="1062"/>
      <c r="Y1061" s="1062"/>
      <c r="Z1061" s="1062"/>
      <c r="AA1061" s="1062"/>
      <c r="AB1061" s="1062"/>
      <c r="AC1061" s="1062"/>
      <c r="AD1061" s="1062"/>
      <c r="AE1061" s="1062"/>
      <c r="AF1061" s="1062"/>
      <c r="AG1061" s="1062"/>
      <c r="AH1061" s="1062"/>
      <c r="AI1061" s="1062"/>
      <c r="AJ1061" s="1062"/>
      <c r="AK1061" s="1062"/>
      <c r="AL1061" s="1062"/>
      <c r="AM1061" s="1062"/>
      <c r="AN1061" s="1062"/>
      <c r="AO1061" s="1062"/>
      <c r="AP1061" s="1062"/>
      <c r="AQ1061" s="1062"/>
      <c r="AR1061" s="1062"/>
      <c r="AS1061" s="1062"/>
      <c r="AT1061" s="1062"/>
      <c r="AU1061" s="1062"/>
      <c r="AV1061" s="1062"/>
      <c r="AW1061" s="1062"/>
      <c r="AX1061" s="1062"/>
      <c r="AY1061" s="1062"/>
      <c r="AZ1061" s="1062"/>
      <c r="BA1061" s="1062"/>
      <c r="BB1061" s="1063"/>
    </row>
    <row r="1062" spans="1:54" ht="12.6" customHeight="1">
      <c r="A1062" s="1061"/>
      <c r="B1062" s="1062"/>
      <c r="C1062" s="1062"/>
      <c r="D1062" s="1062"/>
      <c r="E1062" s="1062"/>
      <c r="F1062" s="1062"/>
      <c r="G1062" s="1062"/>
      <c r="H1062" s="1062"/>
      <c r="I1062" s="1062"/>
      <c r="J1062" s="1062"/>
      <c r="K1062" s="1062"/>
      <c r="L1062" s="1062"/>
      <c r="M1062" s="1062"/>
      <c r="N1062" s="1062"/>
      <c r="O1062" s="1062"/>
      <c r="P1062" s="1062"/>
      <c r="Q1062" s="1062"/>
      <c r="R1062" s="1062"/>
      <c r="S1062" s="1062"/>
      <c r="T1062" s="1062"/>
      <c r="U1062" s="1062"/>
      <c r="V1062" s="1062"/>
      <c r="W1062" s="1062"/>
      <c r="X1062" s="1062"/>
      <c r="Y1062" s="1062"/>
      <c r="Z1062" s="1062"/>
      <c r="AA1062" s="1062"/>
      <c r="AB1062" s="1062"/>
      <c r="AC1062" s="1062"/>
      <c r="AD1062" s="1062"/>
      <c r="AE1062" s="1062"/>
      <c r="AF1062" s="1062"/>
      <c r="AG1062" s="1062"/>
      <c r="AH1062" s="1062"/>
      <c r="AI1062" s="1062"/>
      <c r="AJ1062" s="1062"/>
      <c r="AK1062" s="1062"/>
      <c r="AL1062" s="1062"/>
      <c r="AM1062" s="1062"/>
      <c r="AN1062" s="1062"/>
      <c r="AO1062" s="1062"/>
      <c r="AP1062" s="1062"/>
      <c r="AQ1062" s="1062"/>
      <c r="AR1062" s="1062"/>
      <c r="AS1062" s="1062"/>
      <c r="AT1062" s="1062"/>
      <c r="AU1062" s="1062"/>
      <c r="AV1062" s="1062"/>
      <c r="AW1062" s="1062"/>
      <c r="AX1062" s="1062"/>
      <c r="AY1062" s="1062"/>
      <c r="AZ1062" s="1062"/>
      <c r="BA1062" s="1062"/>
      <c r="BB1062" s="1063"/>
    </row>
    <row r="1063" spans="1:54" ht="12.6" customHeight="1">
      <c r="A1063" s="1061"/>
      <c r="B1063" s="1062"/>
      <c r="C1063" s="1062"/>
      <c r="D1063" s="1062"/>
      <c r="E1063" s="1062"/>
      <c r="F1063" s="1062"/>
      <c r="G1063" s="1062"/>
      <c r="H1063" s="1062"/>
      <c r="I1063" s="1062"/>
      <c r="J1063" s="1062"/>
      <c r="K1063" s="1062"/>
      <c r="L1063" s="1062"/>
      <c r="M1063" s="1062"/>
      <c r="N1063" s="1062"/>
      <c r="O1063" s="1062"/>
      <c r="P1063" s="1062"/>
      <c r="Q1063" s="1062"/>
      <c r="R1063" s="1062"/>
      <c r="S1063" s="1062"/>
      <c r="T1063" s="1062"/>
      <c r="U1063" s="1062"/>
      <c r="V1063" s="1062"/>
      <c r="W1063" s="1062"/>
      <c r="X1063" s="1062"/>
      <c r="Y1063" s="1062"/>
      <c r="Z1063" s="1062"/>
      <c r="AA1063" s="1062"/>
      <c r="AB1063" s="1062"/>
      <c r="AC1063" s="1062"/>
      <c r="AD1063" s="1062"/>
      <c r="AE1063" s="1062"/>
      <c r="AF1063" s="1062"/>
      <c r="AG1063" s="1062"/>
      <c r="AH1063" s="1062"/>
      <c r="AI1063" s="1062"/>
      <c r="AJ1063" s="1062"/>
      <c r="AK1063" s="1062"/>
      <c r="AL1063" s="1062"/>
      <c r="AM1063" s="1062"/>
      <c r="AN1063" s="1062"/>
      <c r="AO1063" s="1062"/>
      <c r="AP1063" s="1062"/>
      <c r="AQ1063" s="1062"/>
      <c r="AR1063" s="1062"/>
      <c r="AS1063" s="1062"/>
      <c r="AT1063" s="1062"/>
      <c r="AU1063" s="1062"/>
      <c r="AV1063" s="1062"/>
      <c r="AW1063" s="1062"/>
      <c r="AX1063" s="1062"/>
      <c r="AY1063" s="1062"/>
      <c r="AZ1063" s="1062"/>
      <c r="BA1063" s="1062"/>
      <c r="BB1063" s="1063"/>
    </row>
    <row r="1064" spans="1:54" ht="12.6" customHeight="1">
      <c r="A1064" s="1064"/>
      <c r="B1064" s="1065"/>
      <c r="C1064" s="1065"/>
      <c r="D1064" s="1065"/>
      <c r="E1064" s="1065"/>
      <c r="F1064" s="1065"/>
      <c r="G1064" s="1065"/>
      <c r="H1064" s="1065"/>
      <c r="I1064" s="1065"/>
      <c r="J1064" s="1065"/>
      <c r="K1064" s="1065"/>
      <c r="L1064" s="1065"/>
      <c r="M1064" s="1065"/>
      <c r="N1064" s="1065"/>
      <c r="O1064" s="1065"/>
      <c r="P1064" s="1065"/>
      <c r="Q1064" s="1065"/>
      <c r="R1064" s="1065"/>
      <c r="S1064" s="1065"/>
      <c r="T1064" s="1065"/>
      <c r="U1064" s="1065"/>
      <c r="V1064" s="1065"/>
      <c r="W1064" s="1065"/>
      <c r="X1064" s="1065"/>
      <c r="Y1064" s="1065"/>
      <c r="Z1064" s="1065"/>
      <c r="AA1064" s="1065"/>
      <c r="AB1064" s="1065"/>
      <c r="AC1064" s="1065"/>
      <c r="AD1064" s="1065"/>
      <c r="AE1064" s="1065"/>
      <c r="AF1064" s="1065"/>
      <c r="AG1064" s="1065"/>
      <c r="AH1064" s="1065"/>
      <c r="AI1064" s="1065"/>
      <c r="AJ1064" s="1065"/>
      <c r="AK1064" s="1065"/>
      <c r="AL1064" s="1065"/>
      <c r="AM1064" s="1065"/>
      <c r="AN1064" s="1065"/>
      <c r="AO1064" s="1065"/>
      <c r="AP1064" s="1065"/>
      <c r="AQ1064" s="1065"/>
      <c r="AR1064" s="1065"/>
      <c r="AS1064" s="1065"/>
      <c r="AT1064" s="1065"/>
      <c r="AU1064" s="1065"/>
      <c r="AV1064" s="1065"/>
      <c r="AW1064" s="1065"/>
      <c r="AX1064" s="1065"/>
      <c r="AY1064" s="1065"/>
      <c r="AZ1064" s="1065"/>
      <c r="BA1064" s="1065"/>
      <c r="BB1064" s="1066"/>
    </row>
    <row r="1065" spans="1:54" ht="12.6" customHeight="1">
      <c r="A1065" s="769" t="s">
        <v>1671</v>
      </c>
    </row>
    <row r="1066" spans="1:54" ht="12.6" customHeight="1">
      <c r="A1066" s="1161" t="s">
        <v>469</v>
      </c>
      <c r="B1066" s="1162"/>
      <c r="C1066" s="1162"/>
      <c r="D1066" s="1162"/>
      <c r="E1066" s="1162"/>
      <c r="F1066" s="1162"/>
      <c r="G1066" s="1162"/>
      <c r="H1066" s="1162"/>
      <c r="I1066" s="1162"/>
      <c r="J1066" s="1162"/>
      <c r="K1066" s="1162"/>
      <c r="L1066" s="1163"/>
      <c r="M1066" s="1148" t="s">
        <v>1666</v>
      </c>
      <c r="N1066" s="1149"/>
      <c r="O1066" s="1149"/>
      <c r="P1066" s="1149"/>
      <c r="Q1066" s="1149"/>
      <c r="R1066" s="1149"/>
      <c r="S1066" s="1150"/>
      <c r="T1066" s="1148" t="s">
        <v>1646</v>
      </c>
      <c r="U1066" s="1149"/>
      <c r="V1066" s="1149"/>
      <c r="W1066" s="1149"/>
      <c r="X1066" s="1149"/>
      <c r="Y1066" s="1149"/>
      <c r="Z1066" s="1149"/>
      <c r="AA1066" s="1149"/>
      <c r="AB1066" s="1149"/>
      <c r="AC1066" s="1149"/>
      <c r="AD1066" s="1149"/>
      <c r="AE1066" s="1149"/>
      <c r="AF1066" s="1149"/>
      <c r="AG1066" s="1150"/>
      <c r="AH1066" s="1149" t="s">
        <v>1661</v>
      </c>
      <c r="AI1066" s="1149"/>
      <c r="AJ1066" s="1149"/>
      <c r="AK1066" s="1149"/>
      <c r="AL1066" s="1149"/>
      <c r="AM1066" s="1149"/>
      <c r="AN1066" s="1149"/>
      <c r="AO1066" s="1149"/>
      <c r="AP1066" s="1149"/>
      <c r="AQ1066" s="1149"/>
      <c r="AR1066" s="1149"/>
      <c r="AS1066" s="1149"/>
      <c r="AT1066" s="1149"/>
      <c r="AU1066" s="1149"/>
      <c r="AV1066" s="1149"/>
      <c r="AW1066" s="1149"/>
      <c r="AX1066" s="1149"/>
      <c r="AY1066" s="1149"/>
      <c r="AZ1066" s="1149"/>
      <c r="BA1066" s="1149"/>
      <c r="BB1066" s="1150"/>
    </row>
    <row r="1067" spans="1:54" ht="12.6" customHeight="1">
      <c r="A1067" s="1164"/>
      <c r="B1067" s="1165"/>
      <c r="C1067" s="1165"/>
      <c r="D1067" s="1165"/>
      <c r="E1067" s="1165"/>
      <c r="F1067" s="1165"/>
      <c r="G1067" s="1165"/>
      <c r="H1067" s="1165"/>
      <c r="I1067" s="1165"/>
      <c r="J1067" s="1165"/>
      <c r="K1067" s="1165"/>
      <c r="L1067" s="1166"/>
      <c r="M1067" s="1048" t="s">
        <v>1663</v>
      </c>
      <c r="N1067" s="1049"/>
      <c r="O1067" s="1049"/>
      <c r="P1067" s="1049"/>
      <c r="Q1067" s="1049"/>
      <c r="R1067" s="1049"/>
      <c r="S1067" s="1050"/>
      <c r="T1067" s="1048" t="s">
        <v>1670</v>
      </c>
      <c r="U1067" s="1049"/>
      <c r="V1067" s="1049"/>
      <c r="W1067" s="1049"/>
      <c r="X1067" s="1049"/>
      <c r="Y1067" s="1049"/>
      <c r="Z1067" s="1049"/>
      <c r="AA1067" s="1049"/>
      <c r="AB1067" s="1049"/>
      <c r="AC1067" s="1049"/>
      <c r="AD1067" s="1049"/>
      <c r="AE1067" s="1049"/>
      <c r="AF1067" s="1049"/>
      <c r="AG1067" s="1050"/>
      <c r="AH1067" s="1049" t="s">
        <v>1660</v>
      </c>
      <c r="AI1067" s="1049"/>
      <c r="AJ1067" s="1049"/>
      <c r="AK1067" s="1049"/>
      <c r="AL1067" s="1049"/>
      <c r="AM1067" s="1049"/>
      <c r="AN1067" s="1049"/>
      <c r="AO1067" s="1049"/>
      <c r="AP1067" s="1049"/>
      <c r="AQ1067" s="1049"/>
      <c r="AR1067" s="1049"/>
      <c r="AS1067" s="1049"/>
      <c r="AT1067" s="1049"/>
      <c r="AU1067" s="1049"/>
      <c r="AV1067" s="1049"/>
      <c r="AW1067" s="1049"/>
      <c r="AX1067" s="1049"/>
      <c r="AY1067" s="1049"/>
      <c r="AZ1067" s="1049"/>
      <c r="BA1067" s="1049"/>
      <c r="BB1067" s="1050"/>
    </row>
    <row r="1068" spans="1:54" ht="12.6" customHeight="1">
      <c r="A1068" s="1164"/>
      <c r="B1068" s="1165"/>
      <c r="C1068" s="1165"/>
      <c r="D1068" s="1165"/>
      <c r="E1068" s="1165"/>
      <c r="F1068" s="1165"/>
      <c r="G1068" s="1165"/>
      <c r="H1068" s="1165"/>
      <c r="I1068" s="1165"/>
      <c r="J1068" s="1165"/>
      <c r="K1068" s="1165"/>
      <c r="L1068" s="1166"/>
      <c r="M1068" s="1051" t="s">
        <v>1643</v>
      </c>
      <c r="N1068" s="1052"/>
      <c r="O1068" s="1052"/>
      <c r="P1068" s="1052"/>
      <c r="Q1068" s="1052"/>
      <c r="R1068" s="1052"/>
      <c r="S1068" s="1053"/>
      <c r="T1068" s="1051" t="s">
        <v>1643</v>
      </c>
      <c r="U1068" s="1052"/>
      <c r="V1068" s="1052"/>
      <c r="W1068" s="1052"/>
      <c r="X1068" s="1052"/>
      <c r="Y1068" s="1052"/>
      <c r="Z1068" s="1052"/>
      <c r="AA1068" s="1052"/>
      <c r="AB1068" s="1052"/>
      <c r="AC1068" s="1052"/>
      <c r="AD1068" s="1052"/>
      <c r="AE1068" s="1052"/>
      <c r="AF1068" s="1052"/>
      <c r="AG1068" s="1053"/>
      <c r="AH1068" s="1052" t="s">
        <v>1669</v>
      </c>
      <c r="AI1068" s="1052"/>
      <c r="AJ1068" s="1052"/>
      <c r="AK1068" s="1052"/>
      <c r="AL1068" s="1052"/>
      <c r="AM1068" s="1052"/>
      <c r="AN1068" s="1052"/>
      <c r="AO1068" s="1052"/>
      <c r="AP1068" s="1052"/>
      <c r="AQ1068" s="1052"/>
      <c r="AR1068" s="1052"/>
      <c r="AS1068" s="1052"/>
      <c r="AT1068" s="1052"/>
      <c r="AU1068" s="1052"/>
      <c r="AV1068" s="1052"/>
      <c r="AW1068" s="1052"/>
      <c r="AX1068" s="1052"/>
      <c r="AY1068" s="1052"/>
      <c r="AZ1068" s="1052"/>
      <c r="BA1068" s="1052"/>
      <c r="BB1068" s="1053"/>
    </row>
    <row r="1069" spans="1:54" ht="12.6" customHeight="1">
      <c r="A1069" s="1164"/>
      <c r="B1069" s="1165"/>
      <c r="C1069" s="1165"/>
      <c r="D1069" s="1165"/>
      <c r="E1069" s="1165"/>
      <c r="F1069" s="1165"/>
      <c r="G1069" s="1165"/>
      <c r="H1069" s="1165"/>
      <c r="I1069" s="1165"/>
      <c r="J1069" s="1165"/>
      <c r="K1069" s="1165"/>
      <c r="L1069" s="1166"/>
      <c r="M1069" s="1148" t="s">
        <v>1668</v>
      </c>
      <c r="N1069" s="1149"/>
      <c r="O1069" s="1149"/>
      <c r="P1069" s="1149"/>
      <c r="Q1069" s="1149"/>
      <c r="R1069" s="1149"/>
      <c r="S1069" s="1150"/>
      <c r="T1069" s="1148" t="s">
        <v>1668</v>
      </c>
      <c r="U1069" s="1149"/>
      <c r="V1069" s="1149"/>
      <c r="W1069" s="1149"/>
      <c r="X1069" s="1149"/>
      <c r="Y1069" s="1149"/>
      <c r="Z1069" s="1150"/>
      <c r="AA1069" s="1148" t="s">
        <v>1667</v>
      </c>
      <c r="AB1069" s="1149"/>
      <c r="AC1069" s="1149"/>
      <c r="AD1069" s="1149"/>
      <c r="AE1069" s="1149"/>
      <c r="AF1069" s="1149"/>
      <c r="AG1069" s="1150"/>
      <c r="AH1069" s="1148" t="s">
        <v>1666</v>
      </c>
      <c r="AI1069" s="1149"/>
      <c r="AJ1069" s="1149"/>
      <c r="AK1069" s="1149"/>
      <c r="AL1069" s="1149"/>
      <c r="AM1069" s="1149"/>
      <c r="AN1069" s="1150"/>
      <c r="AO1069" s="1148" t="s">
        <v>1646</v>
      </c>
      <c r="AP1069" s="1149"/>
      <c r="AQ1069" s="1149"/>
      <c r="AR1069" s="1149"/>
      <c r="AS1069" s="1149"/>
      <c r="AT1069" s="1149"/>
      <c r="AU1069" s="1149"/>
      <c r="AV1069" s="1149"/>
      <c r="AW1069" s="1149"/>
      <c r="AX1069" s="1149"/>
      <c r="AY1069" s="1149"/>
      <c r="AZ1069" s="1149"/>
      <c r="BA1069" s="1149"/>
      <c r="BB1069" s="1150"/>
    </row>
    <row r="1070" spans="1:54" ht="12.6" customHeight="1">
      <c r="A1070" s="1164"/>
      <c r="B1070" s="1165"/>
      <c r="C1070" s="1165"/>
      <c r="D1070" s="1165"/>
      <c r="E1070" s="1165"/>
      <c r="F1070" s="1165"/>
      <c r="G1070" s="1165"/>
      <c r="H1070" s="1165"/>
      <c r="I1070" s="1165"/>
      <c r="J1070" s="1165"/>
      <c r="K1070" s="1165"/>
      <c r="L1070" s="1166"/>
      <c r="M1070" s="1048" t="s">
        <v>1665</v>
      </c>
      <c r="N1070" s="1049"/>
      <c r="O1070" s="1049"/>
      <c r="P1070" s="1049"/>
      <c r="Q1070" s="1049"/>
      <c r="R1070" s="1049"/>
      <c r="S1070" s="1050"/>
      <c r="T1070" s="1048" t="s">
        <v>1665</v>
      </c>
      <c r="U1070" s="1049"/>
      <c r="V1070" s="1049"/>
      <c r="W1070" s="1049"/>
      <c r="X1070" s="1049"/>
      <c r="Y1070" s="1049"/>
      <c r="Z1070" s="1050"/>
      <c r="AA1070" s="1048" t="s">
        <v>1664</v>
      </c>
      <c r="AB1070" s="1049"/>
      <c r="AC1070" s="1049"/>
      <c r="AD1070" s="1049"/>
      <c r="AE1070" s="1049"/>
      <c r="AF1070" s="1049"/>
      <c r="AG1070" s="1050"/>
      <c r="AH1070" s="1048" t="s">
        <v>1663</v>
      </c>
      <c r="AI1070" s="1049"/>
      <c r="AJ1070" s="1049"/>
      <c r="AK1070" s="1049"/>
      <c r="AL1070" s="1049"/>
      <c r="AM1070" s="1049"/>
      <c r="AN1070" s="1050"/>
      <c r="AO1070" s="1048" t="s">
        <v>1644</v>
      </c>
      <c r="AP1070" s="1049"/>
      <c r="AQ1070" s="1049"/>
      <c r="AR1070" s="1049"/>
      <c r="AS1070" s="1049"/>
      <c r="AT1070" s="1049"/>
      <c r="AU1070" s="1049"/>
      <c r="AV1070" s="1049"/>
      <c r="AW1070" s="1049"/>
      <c r="AX1070" s="1049"/>
      <c r="AY1070" s="1049"/>
      <c r="AZ1070" s="1049"/>
      <c r="BA1070" s="1049"/>
      <c r="BB1070" s="1050"/>
    </row>
    <row r="1071" spans="1:54" ht="12.6" customHeight="1">
      <c r="A1071" s="1164"/>
      <c r="B1071" s="1165"/>
      <c r="C1071" s="1165"/>
      <c r="D1071" s="1165"/>
      <c r="E1071" s="1165"/>
      <c r="F1071" s="1165"/>
      <c r="G1071" s="1165"/>
      <c r="H1071" s="1165"/>
      <c r="I1071" s="1165"/>
      <c r="J1071" s="1165"/>
      <c r="K1071" s="1165"/>
      <c r="L1071" s="1166"/>
      <c r="M1071" s="1048"/>
      <c r="N1071" s="1049"/>
      <c r="O1071" s="1049"/>
      <c r="P1071" s="1049"/>
      <c r="Q1071" s="1049"/>
      <c r="R1071" s="1049"/>
      <c r="S1071" s="1050"/>
      <c r="T1071" s="1048"/>
      <c r="U1071" s="1049"/>
      <c r="V1071" s="1049"/>
      <c r="W1071" s="1049"/>
      <c r="X1071" s="1049"/>
      <c r="Y1071" s="1049"/>
      <c r="Z1071" s="1050"/>
      <c r="AA1071" s="1048"/>
      <c r="AB1071" s="1049"/>
      <c r="AC1071" s="1049"/>
      <c r="AD1071" s="1049"/>
      <c r="AE1071" s="1049"/>
      <c r="AF1071" s="1049"/>
      <c r="AG1071" s="1050"/>
      <c r="AH1071" s="1048" t="s">
        <v>1643</v>
      </c>
      <c r="AI1071" s="1049"/>
      <c r="AJ1071" s="1049"/>
      <c r="AK1071" s="1049"/>
      <c r="AL1071" s="1049"/>
      <c r="AM1071" s="1049"/>
      <c r="AN1071" s="1050"/>
      <c r="AO1071" s="1048" t="s">
        <v>1620</v>
      </c>
      <c r="AP1071" s="1049"/>
      <c r="AQ1071" s="1049"/>
      <c r="AR1071" s="1049"/>
      <c r="AS1071" s="1049"/>
      <c r="AT1071" s="1049"/>
      <c r="AU1071" s="1049"/>
      <c r="AV1071" s="1049"/>
      <c r="AW1071" s="1049"/>
      <c r="AX1071" s="1049"/>
      <c r="AY1071" s="1049"/>
      <c r="AZ1071" s="1049"/>
      <c r="BA1071" s="1049"/>
      <c r="BB1071" s="1050"/>
    </row>
    <row r="1072" spans="1:54" ht="12.6" customHeight="1">
      <c r="A1072" s="1048" t="s">
        <v>817</v>
      </c>
      <c r="B1072" s="1049"/>
      <c r="C1072" s="1049"/>
      <c r="D1072" s="1049"/>
      <c r="E1072" s="1049"/>
      <c r="F1072" s="1049"/>
      <c r="G1072" s="1049"/>
      <c r="H1072" s="1049"/>
      <c r="I1072" s="1049"/>
      <c r="J1072" s="1049"/>
      <c r="K1072" s="1049"/>
      <c r="L1072" s="1050"/>
      <c r="M1072" s="1051" t="s">
        <v>818</v>
      </c>
      <c r="N1072" s="1052"/>
      <c r="O1072" s="1052"/>
      <c r="P1072" s="1052"/>
      <c r="Q1072" s="1052"/>
      <c r="R1072" s="1052"/>
      <c r="S1072" s="1053"/>
      <c r="T1072" s="1051" t="s">
        <v>819</v>
      </c>
      <c r="U1072" s="1052"/>
      <c r="V1072" s="1052"/>
      <c r="W1072" s="1052"/>
      <c r="X1072" s="1052"/>
      <c r="Y1072" s="1052"/>
      <c r="Z1072" s="1053"/>
      <c r="AA1072" s="1051" t="s">
        <v>477</v>
      </c>
      <c r="AB1072" s="1052"/>
      <c r="AC1072" s="1052"/>
      <c r="AD1072" s="1052"/>
      <c r="AE1072" s="1052"/>
      <c r="AF1072" s="1052"/>
      <c r="AG1072" s="1053"/>
      <c r="AH1072" s="1051" t="s">
        <v>478</v>
      </c>
      <c r="AI1072" s="1052"/>
      <c r="AJ1072" s="1052"/>
      <c r="AK1072" s="1052"/>
      <c r="AL1072" s="1052"/>
      <c r="AM1072" s="1052"/>
      <c r="AN1072" s="1053"/>
      <c r="AO1072" s="1051" t="s">
        <v>481</v>
      </c>
      <c r="AP1072" s="1052"/>
      <c r="AQ1072" s="1052"/>
      <c r="AR1072" s="1052"/>
      <c r="AS1072" s="1052"/>
      <c r="AT1072" s="1052"/>
      <c r="AU1072" s="1052"/>
      <c r="AV1072" s="1052"/>
      <c r="AW1072" s="1052"/>
      <c r="AX1072" s="1052"/>
      <c r="AY1072" s="1052"/>
      <c r="AZ1072" s="1052"/>
      <c r="BA1072" s="1052"/>
      <c r="BB1072" s="1053"/>
    </row>
    <row r="1073" spans="1:54" ht="12.6" customHeight="1">
      <c r="A1073" s="774" t="s">
        <v>87</v>
      </c>
      <c r="B1073" s="775"/>
      <c r="C1073" s="775"/>
      <c r="D1073" s="775"/>
      <c r="E1073" s="775"/>
      <c r="F1073" s="775"/>
      <c r="G1073" s="775"/>
      <c r="H1073" s="775"/>
      <c r="I1073" s="775"/>
      <c r="J1073" s="775"/>
      <c r="K1073" s="775"/>
      <c r="L1073" s="776"/>
      <c r="M1073" s="1041"/>
      <c r="N1073" s="1041"/>
      <c r="O1073" s="1041"/>
      <c r="P1073" s="1041"/>
      <c r="Q1073" s="1041"/>
      <c r="R1073" s="1041"/>
      <c r="S1073" s="1041"/>
      <c r="T1073" s="1041"/>
      <c r="U1073" s="1041"/>
      <c r="V1073" s="1041"/>
      <c r="W1073" s="1041"/>
      <c r="X1073" s="1041"/>
      <c r="Y1073" s="1041"/>
      <c r="Z1073" s="1041"/>
      <c r="AA1073" s="1041"/>
      <c r="AB1073" s="1041"/>
      <c r="AC1073" s="1041"/>
      <c r="AD1073" s="1041"/>
      <c r="AE1073" s="1041"/>
      <c r="AF1073" s="1041"/>
      <c r="AG1073" s="1041"/>
      <c r="AH1073" s="1095"/>
      <c r="AI1073" s="1096"/>
      <c r="AJ1073" s="1096"/>
      <c r="AK1073" s="1096"/>
      <c r="AL1073" s="1096"/>
      <c r="AM1073" s="1096"/>
      <c r="AN1073" s="1097"/>
      <c r="AO1073" s="1095"/>
      <c r="AP1073" s="1096"/>
      <c r="AQ1073" s="1096"/>
      <c r="AR1073" s="1096"/>
      <c r="AS1073" s="1096"/>
      <c r="AT1073" s="1096"/>
      <c r="AU1073" s="1096"/>
      <c r="AV1073" s="1096"/>
      <c r="AW1073" s="1096"/>
      <c r="AX1073" s="1096"/>
      <c r="AY1073" s="1096"/>
      <c r="AZ1073" s="1096"/>
      <c r="BA1073" s="1096"/>
      <c r="BB1073" s="1097"/>
    </row>
    <row r="1074" spans="1:54" ht="12.6" customHeight="1">
      <c r="A1074" s="838" t="s">
        <v>1662</v>
      </c>
      <c r="B1074" s="839"/>
      <c r="C1074" s="839"/>
      <c r="D1074" s="839"/>
      <c r="E1074" s="839"/>
      <c r="F1074" s="839"/>
      <c r="G1074" s="839"/>
      <c r="H1074" s="839"/>
      <c r="I1074" s="839"/>
      <c r="J1074" s="839"/>
      <c r="K1074" s="839"/>
      <c r="L1074" s="840"/>
      <c r="M1074" s="1041"/>
      <c r="N1074" s="1041"/>
      <c r="O1074" s="1041"/>
      <c r="P1074" s="1041"/>
      <c r="Q1074" s="1041"/>
      <c r="R1074" s="1041"/>
      <c r="S1074" s="1041"/>
      <c r="T1074" s="1041"/>
      <c r="U1074" s="1041"/>
      <c r="V1074" s="1041"/>
      <c r="W1074" s="1041"/>
      <c r="X1074" s="1041"/>
      <c r="Y1074" s="1041"/>
      <c r="Z1074" s="1041"/>
      <c r="AA1074" s="1041"/>
      <c r="AB1074" s="1041"/>
      <c r="AC1074" s="1041"/>
      <c r="AD1074" s="1041"/>
      <c r="AE1074" s="1041"/>
      <c r="AF1074" s="1041"/>
      <c r="AG1074" s="1041"/>
      <c r="AH1074" s="1101"/>
      <c r="AI1074" s="1102"/>
      <c r="AJ1074" s="1102"/>
      <c r="AK1074" s="1102"/>
      <c r="AL1074" s="1102"/>
      <c r="AM1074" s="1102"/>
      <c r="AN1074" s="1093"/>
      <c r="AO1074" s="1101"/>
      <c r="AP1074" s="1102"/>
      <c r="AQ1074" s="1102"/>
      <c r="AR1074" s="1102"/>
      <c r="AS1074" s="1102"/>
      <c r="AT1074" s="1102"/>
      <c r="AU1074" s="1102"/>
      <c r="AV1074" s="1102"/>
      <c r="AW1074" s="1102"/>
      <c r="AX1074" s="1102"/>
      <c r="AY1074" s="1102"/>
      <c r="AZ1074" s="1102"/>
      <c r="BA1074" s="1102"/>
      <c r="BB1074" s="1093"/>
    </row>
    <row r="1075" spans="1:54" ht="12.6" customHeight="1">
      <c r="A1075" s="770" t="s">
        <v>91</v>
      </c>
      <c r="B1075" s="771"/>
      <c r="C1075" s="771"/>
      <c r="D1075" s="771"/>
      <c r="E1075" s="771"/>
      <c r="F1075" s="771"/>
      <c r="G1075" s="771"/>
      <c r="H1075" s="771"/>
      <c r="I1075" s="771"/>
      <c r="J1075" s="771"/>
      <c r="K1075" s="771"/>
      <c r="L1075" s="772"/>
      <c r="M1075" s="1041"/>
      <c r="N1075" s="1041"/>
      <c r="O1075" s="1041"/>
      <c r="P1075" s="1041"/>
      <c r="Q1075" s="1041"/>
      <c r="R1075" s="1041"/>
      <c r="S1075" s="1041"/>
      <c r="T1075" s="1041"/>
      <c r="U1075" s="1041"/>
      <c r="V1075" s="1041"/>
      <c r="W1075" s="1041"/>
      <c r="X1075" s="1041"/>
      <c r="Y1075" s="1041"/>
      <c r="Z1075" s="1041"/>
      <c r="AA1075" s="1041"/>
      <c r="AB1075" s="1041"/>
      <c r="AC1075" s="1041"/>
      <c r="AD1075" s="1041"/>
      <c r="AE1075" s="1041"/>
      <c r="AF1075" s="1041"/>
      <c r="AG1075" s="1041"/>
      <c r="AH1075" s="1104"/>
      <c r="AI1075" s="1105"/>
      <c r="AJ1075" s="1105"/>
      <c r="AK1075" s="1105"/>
      <c r="AL1075" s="1105"/>
      <c r="AM1075" s="1105"/>
      <c r="AN1075" s="1106"/>
      <c r="AO1075" s="1104"/>
      <c r="AP1075" s="1105"/>
      <c r="AQ1075" s="1105"/>
      <c r="AR1075" s="1105"/>
      <c r="AS1075" s="1105"/>
      <c r="AT1075" s="1105"/>
      <c r="AU1075" s="1105"/>
      <c r="AV1075" s="1105"/>
      <c r="AW1075" s="1105"/>
      <c r="AX1075" s="1105"/>
      <c r="AY1075" s="1105"/>
      <c r="AZ1075" s="1105"/>
      <c r="BA1075" s="1105"/>
      <c r="BB1075" s="1106"/>
    </row>
    <row r="1076" spans="1:54" ht="12.6" customHeight="1">
      <c r="A1076" s="770" t="s">
        <v>93</v>
      </c>
      <c r="B1076" s="771"/>
      <c r="C1076" s="771"/>
      <c r="D1076" s="771"/>
      <c r="E1076" s="771"/>
      <c r="F1076" s="771"/>
      <c r="G1076" s="771"/>
      <c r="H1076" s="771"/>
      <c r="I1076" s="771"/>
      <c r="J1076" s="771"/>
      <c r="K1076" s="771"/>
      <c r="L1076" s="772"/>
      <c r="M1076" s="1041"/>
      <c r="N1076" s="1041"/>
      <c r="O1076" s="1041"/>
      <c r="P1076" s="1041"/>
      <c r="Q1076" s="1041"/>
      <c r="R1076" s="1041"/>
      <c r="S1076" s="1041"/>
      <c r="T1076" s="1041"/>
      <c r="U1076" s="1041"/>
      <c r="V1076" s="1041"/>
      <c r="W1076" s="1041"/>
      <c r="X1076" s="1041"/>
      <c r="Y1076" s="1041"/>
      <c r="Z1076" s="1041"/>
      <c r="AA1076" s="1041"/>
      <c r="AB1076" s="1041"/>
      <c r="AC1076" s="1041"/>
      <c r="AD1076" s="1041"/>
      <c r="AE1076" s="1041"/>
      <c r="AF1076" s="1041"/>
      <c r="AG1076" s="1041"/>
      <c r="AH1076" s="1104"/>
      <c r="AI1076" s="1105"/>
      <c r="AJ1076" s="1105"/>
      <c r="AK1076" s="1105"/>
      <c r="AL1076" s="1105"/>
      <c r="AM1076" s="1105"/>
      <c r="AN1076" s="1106"/>
      <c r="AO1076" s="1104"/>
      <c r="AP1076" s="1105"/>
      <c r="AQ1076" s="1105"/>
      <c r="AR1076" s="1105"/>
      <c r="AS1076" s="1105"/>
      <c r="AT1076" s="1105"/>
      <c r="AU1076" s="1105"/>
      <c r="AV1076" s="1105"/>
      <c r="AW1076" s="1105"/>
      <c r="AX1076" s="1105"/>
      <c r="AY1076" s="1105"/>
      <c r="AZ1076" s="1105"/>
      <c r="BA1076" s="1105"/>
      <c r="BB1076" s="1106"/>
    </row>
    <row r="1077" spans="1:54" ht="12.6" customHeight="1">
      <c r="A1077" s="824" t="s">
        <v>479</v>
      </c>
      <c r="B1077" s="771"/>
      <c r="C1077" s="771"/>
      <c r="D1077" s="771"/>
      <c r="E1077" s="771"/>
      <c r="F1077" s="771"/>
      <c r="G1077" s="771"/>
      <c r="H1077" s="771"/>
      <c r="I1077" s="771"/>
      <c r="J1077" s="771"/>
      <c r="K1077" s="771"/>
      <c r="L1077" s="772"/>
      <c r="M1077" s="1041"/>
      <c r="N1077" s="1041"/>
      <c r="O1077" s="1041"/>
      <c r="P1077" s="1041"/>
      <c r="Q1077" s="1041"/>
      <c r="R1077" s="1041"/>
      <c r="S1077" s="1041"/>
      <c r="T1077" s="1041"/>
      <c r="U1077" s="1041"/>
      <c r="V1077" s="1041"/>
      <c r="W1077" s="1041"/>
      <c r="X1077" s="1041"/>
      <c r="Y1077" s="1041"/>
      <c r="Z1077" s="1041"/>
      <c r="AA1077" s="1041"/>
      <c r="AB1077" s="1041"/>
      <c r="AC1077" s="1041"/>
      <c r="AD1077" s="1041"/>
      <c r="AE1077" s="1041"/>
      <c r="AF1077" s="1041"/>
      <c r="AG1077" s="1041"/>
      <c r="AH1077" s="1104"/>
      <c r="AI1077" s="1105"/>
      <c r="AJ1077" s="1105"/>
      <c r="AK1077" s="1105"/>
      <c r="AL1077" s="1105"/>
      <c r="AM1077" s="1105"/>
      <c r="AN1077" s="1106"/>
      <c r="AO1077" s="1104"/>
      <c r="AP1077" s="1105"/>
      <c r="AQ1077" s="1105"/>
      <c r="AR1077" s="1105"/>
      <c r="AS1077" s="1105"/>
      <c r="AT1077" s="1105"/>
      <c r="AU1077" s="1105"/>
      <c r="AV1077" s="1105"/>
      <c r="AW1077" s="1105"/>
      <c r="AX1077" s="1105"/>
      <c r="AY1077" s="1105"/>
      <c r="AZ1077" s="1105"/>
      <c r="BA1077" s="1105"/>
      <c r="BB1077" s="1106"/>
    </row>
    <row r="1078" spans="1:54" ht="12.6" customHeight="1">
      <c r="A1078" s="770" t="s">
        <v>623</v>
      </c>
      <c r="B1078" s="771"/>
      <c r="C1078" s="771"/>
      <c r="D1078" s="771"/>
      <c r="E1078" s="771"/>
      <c r="F1078" s="771"/>
      <c r="G1078" s="771"/>
      <c r="H1078" s="771"/>
      <c r="I1078" s="771"/>
      <c r="J1078" s="771"/>
      <c r="K1078" s="771"/>
      <c r="L1078" s="772"/>
      <c r="M1078" s="1167" t="s">
        <v>950</v>
      </c>
      <c r="N1078" s="1167"/>
      <c r="O1078" s="1167"/>
      <c r="P1078" s="1167"/>
      <c r="Q1078" s="1167"/>
      <c r="R1078" s="1167"/>
      <c r="S1078" s="1167"/>
      <c r="T1078" s="1167" t="s">
        <v>950</v>
      </c>
      <c r="U1078" s="1167"/>
      <c r="V1078" s="1167"/>
      <c r="W1078" s="1167"/>
      <c r="X1078" s="1167"/>
      <c r="Y1078" s="1167"/>
      <c r="Z1078" s="1167"/>
      <c r="AA1078" s="1167" t="s">
        <v>950</v>
      </c>
      <c r="AB1078" s="1167"/>
      <c r="AC1078" s="1167"/>
      <c r="AD1078" s="1167"/>
      <c r="AE1078" s="1167"/>
      <c r="AF1078" s="1167"/>
      <c r="AG1078" s="1167"/>
      <c r="AH1078" s="1104"/>
      <c r="AI1078" s="1105"/>
      <c r="AJ1078" s="1105"/>
      <c r="AK1078" s="1105"/>
      <c r="AL1078" s="1105"/>
      <c r="AM1078" s="1105"/>
      <c r="AN1078" s="1106"/>
      <c r="AO1078" s="1104"/>
      <c r="AP1078" s="1105"/>
      <c r="AQ1078" s="1105"/>
      <c r="AR1078" s="1105"/>
      <c r="AS1078" s="1105"/>
      <c r="AT1078" s="1105"/>
      <c r="AU1078" s="1105"/>
      <c r="AV1078" s="1105"/>
      <c r="AW1078" s="1105"/>
      <c r="AX1078" s="1105"/>
      <c r="AY1078" s="1105"/>
      <c r="AZ1078" s="1105"/>
      <c r="BA1078" s="1105"/>
      <c r="BB1078" s="1106"/>
    </row>
    <row r="1079" spans="1:54" ht="12.6" customHeight="1">
      <c r="A1079" s="770" t="s">
        <v>575</v>
      </c>
      <c r="B1079" s="771"/>
      <c r="C1079" s="771"/>
      <c r="D1079" s="771"/>
      <c r="E1079" s="771"/>
      <c r="F1079" s="771"/>
      <c r="G1079" s="771"/>
      <c r="H1079" s="771"/>
      <c r="I1079" s="771"/>
      <c r="J1079" s="771"/>
      <c r="K1079" s="771"/>
      <c r="L1079" s="772"/>
      <c r="M1079" s="1167" t="s">
        <v>950</v>
      </c>
      <c r="N1079" s="1167"/>
      <c r="O1079" s="1167"/>
      <c r="P1079" s="1167"/>
      <c r="Q1079" s="1167"/>
      <c r="R1079" s="1167"/>
      <c r="S1079" s="1167"/>
      <c r="T1079" s="1167" t="s">
        <v>950</v>
      </c>
      <c r="U1079" s="1167"/>
      <c r="V1079" s="1167"/>
      <c r="W1079" s="1167"/>
      <c r="X1079" s="1167"/>
      <c r="Y1079" s="1167"/>
      <c r="Z1079" s="1167"/>
      <c r="AA1079" s="1167" t="s">
        <v>950</v>
      </c>
      <c r="AB1079" s="1167"/>
      <c r="AC1079" s="1167"/>
      <c r="AD1079" s="1167"/>
      <c r="AE1079" s="1167"/>
      <c r="AF1079" s="1167"/>
      <c r="AG1079" s="1167"/>
      <c r="AH1079" s="1104"/>
      <c r="AI1079" s="1105"/>
      <c r="AJ1079" s="1105"/>
      <c r="AK1079" s="1105"/>
      <c r="AL1079" s="1105"/>
      <c r="AM1079" s="1105"/>
      <c r="AN1079" s="1106"/>
      <c r="AO1079" s="1104"/>
      <c r="AP1079" s="1105"/>
      <c r="AQ1079" s="1105"/>
      <c r="AR1079" s="1105"/>
      <c r="AS1079" s="1105"/>
      <c r="AT1079" s="1105"/>
      <c r="AU1079" s="1105"/>
      <c r="AV1079" s="1105"/>
      <c r="AW1079" s="1105"/>
      <c r="AX1079" s="1105"/>
      <c r="AY1079" s="1105"/>
      <c r="AZ1079" s="1105"/>
      <c r="BA1079" s="1105"/>
      <c r="BB1079" s="1106"/>
    </row>
    <row r="1080" spans="1:54" ht="12.6" customHeight="1">
      <c r="A1080" s="770" t="s">
        <v>614</v>
      </c>
      <c r="B1080" s="771"/>
      <c r="C1080" s="771"/>
      <c r="D1080" s="771"/>
      <c r="E1080" s="771"/>
      <c r="F1080" s="771"/>
      <c r="G1080" s="771"/>
      <c r="H1080" s="771"/>
      <c r="I1080" s="771"/>
      <c r="J1080" s="771"/>
      <c r="K1080" s="771"/>
      <c r="L1080" s="772"/>
      <c r="M1080" s="1167" t="s">
        <v>950</v>
      </c>
      <c r="N1080" s="1167"/>
      <c r="O1080" s="1167"/>
      <c r="P1080" s="1167"/>
      <c r="Q1080" s="1167"/>
      <c r="R1080" s="1167"/>
      <c r="S1080" s="1167"/>
      <c r="T1080" s="1167" t="s">
        <v>950</v>
      </c>
      <c r="U1080" s="1167"/>
      <c r="V1080" s="1167"/>
      <c r="W1080" s="1167"/>
      <c r="X1080" s="1167"/>
      <c r="Y1080" s="1167"/>
      <c r="Z1080" s="1167"/>
      <c r="AA1080" s="1167" t="s">
        <v>950</v>
      </c>
      <c r="AB1080" s="1167"/>
      <c r="AC1080" s="1167"/>
      <c r="AD1080" s="1167"/>
      <c r="AE1080" s="1167"/>
      <c r="AF1080" s="1167"/>
      <c r="AG1080" s="1167"/>
      <c r="AH1080" s="1104"/>
      <c r="AI1080" s="1105"/>
      <c r="AJ1080" s="1105"/>
      <c r="AK1080" s="1105"/>
      <c r="AL1080" s="1105"/>
      <c r="AM1080" s="1105"/>
      <c r="AN1080" s="1106"/>
      <c r="AO1080" s="1104"/>
      <c r="AP1080" s="1105"/>
      <c r="AQ1080" s="1105"/>
      <c r="AR1080" s="1105"/>
      <c r="AS1080" s="1105"/>
      <c r="AT1080" s="1105"/>
      <c r="AU1080" s="1105"/>
      <c r="AV1080" s="1105"/>
      <c r="AW1080" s="1105"/>
      <c r="AX1080" s="1105"/>
      <c r="AY1080" s="1105"/>
      <c r="AZ1080" s="1105"/>
      <c r="BA1080" s="1105"/>
      <c r="BB1080" s="1106"/>
    </row>
    <row r="1081" spans="1:54" ht="12.6" customHeight="1">
      <c r="A1081" s="774" t="s">
        <v>530</v>
      </c>
      <c r="B1081" s="775"/>
      <c r="C1081" s="775"/>
      <c r="D1081" s="775"/>
      <c r="E1081" s="775"/>
      <c r="F1081" s="775"/>
      <c r="G1081" s="775"/>
      <c r="H1081" s="775"/>
      <c r="I1081" s="775"/>
      <c r="J1081" s="775"/>
      <c r="K1081" s="775"/>
      <c r="L1081" s="776"/>
      <c r="M1081" s="1160" t="s">
        <v>950</v>
      </c>
      <c r="N1081" s="1160"/>
      <c r="O1081" s="1160"/>
      <c r="P1081" s="1160"/>
      <c r="Q1081" s="1160"/>
      <c r="R1081" s="1160"/>
      <c r="S1081" s="1160"/>
      <c r="T1081" s="1160" t="s">
        <v>950</v>
      </c>
      <c r="U1081" s="1160"/>
      <c r="V1081" s="1160"/>
      <c r="W1081" s="1160"/>
      <c r="X1081" s="1160"/>
      <c r="Y1081" s="1160"/>
      <c r="Z1081" s="1160"/>
      <c r="AA1081" s="1160" t="s">
        <v>950</v>
      </c>
      <c r="AB1081" s="1160"/>
      <c r="AC1081" s="1160"/>
      <c r="AD1081" s="1160"/>
      <c r="AE1081" s="1160"/>
      <c r="AF1081" s="1160"/>
      <c r="AG1081" s="1160"/>
      <c r="AH1081" s="1095"/>
      <c r="AI1081" s="1096"/>
      <c r="AJ1081" s="1096"/>
      <c r="AK1081" s="1096"/>
      <c r="AL1081" s="1096"/>
      <c r="AM1081" s="1096"/>
      <c r="AN1081" s="1097"/>
      <c r="AO1081" s="1095"/>
      <c r="AP1081" s="1096"/>
      <c r="AQ1081" s="1096"/>
      <c r="AR1081" s="1096"/>
      <c r="AS1081" s="1096"/>
      <c r="AT1081" s="1096"/>
      <c r="AU1081" s="1096"/>
      <c r="AV1081" s="1096"/>
      <c r="AW1081" s="1096"/>
      <c r="AX1081" s="1096"/>
      <c r="AY1081" s="1096"/>
      <c r="AZ1081" s="1096"/>
      <c r="BA1081" s="1096"/>
      <c r="BB1081" s="1097"/>
    </row>
    <row r="1082" spans="1:54" ht="12.6" customHeight="1">
      <c r="A1082" s="782" t="s">
        <v>1661</v>
      </c>
      <c r="B1082" s="775"/>
      <c r="C1082" s="775"/>
      <c r="D1082" s="775"/>
      <c r="E1082" s="775"/>
      <c r="F1082" s="775"/>
      <c r="G1082" s="775"/>
      <c r="H1082" s="775"/>
      <c r="I1082" s="775"/>
      <c r="J1082" s="775"/>
      <c r="K1082" s="775"/>
      <c r="L1082" s="776"/>
      <c r="M1082" s="1094" t="s">
        <v>950</v>
      </c>
      <c r="N1082" s="1094"/>
      <c r="O1082" s="1094"/>
      <c r="P1082" s="1094"/>
      <c r="Q1082" s="1094"/>
      <c r="R1082" s="1094"/>
      <c r="S1082" s="1094"/>
      <c r="T1082" s="1094" t="s">
        <v>950</v>
      </c>
      <c r="U1082" s="1094"/>
      <c r="V1082" s="1094"/>
      <c r="W1082" s="1094"/>
      <c r="X1082" s="1094"/>
      <c r="Y1082" s="1094"/>
      <c r="Z1082" s="1094"/>
      <c r="AA1082" s="1094" t="s">
        <v>950</v>
      </c>
      <c r="AB1082" s="1094"/>
      <c r="AC1082" s="1094"/>
      <c r="AD1082" s="1094"/>
      <c r="AE1082" s="1094"/>
      <c r="AF1082" s="1094"/>
      <c r="AG1082" s="1094"/>
      <c r="AH1082" s="1095"/>
      <c r="AI1082" s="1096"/>
      <c r="AJ1082" s="1096"/>
      <c r="AK1082" s="1096"/>
      <c r="AL1082" s="1096"/>
      <c r="AM1082" s="1096"/>
      <c r="AN1082" s="1097"/>
      <c r="AO1082" s="1095"/>
      <c r="AP1082" s="1096"/>
      <c r="AQ1082" s="1096"/>
      <c r="AR1082" s="1096"/>
      <c r="AS1082" s="1096"/>
      <c r="AT1082" s="1096"/>
      <c r="AU1082" s="1096"/>
      <c r="AV1082" s="1096"/>
      <c r="AW1082" s="1096"/>
      <c r="AX1082" s="1096"/>
      <c r="AY1082" s="1096"/>
      <c r="AZ1082" s="1096"/>
      <c r="BA1082" s="1096"/>
      <c r="BB1082" s="1097"/>
    </row>
    <row r="1083" spans="1:54" ht="12.6" customHeight="1">
      <c r="A1083" s="785" t="s">
        <v>1660</v>
      </c>
      <c r="B1083" s="761"/>
      <c r="C1083" s="761"/>
      <c r="D1083" s="761"/>
      <c r="E1083" s="761"/>
      <c r="F1083" s="761"/>
      <c r="G1083" s="761"/>
      <c r="H1083" s="761"/>
      <c r="I1083" s="761"/>
      <c r="J1083" s="761"/>
      <c r="K1083" s="761"/>
      <c r="L1083" s="786"/>
      <c r="M1083" s="1094"/>
      <c r="N1083" s="1094"/>
      <c r="O1083" s="1094"/>
      <c r="P1083" s="1094"/>
      <c r="Q1083" s="1094"/>
      <c r="R1083" s="1094"/>
      <c r="S1083" s="1094"/>
      <c r="T1083" s="1094"/>
      <c r="U1083" s="1094"/>
      <c r="V1083" s="1094"/>
      <c r="W1083" s="1094"/>
      <c r="X1083" s="1094"/>
      <c r="Y1083" s="1094"/>
      <c r="Z1083" s="1094"/>
      <c r="AA1083" s="1094"/>
      <c r="AB1083" s="1094"/>
      <c r="AC1083" s="1094"/>
      <c r="AD1083" s="1094"/>
      <c r="AE1083" s="1094"/>
      <c r="AF1083" s="1094"/>
      <c r="AG1083" s="1094"/>
      <c r="AH1083" s="1098"/>
      <c r="AI1083" s="1099"/>
      <c r="AJ1083" s="1099"/>
      <c r="AK1083" s="1099"/>
      <c r="AL1083" s="1099"/>
      <c r="AM1083" s="1099"/>
      <c r="AN1083" s="1100"/>
      <c r="AO1083" s="1098"/>
      <c r="AP1083" s="1099"/>
      <c r="AQ1083" s="1099"/>
      <c r="AR1083" s="1099"/>
      <c r="AS1083" s="1099"/>
      <c r="AT1083" s="1099"/>
      <c r="AU1083" s="1099"/>
      <c r="AV1083" s="1099"/>
      <c r="AW1083" s="1099"/>
      <c r="AX1083" s="1099"/>
      <c r="AY1083" s="1099"/>
      <c r="AZ1083" s="1099"/>
      <c r="BA1083" s="1099"/>
      <c r="BB1083" s="1100"/>
    </row>
    <row r="1084" spans="1:54" ht="12.6" customHeight="1">
      <c r="A1084" s="785" t="s">
        <v>1659</v>
      </c>
      <c r="B1084" s="761"/>
      <c r="C1084" s="761"/>
      <c r="D1084" s="761"/>
      <c r="E1084" s="761"/>
      <c r="F1084" s="761"/>
      <c r="G1084" s="761"/>
      <c r="H1084" s="761"/>
      <c r="I1084" s="761"/>
      <c r="J1084" s="761"/>
      <c r="K1084" s="761"/>
      <c r="L1084" s="786"/>
      <c r="M1084" s="1094"/>
      <c r="N1084" s="1094"/>
      <c r="O1084" s="1094"/>
      <c r="P1084" s="1094"/>
      <c r="Q1084" s="1094"/>
      <c r="R1084" s="1094"/>
      <c r="S1084" s="1094"/>
      <c r="T1084" s="1094"/>
      <c r="U1084" s="1094"/>
      <c r="V1084" s="1094"/>
      <c r="W1084" s="1094"/>
      <c r="X1084" s="1094"/>
      <c r="Y1084" s="1094"/>
      <c r="Z1084" s="1094"/>
      <c r="AA1084" s="1094"/>
      <c r="AB1084" s="1094"/>
      <c r="AC1084" s="1094"/>
      <c r="AD1084" s="1094"/>
      <c r="AE1084" s="1094"/>
      <c r="AF1084" s="1094"/>
      <c r="AG1084" s="1094"/>
      <c r="AH1084" s="1098"/>
      <c r="AI1084" s="1099"/>
      <c r="AJ1084" s="1099"/>
      <c r="AK1084" s="1099"/>
      <c r="AL1084" s="1099"/>
      <c r="AM1084" s="1099"/>
      <c r="AN1084" s="1100"/>
      <c r="AO1084" s="1098"/>
      <c r="AP1084" s="1099"/>
      <c r="AQ1084" s="1099"/>
      <c r="AR1084" s="1099"/>
      <c r="AS1084" s="1099"/>
      <c r="AT1084" s="1099"/>
      <c r="AU1084" s="1099"/>
      <c r="AV1084" s="1099"/>
      <c r="AW1084" s="1099"/>
      <c r="AX1084" s="1099"/>
      <c r="AY1084" s="1099"/>
      <c r="AZ1084" s="1099"/>
      <c r="BA1084" s="1099"/>
      <c r="BB1084" s="1100"/>
    </row>
    <row r="1085" spans="1:54" ht="12.6" customHeight="1">
      <c r="A1085" s="788" t="s">
        <v>1658</v>
      </c>
      <c r="B1085" s="778"/>
      <c r="C1085" s="778"/>
      <c r="D1085" s="778"/>
      <c r="E1085" s="778"/>
      <c r="F1085" s="778"/>
      <c r="G1085" s="778"/>
      <c r="H1085" s="778"/>
      <c r="I1085" s="778"/>
      <c r="J1085" s="778"/>
      <c r="K1085" s="778"/>
      <c r="L1085" s="779"/>
      <c r="M1085" s="1094"/>
      <c r="N1085" s="1094"/>
      <c r="O1085" s="1094"/>
      <c r="P1085" s="1094"/>
      <c r="Q1085" s="1094"/>
      <c r="R1085" s="1094"/>
      <c r="S1085" s="1094"/>
      <c r="T1085" s="1094"/>
      <c r="U1085" s="1094"/>
      <c r="V1085" s="1094"/>
      <c r="W1085" s="1094"/>
      <c r="X1085" s="1094"/>
      <c r="Y1085" s="1094"/>
      <c r="Z1085" s="1094"/>
      <c r="AA1085" s="1094"/>
      <c r="AB1085" s="1094"/>
      <c r="AC1085" s="1094"/>
      <c r="AD1085" s="1094"/>
      <c r="AE1085" s="1094"/>
      <c r="AF1085" s="1094"/>
      <c r="AG1085" s="1094"/>
      <c r="AH1085" s="1101"/>
      <c r="AI1085" s="1102"/>
      <c r="AJ1085" s="1102"/>
      <c r="AK1085" s="1102"/>
      <c r="AL1085" s="1102"/>
      <c r="AM1085" s="1102"/>
      <c r="AN1085" s="1093"/>
      <c r="AO1085" s="1101"/>
      <c r="AP1085" s="1102"/>
      <c r="AQ1085" s="1102"/>
      <c r="AR1085" s="1102"/>
      <c r="AS1085" s="1102"/>
      <c r="AT1085" s="1102"/>
      <c r="AU1085" s="1102"/>
      <c r="AV1085" s="1102"/>
      <c r="AW1085" s="1102"/>
      <c r="AX1085" s="1102"/>
      <c r="AY1085" s="1102"/>
      <c r="AZ1085" s="1102"/>
      <c r="BA1085" s="1102"/>
      <c r="BB1085" s="1093"/>
    </row>
    <row r="1086" spans="1:54" ht="12.6" customHeight="1">
      <c r="A1086" s="769" t="s">
        <v>1657</v>
      </c>
    </row>
    <row r="1087" spans="1:54" ht="12.6" customHeight="1">
      <c r="A1087" s="1058"/>
      <c r="B1087" s="1059"/>
      <c r="C1087" s="1059"/>
      <c r="D1087" s="1059"/>
      <c r="E1087" s="1059"/>
      <c r="F1087" s="1059"/>
      <c r="G1087" s="1059"/>
      <c r="H1087" s="1059"/>
      <c r="I1087" s="1059"/>
      <c r="J1087" s="1059"/>
      <c r="K1087" s="1059"/>
      <c r="L1087" s="1059"/>
      <c r="M1087" s="1059"/>
      <c r="N1087" s="1059"/>
      <c r="O1087" s="1059"/>
      <c r="P1087" s="1059"/>
      <c r="Q1087" s="1059"/>
      <c r="R1087" s="1059"/>
      <c r="S1087" s="1059"/>
      <c r="T1087" s="1059"/>
      <c r="U1087" s="1059"/>
      <c r="V1087" s="1059"/>
      <c r="W1087" s="1059"/>
      <c r="X1087" s="1059"/>
      <c r="Y1087" s="1059"/>
      <c r="Z1087" s="1059"/>
      <c r="AA1087" s="1059"/>
      <c r="AB1087" s="1059"/>
      <c r="AC1087" s="1059"/>
      <c r="AD1087" s="1059"/>
      <c r="AE1087" s="1059"/>
      <c r="AF1087" s="1059"/>
      <c r="AG1087" s="1059"/>
      <c r="AH1087" s="1059"/>
      <c r="AI1087" s="1059"/>
      <c r="AJ1087" s="1059"/>
      <c r="AK1087" s="1059"/>
      <c r="AL1087" s="1059"/>
      <c r="AM1087" s="1059"/>
      <c r="AN1087" s="1059"/>
      <c r="AO1087" s="1059"/>
      <c r="AP1087" s="1059"/>
      <c r="AQ1087" s="1059"/>
      <c r="AR1087" s="1059"/>
      <c r="AS1087" s="1059"/>
      <c r="AT1087" s="1059"/>
      <c r="AU1087" s="1059"/>
      <c r="AV1087" s="1059"/>
      <c r="AW1087" s="1059"/>
      <c r="AX1087" s="1059"/>
      <c r="AY1087" s="1059"/>
      <c r="AZ1087" s="1059"/>
      <c r="BA1087" s="1059"/>
      <c r="BB1087" s="1060"/>
    </row>
    <row r="1088" spans="1:54" ht="12.6" customHeight="1">
      <c r="A1088" s="1061"/>
      <c r="B1088" s="1062"/>
      <c r="C1088" s="1062"/>
      <c r="D1088" s="1062"/>
      <c r="E1088" s="1062"/>
      <c r="F1088" s="1062"/>
      <c r="G1088" s="1062"/>
      <c r="H1088" s="1062"/>
      <c r="I1088" s="1062"/>
      <c r="J1088" s="1062"/>
      <c r="K1088" s="1062"/>
      <c r="L1088" s="1062"/>
      <c r="M1088" s="1062"/>
      <c r="N1088" s="1062"/>
      <c r="O1088" s="1062"/>
      <c r="P1088" s="1062"/>
      <c r="Q1088" s="1062"/>
      <c r="R1088" s="1062"/>
      <c r="S1088" s="1062"/>
      <c r="T1088" s="1062"/>
      <c r="U1088" s="1062"/>
      <c r="V1088" s="1062"/>
      <c r="W1088" s="1062"/>
      <c r="X1088" s="1062"/>
      <c r="Y1088" s="1062"/>
      <c r="Z1088" s="1062"/>
      <c r="AA1088" s="1062"/>
      <c r="AB1088" s="1062"/>
      <c r="AC1088" s="1062"/>
      <c r="AD1088" s="1062"/>
      <c r="AE1088" s="1062"/>
      <c r="AF1088" s="1062"/>
      <c r="AG1088" s="1062"/>
      <c r="AH1088" s="1062"/>
      <c r="AI1088" s="1062"/>
      <c r="AJ1088" s="1062"/>
      <c r="AK1088" s="1062"/>
      <c r="AL1088" s="1062"/>
      <c r="AM1088" s="1062"/>
      <c r="AN1088" s="1062"/>
      <c r="AO1088" s="1062"/>
      <c r="AP1088" s="1062"/>
      <c r="AQ1088" s="1062"/>
      <c r="AR1088" s="1062"/>
      <c r="AS1088" s="1062"/>
      <c r="AT1088" s="1062"/>
      <c r="AU1088" s="1062"/>
      <c r="AV1088" s="1062"/>
      <c r="AW1088" s="1062"/>
      <c r="AX1088" s="1062"/>
      <c r="AY1088" s="1062"/>
      <c r="AZ1088" s="1062"/>
      <c r="BA1088" s="1062"/>
      <c r="BB1088" s="1063"/>
    </row>
    <row r="1089" spans="1:54" ht="12.6" customHeight="1">
      <c r="A1089" s="1061"/>
      <c r="B1089" s="1062"/>
      <c r="C1089" s="1062"/>
      <c r="D1089" s="1062"/>
      <c r="E1089" s="1062"/>
      <c r="F1089" s="1062"/>
      <c r="G1089" s="1062"/>
      <c r="H1089" s="1062"/>
      <c r="I1089" s="1062"/>
      <c r="J1089" s="1062"/>
      <c r="K1089" s="1062"/>
      <c r="L1089" s="1062"/>
      <c r="M1089" s="1062"/>
      <c r="N1089" s="1062"/>
      <c r="O1089" s="1062"/>
      <c r="P1089" s="1062"/>
      <c r="Q1089" s="1062"/>
      <c r="R1089" s="1062"/>
      <c r="S1089" s="1062"/>
      <c r="T1089" s="1062"/>
      <c r="U1089" s="1062"/>
      <c r="V1089" s="1062"/>
      <c r="W1089" s="1062"/>
      <c r="X1089" s="1062"/>
      <c r="Y1089" s="1062"/>
      <c r="Z1089" s="1062"/>
      <c r="AA1089" s="1062"/>
      <c r="AB1089" s="1062"/>
      <c r="AC1089" s="1062"/>
      <c r="AD1089" s="1062"/>
      <c r="AE1089" s="1062"/>
      <c r="AF1089" s="1062"/>
      <c r="AG1089" s="1062"/>
      <c r="AH1089" s="1062"/>
      <c r="AI1089" s="1062"/>
      <c r="AJ1089" s="1062"/>
      <c r="AK1089" s="1062"/>
      <c r="AL1089" s="1062"/>
      <c r="AM1089" s="1062"/>
      <c r="AN1089" s="1062"/>
      <c r="AO1089" s="1062"/>
      <c r="AP1089" s="1062"/>
      <c r="AQ1089" s="1062"/>
      <c r="AR1089" s="1062"/>
      <c r="AS1089" s="1062"/>
      <c r="AT1089" s="1062"/>
      <c r="AU1089" s="1062"/>
      <c r="AV1089" s="1062"/>
      <c r="AW1089" s="1062"/>
      <c r="AX1089" s="1062"/>
      <c r="AY1089" s="1062"/>
      <c r="AZ1089" s="1062"/>
      <c r="BA1089" s="1062"/>
      <c r="BB1089" s="1063"/>
    </row>
    <row r="1090" spans="1:54" ht="12.6" customHeight="1">
      <c r="A1090" s="1064"/>
      <c r="B1090" s="1065"/>
      <c r="C1090" s="1065"/>
      <c r="D1090" s="1065"/>
      <c r="E1090" s="1065"/>
      <c r="F1090" s="1065"/>
      <c r="G1090" s="1065"/>
      <c r="H1090" s="1065"/>
      <c r="I1090" s="1065"/>
      <c r="J1090" s="1065"/>
      <c r="K1090" s="1065"/>
      <c r="L1090" s="1065"/>
      <c r="M1090" s="1065"/>
      <c r="N1090" s="1065"/>
      <c r="O1090" s="1065"/>
      <c r="P1090" s="1065"/>
      <c r="Q1090" s="1065"/>
      <c r="R1090" s="1065"/>
      <c r="S1090" s="1065"/>
      <c r="T1090" s="1065"/>
      <c r="U1090" s="1065"/>
      <c r="V1090" s="1065"/>
      <c r="W1090" s="1065"/>
      <c r="X1090" s="1065"/>
      <c r="Y1090" s="1065"/>
      <c r="Z1090" s="1065"/>
      <c r="AA1090" s="1065"/>
      <c r="AB1090" s="1065"/>
      <c r="AC1090" s="1065"/>
      <c r="AD1090" s="1065"/>
      <c r="AE1090" s="1065"/>
      <c r="AF1090" s="1065"/>
      <c r="AG1090" s="1065"/>
      <c r="AH1090" s="1065"/>
      <c r="AI1090" s="1065"/>
      <c r="AJ1090" s="1065"/>
      <c r="AK1090" s="1065"/>
      <c r="AL1090" s="1065"/>
      <c r="AM1090" s="1065"/>
      <c r="AN1090" s="1065"/>
      <c r="AO1090" s="1065"/>
      <c r="AP1090" s="1065"/>
      <c r="AQ1090" s="1065"/>
      <c r="AR1090" s="1065"/>
      <c r="AS1090" s="1065"/>
      <c r="AT1090" s="1065"/>
      <c r="AU1090" s="1065"/>
      <c r="AV1090" s="1065"/>
      <c r="AW1090" s="1065"/>
      <c r="AX1090" s="1065"/>
      <c r="AY1090" s="1065"/>
      <c r="AZ1090" s="1065"/>
      <c r="BA1090" s="1065"/>
      <c r="BB1090" s="1066"/>
    </row>
    <row r="1091" spans="1:54" ht="12.6" customHeight="1">
      <c r="A1091" s="769" t="s">
        <v>1656</v>
      </c>
    </row>
    <row r="1092" spans="1:54" ht="12.6" customHeight="1">
      <c r="A1092" s="782"/>
      <c r="B1092" s="783"/>
      <c r="C1092" s="783"/>
      <c r="D1092" s="783"/>
      <c r="E1092" s="783"/>
      <c r="F1092" s="783"/>
      <c r="G1092" s="783"/>
      <c r="H1092" s="783"/>
      <c r="I1092" s="783"/>
      <c r="J1092" s="783"/>
      <c r="K1092" s="783"/>
      <c r="L1092" s="783"/>
      <c r="M1092" s="783"/>
      <c r="N1092" s="783"/>
      <c r="O1092" s="783"/>
      <c r="P1092" s="783"/>
      <c r="Q1092" s="783"/>
      <c r="R1092" s="783"/>
      <c r="S1092" s="783"/>
      <c r="T1092" s="783"/>
      <c r="U1092" s="783"/>
      <c r="V1092" s="783"/>
      <c r="W1092" s="783"/>
      <c r="X1092" s="783"/>
      <c r="Y1092" s="783"/>
      <c r="Z1092" s="783"/>
      <c r="AA1092" s="783"/>
      <c r="AB1092" s="783"/>
      <c r="AC1092" s="783"/>
      <c r="AD1092" s="783"/>
      <c r="AE1092" s="792"/>
      <c r="AF1092" s="782"/>
      <c r="AG1092" s="813"/>
      <c r="AH1092" s="813"/>
      <c r="AI1092" s="813"/>
      <c r="AJ1092" s="813"/>
      <c r="AK1092" s="813"/>
      <c r="AL1092" s="813"/>
      <c r="AM1092" s="813"/>
      <c r="AN1092" s="814"/>
      <c r="AO1092" s="1149" t="s">
        <v>1646</v>
      </c>
      <c r="AP1092" s="1149"/>
      <c r="AQ1092" s="1149"/>
      <c r="AR1092" s="1149"/>
      <c r="AS1092" s="1149"/>
      <c r="AT1092" s="1149"/>
      <c r="AU1092" s="1149"/>
      <c r="AV1092" s="1149"/>
      <c r="AW1092" s="1149"/>
      <c r="AX1092" s="1149"/>
      <c r="AY1092" s="1149"/>
      <c r="AZ1092" s="1149"/>
      <c r="BA1092" s="1149"/>
      <c r="BB1092" s="1150"/>
    </row>
    <row r="1093" spans="1:54" ht="12.6" customHeight="1">
      <c r="A1093" s="1048" t="s">
        <v>469</v>
      </c>
      <c r="B1093" s="1049"/>
      <c r="C1093" s="1049"/>
      <c r="D1093" s="1049"/>
      <c r="E1093" s="1049"/>
      <c r="F1093" s="1049"/>
      <c r="G1093" s="1049"/>
      <c r="H1093" s="1049"/>
      <c r="I1093" s="1049"/>
      <c r="J1093" s="1049"/>
      <c r="K1093" s="1049"/>
      <c r="L1093" s="1049"/>
      <c r="M1093" s="1049"/>
      <c r="N1093" s="1049"/>
      <c r="O1093" s="1049"/>
      <c r="P1093" s="1049"/>
      <c r="Q1093" s="1049"/>
      <c r="R1093" s="1049"/>
      <c r="S1093" s="1049"/>
      <c r="T1093" s="1049"/>
      <c r="U1093" s="1049"/>
      <c r="V1093" s="1049"/>
      <c r="W1093" s="1049"/>
      <c r="X1093" s="1049"/>
      <c r="Y1093" s="1049"/>
      <c r="Z1093" s="1049"/>
      <c r="AA1093" s="1049"/>
      <c r="AB1093" s="1049"/>
      <c r="AC1093" s="1049"/>
      <c r="AD1093" s="1049"/>
      <c r="AE1093" s="1050"/>
      <c r="AF1093" s="1048" t="s">
        <v>1645</v>
      </c>
      <c r="AG1093" s="1049"/>
      <c r="AH1093" s="1049"/>
      <c r="AI1093" s="1049"/>
      <c r="AJ1093" s="1049"/>
      <c r="AK1093" s="1049"/>
      <c r="AL1093" s="1049"/>
      <c r="AM1093" s="1049"/>
      <c r="AN1093" s="1050"/>
      <c r="AO1093" s="1049" t="s">
        <v>1644</v>
      </c>
      <c r="AP1093" s="1049"/>
      <c r="AQ1093" s="1049"/>
      <c r="AR1093" s="1049"/>
      <c r="AS1093" s="1049"/>
      <c r="AT1093" s="1049"/>
      <c r="AU1093" s="1049"/>
      <c r="AV1093" s="1049"/>
      <c r="AW1093" s="1049"/>
      <c r="AX1093" s="1049"/>
      <c r="AY1093" s="1049"/>
      <c r="AZ1093" s="1049"/>
      <c r="BA1093" s="1049"/>
      <c r="BB1093" s="1050"/>
    </row>
    <row r="1094" spans="1:54" ht="12.6" customHeight="1">
      <c r="A1094" s="785"/>
      <c r="B1094" s="765"/>
      <c r="C1094" s="765"/>
      <c r="D1094" s="765"/>
      <c r="E1094" s="765"/>
      <c r="F1094" s="765"/>
      <c r="G1094" s="765"/>
      <c r="H1094" s="765"/>
      <c r="I1094" s="765"/>
      <c r="J1094" s="765"/>
      <c r="K1094" s="765"/>
      <c r="L1094" s="765"/>
      <c r="M1094" s="765"/>
      <c r="N1094" s="765"/>
      <c r="O1094" s="765"/>
      <c r="P1094" s="765"/>
      <c r="Q1094" s="765"/>
      <c r="R1094" s="765"/>
      <c r="S1094" s="765"/>
      <c r="T1094" s="765"/>
      <c r="U1094" s="765"/>
      <c r="V1094" s="765"/>
      <c r="W1094" s="765"/>
      <c r="X1094" s="765"/>
      <c r="Y1094" s="765"/>
      <c r="Z1094" s="765"/>
      <c r="AA1094" s="765"/>
      <c r="AB1094" s="765"/>
      <c r="AC1094" s="765"/>
      <c r="AD1094" s="765"/>
      <c r="AE1094" s="793"/>
      <c r="AF1094" s="1051" t="s">
        <v>1643</v>
      </c>
      <c r="AG1094" s="1052"/>
      <c r="AH1094" s="1052"/>
      <c r="AI1094" s="1052"/>
      <c r="AJ1094" s="1052"/>
      <c r="AK1094" s="1052"/>
      <c r="AL1094" s="1052"/>
      <c r="AM1094" s="1052"/>
      <c r="AN1094" s="1053"/>
      <c r="AO1094" s="1052" t="s">
        <v>1620</v>
      </c>
      <c r="AP1094" s="1052"/>
      <c r="AQ1094" s="1052"/>
      <c r="AR1094" s="1052"/>
      <c r="AS1094" s="1052"/>
      <c r="AT1094" s="1052"/>
      <c r="AU1094" s="1052"/>
      <c r="AV1094" s="1052"/>
      <c r="AW1094" s="1052"/>
      <c r="AX1094" s="1052"/>
      <c r="AY1094" s="1052"/>
      <c r="AZ1094" s="1052"/>
      <c r="BA1094" s="1052"/>
      <c r="BB1094" s="1053"/>
    </row>
    <row r="1095" spans="1:54" ht="12.6" customHeight="1">
      <c r="A1095" s="1154" t="s">
        <v>699</v>
      </c>
      <c r="B1095" s="1155"/>
      <c r="C1095" s="1155"/>
      <c r="D1095" s="1155"/>
      <c r="E1095" s="1155"/>
      <c r="F1095" s="1155"/>
      <c r="G1095" s="1155"/>
      <c r="H1095" s="1155"/>
      <c r="I1095" s="1155"/>
      <c r="J1095" s="1155"/>
      <c r="K1095" s="1155"/>
      <c r="L1095" s="1155"/>
      <c r="M1095" s="1155"/>
      <c r="N1095" s="1155"/>
      <c r="O1095" s="1155"/>
      <c r="P1095" s="1155"/>
      <c r="Q1095" s="1155"/>
      <c r="R1095" s="1155"/>
      <c r="S1095" s="1155"/>
      <c r="T1095" s="1155"/>
      <c r="U1095" s="1155"/>
      <c r="V1095" s="1155"/>
      <c r="W1095" s="1155"/>
      <c r="X1095" s="1155"/>
      <c r="Y1095" s="1155"/>
      <c r="Z1095" s="1155"/>
      <c r="AA1095" s="1155"/>
      <c r="AB1095" s="1155"/>
      <c r="AC1095" s="1155"/>
      <c r="AD1095" s="1155"/>
      <c r="AE1095" s="1156"/>
      <c r="AF1095" s="1104">
        <f>SUM(SUVAHAVUJ!N152)</f>
        <v>0</v>
      </c>
      <c r="AG1095" s="1105"/>
      <c r="AH1095" s="1105"/>
      <c r="AI1095" s="1105"/>
      <c r="AJ1095" s="1105"/>
      <c r="AK1095" s="1105"/>
      <c r="AL1095" s="1105"/>
      <c r="AM1095" s="1105"/>
      <c r="AN1095" s="1106"/>
      <c r="AO1095" s="1105">
        <f>SUM(SUVAHAVUJ!X152)</f>
        <v>0</v>
      </c>
      <c r="AP1095" s="1105"/>
      <c r="AQ1095" s="1105"/>
      <c r="AR1095" s="1105"/>
      <c r="AS1095" s="1105"/>
      <c r="AT1095" s="1105"/>
      <c r="AU1095" s="1105"/>
      <c r="AV1095" s="1105"/>
      <c r="AW1095" s="1105"/>
      <c r="AX1095" s="1105"/>
      <c r="AY1095" s="1105"/>
      <c r="AZ1095" s="1105"/>
      <c r="BA1095" s="1105"/>
      <c r="BB1095" s="1106"/>
    </row>
    <row r="1096" spans="1:54" ht="12.6" customHeight="1">
      <c r="A1096" s="1154" t="s">
        <v>701</v>
      </c>
      <c r="B1096" s="1155"/>
      <c r="C1096" s="1155"/>
      <c r="D1096" s="1155"/>
      <c r="E1096" s="1155"/>
      <c r="F1096" s="1155"/>
      <c r="G1096" s="1155"/>
      <c r="H1096" s="1155"/>
      <c r="I1096" s="1155"/>
      <c r="J1096" s="1155"/>
      <c r="K1096" s="1155"/>
      <c r="L1096" s="1155"/>
      <c r="M1096" s="1155"/>
      <c r="N1096" s="1155"/>
      <c r="O1096" s="1155"/>
      <c r="P1096" s="1155"/>
      <c r="Q1096" s="1155"/>
      <c r="R1096" s="1155"/>
      <c r="S1096" s="1155"/>
      <c r="T1096" s="1155"/>
      <c r="U1096" s="1155"/>
      <c r="V1096" s="1155"/>
      <c r="W1096" s="1155"/>
      <c r="X1096" s="1155"/>
      <c r="Y1096" s="1155"/>
      <c r="Z1096" s="1155"/>
      <c r="AA1096" s="1155"/>
      <c r="AB1096" s="1155"/>
      <c r="AC1096" s="1155"/>
      <c r="AD1096" s="1155"/>
      <c r="AE1096" s="1156"/>
      <c r="AF1096" s="1104">
        <f>SUM(SUVAHAVUJ!N153)</f>
        <v>0</v>
      </c>
      <c r="AG1096" s="1105"/>
      <c r="AH1096" s="1105"/>
      <c r="AI1096" s="1105"/>
      <c r="AJ1096" s="1105"/>
      <c r="AK1096" s="1105"/>
      <c r="AL1096" s="1105"/>
      <c r="AM1096" s="1105"/>
      <c r="AN1096" s="1106"/>
      <c r="AO1096" s="1105">
        <f>SUM(SUVAHAVUJ!X153)</f>
        <v>0</v>
      </c>
      <c r="AP1096" s="1105"/>
      <c r="AQ1096" s="1105"/>
      <c r="AR1096" s="1105"/>
      <c r="AS1096" s="1105"/>
      <c r="AT1096" s="1105"/>
      <c r="AU1096" s="1105"/>
      <c r="AV1096" s="1105"/>
      <c r="AW1096" s="1105"/>
      <c r="AX1096" s="1105"/>
      <c r="AY1096" s="1105"/>
      <c r="AZ1096" s="1105"/>
      <c r="BA1096" s="1105"/>
      <c r="BB1096" s="1106"/>
    </row>
    <row r="1097" spans="1:54" ht="12.6" customHeight="1">
      <c r="A1097" s="1154" t="s">
        <v>703</v>
      </c>
      <c r="B1097" s="1155"/>
      <c r="C1097" s="1155"/>
      <c r="D1097" s="1155"/>
      <c r="E1097" s="1155"/>
      <c r="F1097" s="1155"/>
      <c r="G1097" s="1155"/>
      <c r="H1097" s="1155"/>
      <c r="I1097" s="1155"/>
      <c r="J1097" s="1155"/>
      <c r="K1097" s="1155"/>
      <c r="L1097" s="1155"/>
      <c r="M1097" s="1155"/>
      <c r="N1097" s="1155"/>
      <c r="O1097" s="1155"/>
      <c r="P1097" s="1155"/>
      <c r="Q1097" s="1155"/>
      <c r="R1097" s="1155"/>
      <c r="S1097" s="1155"/>
      <c r="T1097" s="1155"/>
      <c r="U1097" s="1155"/>
      <c r="V1097" s="1155"/>
      <c r="W1097" s="1155"/>
      <c r="X1097" s="1155"/>
      <c r="Y1097" s="1155"/>
      <c r="Z1097" s="1155"/>
      <c r="AA1097" s="1155"/>
      <c r="AB1097" s="1155"/>
      <c r="AC1097" s="1155"/>
      <c r="AD1097" s="1155"/>
      <c r="AE1097" s="1156"/>
      <c r="AF1097" s="1104">
        <f>SUM(SUVAHAVUJ!N151)</f>
        <v>0</v>
      </c>
      <c r="AG1097" s="1105"/>
      <c r="AH1097" s="1105"/>
      <c r="AI1097" s="1105"/>
      <c r="AJ1097" s="1105"/>
      <c r="AK1097" s="1105"/>
      <c r="AL1097" s="1105"/>
      <c r="AM1097" s="1105"/>
      <c r="AN1097" s="1106"/>
      <c r="AO1097" s="1105">
        <f>SUM(SUVAHAVUJ!X151)</f>
        <v>0</v>
      </c>
      <c r="AP1097" s="1105"/>
      <c r="AQ1097" s="1105"/>
      <c r="AR1097" s="1105"/>
      <c r="AS1097" s="1105"/>
      <c r="AT1097" s="1105"/>
      <c r="AU1097" s="1105"/>
      <c r="AV1097" s="1105"/>
      <c r="AW1097" s="1105"/>
      <c r="AX1097" s="1105"/>
      <c r="AY1097" s="1105"/>
      <c r="AZ1097" s="1105"/>
      <c r="BA1097" s="1105"/>
      <c r="BB1097" s="1106"/>
    </row>
    <row r="1098" spans="1:54" ht="12.6" customHeight="1">
      <c r="A1098" s="1154" t="s">
        <v>576</v>
      </c>
      <c r="B1098" s="1155"/>
      <c r="C1098" s="1155"/>
      <c r="D1098" s="1155"/>
      <c r="E1098" s="1155"/>
      <c r="F1098" s="1155"/>
      <c r="G1098" s="1155"/>
      <c r="H1098" s="1155"/>
      <c r="I1098" s="1155"/>
      <c r="J1098" s="1155"/>
      <c r="K1098" s="1155"/>
      <c r="L1098" s="1155"/>
      <c r="M1098" s="1155"/>
      <c r="N1098" s="1155"/>
      <c r="O1098" s="1155"/>
      <c r="P1098" s="1155"/>
      <c r="Q1098" s="1155"/>
      <c r="R1098" s="1155"/>
      <c r="S1098" s="1155"/>
      <c r="T1098" s="1155"/>
      <c r="U1098" s="1155"/>
      <c r="V1098" s="1155"/>
      <c r="W1098" s="1155"/>
      <c r="X1098" s="1155"/>
      <c r="Y1098" s="1155"/>
      <c r="Z1098" s="1155"/>
      <c r="AA1098" s="1155"/>
      <c r="AB1098" s="1155"/>
      <c r="AC1098" s="1155"/>
      <c r="AD1098" s="1155"/>
      <c r="AE1098" s="1156"/>
      <c r="AF1098" s="1104"/>
      <c r="AG1098" s="1105"/>
      <c r="AH1098" s="1105"/>
      <c r="AI1098" s="1105"/>
      <c r="AJ1098" s="1105"/>
      <c r="AK1098" s="1105"/>
      <c r="AL1098" s="1105"/>
      <c r="AM1098" s="1105"/>
      <c r="AN1098" s="1106"/>
      <c r="AO1098" s="1105"/>
      <c r="AP1098" s="1105"/>
      <c r="AQ1098" s="1105"/>
      <c r="AR1098" s="1105"/>
      <c r="AS1098" s="1105"/>
      <c r="AT1098" s="1105"/>
      <c r="AU1098" s="1105"/>
      <c r="AV1098" s="1105"/>
      <c r="AW1098" s="1105"/>
      <c r="AX1098" s="1105"/>
      <c r="AY1098" s="1105"/>
      <c r="AZ1098" s="1105"/>
      <c r="BA1098" s="1105"/>
      <c r="BB1098" s="1106"/>
    </row>
    <row r="1099" spans="1:54" ht="12.6" customHeight="1">
      <c r="A1099" s="1154" t="s">
        <v>577</v>
      </c>
      <c r="B1099" s="1155"/>
      <c r="C1099" s="1155"/>
      <c r="D1099" s="1155"/>
      <c r="E1099" s="1155"/>
      <c r="F1099" s="1155"/>
      <c r="G1099" s="1155"/>
      <c r="H1099" s="1155"/>
      <c r="I1099" s="1155"/>
      <c r="J1099" s="1155"/>
      <c r="K1099" s="1155"/>
      <c r="L1099" s="1155"/>
      <c r="M1099" s="1155"/>
      <c r="N1099" s="1155"/>
      <c r="O1099" s="1155"/>
      <c r="P1099" s="1155"/>
      <c r="Q1099" s="1155"/>
      <c r="R1099" s="1155"/>
      <c r="S1099" s="1155"/>
      <c r="T1099" s="1155"/>
      <c r="U1099" s="1155"/>
      <c r="V1099" s="1155"/>
      <c r="W1099" s="1155"/>
      <c r="X1099" s="1155"/>
      <c r="Y1099" s="1155"/>
      <c r="Z1099" s="1155"/>
      <c r="AA1099" s="1155"/>
      <c r="AB1099" s="1155"/>
      <c r="AC1099" s="1155"/>
      <c r="AD1099" s="1155"/>
      <c r="AE1099" s="1156"/>
      <c r="AF1099" s="1104"/>
      <c r="AG1099" s="1105"/>
      <c r="AH1099" s="1105"/>
      <c r="AI1099" s="1105"/>
      <c r="AJ1099" s="1105"/>
      <c r="AK1099" s="1105"/>
      <c r="AL1099" s="1105"/>
      <c r="AM1099" s="1105"/>
      <c r="AN1099" s="1106"/>
      <c r="AO1099" s="1105"/>
      <c r="AP1099" s="1105"/>
      <c r="AQ1099" s="1105"/>
      <c r="AR1099" s="1105"/>
      <c r="AS1099" s="1105"/>
      <c r="AT1099" s="1105"/>
      <c r="AU1099" s="1105"/>
      <c r="AV1099" s="1105"/>
      <c r="AW1099" s="1105"/>
      <c r="AX1099" s="1105"/>
      <c r="AY1099" s="1105"/>
      <c r="AZ1099" s="1105"/>
      <c r="BA1099" s="1105"/>
      <c r="BB1099" s="1106"/>
    </row>
    <row r="1100" spans="1:54" ht="12.6" customHeight="1">
      <c r="A1100" s="1154" t="s">
        <v>578</v>
      </c>
      <c r="B1100" s="1155"/>
      <c r="C1100" s="1155"/>
      <c r="D1100" s="1155"/>
      <c r="E1100" s="1155"/>
      <c r="F1100" s="1155"/>
      <c r="G1100" s="1155"/>
      <c r="H1100" s="1155"/>
      <c r="I1100" s="1155"/>
      <c r="J1100" s="1155"/>
      <c r="K1100" s="1155"/>
      <c r="L1100" s="1155"/>
      <c r="M1100" s="1155"/>
      <c r="N1100" s="1155"/>
      <c r="O1100" s="1155"/>
      <c r="P1100" s="1155"/>
      <c r="Q1100" s="1155"/>
      <c r="R1100" s="1155"/>
      <c r="S1100" s="1155"/>
      <c r="T1100" s="1155"/>
      <c r="U1100" s="1155"/>
      <c r="V1100" s="1155"/>
      <c r="W1100" s="1155"/>
      <c r="X1100" s="1155"/>
      <c r="Y1100" s="1155"/>
      <c r="Z1100" s="1155"/>
      <c r="AA1100" s="1155"/>
      <c r="AB1100" s="1155"/>
      <c r="AC1100" s="1155"/>
      <c r="AD1100" s="1155"/>
      <c r="AE1100" s="1156"/>
      <c r="AF1100" s="1104"/>
      <c r="AG1100" s="1105"/>
      <c r="AH1100" s="1105"/>
      <c r="AI1100" s="1105"/>
      <c r="AJ1100" s="1105"/>
      <c r="AK1100" s="1105"/>
      <c r="AL1100" s="1105"/>
      <c r="AM1100" s="1105"/>
      <c r="AN1100" s="1106"/>
      <c r="AO1100" s="1105"/>
      <c r="AP1100" s="1105"/>
      <c r="AQ1100" s="1105"/>
      <c r="AR1100" s="1105"/>
      <c r="AS1100" s="1105"/>
      <c r="AT1100" s="1105"/>
      <c r="AU1100" s="1105"/>
      <c r="AV1100" s="1105"/>
      <c r="AW1100" s="1105"/>
      <c r="AX1100" s="1105"/>
      <c r="AY1100" s="1105"/>
      <c r="AZ1100" s="1105"/>
      <c r="BA1100" s="1105"/>
      <c r="BB1100" s="1106"/>
    </row>
    <row r="1101" spans="1:54" ht="12.6" customHeight="1">
      <c r="A1101" s="1154" t="s">
        <v>2291</v>
      </c>
      <c r="B1101" s="1155"/>
      <c r="C1101" s="1155"/>
      <c r="D1101" s="1155"/>
      <c r="E1101" s="1155"/>
      <c r="F1101" s="1155"/>
      <c r="G1101" s="1155"/>
      <c r="H1101" s="1155"/>
      <c r="I1101" s="1155"/>
      <c r="J1101" s="1155"/>
      <c r="K1101" s="1155"/>
      <c r="L1101" s="1155"/>
      <c r="M1101" s="1155"/>
      <c r="N1101" s="1155"/>
      <c r="O1101" s="1155"/>
      <c r="P1101" s="1155"/>
      <c r="Q1101" s="1155"/>
      <c r="R1101" s="1155"/>
      <c r="S1101" s="1155"/>
      <c r="T1101" s="1155"/>
      <c r="U1101" s="1155"/>
      <c r="V1101" s="1155"/>
      <c r="W1101" s="1155"/>
      <c r="X1101" s="1155"/>
      <c r="Y1101" s="1155"/>
      <c r="Z1101" s="1155"/>
      <c r="AA1101" s="1155"/>
      <c r="AB1101" s="1155"/>
      <c r="AC1101" s="1155"/>
      <c r="AD1101" s="1155"/>
      <c r="AE1101" s="1156"/>
      <c r="AF1101" s="1104"/>
      <c r="AG1101" s="1105"/>
      <c r="AH1101" s="1105"/>
      <c r="AI1101" s="1105"/>
      <c r="AJ1101" s="1105"/>
      <c r="AK1101" s="1105"/>
      <c r="AL1101" s="1105"/>
      <c r="AM1101" s="1105"/>
      <c r="AN1101" s="1106"/>
      <c r="AO1101" s="1105"/>
      <c r="AP1101" s="1105"/>
      <c r="AQ1101" s="1105"/>
      <c r="AR1101" s="1105"/>
      <c r="AS1101" s="1105"/>
      <c r="AT1101" s="1105"/>
      <c r="AU1101" s="1105"/>
      <c r="AV1101" s="1105"/>
      <c r="AW1101" s="1105"/>
      <c r="AX1101" s="1105"/>
      <c r="AY1101" s="1105"/>
      <c r="AZ1101" s="1105"/>
      <c r="BA1101" s="1105"/>
      <c r="BB1101" s="1106"/>
    </row>
    <row r="1105" spans="1:54" s="289" customFormat="1" ht="12.6" customHeight="1">
      <c r="A1105" s="315" t="s">
        <v>3609</v>
      </c>
    </row>
    <row r="1106" spans="1:54" s="289" customFormat="1" ht="12.6" customHeight="1">
      <c r="A1106" s="315" t="s">
        <v>2302</v>
      </c>
      <c r="B1106" s="393"/>
      <c r="C1106" s="1036" t="str">
        <f>$C$2</f>
        <v>ELEKTROSYSTEM, a.s.</v>
      </c>
      <c r="D1106" s="1036"/>
      <c r="E1106" s="1036"/>
      <c r="F1106" s="1036"/>
      <c r="G1106" s="1036"/>
      <c r="H1106" s="1036"/>
      <c r="I1106" s="1036"/>
      <c r="J1106" s="1036"/>
      <c r="K1106" s="1036"/>
      <c r="L1106" s="1036"/>
      <c r="M1106" s="1036"/>
      <c r="N1106" s="1036"/>
      <c r="O1106" s="1036"/>
      <c r="P1106" s="1036"/>
      <c r="Q1106" s="1036"/>
      <c r="R1106" s="1036"/>
      <c r="S1106" s="1036"/>
      <c r="T1106" s="1036"/>
      <c r="U1106" s="1036"/>
      <c r="V1106" s="1036"/>
      <c r="W1106" s="1036"/>
      <c r="X1106" s="1036"/>
      <c r="Y1106" s="1036"/>
      <c r="Z1106" s="1037"/>
      <c r="AB1106" s="289" t="s">
        <v>922</v>
      </c>
      <c r="AD1106" s="1035" t="str">
        <f>$AD$2</f>
        <v>31571875</v>
      </c>
      <c r="AE1106" s="1036"/>
      <c r="AF1106" s="1036"/>
      <c r="AG1106" s="1036"/>
      <c r="AH1106" s="1036"/>
      <c r="AI1106" s="1036"/>
      <c r="AJ1106" s="1036"/>
      <c r="AK1106" s="1037"/>
      <c r="AL1106" s="289" t="s">
        <v>844</v>
      </c>
      <c r="AN1106" s="1026" t="str">
        <f>$AN$986</f>
        <v>21020448496</v>
      </c>
      <c r="AO1106" s="1027"/>
      <c r="AP1106" s="1027"/>
      <c r="AQ1106" s="1027"/>
      <c r="AR1106" s="1027"/>
      <c r="AS1106" s="1027"/>
      <c r="AT1106" s="1027"/>
      <c r="AU1106" s="1027"/>
      <c r="AV1106" s="1027"/>
      <c r="AW1106" s="1027"/>
      <c r="AX1106" s="1027"/>
      <c r="AY1106" s="1027"/>
      <c r="AZ1106" s="1027"/>
      <c r="BA1106" s="1027"/>
      <c r="BB1106" s="1028"/>
    </row>
    <row r="1108" spans="1:54" ht="11.25" customHeight="1">
      <c r="A1108" s="769" t="s">
        <v>1655</v>
      </c>
    </row>
    <row r="1109" spans="1:54" ht="12.6" customHeight="1">
      <c r="A1109" s="1058"/>
      <c r="B1109" s="1059"/>
      <c r="C1109" s="1059"/>
      <c r="D1109" s="1059"/>
      <c r="E1109" s="1059"/>
      <c r="F1109" s="1059"/>
      <c r="G1109" s="1059"/>
      <c r="H1109" s="1059"/>
      <c r="I1109" s="1059"/>
      <c r="J1109" s="1059"/>
      <c r="K1109" s="1059"/>
      <c r="L1109" s="1059"/>
      <c r="M1109" s="1059"/>
      <c r="N1109" s="1059"/>
      <c r="O1109" s="1059"/>
      <c r="P1109" s="1059"/>
      <c r="Q1109" s="1059"/>
      <c r="R1109" s="1059"/>
      <c r="S1109" s="1059"/>
      <c r="T1109" s="1059"/>
      <c r="U1109" s="1059"/>
      <c r="V1109" s="1059"/>
      <c r="W1109" s="1059"/>
      <c r="X1109" s="1059"/>
      <c r="Y1109" s="1059"/>
      <c r="Z1109" s="1059"/>
      <c r="AA1109" s="1059"/>
      <c r="AB1109" s="1059"/>
      <c r="AC1109" s="1059"/>
      <c r="AD1109" s="1059"/>
      <c r="AE1109" s="1059"/>
      <c r="AF1109" s="1059"/>
      <c r="AG1109" s="1059"/>
      <c r="AH1109" s="1059"/>
      <c r="AI1109" s="1059"/>
      <c r="AJ1109" s="1059"/>
      <c r="AK1109" s="1059"/>
      <c r="AL1109" s="1059"/>
      <c r="AM1109" s="1059"/>
      <c r="AN1109" s="1059"/>
      <c r="AO1109" s="1059"/>
      <c r="AP1109" s="1059"/>
      <c r="AQ1109" s="1059"/>
      <c r="AR1109" s="1059"/>
      <c r="AS1109" s="1059"/>
      <c r="AT1109" s="1059"/>
      <c r="AU1109" s="1059"/>
      <c r="AV1109" s="1059"/>
      <c r="AW1109" s="1059"/>
      <c r="AX1109" s="1059"/>
      <c r="AY1109" s="1059"/>
      <c r="AZ1109" s="1059"/>
      <c r="BA1109" s="1059"/>
      <c r="BB1109" s="1060"/>
    </row>
    <row r="1110" spans="1:54" ht="12.6" customHeight="1">
      <c r="A1110" s="1061"/>
      <c r="B1110" s="1062"/>
      <c r="C1110" s="1062"/>
      <c r="D1110" s="1062"/>
      <c r="E1110" s="1062"/>
      <c r="F1110" s="1062"/>
      <c r="G1110" s="1062"/>
      <c r="H1110" s="1062"/>
      <c r="I1110" s="1062"/>
      <c r="J1110" s="1062"/>
      <c r="K1110" s="1062"/>
      <c r="L1110" s="1062"/>
      <c r="M1110" s="1062"/>
      <c r="N1110" s="1062"/>
      <c r="O1110" s="1062"/>
      <c r="P1110" s="1062"/>
      <c r="Q1110" s="1062"/>
      <c r="R1110" s="1062"/>
      <c r="S1110" s="1062"/>
      <c r="T1110" s="1062"/>
      <c r="U1110" s="1062"/>
      <c r="V1110" s="1062"/>
      <c r="W1110" s="1062"/>
      <c r="X1110" s="1062"/>
      <c r="Y1110" s="1062"/>
      <c r="Z1110" s="1062"/>
      <c r="AA1110" s="1062"/>
      <c r="AB1110" s="1062"/>
      <c r="AC1110" s="1062"/>
      <c r="AD1110" s="1062"/>
      <c r="AE1110" s="1062"/>
      <c r="AF1110" s="1062"/>
      <c r="AG1110" s="1062"/>
      <c r="AH1110" s="1062"/>
      <c r="AI1110" s="1062"/>
      <c r="AJ1110" s="1062"/>
      <c r="AK1110" s="1062"/>
      <c r="AL1110" s="1062"/>
      <c r="AM1110" s="1062"/>
      <c r="AN1110" s="1062"/>
      <c r="AO1110" s="1062"/>
      <c r="AP1110" s="1062"/>
      <c r="AQ1110" s="1062"/>
      <c r="AR1110" s="1062"/>
      <c r="AS1110" s="1062"/>
      <c r="AT1110" s="1062"/>
      <c r="AU1110" s="1062"/>
      <c r="AV1110" s="1062"/>
      <c r="AW1110" s="1062"/>
      <c r="AX1110" s="1062"/>
      <c r="AY1110" s="1062"/>
      <c r="AZ1110" s="1062"/>
      <c r="BA1110" s="1062"/>
      <c r="BB1110" s="1063"/>
    </row>
    <row r="1111" spans="1:54" ht="12.6" customHeight="1">
      <c r="A1111" s="1061"/>
      <c r="B1111" s="1062"/>
      <c r="C1111" s="1062"/>
      <c r="D1111" s="1062"/>
      <c r="E1111" s="1062"/>
      <c r="F1111" s="1062"/>
      <c r="G1111" s="1062"/>
      <c r="H1111" s="1062"/>
      <c r="I1111" s="1062"/>
      <c r="J1111" s="1062"/>
      <c r="K1111" s="1062"/>
      <c r="L1111" s="1062"/>
      <c r="M1111" s="1062"/>
      <c r="N1111" s="1062"/>
      <c r="O1111" s="1062"/>
      <c r="P1111" s="1062"/>
      <c r="Q1111" s="1062"/>
      <c r="R1111" s="1062"/>
      <c r="S1111" s="1062"/>
      <c r="T1111" s="1062"/>
      <c r="U1111" s="1062"/>
      <c r="V1111" s="1062"/>
      <c r="W1111" s="1062"/>
      <c r="X1111" s="1062"/>
      <c r="Y1111" s="1062"/>
      <c r="Z1111" s="1062"/>
      <c r="AA1111" s="1062"/>
      <c r="AB1111" s="1062"/>
      <c r="AC1111" s="1062"/>
      <c r="AD1111" s="1062"/>
      <c r="AE1111" s="1062"/>
      <c r="AF1111" s="1062"/>
      <c r="AG1111" s="1062"/>
      <c r="AH1111" s="1062"/>
      <c r="AI1111" s="1062"/>
      <c r="AJ1111" s="1062"/>
      <c r="AK1111" s="1062"/>
      <c r="AL1111" s="1062"/>
      <c r="AM1111" s="1062"/>
      <c r="AN1111" s="1062"/>
      <c r="AO1111" s="1062"/>
      <c r="AP1111" s="1062"/>
      <c r="AQ1111" s="1062"/>
      <c r="AR1111" s="1062"/>
      <c r="AS1111" s="1062"/>
      <c r="AT1111" s="1062"/>
      <c r="AU1111" s="1062"/>
      <c r="AV1111" s="1062"/>
      <c r="AW1111" s="1062"/>
      <c r="AX1111" s="1062"/>
      <c r="AY1111" s="1062"/>
      <c r="AZ1111" s="1062"/>
      <c r="BA1111" s="1062"/>
      <c r="BB1111" s="1063"/>
    </row>
    <row r="1112" spans="1:54" ht="12.6" customHeight="1">
      <c r="A1112" s="1061"/>
      <c r="B1112" s="1062"/>
      <c r="C1112" s="1062"/>
      <c r="D1112" s="1062"/>
      <c r="E1112" s="1062"/>
      <c r="F1112" s="1062"/>
      <c r="G1112" s="1062"/>
      <c r="H1112" s="1062"/>
      <c r="I1112" s="1062"/>
      <c r="J1112" s="1062"/>
      <c r="K1112" s="1062"/>
      <c r="L1112" s="1062"/>
      <c r="M1112" s="1062"/>
      <c r="N1112" s="1062"/>
      <c r="O1112" s="1062"/>
      <c r="P1112" s="1062"/>
      <c r="Q1112" s="1062"/>
      <c r="R1112" s="1062"/>
      <c r="S1112" s="1062"/>
      <c r="T1112" s="1062"/>
      <c r="U1112" s="1062"/>
      <c r="V1112" s="1062"/>
      <c r="W1112" s="1062"/>
      <c r="X1112" s="1062"/>
      <c r="Y1112" s="1062"/>
      <c r="Z1112" s="1062"/>
      <c r="AA1112" s="1062"/>
      <c r="AB1112" s="1062"/>
      <c r="AC1112" s="1062"/>
      <c r="AD1112" s="1062"/>
      <c r="AE1112" s="1062"/>
      <c r="AF1112" s="1062"/>
      <c r="AG1112" s="1062"/>
      <c r="AH1112" s="1062"/>
      <c r="AI1112" s="1062"/>
      <c r="AJ1112" s="1062"/>
      <c r="AK1112" s="1062"/>
      <c r="AL1112" s="1062"/>
      <c r="AM1112" s="1062"/>
      <c r="AN1112" s="1062"/>
      <c r="AO1112" s="1062"/>
      <c r="AP1112" s="1062"/>
      <c r="AQ1112" s="1062"/>
      <c r="AR1112" s="1062"/>
      <c r="AS1112" s="1062"/>
      <c r="AT1112" s="1062"/>
      <c r="AU1112" s="1062"/>
      <c r="AV1112" s="1062"/>
      <c r="AW1112" s="1062"/>
      <c r="AX1112" s="1062"/>
      <c r="AY1112" s="1062"/>
      <c r="AZ1112" s="1062"/>
      <c r="BA1112" s="1062"/>
      <c r="BB1112" s="1063"/>
    </row>
    <row r="1113" spans="1:54" ht="12.6" customHeight="1">
      <c r="A1113" s="1064"/>
      <c r="B1113" s="1065"/>
      <c r="C1113" s="1065"/>
      <c r="D1113" s="1065"/>
      <c r="E1113" s="1065"/>
      <c r="F1113" s="1065"/>
      <c r="G1113" s="1065"/>
      <c r="H1113" s="1065"/>
      <c r="I1113" s="1065"/>
      <c r="J1113" s="1065"/>
      <c r="K1113" s="1065"/>
      <c r="L1113" s="1065"/>
      <c r="M1113" s="1065"/>
      <c r="N1113" s="1065"/>
      <c r="O1113" s="1065"/>
      <c r="P1113" s="1065"/>
      <c r="Q1113" s="1065"/>
      <c r="R1113" s="1065"/>
      <c r="S1113" s="1065"/>
      <c r="T1113" s="1065"/>
      <c r="U1113" s="1065"/>
      <c r="V1113" s="1065"/>
      <c r="W1113" s="1065"/>
      <c r="X1113" s="1065"/>
      <c r="Y1113" s="1065"/>
      <c r="Z1113" s="1065"/>
      <c r="AA1113" s="1065"/>
      <c r="AB1113" s="1065"/>
      <c r="AC1113" s="1065"/>
      <c r="AD1113" s="1065"/>
      <c r="AE1113" s="1065"/>
      <c r="AF1113" s="1065"/>
      <c r="AG1113" s="1065"/>
      <c r="AH1113" s="1065"/>
      <c r="AI1113" s="1065"/>
      <c r="AJ1113" s="1065"/>
      <c r="AK1113" s="1065"/>
      <c r="AL1113" s="1065"/>
      <c r="AM1113" s="1065"/>
      <c r="AN1113" s="1065"/>
      <c r="AO1113" s="1065"/>
      <c r="AP1113" s="1065"/>
      <c r="AQ1113" s="1065"/>
      <c r="AR1113" s="1065"/>
      <c r="AS1113" s="1065"/>
      <c r="AT1113" s="1065"/>
      <c r="AU1113" s="1065"/>
      <c r="AV1113" s="1065"/>
      <c r="AW1113" s="1065"/>
      <c r="AX1113" s="1065"/>
      <c r="AY1113" s="1065"/>
      <c r="AZ1113" s="1065"/>
      <c r="BA1113" s="1065"/>
      <c r="BB1113" s="1066"/>
    </row>
    <row r="1114" spans="1:54" ht="12.6" customHeight="1">
      <c r="A1114" s="769" t="s">
        <v>1654</v>
      </c>
    </row>
    <row r="1115" spans="1:54" ht="12.6" customHeight="1">
      <c r="A1115" s="782"/>
      <c r="B1115" s="783"/>
      <c r="C1115" s="783"/>
      <c r="D1115" s="783"/>
      <c r="E1115" s="783"/>
      <c r="F1115" s="783"/>
      <c r="G1115" s="783"/>
      <c r="H1115" s="783"/>
      <c r="I1115" s="783"/>
      <c r="J1115" s="783"/>
      <c r="K1115" s="783"/>
      <c r="L1115" s="783"/>
      <c r="M1115" s="783"/>
      <c r="N1115" s="783"/>
      <c r="O1115" s="783"/>
      <c r="P1115" s="783"/>
      <c r="Q1115" s="783"/>
      <c r="R1115" s="783"/>
      <c r="S1115" s="783"/>
      <c r="T1115" s="783"/>
      <c r="U1115" s="783"/>
      <c r="V1115" s="783"/>
      <c r="W1115" s="783"/>
      <c r="X1115" s="783"/>
      <c r="Y1115" s="783"/>
      <c r="Z1115" s="783"/>
      <c r="AA1115" s="783"/>
      <c r="AB1115" s="783"/>
      <c r="AC1115" s="783"/>
      <c r="AD1115" s="783"/>
      <c r="AE1115" s="792"/>
      <c r="AF1115" s="782"/>
      <c r="AG1115" s="813"/>
      <c r="AH1115" s="813"/>
      <c r="AI1115" s="813"/>
      <c r="AJ1115" s="813"/>
      <c r="AK1115" s="813"/>
      <c r="AL1115" s="813"/>
      <c r="AM1115" s="813"/>
      <c r="AN1115" s="814"/>
      <c r="AO1115" s="1148" t="s">
        <v>1646</v>
      </c>
      <c r="AP1115" s="1149"/>
      <c r="AQ1115" s="1149"/>
      <c r="AR1115" s="1149"/>
      <c r="AS1115" s="1149"/>
      <c r="AT1115" s="1149"/>
      <c r="AU1115" s="1149"/>
      <c r="AV1115" s="1149"/>
      <c r="AW1115" s="1149"/>
      <c r="AX1115" s="1149"/>
      <c r="AY1115" s="1149"/>
      <c r="AZ1115" s="1149"/>
      <c r="BA1115" s="1149"/>
      <c r="BB1115" s="1150"/>
    </row>
    <row r="1116" spans="1:54" ht="12.6" customHeight="1">
      <c r="A1116" s="1048" t="s">
        <v>469</v>
      </c>
      <c r="B1116" s="1049"/>
      <c r="C1116" s="1049"/>
      <c r="D1116" s="1049"/>
      <c r="E1116" s="1049"/>
      <c r="F1116" s="1049"/>
      <c r="G1116" s="1049"/>
      <c r="H1116" s="1049"/>
      <c r="I1116" s="1049"/>
      <c r="J1116" s="1049"/>
      <c r="K1116" s="1049"/>
      <c r="L1116" s="1049"/>
      <c r="M1116" s="1049"/>
      <c r="N1116" s="1049"/>
      <c r="O1116" s="1049"/>
      <c r="P1116" s="1049"/>
      <c r="Q1116" s="1049"/>
      <c r="R1116" s="1049"/>
      <c r="S1116" s="1049"/>
      <c r="T1116" s="1049"/>
      <c r="U1116" s="1049"/>
      <c r="V1116" s="1049"/>
      <c r="W1116" s="1049"/>
      <c r="X1116" s="1049"/>
      <c r="Y1116" s="1049"/>
      <c r="Z1116" s="1049"/>
      <c r="AA1116" s="1049"/>
      <c r="AB1116" s="1049"/>
      <c r="AC1116" s="1049"/>
      <c r="AD1116" s="1049"/>
      <c r="AE1116" s="1050"/>
      <c r="AF1116" s="1048" t="s">
        <v>1645</v>
      </c>
      <c r="AG1116" s="1049"/>
      <c r="AH1116" s="1049"/>
      <c r="AI1116" s="1049"/>
      <c r="AJ1116" s="1049"/>
      <c r="AK1116" s="1049"/>
      <c r="AL1116" s="1049"/>
      <c r="AM1116" s="1049"/>
      <c r="AN1116" s="1050"/>
      <c r="AO1116" s="1048" t="s">
        <v>1644</v>
      </c>
      <c r="AP1116" s="1049"/>
      <c r="AQ1116" s="1049"/>
      <c r="AR1116" s="1049"/>
      <c r="AS1116" s="1049"/>
      <c r="AT1116" s="1049"/>
      <c r="AU1116" s="1049"/>
      <c r="AV1116" s="1049"/>
      <c r="AW1116" s="1049"/>
      <c r="AX1116" s="1049"/>
      <c r="AY1116" s="1049"/>
      <c r="AZ1116" s="1049"/>
      <c r="BA1116" s="1049"/>
      <c r="BB1116" s="1050"/>
    </row>
    <row r="1117" spans="1:54" ht="12.6" customHeight="1">
      <c r="A1117" s="785"/>
      <c r="B1117" s="765"/>
      <c r="C1117" s="765"/>
      <c r="D1117" s="765"/>
      <c r="E1117" s="765"/>
      <c r="F1117" s="765"/>
      <c r="G1117" s="765"/>
      <c r="H1117" s="765"/>
      <c r="I1117" s="765"/>
      <c r="J1117" s="765"/>
      <c r="K1117" s="765"/>
      <c r="L1117" s="765"/>
      <c r="M1117" s="765"/>
      <c r="N1117" s="765"/>
      <c r="O1117" s="765"/>
      <c r="P1117" s="765"/>
      <c r="Q1117" s="765"/>
      <c r="R1117" s="765"/>
      <c r="S1117" s="765"/>
      <c r="T1117" s="765"/>
      <c r="U1117" s="765"/>
      <c r="V1117" s="765"/>
      <c r="W1117" s="765"/>
      <c r="X1117" s="765"/>
      <c r="Y1117" s="765"/>
      <c r="Z1117" s="765"/>
      <c r="AA1117" s="765"/>
      <c r="AB1117" s="765"/>
      <c r="AC1117" s="765"/>
      <c r="AD1117" s="765"/>
      <c r="AE1117" s="793"/>
      <c r="AF1117" s="1051" t="s">
        <v>1643</v>
      </c>
      <c r="AG1117" s="1052"/>
      <c r="AH1117" s="1052"/>
      <c r="AI1117" s="1052"/>
      <c r="AJ1117" s="1052"/>
      <c r="AK1117" s="1052"/>
      <c r="AL1117" s="1052"/>
      <c r="AM1117" s="1052"/>
      <c r="AN1117" s="1053"/>
      <c r="AO1117" s="1051" t="s">
        <v>1620</v>
      </c>
      <c r="AP1117" s="1052"/>
      <c r="AQ1117" s="1052"/>
      <c r="AR1117" s="1052"/>
      <c r="AS1117" s="1052"/>
      <c r="AT1117" s="1052"/>
      <c r="AU1117" s="1052"/>
      <c r="AV1117" s="1052"/>
      <c r="AW1117" s="1052"/>
      <c r="AX1117" s="1052"/>
      <c r="AY1117" s="1052"/>
      <c r="AZ1117" s="1052"/>
      <c r="BA1117" s="1052"/>
      <c r="BB1117" s="1053"/>
    </row>
    <row r="1118" spans="1:54" ht="12.6" customHeight="1">
      <c r="A1118" s="1214" t="s">
        <v>579</v>
      </c>
      <c r="B1118" s="1215"/>
      <c r="C1118" s="1215"/>
      <c r="D1118" s="1215"/>
      <c r="E1118" s="1215"/>
      <c r="F1118" s="1215"/>
      <c r="G1118" s="1215"/>
      <c r="H1118" s="1215"/>
      <c r="I1118" s="1215"/>
      <c r="J1118" s="1215"/>
      <c r="K1118" s="1215"/>
      <c r="L1118" s="1215"/>
      <c r="M1118" s="1215"/>
      <c r="N1118" s="1215"/>
      <c r="O1118" s="1215"/>
      <c r="P1118" s="1215"/>
      <c r="Q1118" s="1215"/>
      <c r="R1118" s="1215"/>
      <c r="S1118" s="1215"/>
      <c r="T1118" s="1215"/>
      <c r="U1118" s="1215"/>
      <c r="V1118" s="1215"/>
      <c r="W1118" s="1215"/>
      <c r="X1118" s="1215"/>
      <c r="Y1118" s="1215"/>
      <c r="Z1118" s="1215"/>
      <c r="AA1118" s="1215"/>
      <c r="AB1118" s="1215"/>
      <c r="AC1118" s="1215"/>
      <c r="AD1118" s="1215"/>
      <c r="AE1118" s="1216"/>
      <c r="AF1118" s="1104"/>
      <c r="AG1118" s="1105"/>
      <c r="AH1118" s="1105"/>
      <c r="AI1118" s="1105"/>
      <c r="AJ1118" s="1105"/>
      <c r="AK1118" s="1105"/>
      <c r="AL1118" s="1105"/>
      <c r="AM1118" s="1105"/>
      <c r="AN1118" s="1106"/>
      <c r="AO1118" s="1104"/>
      <c r="AP1118" s="1105"/>
      <c r="AQ1118" s="1105"/>
      <c r="AR1118" s="1105"/>
      <c r="AS1118" s="1105"/>
      <c r="AT1118" s="1105"/>
      <c r="AU1118" s="1105"/>
      <c r="AV1118" s="1105"/>
      <c r="AW1118" s="1105"/>
      <c r="AX1118" s="1105"/>
      <c r="AY1118" s="1105"/>
      <c r="AZ1118" s="1105"/>
      <c r="BA1118" s="1105"/>
      <c r="BB1118" s="1106"/>
    </row>
    <row r="1119" spans="1:54" ht="12.6" customHeight="1">
      <c r="A1119" s="1154" t="s">
        <v>1653</v>
      </c>
      <c r="B1119" s="1155"/>
      <c r="C1119" s="1155"/>
      <c r="D1119" s="1155"/>
      <c r="E1119" s="1155"/>
      <c r="F1119" s="1155"/>
      <c r="G1119" s="1155"/>
      <c r="H1119" s="1155"/>
      <c r="I1119" s="1155"/>
      <c r="J1119" s="1155"/>
      <c r="K1119" s="1155"/>
      <c r="L1119" s="1155"/>
      <c r="M1119" s="1155"/>
      <c r="N1119" s="1155"/>
      <c r="O1119" s="1155"/>
      <c r="P1119" s="1155"/>
      <c r="Q1119" s="1155"/>
      <c r="R1119" s="1155"/>
      <c r="S1119" s="1155"/>
      <c r="T1119" s="1155"/>
      <c r="U1119" s="1155"/>
      <c r="V1119" s="1155"/>
      <c r="W1119" s="1155"/>
      <c r="X1119" s="1155"/>
      <c r="Y1119" s="1155"/>
      <c r="Z1119" s="1155"/>
      <c r="AA1119" s="1155"/>
      <c r="AB1119" s="1155"/>
      <c r="AC1119" s="1155"/>
      <c r="AD1119" s="1155"/>
      <c r="AE1119" s="1156"/>
      <c r="AF1119" s="1104"/>
      <c r="AG1119" s="1105"/>
      <c r="AH1119" s="1105"/>
      <c r="AI1119" s="1105"/>
      <c r="AJ1119" s="1105"/>
      <c r="AK1119" s="1105"/>
      <c r="AL1119" s="1105"/>
      <c r="AM1119" s="1105"/>
      <c r="AN1119" s="1106"/>
      <c r="AO1119" s="1104"/>
      <c r="AP1119" s="1105"/>
      <c r="AQ1119" s="1105"/>
      <c r="AR1119" s="1105"/>
      <c r="AS1119" s="1105"/>
      <c r="AT1119" s="1105"/>
      <c r="AU1119" s="1105"/>
      <c r="AV1119" s="1105"/>
      <c r="AW1119" s="1105"/>
      <c r="AX1119" s="1105"/>
      <c r="AY1119" s="1105"/>
      <c r="AZ1119" s="1105"/>
      <c r="BA1119" s="1105"/>
      <c r="BB1119" s="1106"/>
    </row>
    <row r="1120" spans="1:54" ht="12.6" customHeight="1">
      <c r="A1120" s="1154" t="s">
        <v>1652</v>
      </c>
      <c r="B1120" s="1155"/>
      <c r="C1120" s="1155"/>
      <c r="D1120" s="1155"/>
      <c r="E1120" s="1155"/>
      <c r="F1120" s="1155"/>
      <c r="G1120" s="1155"/>
      <c r="H1120" s="1155"/>
      <c r="I1120" s="1155"/>
      <c r="J1120" s="1155"/>
      <c r="K1120" s="1155"/>
      <c r="L1120" s="1155"/>
      <c r="M1120" s="1155"/>
      <c r="N1120" s="1155"/>
      <c r="O1120" s="1155"/>
      <c r="P1120" s="1155"/>
      <c r="Q1120" s="1155"/>
      <c r="R1120" s="1155"/>
      <c r="S1120" s="1155"/>
      <c r="T1120" s="1155"/>
      <c r="U1120" s="1155"/>
      <c r="V1120" s="1155"/>
      <c r="W1120" s="1155"/>
      <c r="X1120" s="1155"/>
      <c r="Y1120" s="1155"/>
      <c r="Z1120" s="1155"/>
      <c r="AA1120" s="1155"/>
      <c r="AB1120" s="1155"/>
      <c r="AC1120" s="1155"/>
      <c r="AD1120" s="1155"/>
      <c r="AE1120" s="1156"/>
      <c r="AF1120" s="1104"/>
      <c r="AG1120" s="1105"/>
      <c r="AH1120" s="1105"/>
      <c r="AI1120" s="1105"/>
      <c r="AJ1120" s="1105"/>
      <c r="AK1120" s="1105"/>
      <c r="AL1120" s="1105"/>
      <c r="AM1120" s="1105"/>
      <c r="AN1120" s="1106"/>
      <c r="AO1120" s="1104"/>
      <c r="AP1120" s="1105"/>
      <c r="AQ1120" s="1105"/>
      <c r="AR1120" s="1105"/>
      <c r="AS1120" s="1105"/>
      <c r="AT1120" s="1105"/>
      <c r="AU1120" s="1105"/>
      <c r="AV1120" s="1105"/>
      <c r="AW1120" s="1105"/>
      <c r="AX1120" s="1105"/>
      <c r="AY1120" s="1105"/>
      <c r="AZ1120" s="1105"/>
      <c r="BA1120" s="1105"/>
      <c r="BB1120" s="1106"/>
    </row>
    <row r="1121" spans="1:54" ht="12.6" customHeight="1">
      <c r="A1121" s="1154" t="s">
        <v>1651</v>
      </c>
      <c r="B1121" s="1155"/>
      <c r="C1121" s="1155"/>
      <c r="D1121" s="1155"/>
      <c r="E1121" s="1155"/>
      <c r="F1121" s="1155"/>
      <c r="G1121" s="1155"/>
      <c r="H1121" s="1155"/>
      <c r="I1121" s="1155"/>
      <c r="J1121" s="1155"/>
      <c r="K1121" s="1155"/>
      <c r="L1121" s="1155"/>
      <c r="M1121" s="1155"/>
      <c r="N1121" s="1155"/>
      <c r="O1121" s="1155"/>
      <c r="P1121" s="1155"/>
      <c r="Q1121" s="1155"/>
      <c r="R1121" s="1155"/>
      <c r="S1121" s="1155"/>
      <c r="T1121" s="1155"/>
      <c r="U1121" s="1155"/>
      <c r="V1121" s="1155"/>
      <c r="W1121" s="1155"/>
      <c r="X1121" s="1155"/>
      <c r="Y1121" s="1155"/>
      <c r="Z1121" s="1155"/>
      <c r="AA1121" s="1155"/>
      <c r="AB1121" s="1155"/>
      <c r="AC1121" s="1155"/>
      <c r="AD1121" s="1155"/>
      <c r="AE1121" s="1156"/>
      <c r="AF1121" s="1104"/>
      <c r="AG1121" s="1105"/>
      <c r="AH1121" s="1105"/>
      <c r="AI1121" s="1105"/>
      <c r="AJ1121" s="1105"/>
      <c r="AK1121" s="1105"/>
      <c r="AL1121" s="1105"/>
      <c r="AM1121" s="1105"/>
      <c r="AN1121" s="1106"/>
      <c r="AO1121" s="1104"/>
      <c r="AP1121" s="1105"/>
      <c r="AQ1121" s="1105"/>
      <c r="AR1121" s="1105"/>
      <c r="AS1121" s="1105"/>
      <c r="AT1121" s="1105"/>
      <c r="AU1121" s="1105"/>
      <c r="AV1121" s="1105"/>
      <c r="AW1121" s="1105"/>
      <c r="AX1121" s="1105"/>
      <c r="AY1121" s="1105"/>
      <c r="AZ1121" s="1105"/>
      <c r="BA1121" s="1105"/>
      <c r="BB1121" s="1106"/>
    </row>
    <row r="1122" spans="1:54" ht="12.6" customHeight="1">
      <c r="A1122" s="1154" t="s">
        <v>1650</v>
      </c>
      <c r="B1122" s="1155"/>
      <c r="C1122" s="1155"/>
      <c r="D1122" s="1155"/>
      <c r="E1122" s="1155"/>
      <c r="F1122" s="1155"/>
      <c r="G1122" s="1155"/>
      <c r="H1122" s="1155"/>
      <c r="I1122" s="1155"/>
      <c r="J1122" s="1155"/>
      <c r="K1122" s="1155"/>
      <c r="L1122" s="1155"/>
      <c r="M1122" s="1155"/>
      <c r="N1122" s="1155"/>
      <c r="O1122" s="1155"/>
      <c r="P1122" s="1155"/>
      <c r="Q1122" s="1155"/>
      <c r="R1122" s="1155"/>
      <c r="S1122" s="1155"/>
      <c r="T1122" s="1155"/>
      <c r="U1122" s="1155"/>
      <c r="V1122" s="1155"/>
      <c r="W1122" s="1155"/>
      <c r="X1122" s="1155"/>
      <c r="Y1122" s="1155"/>
      <c r="Z1122" s="1155"/>
      <c r="AA1122" s="1155"/>
      <c r="AB1122" s="1155"/>
      <c r="AC1122" s="1155"/>
      <c r="AD1122" s="1155"/>
      <c r="AE1122" s="1156"/>
      <c r="AF1122" s="1104"/>
      <c r="AG1122" s="1105"/>
      <c r="AH1122" s="1105"/>
      <c r="AI1122" s="1105"/>
      <c r="AJ1122" s="1105"/>
      <c r="AK1122" s="1105"/>
      <c r="AL1122" s="1105"/>
      <c r="AM1122" s="1105"/>
      <c r="AN1122" s="1106"/>
      <c r="AO1122" s="1104"/>
      <c r="AP1122" s="1105"/>
      <c r="AQ1122" s="1105"/>
      <c r="AR1122" s="1105"/>
      <c r="AS1122" s="1105"/>
      <c r="AT1122" s="1105"/>
      <c r="AU1122" s="1105"/>
      <c r="AV1122" s="1105"/>
      <c r="AW1122" s="1105"/>
      <c r="AX1122" s="1105"/>
      <c r="AY1122" s="1105"/>
      <c r="AZ1122" s="1105"/>
      <c r="BA1122" s="1105"/>
      <c r="BB1122" s="1106"/>
    </row>
    <row r="1123" spans="1:54" ht="12.6" customHeight="1">
      <c r="A1123" s="1154" t="s">
        <v>1649</v>
      </c>
      <c r="B1123" s="1155"/>
      <c r="C1123" s="1155"/>
      <c r="D1123" s="1155"/>
      <c r="E1123" s="1155"/>
      <c r="F1123" s="1155"/>
      <c r="G1123" s="1155"/>
      <c r="H1123" s="1155"/>
      <c r="I1123" s="1155"/>
      <c r="J1123" s="1155"/>
      <c r="K1123" s="1155"/>
      <c r="L1123" s="1155"/>
      <c r="M1123" s="1155"/>
      <c r="N1123" s="1155"/>
      <c r="O1123" s="1155"/>
      <c r="P1123" s="1155"/>
      <c r="Q1123" s="1155"/>
      <c r="R1123" s="1155"/>
      <c r="S1123" s="1155"/>
      <c r="T1123" s="1155"/>
      <c r="U1123" s="1155"/>
      <c r="V1123" s="1155"/>
      <c r="W1123" s="1155"/>
      <c r="X1123" s="1155"/>
      <c r="Y1123" s="1155"/>
      <c r="Z1123" s="1155"/>
      <c r="AA1123" s="1155"/>
      <c r="AB1123" s="1155"/>
      <c r="AC1123" s="1155"/>
      <c r="AD1123" s="1155"/>
      <c r="AE1123" s="1156"/>
      <c r="AF1123" s="1104"/>
      <c r="AG1123" s="1105"/>
      <c r="AH1123" s="1105"/>
      <c r="AI1123" s="1105"/>
      <c r="AJ1123" s="1105"/>
      <c r="AK1123" s="1105"/>
      <c r="AL1123" s="1105"/>
      <c r="AM1123" s="1105"/>
      <c r="AN1123" s="1106"/>
      <c r="AO1123" s="1104"/>
      <c r="AP1123" s="1105"/>
      <c r="AQ1123" s="1105"/>
      <c r="AR1123" s="1105"/>
      <c r="AS1123" s="1105"/>
      <c r="AT1123" s="1105"/>
      <c r="AU1123" s="1105"/>
      <c r="AV1123" s="1105"/>
      <c r="AW1123" s="1105"/>
      <c r="AX1123" s="1105"/>
      <c r="AY1123" s="1105"/>
      <c r="AZ1123" s="1105"/>
      <c r="BA1123" s="1105"/>
      <c r="BB1123" s="1106"/>
    </row>
    <row r="1124" spans="1:54" ht="12.6" customHeight="1">
      <c r="A1124" s="769" t="s">
        <v>1648</v>
      </c>
    </row>
    <row r="1125" spans="1:54" ht="12.6" customHeight="1">
      <c r="A1125" s="1058"/>
      <c r="B1125" s="1059"/>
      <c r="C1125" s="1059"/>
      <c r="D1125" s="1059"/>
      <c r="E1125" s="1059"/>
      <c r="F1125" s="1059"/>
      <c r="G1125" s="1059"/>
      <c r="H1125" s="1059"/>
      <c r="I1125" s="1059"/>
      <c r="J1125" s="1059"/>
      <c r="K1125" s="1059"/>
      <c r="L1125" s="1059"/>
      <c r="M1125" s="1059"/>
      <c r="N1125" s="1059"/>
      <c r="O1125" s="1059"/>
      <c r="P1125" s="1059"/>
      <c r="Q1125" s="1059"/>
      <c r="R1125" s="1059"/>
      <c r="S1125" s="1059"/>
      <c r="T1125" s="1059"/>
      <c r="U1125" s="1059"/>
      <c r="V1125" s="1059"/>
      <c r="W1125" s="1059"/>
      <c r="X1125" s="1059"/>
      <c r="Y1125" s="1059"/>
      <c r="Z1125" s="1059"/>
      <c r="AA1125" s="1059"/>
      <c r="AB1125" s="1059"/>
      <c r="AC1125" s="1059"/>
      <c r="AD1125" s="1059"/>
      <c r="AE1125" s="1059"/>
      <c r="AF1125" s="1059"/>
      <c r="AG1125" s="1059"/>
      <c r="AH1125" s="1059"/>
      <c r="AI1125" s="1059"/>
      <c r="AJ1125" s="1059"/>
      <c r="AK1125" s="1059"/>
      <c r="AL1125" s="1059"/>
      <c r="AM1125" s="1059"/>
      <c r="AN1125" s="1059"/>
      <c r="AO1125" s="1059"/>
      <c r="AP1125" s="1059"/>
      <c r="AQ1125" s="1059"/>
      <c r="AR1125" s="1059"/>
      <c r="AS1125" s="1059"/>
      <c r="AT1125" s="1059"/>
      <c r="AU1125" s="1059"/>
      <c r="AV1125" s="1059"/>
      <c r="AW1125" s="1059"/>
      <c r="AX1125" s="1059"/>
      <c r="AY1125" s="1059"/>
      <c r="AZ1125" s="1059"/>
      <c r="BA1125" s="1059"/>
      <c r="BB1125" s="1060"/>
    </row>
    <row r="1126" spans="1:54" ht="12.6" customHeight="1">
      <c r="A1126" s="1061"/>
      <c r="B1126" s="1062"/>
      <c r="C1126" s="1062"/>
      <c r="D1126" s="1062"/>
      <c r="E1126" s="1062"/>
      <c r="F1126" s="1062"/>
      <c r="G1126" s="1062"/>
      <c r="H1126" s="1062"/>
      <c r="I1126" s="1062"/>
      <c r="J1126" s="1062"/>
      <c r="K1126" s="1062"/>
      <c r="L1126" s="1062"/>
      <c r="M1126" s="1062"/>
      <c r="N1126" s="1062"/>
      <c r="O1126" s="1062"/>
      <c r="P1126" s="1062"/>
      <c r="Q1126" s="1062"/>
      <c r="R1126" s="1062"/>
      <c r="S1126" s="1062"/>
      <c r="T1126" s="1062"/>
      <c r="U1126" s="1062"/>
      <c r="V1126" s="1062"/>
      <c r="W1126" s="1062"/>
      <c r="X1126" s="1062"/>
      <c r="Y1126" s="1062"/>
      <c r="Z1126" s="1062"/>
      <c r="AA1126" s="1062"/>
      <c r="AB1126" s="1062"/>
      <c r="AC1126" s="1062"/>
      <c r="AD1126" s="1062"/>
      <c r="AE1126" s="1062"/>
      <c r="AF1126" s="1062"/>
      <c r="AG1126" s="1062"/>
      <c r="AH1126" s="1062"/>
      <c r="AI1126" s="1062"/>
      <c r="AJ1126" s="1062"/>
      <c r="AK1126" s="1062"/>
      <c r="AL1126" s="1062"/>
      <c r="AM1126" s="1062"/>
      <c r="AN1126" s="1062"/>
      <c r="AO1126" s="1062"/>
      <c r="AP1126" s="1062"/>
      <c r="AQ1126" s="1062"/>
      <c r="AR1126" s="1062"/>
      <c r="AS1126" s="1062"/>
      <c r="AT1126" s="1062"/>
      <c r="AU1126" s="1062"/>
      <c r="AV1126" s="1062"/>
      <c r="AW1126" s="1062"/>
      <c r="AX1126" s="1062"/>
      <c r="AY1126" s="1062"/>
      <c r="AZ1126" s="1062"/>
      <c r="BA1126" s="1062"/>
      <c r="BB1126" s="1063"/>
    </row>
    <row r="1127" spans="1:54" ht="12.6" customHeight="1">
      <c r="A1127" s="1061"/>
      <c r="B1127" s="1062"/>
      <c r="C1127" s="1062"/>
      <c r="D1127" s="1062"/>
      <c r="E1127" s="1062"/>
      <c r="F1127" s="1062"/>
      <c r="G1127" s="1062"/>
      <c r="H1127" s="1062"/>
      <c r="I1127" s="1062"/>
      <c r="J1127" s="1062"/>
      <c r="K1127" s="1062"/>
      <c r="L1127" s="1062"/>
      <c r="M1127" s="1062"/>
      <c r="N1127" s="1062"/>
      <c r="O1127" s="1062"/>
      <c r="P1127" s="1062"/>
      <c r="Q1127" s="1062"/>
      <c r="R1127" s="1062"/>
      <c r="S1127" s="1062"/>
      <c r="T1127" s="1062"/>
      <c r="U1127" s="1062"/>
      <c r="V1127" s="1062"/>
      <c r="W1127" s="1062"/>
      <c r="X1127" s="1062"/>
      <c r="Y1127" s="1062"/>
      <c r="Z1127" s="1062"/>
      <c r="AA1127" s="1062"/>
      <c r="AB1127" s="1062"/>
      <c r="AC1127" s="1062"/>
      <c r="AD1127" s="1062"/>
      <c r="AE1127" s="1062"/>
      <c r="AF1127" s="1062"/>
      <c r="AG1127" s="1062"/>
      <c r="AH1127" s="1062"/>
      <c r="AI1127" s="1062"/>
      <c r="AJ1127" s="1062"/>
      <c r="AK1127" s="1062"/>
      <c r="AL1127" s="1062"/>
      <c r="AM1127" s="1062"/>
      <c r="AN1127" s="1062"/>
      <c r="AO1127" s="1062"/>
      <c r="AP1127" s="1062"/>
      <c r="AQ1127" s="1062"/>
      <c r="AR1127" s="1062"/>
      <c r="AS1127" s="1062"/>
      <c r="AT1127" s="1062"/>
      <c r="AU1127" s="1062"/>
      <c r="AV1127" s="1062"/>
      <c r="AW1127" s="1062"/>
      <c r="AX1127" s="1062"/>
      <c r="AY1127" s="1062"/>
      <c r="AZ1127" s="1062"/>
      <c r="BA1127" s="1062"/>
      <c r="BB1127" s="1063"/>
    </row>
    <row r="1128" spans="1:54" ht="12.6" customHeight="1">
      <c r="A1128" s="1061"/>
      <c r="B1128" s="1062"/>
      <c r="C1128" s="1062"/>
      <c r="D1128" s="1062"/>
      <c r="E1128" s="1062"/>
      <c r="F1128" s="1062"/>
      <c r="G1128" s="1062"/>
      <c r="H1128" s="1062"/>
      <c r="I1128" s="1062"/>
      <c r="J1128" s="1062"/>
      <c r="K1128" s="1062"/>
      <c r="L1128" s="1062"/>
      <c r="M1128" s="1062"/>
      <c r="N1128" s="1062"/>
      <c r="O1128" s="1062"/>
      <c r="P1128" s="1062"/>
      <c r="Q1128" s="1062"/>
      <c r="R1128" s="1062"/>
      <c r="S1128" s="1062"/>
      <c r="T1128" s="1062"/>
      <c r="U1128" s="1062"/>
      <c r="V1128" s="1062"/>
      <c r="W1128" s="1062"/>
      <c r="X1128" s="1062"/>
      <c r="Y1128" s="1062"/>
      <c r="Z1128" s="1062"/>
      <c r="AA1128" s="1062"/>
      <c r="AB1128" s="1062"/>
      <c r="AC1128" s="1062"/>
      <c r="AD1128" s="1062"/>
      <c r="AE1128" s="1062"/>
      <c r="AF1128" s="1062"/>
      <c r="AG1128" s="1062"/>
      <c r="AH1128" s="1062"/>
      <c r="AI1128" s="1062"/>
      <c r="AJ1128" s="1062"/>
      <c r="AK1128" s="1062"/>
      <c r="AL1128" s="1062"/>
      <c r="AM1128" s="1062"/>
      <c r="AN1128" s="1062"/>
      <c r="AO1128" s="1062"/>
      <c r="AP1128" s="1062"/>
      <c r="AQ1128" s="1062"/>
      <c r="AR1128" s="1062"/>
      <c r="AS1128" s="1062"/>
      <c r="AT1128" s="1062"/>
      <c r="AU1128" s="1062"/>
      <c r="AV1128" s="1062"/>
      <c r="AW1128" s="1062"/>
      <c r="AX1128" s="1062"/>
      <c r="AY1128" s="1062"/>
      <c r="AZ1128" s="1062"/>
      <c r="BA1128" s="1062"/>
      <c r="BB1128" s="1063"/>
    </row>
    <row r="1129" spans="1:54" ht="12.6" customHeight="1">
      <c r="A1129" s="1061"/>
      <c r="B1129" s="1062"/>
      <c r="C1129" s="1062"/>
      <c r="D1129" s="1062"/>
      <c r="E1129" s="1062"/>
      <c r="F1129" s="1062"/>
      <c r="G1129" s="1062"/>
      <c r="H1129" s="1062"/>
      <c r="I1129" s="1062"/>
      <c r="J1129" s="1062"/>
      <c r="K1129" s="1062"/>
      <c r="L1129" s="1062"/>
      <c r="M1129" s="1062"/>
      <c r="N1129" s="1062"/>
      <c r="O1129" s="1062"/>
      <c r="P1129" s="1062"/>
      <c r="Q1129" s="1062"/>
      <c r="R1129" s="1062"/>
      <c r="S1129" s="1062"/>
      <c r="T1129" s="1062"/>
      <c r="U1129" s="1062"/>
      <c r="V1129" s="1062"/>
      <c r="W1129" s="1062"/>
      <c r="X1129" s="1062"/>
      <c r="Y1129" s="1062"/>
      <c r="Z1129" s="1062"/>
      <c r="AA1129" s="1062"/>
      <c r="AB1129" s="1062"/>
      <c r="AC1129" s="1062"/>
      <c r="AD1129" s="1062"/>
      <c r="AE1129" s="1062"/>
      <c r="AF1129" s="1062"/>
      <c r="AG1129" s="1062"/>
      <c r="AH1129" s="1062"/>
      <c r="AI1129" s="1062"/>
      <c r="AJ1129" s="1062"/>
      <c r="AK1129" s="1062"/>
      <c r="AL1129" s="1062"/>
      <c r="AM1129" s="1062"/>
      <c r="AN1129" s="1062"/>
      <c r="AO1129" s="1062"/>
      <c r="AP1129" s="1062"/>
      <c r="AQ1129" s="1062"/>
      <c r="AR1129" s="1062"/>
      <c r="AS1129" s="1062"/>
      <c r="AT1129" s="1062"/>
      <c r="AU1129" s="1062"/>
      <c r="AV1129" s="1062"/>
      <c r="AW1129" s="1062"/>
      <c r="AX1129" s="1062"/>
      <c r="AY1129" s="1062"/>
      <c r="AZ1129" s="1062"/>
      <c r="BA1129" s="1062"/>
      <c r="BB1129" s="1063"/>
    </row>
    <row r="1130" spans="1:54" ht="12.6" customHeight="1">
      <c r="A1130" s="1064"/>
      <c r="B1130" s="1065"/>
      <c r="C1130" s="1065"/>
      <c r="D1130" s="1065"/>
      <c r="E1130" s="1065"/>
      <c r="F1130" s="1065"/>
      <c r="G1130" s="1065"/>
      <c r="H1130" s="1065"/>
      <c r="I1130" s="1065"/>
      <c r="J1130" s="1065"/>
      <c r="K1130" s="1065"/>
      <c r="L1130" s="1065"/>
      <c r="M1130" s="1065"/>
      <c r="N1130" s="1065"/>
      <c r="O1130" s="1065"/>
      <c r="P1130" s="1065"/>
      <c r="Q1130" s="1065"/>
      <c r="R1130" s="1065"/>
      <c r="S1130" s="1065"/>
      <c r="T1130" s="1065"/>
      <c r="U1130" s="1065"/>
      <c r="V1130" s="1065"/>
      <c r="W1130" s="1065"/>
      <c r="X1130" s="1065"/>
      <c r="Y1130" s="1065"/>
      <c r="Z1130" s="1065"/>
      <c r="AA1130" s="1065"/>
      <c r="AB1130" s="1065"/>
      <c r="AC1130" s="1065"/>
      <c r="AD1130" s="1065"/>
      <c r="AE1130" s="1065"/>
      <c r="AF1130" s="1065"/>
      <c r="AG1130" s="1065"/>
      <c r="AH1130" s="1065"/>
      <c r="AI1130" s="1065"/>
      <c r="AJ1130" s="1065"/>
      <c r="AK1130" s="1065"/>
      <c r="AL1130" s="1065"/>
      <c r="AM1130" s="1065"/>
      <c r="AN1130" s="1065"/>
      <c r="AO1130" s="1065"/>
      <c r="AP1130" s="1065"/>
      <c r="AQ1130" s="1065"/>
      <c r="AR1130" s="1065"/>
      <c r="AS1130" s="1065"/>
      <c r="AT1130" s="1065"/>
      <c r="AU1130" s="1065"/>
      <c r="AV1130" s="1065"/>
      <c r="AW1130" s="1065"/>
      <c r="AX1130" s="1065"/>
      <c r="AY1130" s="1065"/>
      <c r="AZ1130" s="1065"/>
      <c r="BA1130" s="1065"/>
      <c r="BB1130" s="1066"/>
    </row>
    <row r="1131" spans="1:54" ht="12.6" customHeight="1">
      <c r="A1131" s="769" t="s">
        <v>1647</v>
      </c>
    </row>
    <row r="1132" spans="1:54" ht="12.6" customHeight="1">
      <c r="A1132" s="782"/>
      <c r="B1132" s="783"/>
      <c r="C1132" s="783"/>
      <c r="D1132" s="783"/>
      <c r="E1132" s="783"/>
      <c r="F1132" s="783"/>
      <c r="G1132" s="783"/>
      <c r="H1132" s="783"/>
      <c r="I1132" s="783"/>
      <c r="J1132" s="783"/>
      <c r="K1132" s="783"/>
      <c r="L1132" s="783"/>
      <c r="M1132" s="783"/>
      <c r="N1132" s="783"/>
      <c r="O1132" s="783"/>
      <c r="P1132" s="783"/>
      <c r="Q1132" s="783"/>
      <c r="R1132" s="783"/>
      <c r="S1132" s="783"/>
      <c r="T1132" s="783"/>
      <c r="U1132" s="783"/>
      <c r="V1132" s="783"/>
      <c r="W1132" s="783"/>
      <c r="X1132" s="783"/>
      <c r="Y1132" s="783"/>
      <c r="Z1132" s="783"/>
      <c r="AA1132" s="783"/>
      <c r="AB1132" s="783"/>
      <c r="AC1132" s="783"/>
      <c r="AD1132" s="783"/>
      <c r="AE1132" s="792"/>
      <c r="AF1132" s="782"/>
      <c r="AG1132" s="813"/>
      <c r="AH1132" s="813"/>
      <c r="AI1132" s="813"/>
      <c r="AJ1132" s="813"/>
      <c r="AK1132" s="813"/>
      <c r="AL1132" s="813"/>
      <c r="AM1132" s="813"/>
      <c r="AN1132" s="814"/>
      <c r="AO1132" s="1148" t="s">
        <v>1646</v>
      </c>
      <c r="AP1132" s="1149"/>
      <c r="AQ1132" s="1149"/>
      <c r="AR1132" s="1149"/>
      <c r="AS1132" s="1149"/>
      <c r="AT1132" s="1149"/>
      <c r="AU1132" s="1149"/>
      <c r="AV1132" s="1149"/>
      <c r="AW1132" s="1149"/>
      <c r="AX1132" s="1149"/>
      <c r="AY1132" s="1149"/>
      <c r="AZ1132" s="1149"/>
      <c r="BA1132" s="1149"/>
      <c r="BB1132" s="1150"/>
    </row>
    <row r="1133" spans="1:54" ht="12.6" customHeight="1">
      <c r="A1133" s="1048" t="s">
        <v>469</v>
      </c>
      <c r="B1133" s="1049"/>
      <c r="C1133" s="1049"/>
      <c r="D1133" s="1049"/>
      <c r="E1133" s="1049"/>
      <c r="F1133" s="1049"/>
      <c r="G1133" s="1049"/>
      <c r="H1133" s="1049"/>
      <c r="I1133" s="1049"/>
      <c r="J1133" s="1049"/>
      <c r="K1133" s="1049"/>
      <c r="L1133" s="1049"/>
      <c r="M1133" s="1049"/>
      <c r="N1133" s="1049"/>
      <c r="O1133" s="1049"/>
      <c r="P1133" s="1049"/>
      <c r="Q1133" s="1049"/>
      <c r="R1133" s="1049"/>
      <c r="S1133" s="1049"/>
      <c r="T1133" s="1049"/>
      <c r="U1133" s="1049"/>
      <c r="V1133" s="1049"/>
      <c r="W1133" s="1049"/>
      <c r="X1133" s="1049"/>
      <c r="Y1133" s="1049"/>
      <c r="Z1133" s="1049"/>
      <c r="AA1133" s="1049"/>
      <c r="AB1133" s="1049"/>
      <c r="AC1133" s="1049"/>
      <c r="AD1133" s="1049"/>
      <c r="AE1133" s="1050"/>
      <c r="AF1133" s="1048" t="s">
        <v>1645</v>
      </c>
      <c r="AG1133" s="1049"/>
      <c r="AH1133" s="1049"/>
      <c r="AI1133" s="1049"/>
      <c r="AJ1133" s="1049"/>
      <c r="AK1133" s="1049"/>
      <c r="AL1133" s="1049"/>
      <c r="AM1133" s="1049"/>
      <c r="AN1133" s="1050"/>
      <c r="AO1133" s="1048" t="s">
        <v>1644</v>
      </c>
      <c r="AP1133" s="1049"/>
      <c r="AQ1133" s="1049"/>
      <c r="AR1133" s="1049"/>
      <c r="AS1133" s="1049"/>
      <c r="AT1133" s="1049"/>
      <c r="AU1133" s="1049"/>
      <c r="AV1133" s="1049"/>
      <c r="AW1133" s="1049"/>
      <c r="AX1133" s="1049"/>
      <c r="AY1133" s="1049"/>
      <c r="AZ1133" s="1049"/>
      <c r="BA1133" s="1049"/>
      <c r="BB1133" s="1050"/>
    </row>
    <row r="1134" spans="1:54" ht="12.6" customHeight="1">
      <c r="A1134" s="788"/>
      <c r="B1134" s="825"/>
      <c r="C1134" s="825"/>
      <c r="D1134" s="825"/>
      <c r="E1134" s="825"/>
      <c r="F1134" s="825"/>
      <c r="G1134" s="825"/>
      <c r="H1134" s="825"/>
      <c r="I1134" s="825"/>
      <c r="J1134" s="825"/>
      <c r="K1134" s="825"/>
      <c r="L1134" s="825"/>
      <c r="M1134" s="825"/>
      <c r="N1134" s="825"/>
      <c r="O1134" s="825"/>
      <c r="P1134" s="825"/>
      <c r="Q1134" s="825"/>
      <c r="R1134" s="825"/>
      <c r="S1134" s="825"/>
      <c r="T1134" s="825"/>
      <c r="U1134" s="825"/>
      <c r="V1134" s="825"/>
      <c r="W1134" s="825"/>
      <c r="X1134" s="825"/>
      <c r="Y1134" s="825"/>
      <c r="Z1134" s="825"/>
      <c r="AA1134" s="825"/>
      <c r="AB1134" s="825"/>
      <c r="AC1134" s="825"/>
      <c r="AD1134" s="825"/>
      <c r="AE1134" s="836"/>
      <c r="AF1134" s="1051" t="s">
        <v>1643</v>
      </c>
      <c r="AG1134" s="1052"/>
      <c r="AH1134" s="1052"/>
      <c r="AI1134" s="1052"/>
      <c r="AJ1134" s="1052"/>
      <c r="AK1134" s="1052"/>
      <c r="AL1134" s="1052"/>
      <c r="AM1134" s="1052"/>
      <c r="AN1134" s="1053"/>
      <c r="AO1134" s="1051" t="s">
        <v>1620</v>
      </c>
      <c r="AP1134" s="1052"/>
      <c r="AQ1134" s="1052"/>
      <c r="AR1134" s="1052"/>
      <c r="AS1134" s="1052"/>
      <c r="AT1134" s="1052"/>
      <c r="AU1134" s="1052"/>
      <c r="AV1134" s="1052"/>
      <c r="AW1134" s="1052"/>
      <c r="AX1134" s="1052"/>
      <c r="AY1134" s="1052"/>
      <c r="AZ1134" s="1052"/>
      <c r="BA1134" s="1052"/>
      <c r="BB1134" s="1053"/>
    </row>
    <row r="1135" spans="1:54" ht="12.6" customHeight="1">
      <c r="A1135" s="807" t="s">
        <v>1642</v>
      </c>
      <c r="B1135" s="761"/>
      <c r="C1135" s="761"/>
      <c r="D1135" s="761"/>
      <c r="E1135" s="761"/>
      <c r="F1135" s="761"/>
      <c r="G1135" s="761"/>
      <c r="H1135" s="761"/>
      <c r="I1135" s="761"/>
      <c r="J1135" s="761"/>
      <c r="K1135" s="761"/>
      <c r="L1135" s="761"/>
      <c r="M1135" s="761"/>
      <c r="N1135" s="761"/>
      <c r="O1135" s="761"/>
      <c r="P1135" s="761"/>
      <c r="Q1135" s="761"/>
      <c r="R1135" s="761"/>
      <c r="S1135" s="761"/>
      <c r="T1135" s="761"/>
      <c r="U1135" s="761"/>
      <c r="V1135" s="761"/>
      <c r="W1135" s="761"/>
      <c r="X1135" s="761"/>
      <c r="Y1135" s="761"/>
      <c r="Z1135" s="761"/>
      <c r="AA1135" s="761"/>
      <c r="AB1135" s="761"/>
      <c r="AC1135" s="761"/>
      <c r="AD1135" s="761"/>
      <c r="AE1135" s="786"/>
      <c r="AF1135" s="1208"/>
      <c r="AG1135" s="1209"/>
      <c r="AH1135" s="1209"/>
      <c r="AI1135" s="1209"/>
      <c r="AJ1135" s="1209"/>
      <c r="AK1135" s="1209"/>
      <c r="AL1135" s="1209"/>
      <c r="AM1135" s="1209"/>
      <c r="AN1135" s="1210"/>
      <c r="AO1135" s="1208"/>
      <c r="AP1135" s="1209"/>
      <c r="AQ1135" s="1209"/>
      <c r="AR1135" s="1209"/>
      <c r="AS1135" s="1209"/>
      <c r="AT1135" s="1209"/>
      <c r="AU1135" s="1209"/>
      <c r="AV1135" s="1209"/>
      <c r="AW1135" s="1209"/>
      <c r="AX1135" s="1209"/>
      <c r="AY1135" s="1209"/>
      <c r="AZ1135" s="1209"/>
      <c r="BA1135" s="1209"/>
      <c r="BB1135" s="1210"/>
    </row>
    <row r="1136" spans="1:54" ht="12.6" customHeight="1">
      <c r="A1136" s="777" t="s">
        <v>1641</v>
      </c>
      <c r="B1136" s="778"/>
      <c r="C1136" s="778"/>
      <c r="D1136" s="778"/>
      <c r="E1136" s="778"/>
      <c r="F1136" s="778"/>
      <c r="G1136" s="778"/>
      <c r="H1136" s="778"/>
      <c r="I1136" s="778"/>
      <c r="J1136" s="778"/>
      <c r="K1136" s="778"/>
      <c r="L1136" s="778"/>
      <c r="M1136" s="778"/>
      <c r="N1136" s="778"/>
      <c r="O1136" s="778"/>
      <c r="P1136" s="778"/>
      <c r="Q1136" s="778"/>
      <c r="R1136" s="778"/>
      <c r="S1136" s="778"/>
      <c r="T1136" s="778"/>
      <c r="U1136" s="778"/>
      <c r="V1136" s="778"/>
      <c r="W1136" s="778"/>
      <c r="X1136" s="778"/>
      <c r="Y1136" s="778"/>
      <c r="Z1136" s="778"/>
      <c r="AA1136" s="778"/>
      <c r="AB1136" s="778"/>
      <c r="AC1136" s="778"/>
      <c r="AD1136" s="778"/>
      <c r="AE1136" s="779"/>
      <c r="AF1136" s="1211"/>
      <c r="AG1136" s="1212"/>
      <c r="AH1136" s="1212"/>
      <c r="AI1136" s="1212"/>
      <c r="AJ1136" s="1212"/>
      <c r="AK1136" s="1212"/>
      <c r="AL1136" s="1212"/>
      <c r="AM1136" s="1212"/>
      <c r="AN1136" s="1213"/>
      <c r="AO1136" s="1211"/>
      <c r="AP1136" s="1212"/>
      <c r="AQ1136" s="1212"/>
      <c r="AR1136" s="1212"/>
      <c r="AS1136" s="1212"/>
      <c r="AT1136" s="1212"/>
      <c r="AU1136" s="1212"/>
      <c r="AV1136" s="1212"/>
      <c r="AW1136" s="1212"/>
      <c r="AX1136" s="1212"/>
      <c r="AY1136" s="1212"/>
      <c r="AZ1136" s="1212"/>
      <c r="BA1136" s="1212"/>
      <c r="BB1136" s="1213"/>
    </row>
    <row r="1137" spans="1:54" ht="12.6" customHeight="1">
      <c r="A1137" s="774" t="s">
        <v>1640</v>
      </c>
      <c r="B1137" s="775"/>
      <c r="C1137" s="775"/>
      <c r="D1137" s="775"/>
      <c r="E1137" s="775"/>
      <c r="F1137" s="775"/>
      <c r="G1137" s="775"/>
      <c r="H1137" s="775"/>
      <c r="I1137" s="775"/>
      <c r="J1137" s="775"/>
      <c r="K1137" s="775"/>
      <c r="L1137" s="775"/>
      <c r="M1137" s="775"/>
      <c r="N1137" s="775"/>
      <c r="O1137" s="775"/>
      <c r="P1137" s="775"/>
      <c r="Q1137" s="775"/>
      <c r="R1137" s="775"/>
      <c r="S1137" s="775"/>
      <c r="T1137" s="775"/>
      <c r="U1137" s="775"/>
      <c r="V1137" s="775"/>
      <c r="W1137" s="775"/>
      <c r="X1137" s="775"/>
      <c r="Y1137" s="775"/>
      <c r="Z1137" s="775"/>
      <c r="AA1137" s="775"/>
      <c r="AB1137" s="775"/>
      <c r="AC1137" s="775"/>
      <c r="AD1137" s="775"/>
      <c r="AE1137" s="776"/>
      <c r="AF1137" s="1205"/>
      <c r="AG1137" s="1206"/>
      <c r="AH1137" s="1206"/>
      <c r="AI1137" s="1206"/>
      <c r="AJ1137" s="1206"/>
      <c r="AK1137" s="1206"/>
      <c r="AL1137" s="1206"/>
      <c r="AM1137" s="1206"/>
      <c r="AN1137" s="1207"/>
      <c r="AO1137" s="1205"/>
      <c r="AP1137" s="1206"/>
      <c r="AQ1137" s="1206"/>
      <c r="AR1137" s="1206"/>
      <c r="AS1137" s="1206"/>
      <c r="AT1137" s="1206"/>
      <c r="AU1137" s="1206"/>
      <c r="AV1137" s="1206"/>
      <c r="AW1137" s="1206"/>
      <c r="AX1137" s="1206"/>
      <c r="AY1137" s="1206"/>
      <c r="AZ1137" s="1206"/>
      <c r="BA1137" s="1206"/>
      <c r="BB1137" s="1207"/>
    </row>
    <row r="1138" spans="1:54" ht="12.6" customHeight="1">
      <c r="A1138" s="777" t="s">
        <v>1639</v>
      </c>
      <c r="B1138" s="778"/>
      <c r="C1138" s="778"/>
      <c r="D1138" s="778"/>
      <c r="E1138" s="778"/>
      <c r="F1138" s="778"/>
      <c r="G1138" s="778"/>
      <c r="H1138" s="778"/>
      <c r="I1138" s="778"/>
      <c r="J1138" s="778"/>
      <c r="K1138" s="778"/>
      <c r="L1138" s="778"/>
      <c r="M1138" s="778"/>
      <c r="N1138" s="778"/>
      <c r="O1138" s="778"/>
      <c r="P1138" s="778"/>
      <c r="Q1138" s="778"/>
      <c r="R1138" s="778"/>
      <c r="S1138" s="778"/>
      <c r="T1138" s="778"/>
      <c r="U1138" s="778"/>
      <c r="V1138" s="778"/>
      <c r="W1138" s="778"/>
      <c r="X1138" s="778"/>
      <c r="Y1138" s="778"/>
      <c r="Z1138" s="778"/>
      <c r="AA1138" s="778"/>
      <c r="AB1138" s="778"/>
      <c r="AC1138" s="778"/>
      <c r="AD1138" s="778"/>
      <c r="AE1138" s="779"/>
      <c r="AF1138" s="1211"/>
      <c r="AG1138" s="1212"/>
      <c r="AH1138" s="1212"/>
      <c r="AI1138" s="1212"/>
      <c r="AJ1138" s="1212"/>
      <c r="AK1138" s="1212"/>
      <c r="AL1138" s="1212"/>
      <c r="AM1138" s="1212"/>
      <c r="AN1138" s="1213"/>
      <c r="AO1138" s="1211"/>
      <c r="AP1138" s="1212"/>
      <c r="AQ1138" s="1212"/>
      <c r="AR1138" s="1212"/>
      <c r="AS1138" s="1212"/>
      <c r="AT1138" s="1212"/>
      <c r="AU1138" s="1212"/>
      <c r="AV1138" s="1212"/>
      <c r="AW1138" s="1212"/>
      <c r="AX1138" s="1212"/>
      <c r="AY1138" s="1212"/>
      <c r="AZ1138" s="1212"/>
      <c r="BA1138" s="1212"/>
      <c r="BB1138" s="1213"/>
    </row>
    <row r="1139" spans="1:54" ht="12.6" customHeight="1">
      <c r="A1139" s="774" t="s">
        <v>1638</v>
      </c>
      <c r="B1139" s="775"/>
      <c r="C1139" s="775"/>
      <c r="D1139" s="775"/>
      <c r="E1139" s="775"/>
      <c r="F1139" s="775"/>
      <c r="G1139" s="775"/>
      <c r="H1139" s="775"/>
      <c r="I1139" s="775"/>
      <c r="J1139" s="775"/>
      <c r="K1139" s="775"/>
      <c r="L1139" s="775"/>
      <c r="M1139" s="775"/>
      <c r="N1139" s="775"/>
      <c r="O1139" s="775"/>
      <c r="P1139" s="775"/>
      <c r="Q1139" s="775"/>
      <c r="R1139" s="775"/>
      <c r="S1139" s="775"/>
      <c r="T1139" s="775"/>
      <c r="U1139" s="775"/>
      <c r="V1139" s="775"/>
      <c r="W1139" s="775"/>
      <c r="X1139" s="775"/>
      <c r="Y1139" s="775"/>
      <c r="Z1139" s="775"/>
      <c r="AA1139" s="775"/>
      <c r="AB1139" s="775"/>
      <c r="AC1139" s="775"/>
      <c r="AD1139" s="775"/>
      <c r="AE1139" s="776"/>
      <c r="AF1139" s="1205"/>
      <c r="AG1139" s="1206"/>
      <c r="AH1139" s="1206"/>
      <c r="AI1139" s="1206"/>
      <c r="AJ1139" s="1206"/>
      <c r="AK1139" s="1206"/>
      <c r="AL1139" s="1206"/>
      <c r="AM1139" s="1206"/>
      <c r="AN1139" s="1207"/>
      <c r="AO1139" s="1205"/>
      <c r="AP1139" s="1206"/>
      <c r="AQ1139" s="1206"/>
      <c r="AR1139" s="1206"/>
      <c r="AS1139" s="1206"/>
      <c r="AT1139" s="1206"/>
      <c r="AU1139" s="1206"/>
      <c r="AV1139" s="1206"/>
      <c r="AW1139" s="1206"/>
      <c r="AX1139" s="1206"/>
      <c r="AY1139" s="1206"/>
      <c r="AZ1139" s="1206"/>
      <c r="BA1139" s="1206"/>
      <c r="BB1139" s="1207"/>
    </row>
    <row r="1140" spans="1:54" ht="12.6" customHeight="1">
      <c r="A1140" s="807" t="s">
        <v>1637</v>
      </c>
      <c r="B1140" s="761"/>
      <c r="C1140" s="761"/>
      <c r="D1140" s="761"/>
      <c r="E1140" s="761"/>
      <c r="F1140" s="761"/>
      <c r="G1140" s="761"/>
      <c r="H1140" s="761"/>
      <c r="I1140" s="761"/>
      <c r="J1140" s="761"/>
      <c r="K1140" s="761"/>
      <c r="L1140" s="761"/>
      <c r="M1140" s="761"/>
      <c r="N1140" s="761"/>
      <c r="O1140" s="761"/>
      <c r="P1140" s="761"/>
      <c r="Q1140" s="761"/>
      <c r="R1140" s="761"/>
      <c r="S1140" s="761"/>
      <c r="T1140" s="761"/>
      <c r="U1140" s="761"/>
      <c r="V1140" s="761"/>
      <c r="W1140" s="761"/>
      <c r="X1140" s="761"/>
      <c r="Y1140" s="761"/>
      <c r="Z1140" s="761"/>
      <c r="AA1140" s="761"/>
      <c r="AB1140" s="761"/>
      <c r="AC1140" s="761"/>
      <c r="AD1140" s="761"/>
      <c r="AE1140" s="786"/>
      <c r="AF1140" s="1208"/>
      <c r="AG1140" s="1209"/>
      <c r="AH1140" s="1209"/>
      <c r="AI1140" s="1209"/>
      <c r="AJ1140" s="1209"/>
      <c r="AK1140" s="1209"/>
      <c r="AL1140" s="1209"/>
      <c r="AM1140" s="1209"/>
      <c r="AN1140" s="1210"/>
      <c r="AO1140" s="1208"/>
      <c r="AP1140" s="1209"/>
      <c r="AQ1140" s="1209"/>
      <c r="AR1140" s="1209"/>
      <c r="AS1140" s="1209"/>
      <c r="AT1140" s="1209"/>
      <c r="AU1140" s="1209"/>
      <c r="AV1140" s="1209"/>
      <c r="AW1140" s="1209"/>
      <c r="AX1140" s="1209"/>
      <c r="AY1140" s="1209"/>
      <c r="AZ1140" s="1209"/>
      <c r="BA1140" s="1209"/>
      <c r="BB1140" s="1210"/>
    </row>
    <row r="1141" spans="1:54" ht="12.6" customHeight="1">
      <c r="A1141" s="807" t="s">
        <v>1636</v>
      </c>
      <c r="B1141" s="761"/>
      <c r="C1141" s="761"/>
      <c r="D1141" s="761"/>
      <c r="E1141" s="761"/>
      <c r="F1141" s="761"/>
      <c r="G1141" s="761"/>
      <c r="H1141" s="761"/>
      <c r="I1141" s="761"/>
      <c r="J1141" s="761"/>
      <c r="K1141" s="761"/>
      <c r="L1141" s="761"/>
      <c r="M1141" s="761"/>
      <c r="N1141" s="761"/>
      <c r="O1141" s="761"/>
      <c r="P1141" s="761"/>
      <c r="Q1141" s="761"/>
      <c r="R1141" s="761"/>
      <c r="S1141" s="761"/>
      <c r="T1141" s="761"/>
      <c r="U1141" s="761"/>
      <c r="V1141" s="761"/>
      <c r="W1141" s="761"/>
      <c r="X1141" s="761"/>
      <c r="Y1141" s="761"/>
      <c r="Z1141" s="761"/>
      <c r="AA1141" s="761"/>
      <c r="AB1141" s="761"/>
      <c r="AC1141" s="761"/>
      <c r="AD1141" s="761"/>
      <c r="AE1141" s="786"/>
      <c r="AF1141" s="1208"/>
      <c r="AG1141" s="1209"/>
      <c r="AH1141" s="1209"/>
      <c r="AI1141" s="1209"/>
      <c r="AJ1141" s="1209"/>
      <c r="AK1141" s="1209"/>
      <c r="AL1141" s="1209"/>
      <c r="AM1141" s="1209"/>
      <c r="AN1141" s="1210"/>
      <c r="AO1141" s="1208"/>
      <c r="AP1141" s="1209"/>
      <c r="AQ1141" s="1209"/>
      <c r="AR1141" s="1209"/>
      <c r="AS1141" s="1209"/>
      <c r="AT1141" s="1209"/>
      <c r="AU1141" s="1209"/>
      <c r="AV1141" s="1209"/>
      <c r="AW1141" s="1209"/>
      <c r="AX1141" s="1209"/>
      <c r="AY1141" s="1209"/>
      <c r="AZ1141" s="1209"/>
      <c r="BA1141" s="1209"/>
      <c r="BB1141" s="1210"/>
    </row>
    <row r="1142" spans="1:54" ht="12.6" customHeight="1">
      <c r="A1142" s="807" t="s">
        <v>1635</v>
      </c>
      <c r="B1142" s="761"/>
      <c r="C1142" s="761"/>
      <c r="D1142" s="761"/>
      <c r="E1142" s="761"/>
      <c r="F1142" s="761"/>
      <c r="G1142" s="761"/>
      <c r="H1142" s="761"/>
      <c r="I1142" s="761"/>
      <c r="J1142" s="761"/>
      <c r="K1142" s="761"/>
      <c r="L1142" s="761"/>
      <c r="M1142" s="761"/>
      <c r="N1142" s="761"/>
      <c r="O1142" s="761"/>
      <c r="P1142" s="761"/>
      <c r="Q1142" s="761"/>
      <c r="R1142" s="761"/>
      <c r="S1142" s="761"/>
      <c r="T1142" s="761"/>
      <c r="U1142" s="761"/>
      <c r="V1142" s="761"/>
      <c r="W1142" s="761"/>
      <c r="X1142" s="761"/>
      <c r="Y1142" s="761"/>
      <c r="Z1142" s="761"/>
      <c r="AA1142" s="761"/>
      <c r="AB1142" s="761"/>
      <c r="AC1142" s="761"/>
      <c r="AD1142" s="761"/>
      <c r="AE1142" s="786"/>
      <c r="AF1142" s="1208"/>
      <c r="AG1142" s="1209"/>
      <c r="AH1142" s="1209"/>
      <c r="AI1142" s="1209"/>
      <c r="AJ1142" s="1209"/>
      <c r="AK1142" s="1209"/>
      <c r="AL1142" s="1209"/>
      <c r="AM1142" s="1209"/>
      <c r="AN1142" s="1210"/>
      <c r="AO1142" s="1208"/>
      <c r="AP1142" s="1209"/>
      <c r="AQ1142" s="1209"/>
      <c r="AR1142" s="1209"/>
      <c r="AS1142" s="1209"/>
      <c r="AT1142" s="1209"/>
      <c r="AU1142" s="1209"/>
      <c r="AV1142" s="1209"/>
      <c r="AW1142" s="1209"/>
      <c r="AX1142" s="1209"/>
      <c r="AY1142" s="1209"/>
      <c r="AZ1142" s="1209"/>
      <c r="BA1142" s="1209"/>
      <c r="BB1142" s="1210"/>
    </row>
    <row r="1143" spans="1:54" ht="12.6" customHeight="1">
      <c r="A1143" s="777" t="s">
        <v>1634</v>
      </c>
      <c r="B1143" s="778"/>
      <c r="C1143" s="778"/>
      <c r="D1143" s="778"/>
      <c r="E1143" s="778"/>
      <c r="F1143" s="778"/>
      <c r="G1143" s="778"/>
      <c r="H1143" s="778"/>
      <c r="I1143" s="778"/>
      <c r="J1143" s="778"/>
      <c r="K1143" s="778"/>
      <c r="L1143" s="778"/>
      <c r="M1143" s="778"/>
      <c r="N1143" s="778"/>
      <c r="O1143" s="778"/>
      <c r="P1143" s="778"/>
      <c r="Q1143" s="778"/>
      <c r="R1143" s="778"/>
      <c r="S1143" s="778"/>
      <c r="T1143" s="778"/>
      <c r="U1143" s="778"/>
      <c r="V1143" s="778"/>
      <c r="W1143" s="778"/>
      <c r="X1143" s="778"/>
      <c r="Y1143" s="778"/>
      <c r="Z1143" s="778"/>
      <c r="AA1143" s="778"/>
      <c r="AB1143" s="778"/>
      <c r="AC1143" s="778"/>
      <c r="AD1143" s="778"/>
      <c r="AE1143" s="779"/>
      <c r="AF1143" s="1211"/>
      <c r="AG1143" s="1212"/>
      <c r="AH1143" s="1212"/>
      <c r="AI1143" s="1212"/>
      <c r="AJ1143" s="1212"/>
      <c r="AK1143" s="1212"/>
      <c r="AL1143" s="1212"/>
      <c r="AM1143" s="1212"/>
      <c r="AN1143" s="1213"/>
      <c r="AO1143" s="1211"/>
      <c r="AP1143" s="1212"/>
      <c r="AQ1143" s="1212"/>
      <c r="AR1143" s="1212"/>
      <c r="AS1143" s="1212"/>
      <c r="AT1143" s="1212"/>
      <c r="AU1143" s="1212"/>
      <c r="AV1143" s="1212"/>
      <c r="AW1143" s="1212"/>
      <c r="AX1143" s="1212"/>
      <c r="AY1143" s="1212"/>
      <c r="AZ1143" s="1212"/>
      <c r="BA1143" s="1212"/>
      <c r="BB1143" s="1213"/>
    </row>
    <row r="1144" spans="1:54" ht="12.6" customHeight="1">
      <c r="A1144" s="774" t="s">
        <v>1633</v>
      </c>
      <c r="B1144" s="775"/>
      <c r="C1144" s="775"/>
      <c r="D1144" s="775"/>
      <c r="E1144" s="775"/>
      <c r="F1144" s="775"/>
      <c r="G1144" s="775"/>
      <c r="H1144" s="775"/>
      <c r="I1144" s="775"/>
      <c r="J1144" s="775"/>
      <c r="K1144" s="775"/>
      <c r="L1144" s="775"/>
      <c r="M1144" s="775"/>
      <c r="N1144" s="775"/>
      <c r="O1144" s="775"/>
      <c r="P1144" s="775"/>
      <c r="Q1144" s="775"/>
      <c r="R1144" s="775"/>
      <c r="S1144" s="775"/>
      <c r="T1144" s="775"/>
      <c r="U1144" s="775"/>
      <c r="V1144" s="775"/>
      <c r="W1144" s="775"/>
      <c r="X1144" s="775"/>
      <c r="Y1144" s="775"/>
      <c r="Z1144" s="775"/>
      <c r="AA1144" s="775"/>
      <c r="AB1144" s="775"/>
      <c r="AC1144" s="775"/>
      <c r="AD1144" s="775"/>
      <c r="AE1144" s="776"/>
      <c r="AF1144" s="1205"/>
      <c r="AG1144" s="1206"/>
      <c r="AH1144" s="1206"/>
      <c r="AI1144" s="1206"/>
      <c r="AJ1144" s="1206"/>
      <c r="AK1144" s="1206"/>
      <c r="AL1144" s="1206"/>
      <c r="AM1144" s="1206"/>
      <c r="AN1144" s="1207"/>
      <c r="AO1144" s="1205"/>
      <c r="AP1144" s="1206"/>
      <c r="AQ1144" s="1206"/>
      <c r="AR1144" s="1206"/>
      <c r="AS1144" s="1206"/>
      <c r="AT1144" s="1206"/>
      <c r="AU1144" s="1206"/>
      <c r="AV1144" s="1206"/>
      <c r="AW1144" s="1206"/>
      <c r="AX1144" s="1206"/>
      <c r="AY1144" s="1206"/>
      <c r="AZ1144" s="1206"/>
      <c r="BA1144" s="1206"/>
      <c r="BB1144" s="1207"/>
    </row>
    <row r="1145" spans="1:54" ht="12.6" customHeight="1">
      <c r="A1145" s="807" t="s">
        <v>1632</v>
      </c>
      <c r="B1145" s="761"/>
      <c r="C1145" s="761"/>
      <c r="D1145" s="761"/>
      <c r="E1145" s="761"/>
      <c r="F1145" s="761"/>
      <c r="G1145" s="761"/>
      <c r="H1145" s="761"/>
      <c r="I1145" s="761"/>
      <c r="J1145" s="761"/>
      <c r="K1145" s="761"/>
      <c r="L1145" s="761"/>
      <c r="M1145" s="761"/>
      <c r="N1145" s="761"/>
      <c r="O1145" s="761"/>
      <c r="P1145" s="761"/>
      <c r="Q1145" s="761"/>
      <c r="R1145" s="761"/>
      <c r="S1145" s="761"/>
      <c r="T1145" s="761"/>
      <c r="U1145" s="761"/>
      <c r="V1145" s="761"/>
      <c r="W1145" s="761"/>
      <c r="X1145" s="761"/>
      <c r="Y1145" s="761"/>
      <c r="Z1145" s="761"/>
      <c r="AA1145" s="761"/>
      <c r="AB1145" s="761"/>
      <c r="AC1145" s="761"/>
      <c r="AD1145" s="761"/>
      <c r="AE1145" s="786"/>
      <c r="AF1145" s="1208"/>
      <c r="AG1145" s="1209"/>
      <c r="AH1145" s="1209"/>
      <c r="AI1145" s="1209"/>
      <c r="AJ1145" s="1209"/>
      <c r="AK1145" s="1209"/>
      <c r="AL1145" s="1209"/>
      <c r="AM1145" s="1209"/>
      <c r="AN1145" s="1210"/>
      <c r="AO1145" s="1208"/>
      <c r="AP1145" s="1209"/>
      <c r="AQ1145" s="1209"/>
      <c r="AR1145" s="1209"/>
      <c r="AS1145" s="1209"/>
      <c r="AT1145" s="1209"/>
      <c r="AU1145" s="1209"/>
      <c r="AV1145" s="1209"/>
      <c r="AW1145" s="1209"/>
      <c r="AX1145" s="1209"/>
      <c r="AY1145" s="1209"/>
      <c r="AZ1145" s="1209"/>
      <c r="BA1145" s="1209"/>
      <c r="BB1145" s="1210"/>
    </row>
    <row r="1146" spans="1:54" ht="12.6" customHeight="1">
      <c r="A1146" s="807" t="s">
        <v>1631</v>
      </c>
      <c r="B1146" s="761"/>
      <c r="C1146" s="761"/>
      <c r="D1146" s="761"/>
      <c r="E1146" s="761"/>
      <c r="F1146" s="761"/>
      <c r="G1146" s="761"/>
      <c r="H1146" s="761"/>
      <c r="I1146" s="761"/>
      <c r="J1146" s="761"/>
      <c r="K1146" s="761"/>
      <c r="L1146" s="761"/>
      <c r="M1146" s="761"/>
      <c r="N1146" s="761"/>
      <c r="O1146" s="761"/>
      <c r="P1146" s="761"/>
      <c r="Q1146" s="761"/>
      <c r="R1146" s="761"/>
      <c r="S1146" s="761"/>
      <c r="T1146" s="761"/>
      <c r="U1146" s="761"/>
      <c r="V1146" s="761"/>
      <c r="W1146" s="761"/>
      <c r="X1146" s="761"/>
      <c r="Y1146" s="761"/>
      <c r="Z1146" s="761"/>
      <c r="AA1146" s="761"/>
      <c r="AB1146" s="761"/>
      <c r="AC1146" s="761"/>
      <c r="AD1146" s="761"/>
      <c r="AE1146" s="786"/>
      <c r="AF1146" s="1208"/>
      <c r="AG1146" s="1209"/>
      <c r="AH1146" s="1209"/>
      <c r="AI1146" s="1209"/>
      <c r="AJ1146" s="1209"/>
      <c r="AK1146" s="1209"/>
      <c r="AL1146" s="1209"/>
      <c r="AM1146" s="1209"/>
      <c r="AN1146" s="1210"/>
      <c r="AO1146" s="1208"/>
      <c r="AP1146" s="1209"/>
      <c r="AQ1146" s="1209"/>
      <c r="AR1146" s="1209"/>
      <c r="AS1146" s="1209"/>
      <c r="AT1146" s="1209"/>
      <c r="AU1146" s="1209"/>
      <c r="AV1146" s="1209"/>
      <c r="AW1146" s="1209"/>
      <c r="AX1146" s="1209"/>
      <c r="AY1146" s="1209"/>
      <c r="AZ1146" s="1209"/>
      <c r="BA1146" s="1209"/>
      <c r="BB1146" s="1210"/>
    </row>
    <row r="1147" spans="1:54" ht="12.6" customHeight="1">
      <c r="A1147" s="777" t="s">
        <v>1630</v>
      </c>
      <c r="B1147" s="778"/>
      <c r="C1147" s="778"/>
      <c r="D1147" s="778"/>
      <c r="E1147" s="778"/>
      <c r="F1147" s="778"/>
      <c r="G1147" s="778"/>
      <c r="H1147" s="778"/>
      <c r="I1147" s="778"/>
      <c r="J1147" s="778"/>
      <c r="K1147" s="778"/>
      <c r="L1147" s="778"/>
      <c r="M1147" s="778"/>
      <c r="N1147" s="778"/>
      <c r="O1147" s="778"/>
      <c r="P1147" s="778"/>
      <c r="Q1147" s="778"/>
      <c r="R1147" s="778"/>
      <c r="S1147" s="778"/>
      <c r="T1147" s="778"/>
      <c r="U1147" s="778"/>
      <c r="V1147" s="778"/>
      <c r="W1147" s="778"/>
      <c r="X1147" s="778"/>
      <c r="Y1147" s="778"/>
      <c r="Z1147" s="778"/>
      <c r="AA1147" s="778"/>
      <c r="AB1147" s="778"/>
      <c r="AC1147" s="778"/>
      <c r="AD1147" s="778"/>
      <c r="AE1147" s="779"/>
      <c r="AF1147" s="1211"/>
      <c r="AG1147" s="1212"/>
      <c r="AH1147" s="1212"/>
      <c r="AI1147" s="1212"/>
      <c r="AJ1147" s="1212"/>
      <c r="AK1147" s="1212"/>
      <c r="AL1147" s="1212"/>
      <c r="AM1147" s="1212"/>
      <c r="AN1147" s="1213"/>
      <c r="AO1147" s="1211"/>
      <c r="AP1147" s="1212"/>
      <c r="AQ1147" s="1212"/>
      <c r="AR1147" s="1212"/>
      <c r="AS1147" s="1212"/>
      <c r="AT1147" s="1212"/>
      <c r="AU1147" s="1212"/>
      <c r="AV1147" s="1212"/>
      <c r="AW1147" s="1212"/>
      <c r="AX1147" s="1212"/>
      <c r="AY1147" s="1212"/>
      <c r="AZ1147" s="1212"/>
      <c r="BA1147" s="1212"/>
      <c r="BB1147" s="1213"/>
    </row>
    <row r="1148" spans="1:54" ht="12.6" customHeight="1">
      <c r="A1148" s="774" t="s">
        <v>1629</v>
      </c>
      <c r="B1148" s="775"/>
      <c r="C1148" s="775"/>
      <c r="D1148" s="775"/>
      <c r="E1148" s="775"/>
      <c r="F1148" s="775"/>
      <c r="G1148" s="775"/>
      <c r="H1148" s="775"/>
      <c r="I1148" s="775"/>
      <c r="J1148" s="775"/>
      <c r="K1148" s="775"/>
      <c r="L1148" s="775"/>
      <c r="M1148" s="775"/>
      <c r="N1148" s="775"/>
      <c r="O1148" s="775"/>
      <c r="P1148" s="775"/>
      <c r="Q1148" s="775"/>
      <c r="R1148" s="775"/>
      <c r="S1148" s="775"/>
      <c r="T1148" s="775"/>
      <c r="U1148" s="775"/>
      <c r="V1148" s="775"/>
      <c r="W1148" s="775"/>
      <c r="X1148" s="775"/>
      <c r="Y1148" s="775"/>
      <c r="Z1148" s="775"/>
      <c r="AA1148" s="775"/>
      <c r="AB1148" s="775"/>
      <c r="AC1148" s="775"/>
      <c r="AD1148" s="775"/>
      <c r="AE1148" s="776"/>
      <c r="AF1148" s="1205"/>
      <c r="AG1148" s="1206"/>
      <c r="AH1148" s="1206"/>
      <c r="AI1148" s="1206"/>
      <c r="AJ1148" s="1206"/>
      <c r="AK1148" s="1206"/>
      <c r="AL1148" s="1206"/>
      <c r="AM1148" s="1206"/>
      <c r="AN1148" s="1207"/>
      <c r="AO1148" s="1205"/>
      <c r="AP1148" s="1206"/>
      <c r="AQ1148" s="1206"/>
      <c r="AR1148" s="1206"/>
      <c r="AS1148" s="1206"/>
      <c r="AT1148" s="1206"/>
      <c r="AU1148" s="1206"/>
      <c r="AV1148" s="1206"/>
      <c r="AW1148" s="1206"/>
      <c r="AX1148" s="1206"/>
      <c r="AY1148" s="1206"/>
      <c r="AZ1148" s="1206"/>
      <c r="BA1148" s="1206"/>
      <c r="BB1148" s="1207"/>
    </row>
    <row r="1149" spans="1:54" ht="12.6" customHeight="1">
      <c r="A1149" s="807" t="s">
        <v>1628</v>
      </c>
      <c r="B1149" s="761"/>
      <c r="C1149" s="761"/>
      <c r="D1149" s="761"/>
      <c r="E1149" s="761"/>
      <c r="F1149" s="761"/>
      <c r="G1149" s="761"/>
      <c r="H1149" s="761"/>
      <c r="I1149" s="761"/>
      <c r="J1149" s="761"/>
      <c r="K1149" s="761"/>
      <c r="L1149" s="761"/>
      <c r="M1149" s="761"/>
      <c r="N1149" s="761"/>
      <c r="O1149" s="761"/>
      <c r="P1149" s="761"/>
      <c r="Q1149" s="761"/>
      <c r="R1149" s="761"/>
      <c r="S1149" s="761"/>
      <c r="T1149" s="761"/>
      <c r="U1149" s="761"/>
      <c r="V1149" s="761"/>
      <c r="W1149" s="761"/>
      <c r="X1149" s="761"/>
      <c r="Y1149" s="761"/>
      <c r="Z1149" s="761"/>
      <c r="AA1149" s="761"/>
      <c r="AB1149" s="761"/>
      <c r="AC1149" s="761"/>
      <c r="AD1149" s="761"/>
      <c r="AE1149" s="786"/>
      <c r="AF1149" s="1208"/>
      <c r="AG1149" s="1209"/>
      <c r="AH1149" s="1209"/>
      <c r="AI1149" s="1209"/>
      <c r="AJ1149" s="1209"/>
      <c r="AK1149" s="1209"/>
      <c r="AL1149" s="1209"/>
      <c r="AM1149" s="1209"/>
      <c r="AN1149" s="1210"/>
      <c r="AO1149" s="1208"/>
      <c r="AP1149" s="1209"/>
      <c r="AQ1149" s="1209"/>
      <c r="AR1149" s="1209"/>
      <c r="AS1149" s="1209"/>
      <c r="AT1149" s="1209"/>
      <c r="AU1149" s="1209"/>
      <c r="AV1149" s="1209"/>
      <c r="AW1149" s="1209"/>
      <c r="AX1149" s="1209"/>
      <c r="AY1149" s="1209"/>
      <c r="AZ1149" s="1209"/>
      <c r="BA1149" s="1209"/>
      <c r="BB1149" s="1210"/>
    </row>
    <row r="1150" spans="1:54" ht="12.6" customHeight="1">
      <c r="A1150" s="777" t="s">
        <v>1627</v>
      </c>
      <c r="B1150" s="778"/>
      <c r="C1150" s="778"/>
      <c r="D1150" s="778"/>
      <c r="E1150" s="778"/>
      <c r="F1150" s="778"/>
      <c r="G1150" s="778"/>
      <c r="H1150" s="778"/>
      <c r="I1150" s="778"/>
      <c r="J1150" s="778"/>
      <c r="K1150" s="778"/>
      <c r="L1150" s="778"/>
      <c r="M1150" s="778"/>
      <c r="N1150" s="778"/>
      <c r="O1150" s="778"/>
      <c r="P1150" s="778"/>
      <c r="Q1150" s="778"/>
      <c r="R1150" s="778"/>
      <c r="S1150" s="778"/>
      <c r="T1150" s="778"/>
      <c r="U1150" s="778"/>
      <c r="V1150" s="778"/>
      <c r="W1150" s="778"/>
      <c r="X1150" s="778"/>
      <c r="Y1150" s="778"/>
      <c r="Z1150" s="778"/>
      <c r="AA1150" s="778"/>
      <c r="AB1150" s="778"/>
      <c r="AC1150" s="778"/>
      <c r="AD1150" s="778"/>
      <c r="AE1150" s="779"/>
      <c r="AF1150" s="1211"/>
      <c r="AG1150" s="1212"/>
      <c r="AH1150" s="1212"/>
      <c r="AI1150" s="1212"/>
      <c r="AJ1150" s="1212"/>
      <c r="AK1150" s="1212"/>
      <c r="AL1150" s="1212"/>
      <c r="AM1150" s="1212"/>
      <c r="AN1150" s="1213"/>
      <c r="AO1150" s="1211"/>
      <c r="AP1150" s="1212"/>
      <c r="AQ1150" s="1212"/>
      <c r="AR1150" s="1212"/>
      <c r="AS1150" s="1212"/>
      <c r="AT1150" s="1212"/>
      <c r="AU1150" s="1212"/>
      <c r="AV1150" s="1212"/>
      <c r="AW1150" s="1212"/>
      <c r="AX1150" s="1212"/>
      <c r="AY1150" s="1212"/>
      <c r="AZ1150" s="1212"/>
      <c r="BA1150" s="1212"/>
      <c r="BB1150" s="1213"/>
    </row>
    <row r="1151" spans="1:54" ht="12.6" customHeight="1">
      <c r="A1151" s="774" t="s">
        <v>1626</v>
      </c>
      <c r="B1151" s="775"/>
      <c r="C1151" s="775"/>
      <c r="D1151" s="775"/>
      <c r="E1151" s="775"/>
      <c r="F1151" s="775"/>
      <c r="G1151" s="775"/>
      <c r="H1151" s="775"/>
      <c r="I1151" s="775"/>
      <c r="J1151" s="775"/>
      <c r="K1151" s="775"/>
      <c r="L1151" s="775"/>
      <c r="M1151" s="775"/>
      <c r="N1151" s="775"/>
      <c r="O1151" s="775"/>
      <c r="P1151" s="775"/>
      <c r="Q1151" s="775"/>
      <c r="R1151" s="775"/>
      <c r="S1151" s="775"/>
      <c r="T1151" s="775"/>
      <c r="U1151" s="775"/>
      <c r="V1151" s="775"/>
      <c r="W1151" s="775"/>
      <c r="X1151" s="775"/>
      <c r="Y1151" s="775"/>
      <c r="Z1151" s="775"/>
      <c r="AA1151" s="775"/>
      <c r="AB1151" s="775"/>
      <c r="AC1151" s="775"/>
      <c r="AD1151" s="775"/>
      <c r="AE1151" s="776"/>
      <c r="AF1151" s="1205"/>
      <c r="AG1151" s="1206"/>
      <c r="AH1151" s="1206"/>
      <c r="AI1151" s="1206"/>
      <c r="AJ1151" s="1206"/>
      <c r="AK1151" s="1206"/>
      <c r="AL1151" s="1206"/>
      <c r="AM1151" s="1206"/>
      <c r="AN1151" s="1207"/>
      <c r="AO1151" s="1205"/>
      <c r="AP1151" s="1206"/>
      <c r="AQ1151" s="1206"/>
      <c r="AR1151" s="1206"/>
      <c r="AS1151" s="1206"/>
      <c r="AT1151" s="1206"/>
      <c r="AU1151" s="1206"/>
      <c r="AV1151" s="1206"/>
      <c r="AW1151" s="1206"/>
      <c r="AX1151" s="1206"/>
      <c r="AY1151" s="1206"/>
      <c r="AZ1151" s="1206"/>
      <c r="BA1151" s="1206"/>
      <c r="BB1151" s="1207"/>
    </row>
    <row r="1152" spans="1:54" ht="12.6" customHeight="1">
      <c r="A1152" s="807" t="s">
        <v>1625</v>
      </c>
      <c r="B1152" s="761"/>
      <c r="C1152" s="761"/>
      <c r="D1152" s="761"/>
      <c r="E1152" s="761"/>
      <c r="F1152" s="761"/>
      <c r="G1152" s="761"/>
      <c r="H1152" s="761"/>
      <c r="I1152" s="761"/>
      <c r="J1152" s="761"/>
      <c r="K1152" s="761"/>
      <c r="L1152" s="761"/>
      <c r="M1152" s="761"/>
      <c r="N1152" s="761"/>
      <c r="O1152" s="761"/>
      <c r="P1152" s="761"/>
      <c r="Q1152" s="761"/>
      <c r="R1152" s="761"/>
      <c r="S1152" s="761"/>
      <c r="T1152" s="761"/>
      <c r="U1152" s="761"/>
      <c r="V1152" s="761"/>
      <c r="W1152" s="761"/>
      <c r="X1152" s="761"/>
      <c r="Y1152" s="761"/>
      <c r="Z1152" s="761"/>
      <c r="AA1152" s="761"/>
      <c r="AB1152" s="761"/>
      <c r="AC1152" s="761"/>
      <c r="AD1152" s="761"/>
      <c r="AE1152" s="786"/>
      <c r="AF1152" s="1208"/>
      <c r="AG1152" s="1209"/>
      <c r="AH1152" s="1209"/>
      <c r="AI1152" s="1209"/>
      <c r="AJ1152" s="1209"/>
      <c r="AK1152" s="1209"/>
      <c r="AL1152" s="1209"/>
      <c r="AM1152" s="1209"/>
      <c r="AN1152" s="1210"/>
      <c r="AO1152" s="1208"/>
      <c r="AP1152" s="1209"/>
      <c r="AQ1152" s="1209"/>
      <c r="AR1152" s="1209"/>
      <c r="AS1152" s="1209"/>
      <c r="AT1152" s="1209"/>
      <c r="AU1152" s="1209"/>
      <c r="AV1152" s="1209"/>
      <c r="AW1152" s="1209"/>
      <c r="AX1152" s="1209"/>
      <c r="AY1152" s="1209"/>
      <c r="AZ1152" s="1209"/>
      <c r="BA1152" s="1209"/>
      <c r="BB1152" s="1210"/>
    </row>
    <row r="1153" spans="1:54" ht="12.6" customHeight="1">
      <c r="A1153" s="777" t="s">
        <v>1624</v>
      </c>
      <c r="B1153" s="778"/>
      <c r="C1153" s="778"/>
      <c r="D1153" s="778"/>
      <c r="E1153" s="778"/>
      <c r="F1153" s="778"/>
      <c r="G1153" s="778"/>
      <c r="H1153" s="778"/>
      <c r="I1153" s="778"/>
      <c r="J1153" s="778"/>
      <c r="K1153" s="778"/>
      <c r="L1153" s="778"/>
      <c r="M1153" s="778"/>
      <c r="N1153" s="778"/>
      <c r="O1153" s="778"/>
      <c r="P1153" s="778"/>
      <c r="Q1153" s="778"/>
      <c r="R1153" s="778"/>
      <c r="S1153" s="778"/>
      <c r="T1153" s="778"/>
      <c r="U1153" s="778"/>
      <c r="V1153" s="778"/>
      <c r="W1153" s="778"/>
      <c r="X1153" s="778"/>
      <c r="Y1153" s="778"/>
      <c r="Z1153" s="778"/>
      <c r="AA1153" s="778"/>
      <c r="AB1153" s="778"/>
      <c r="AC1153" s="778"/>
      <c r="AD1153" s="778"/>
      <c r="AE1153" s="779"/>
      <c r="AF1153" s="1211"/>
      <c r="AG1153" s="1212"/>
      <c r="AH1153" s="1212"/>
      <c r="AI1153" s="1212"/>
      <c r="AJ1153" s="1212"/>
      <c r="AK1153" s="1212"/>
      <c r="AL1153" s="1212"/>
      <c r="AM1153" s="1212"/>
      <c r="AN1153" s="1213"/>
      <c r="AO1153" s="1211"/>
      <c r="AP1153" s="1212"/>
      <c r="AQ1153" s="1212"/>
      <c r="AR1153" s="1212"/>
      <c r="AS1153" s="1212"/>
      <c r="AT1153" s="1212"/>
      <c r="AU1153" s="1212"/>
      <c r="AV1153" s="1212"/>
      <c r="AW1153" s="1212"/>
      <c r="AX1153" s="1212"/>
      <c r="AY1153" s="1212"/>
      <c r="AZ1153" s="1212"/>
      <c r="BA1153" s="1212"/>
      <c r="BB1153" s="1213"/>
    </row>
    <row r="1154" spans="1:54" ht="12.6" customHeight="1">
      <c r="A1154" s="769" t="s">
        <v>1623</v>
      </c>
    </row>
    <row r="1155" spans="1:54" ht="12.6" customHeight="1">
      <c r="A1155" s="1058"/>
      <c r="B1155" s="1059"/>
      <c r="C1155" s="1059"/>
      <c r="D1155" s="1059"/>
      <c r="E1155" s="1059"/>
      <c r="F1155" s="1059"/>
      <c r="G1155" s="1059"/>
      <c r="H1155" s="1059"/>
      <c r="I1155" s="1059"/>
      <c r="J1155" s="1059"/>
      <c r="K1155" s="1059"/>
      <c r="L1155" s="1059"/>
      <c r="M1155" s="1059"/>
      <c r="N1155" s="1059"/>
      <c r="O1155" s="1059"/>
      <c r="P1155" s="1059"/>
      <c r="Q1155" s="1059"/>
      <c r="R1155" s="1059"/>
      <c r="S1155" s="1059"/>
      <c r="T1155" s="1059"/>
      <c r="U1155" s="1059"/>
      <c r="V1155" s="1059"/>
      <c r="W1155" s="1059"/>
      <c r="X1155" s="1059"/>
      <c r="Y1155" s="1059"/>
      <c r="Z1155" s="1059"/>
      <c r="AA1155" s="1059"/>
      <c r="AB1155" s="1059"/>
      <c r="AC1155" s="1059"/>
      <c r="AD1155" s="1059"/>
      <c r="AE1155" s="1059"/>
      <c r="AF1155" s="1059"/>
      <c r="AG1155" s="1059"/>
      <c r="AH1155" s="1059"/>
      <c r="AI1155" s="1059"/>
      <c r="AJ1155" s="1059"/>
      <c r="AK1155" s="1059"/>
      <c r="AL1155" s="1059"/>
      <c r="AM1155" s="1059"/>
      <c r="AN1155" s="1059"/>
      <c r="AO1155" s="1059"/>
      <c r="AP1155" s="1059"/>
      <c r="AQ1155" s="1059"/>
      <c r="AR1155" s="1059"/>
      <c r="AS1155" s="1059"/>
      <c r="AT1155" s="1059"/>
      <c r="AU1155" s="1059"/>
      <c r="AV1155" s="1059"/>
      <c r="AW1155" s="1059"/>
      <c r="AX1155" s="1059"/>
      <c r="AY1155" s="1059"/>
      <c r="AZ1155" s="1059"/>
      <c r="BA1155" s="1059"/>
      <c r="BB1155" s="1060"/>
    </row>
    <row r="1156" spans="1:54" ht="12.6" customHeight="1">
      <c r="A1156" s="1061"/>
      <c r="B1156" s="1062"/>
      <c r="C1156" s="1062"/>
      <c r="D1156" s="1062"/>
      <c r="E1156" s="1062"/>
      <c r="F1156" s="1062"/>
      <c r="G1156" s="1062"/>
      <c r="H1156" s="1062"/>
      <c r="I1156" s="1062"/>
      <c r="J1156" s="1062"/>
      <c r="K1156" s="1062"/>
      <c r="L1156" s="1062"/>
      <c r="M1156" s="1062"/>
      <c r="N1156" s="1062"/>
      <c r="O1156" s="1062"/>
      <c r="P1156" s="1062"/>
      <c r="Q1156" s="1062"/>
      <c r="R1156" s="1062"/>
      <c r="S1156" s="1062"/>
      <c r="T1156" s="1062"/>
      <c r="U1156" s="1062"/>
      <c r="V1156" s="1062"/>
      <c r="W1156" s="1062"/>
      <c r="X1156" s="1062"/>
      <c r="Y1156" s="1062"/>
      <c r="Z1156" s="1062"/>
      <c r="AA1156" s="1062"/>
      <c r="AB1156" s="1062"/>
      <c r="AC1156" s="1062"/>
      <c r="AD1156" s="1062"/>
      <c r="AE1156" s="1062"/>
      <c r="AF1156" s="1062"/>
      <c r="AG1156" s="1062"/>
      <c r="AH1156" s="1062"/>
      <c r="AI1156" s="1062"/>
      <c r="AJ1156" s="1062"/>
      <c r="AK1156" s="1062"/>
      <c r="AL1156" s="1062"/>
      <c r="AM1156" s="1062"/>
      <c r="AN1156" s="1062"/>
      <c r="AO1156" s="1062"/>
      <c r="AP1156" s="1062"/>
      <c r="AQ1156" s="1062"/>
      <c r="AR1156" s="1062"/>
      <c r="AS1156" s="1062"/>
      <c r="AT1156" s="1062"/>
      <c r="AU1156" s="1062"/>
      <c r="AV1156" s="1062"/>
      <c r="AW1156" s="1062"/>
      <c r="AX1156" s="1062"/>
      <c r="AY1156" s="1062"/>
      <c r="AZ1156" s="1062"/>
      <c r="BA1156" s="1062"/>
      <c r="BB1156" s="1063"/>
    </row>
    <row r="1157" spans="1:54" ht="12.6" customHeight="1">
      <c r="A1157" s="1061"/>
      <c r="B1157" s="1062"/>
      <c r="C1157" s="1062"/>
      <c r="D1157" s="1062"/>
      <c r="E1157" s="1062"/>
      <c r="F1157" s="1062"/>
      <c r="G1157" s="1062"/>
      <c r="H1157" s="1062"/>
      <c r="I1157" s="1062"/>
      <c r="J1157" s="1062"/>
      <c r="K1157" s="1062"/>
      <c r="L1157" s="1062"/>
      <c r="M1157" s="1062"/>
      <c r="N1157" s="1062"/>
      <c r="O1157" s="1062"/>
      <c r="P1157" s="1062"/>
      <c r="Q1157" s="1062"/>
      <c r="R1157" s="1062"/>
      <c r="S1157" s="1062"/>
      <c r="T1157" s="1062"/>
      <c r="U1157" s="1062"/>
      <c r="V1157" s="1062"/>
      <c r="W1157" s="1062"/>
      <c r="X1157" s="1062"/>
      <c r="Y1157" s="1062"/>
      <c r="Z1157" s="1062"/>
      <c r="AA1157" s="1062"/>
      <c r="AB1157" s="1062"/>
      <c r="AC1157" s="1062"/>
      <c r="AD1157" s="1062"/>
      <c r="AE1157" s="1062"/>
      <c r="AF1157" s="1062"/>
      <c r="AG1157" s="1062"/>
      <c r="AH1157" s="1062"/>
      <c r="AI1157" s="1062"/>
      <c r="AJ1157" s="1062"/>
      <c r="AK1157" s="1062"/>
      <c r="AL1157" s="1062"/>
      <c r="AM1157" s="1062"/>
      <c r="AN1157" s="1062"/>
      <c r="AO1157" s="1062"/>
      <c r="AP1157" s="1062"/>
      <c r="AQ1157" s="1062"/>
      <c r="AR1157" s="1062"/>
      <c r="AS1157" s="1062"/>
      <c r="AT1157" s="1062"/>
      <c r="AU1157" s="1062"/>
      <c r="AV1157" s="1062"/>
      <c r="AW1157" s="1062"/>
      <c r="AX1157" s="1062"/>
      <c r="AY1157" s="1062"/>
      <c r="AZ1157" s="1062"/>
      <c r="BA1157" s="1062"/>
      <c r="BB1157" s="1063"/>
    </row>
    <row r="1158" spans="1:54" ht="12.6" customHeight="1">
      <c r="A1158" s="1061"/>
      <c r="B1158" s="1062"/>
      <c r="C1158" s="1062"/>
      <c r="D1158" s="1062"/>
      <c r="E1158" s="1062"/>
      <c r="F1158" s="1062"/>
      <c r="G1158" s="1062"/>
      <c r="H1158" s="1062"/>
      <c r="I1158" s="1062"/>
      <c r="J1158" s="1062"/>
      <c r="K1158" s="1062"/>
      <c r="L1158" s="1062"/>
      <c r="M1158" s="1062"/>
      <c r="N1158" s="1062"/>
      <c r="O1158" s="1062"/>
      <c r="P1158" s="1062"/>
      <c r="Q1158" s="1062"/>
      <c r="R1158" s="1062"/>
      <c r="S1158" s="1062"/>
      <c r="T1158" s="1062"/>
      <c r="U1158" s="1062"/>
      <c r="V1158" s="1062"/>
      <c r="W1158" s="1062"/>
      <c r="X1158" s="1062"/>
      <c r="Y1158" s="1062"/>
      <c r="Z1158" s="1062"/>
      <c r="AA1158" s="1062"/>
      <c r="AB1158" s="1062"/>
      <c r="AC1158" s="1062"/>
      <c r="AD1158" s="1062"/>
      <c r="AE1158" s="1062"/>
      <c r="AF1158" s="1062"/>
      <c r="AG1158" s="1062"/>
      <c r="AH1158" s="1062"/>
      <c r="AI1158" s="1062"/>
      <c r="AJ1158" s="1062"/>
      <c r="AK1158" s="1062"/>
      <c r="AL1158" s="1062"/>
      <c r="AM1158" s="1062"/>
      <c r="AN1158" s="1062"/>
      <c r="AO1158" s="1062"/>
      <c r="AP1158" s="1062"/>
      <c r="AQ1158" s="1062"/>
      <c r="AR1158" s="1062"/>
      <c r="AS1158" s="1062"/>
      <c r="AT1158" s="1062"/>
      <c r="AU1158" s="1062"/>
      <c r="AV1158" s="1062"/>
      <c r="AW1158" s="1062"/>
      <c r="AX1158" s="1062"/>
      <c r="AY1158" s="1062"/>
      <c r="AZ1158" s="1062"/>
      <c r="BA1158" s="1062"/>
      <c r="BB1158" s="1063"/>
    </row>
    <row r="1159" spans="1:54" ht="12.6" customHeight="1">
      <c r="A1159" s="1064"/>
      <c r="B1159" s="1065"/>
      <c r="C1159" s="1065"/>
      <c r="D1159" s="1065"/>
      <c r="E1159" s="1065"/>
      <c r="F1159" s="1065"/>
      <c r="G1159" s="1065"/>
      <c r="H1159" s="1065"/>
      <c r="I1159" s="1065"/>
      <c r="J1159" s="1065"/>
      <c r="K1159" s="1065"/>
      <c r="L1159" s="1065"/>
      <c r="M1159" s="1065"/>
      <c r="N1159" s="1065"/>
      <c r="O1159" s="1065"/>
      <c r="P1159" s="1065"/>
      <c r="Q1159" s="1065"/>
      <c r="R1159" s="1065"/>
      <c r="S1159" s="1065"/>
      <c r="T1159" s="1065"/>
      <c r="U1159" s="1065"/>
      <c r="V1159" s="1065"/>
      <c r="W1159" s="1065"/>
      <c r="X1159" s="1065"/>
      <c r="Y1159" s="1065"/>
      <c r="Z1159" s="1065"/>
      <c r="AA1159" s="1065"/>
      <c r="AB1159" s="1065"/>
      <c r="AC1159" s="1065"/>
      <c r="AD1159" s="1065"/>
      <c r="AE1159" s="1065"/>
      <c r="AF1159" s="1065"/>
      <c r="AG1159" s="1065"/>
      <c r="AH1159" s="1065"/>
      <c r="AI1159" s="1065"/>
      <c r="AJ1159" s="1065"/>
      <c r="AK1159" s="1065"/>
      <c r="AL1159" s="1065"/>
      <c r="AM1159" s="1065"/>
      <c r="AN1159" s="1065"/>
      <c r="AO1159" s="1065"/>
      <c r="AP1159" s="1065"/>
      <c r="AQ1159" s="1065"/>
      <c r="AR1159" s="1065"/>
      <c r="AS1159" s="1065"/>
      <c r="AT1159" s="1065"/>
      <c r="AU1159" s="1065"/>
      <c r="AV1159" s="1065"/>
      <c r="AW1159" s="1065"/>
      <c r="AX1159" s="1065"/>
      <c r="AY1159" s="1065"/>
      <c r="AZ1159" s="1065"/>
      <c r="BA1159" s="1065"/>
      <c r="BB1159" s="1066"/>
    </row>
    <row r="1160" spans="1:54" s="289" customFormat="1" ht="12.6" customHeight="1">
      <c r="A1160" s="315" t="s">
        <v>3609</v>
      </c>
    </row>
    <row r="1161" spans="1:54" s="289" customFormat="1" ht="12.6" customHeight="1">
      <c r="A1161" s="315" t="s">
        <v>2302</v>
      </c>
      <c r="B1161" s="393"/>
      <c r="C1161" s="1036" t="str">
        <f>$C$2</f>
        <v>ELEKTROSYSTEM, a.s.</v>
      </c>
      <c r="D1161" s="1036"/>
      <c r="E1161" s="1036"/>
      <c r="F1161" s="1036"/>
      <c r="G1161" s="1036"/>
      <c r="H1161" s="1036"/>
      <c r="I1161" s="1036"/>
      <c r="J1161" s="1036"/>
      <c r="K1161" s="1036"/>
      <c r="L1161" s="1036"/>
      <c r="M1161" s="1036"/>
      <c r="N1161" s="1036"/>
      <c r="O1161" s="1036"/>
      <c r="P1161" s="1036"/>
      <c r="Q1161" s="1036"/>
      <c r="R1161" s="1036"/>
      <c r="S1161" s="1036"/>
      <c r="T1161" s="1036"/>
      <c r="U1161" s="1036"/>
      <c r="V1161" s="1036"/>
      <c r="W1161" s="1036"/>
      <c r="X1161" s="1036"/>
      <c r="Y1161" s="1036"/>
      <c r="Z1161" s="1037"/>
      <c r="AB1161" s="289" t="s">
        <v>922</v>
      </c>
      <c r="AD1161" s="1035" t="str">
        <f>$AD$2</f>
        <v>31571875</v>
      </c>
      <c r="AE1161" s="1036"/>
      <c r="AF1161" s="1036"/>
      <c r="AG1161" s="1036"/>
      <c r="AH1161" s="1036"/>
      <c r="AI1161" s="1036"/>
      <c r="AJ1161" s="1036"/>
      <c r="AK1161" s="1037"/>
      <c r="AL1161" s="289" t="s">
        <v>844</v>
      </c>
      <c r="AN1161" s="1026" t="str">
        <f>$AN$986</f>
        <v>21020448496</v>
      </c>
      <c r="AO1161" s="1027"/>
      <c r="AP1161" s="1027"/>
      <c r="AQ1161" s="1027"/>
      <c r="AR1161" s="1027"/>
      <c r="AS1161" s="1027"/>
      <c r="AT1161" s="1027"/>
      <c r="AU1161" s="1027"/>
      <c r="AV1161" s="1027"/>
      <c r="AW1161" s="1027"/>
      <c r="AX1161" s="1027"/>
      <c r="AY1161" s="1027"/>
      <c r="AZ1161" s="1027"/>
      <c r="BA1161" s="1027"/>
      <c r="BB1161" s="1028"/>
    </row>
    <row r="1162" spans="1:54" ht="12.6" customHeight="1">
      <c r="A1162" s="761"/>
      <c r="B1162" s="761"/>
      <c r="C1162" s="761"/>
      <c r="D1162" s="761"/>
      <c r="E1162" s="761"/>
      <c r="F1162" s="761"/>
      <c r="G1162" s="761"/>
      <c r="H1162" s="761"/>
      <c r="I1162" s="761"/>
      <c r="J1162" s="761"/>
      <c r="K1162" s="761"/>
      <c r="L1162" s="761"/>
      <c r="M1162" s="761"/>
      <c r="N1162" s="761"/>
      <c r="O1162" s="761"/>
      <c r="P1162" s="761"/>
      <c r="Q1162" s="761"/>
      <c r="V1162" s="752"/>
      <c r="W1162" s="752"/>
      <c r="X1162" s="752"/>
      <c r="Y1162" s="752"/>
      <c r="Z1162" s="752"/>
      <c r="AA1162" s="752"/>
      <c r="AB1162" s="752"/>
      <c r="AC1162" s="752"/>
      <c r="AH1162" s="766"/>
      <c r="AI1162" s="766"/>
      <c r="AJ1162" s="766"/>
      <c r="AK1162" s="766"/>
      <c r="AL1162" s="766"/>
      <c r="AM1162" s="766"/>
      <c r="AN1162" s="766"/>
      <c r="AO1162" s="766"/>
      <c r="AP1162" s="766"/>
      <c r="AQ1162" s="766"/>
    </row>
    <row r="1163" spans="1:54" ht="12.6" customHeight="1">
      <c r="A1163" s="769" t="s">
        <v>1622</v>
      </c>
    </row>
    <row r="1164" spans="1:54" ht="12.6" customHeight="1">
      <c r="A1164" s="812"/>
      <c r="B1164" s="813"/>
      <c r="C1164" s="813"/>
      <c r="D1164" s="813"/>
      <c r="E1164" s="813"/>
      <c r="F1164" s="813"/>
      <c r="G1164" s="813"/>
      <c r="H1164" s="813"/>
      <c r="I1164" s="775"/>
      <c r="J1164" s="813"/>
      <c r="K1164" s="813"/>
      <c r="L1164" s="813"/>
      <c r="M1164" s="813"/>
      <c r="N1164" s="813"/>
      <c r="O1164" s="814"/>
      <c r="P1164" s="812"/>
      <c r="Q1164" s="813"/>
      <c r="R1164" s="813"/>
      <c r="S1164" s="813"/>
      <c r="T1164" s="813"/>
      <c r="U1164" s="813"/>
      <c r="V1164" s="813"/>
      <c r="W1164" s="813"/>
      <c r="X1164" s="813"/>
      <c r="Y1164" s="813"/>
      <c r="Z1164" s="813"/>
      <c r="AA1164" s="813"/>
      <c r="AB1164" s="813"/>
      <c r="AC1164" s="813"/>
      <c r="AD1164" s="813"/>
      <c r="AE1164" s="775"/>
      <c r="AF1164" s="814"/>
      <c r="AG1164" s="1148" t="s">
        <v>1621</v>
      </c>
      <c r="AH1164" s="1149"/>
      <c r="AI1164" s="1149"/>
      <c r="AJ1164" s="1149"/>
      <c r="AK1164" s="1149"/>
      <c r="AL1164" s="1149"/>
      <c r="AM1164" s="1149"/>
      <c r="AN1164" s="1149"/>
      <c r="AO1164" s="1149"/>
      <c r="AP1164" s="1149"/>
      <c r="AQ1164" s="1149"/>
      <c r="AR1164" s="1149"/>
      <c r="AS1164" s="1149"/>
      <c r="AT1164" s="1149"/>
      <c r="AU1164" s="1149"/>
      <c r="AV1164" s="1149"/>
      <c r="AW1164" s="1149"/>
      <c r="AX1164" s="1149"/>
      <c r="AY1164" s="1149"/>
      <c r="AZ1164" s="1149"/>
      <c r="BA1164" s="1149"/>
      <c r="BB1164" s="1150"/>
    </row>
    <row r="1165" spans="1:54" ht="12.6" customHeight="1">
      <c r="A1165" s="785"/>
      <c r="B1165" s="765"/>
      <c r="C1165" s="765"/>
      <c r="D1165" s="765"/>
      <c r="E1165" s="765"/>
      <c r="F1165" s="765"/>
      <c r="G1165" s="765"/>
      <c r="H1165" s="765"/>
      <c r="I1165" s="761"/>
      <c r="J1165" s="784"/>
      <c r="K1165" s="784"/>
      <c r="L1165" s="784"/>
      <c r="M1165" s="784"/>
      <c r="N1165" s="761"/>
      <c r="O1165" s="831"/>
      <c r="P1165" s="1051" t="s">
        <v>816</v>
      </c>
      <c r="Q1165" s="1052"/>
      <c r="R1165" s="1052"/>
      <c r="S1165" s="1052"/>
      <c r="T1165" s="1052"/>
      <c r="U1165" s="1052"/>
      <c r="V1165" s="1052"/>
      <c r="W1165" s="1052"/>
      <c r="X1165" s="1052"/>
      <c r="Y1165" s="1052"/>
      <c r="Z1165" s="1052"/>
      <c r="AA1165" s="1052"/>
      <c r="AB1165" s="1052"/>
      <c r="AC1165" s="1052"/>
      <c r="AD1165" s="1052"/>
      <c r="AE1165" s="1052"/>
      <c r="AF1165" s="1053"/>
      <c r="AG1165" s="1051" t="s">
        <v>1620</v>
      </c>
      <c r="AH1165" s="1052"/>
      <c r="AI1165" s="1052"/>
      <c r="AJ1165" s="1052"/>
      <c r="AK1165" s="1052"/>
      <c r="AL1165" s="1052"/>
      <c r="AM1165" s="1052"/>
      <c r="AN1165" s="1052"/>
      <c r="AO1165" s="1052"/>
      <c r="AP1165" s="1052"/>
      <c r="AQ1165" s="1052"/>
      <c r="AR1165" s="1052"/>
      <c r="AS1165" s="1052"/>
      <c r="AT1165" s="1052"/>
      <c r="AU1165" s="1052"/>
      <c r="AV1165" s="1052"/>
      <c r="AW1165" s="1052"/>
      <c r="AX1165" s="1052"/>
      <c r="AY1165" s="1052"/>
      <c r="AZ1165" s="1052"/>
      <c r="BA1165" s="1052"/>
      <c r="BB1165" s="1053"/>
    </row>
    <row r="1166" spans="1:54" ht="12.6" customHeight="1">
      <c r="A1166" s="1048" t="s">
        <v>469</v>
      </c>
      <c r="B1166" s="1049"/>
      <c r="C1166" s="1049"/>
      <c r="D1166" s="1049"/>
      <c r="E1166" s="1049"/>
      <c r="F1166" s="1049"/>
      <c r="G1166" s="1049"/>
      <c r="H1166" s="1049"/>
      <c r="I1166" s="1049"/>
      <c r="J1166" s="1049"/>
      <c r="K1166" s="1049"/>
      <c r="L1166" s="1049"/>
      <c r="M1166" s="1049"/>
      <c r="N1166" s="761"/>
      <c r="O1166" s="831"/>
      <c r="P1166" s="1148" t="s">
        <v>580</v>
      </c>
      <c r="Q1166" s="1149"/>
      <c r="R1166" s="1149"/>
      <c r="S1166" s="1149"/>
      <c r="T1166" s="1149"/>
      <c r="U1166" s="1149"/>
      <c r="V1166" s="1149"/>
      <c r="W1166" s="1149"/>
      <c r="X1166" s="1150"/>
      <c r="Y1166" s="1148" t="s">
        <v>581</v>
      </c>
      <c r="Z1166" s="1149"/>
      <c r="AA1166" s="1149"/>
      <c r="AB1166" s="1150"/>
      <c r="AC1166" s="1148" t="s">
        <v>581</v>
      </c>
      <c r="AD1166" s="1149"/>
      <c r="AE1166" s="1149"/>
      <c r="AF1166" s="1150"/>
      <c r="AG1166" s="1148" t="s">
        <v>580</v>
      </c>
      <c r="AH1166" s="1149"/>
      <c r="AI1166" s="1149"/>
      <c r="AJ1166" s="1149"/>
      <c r="AK1166" s="1149"/>
      <c r="AL1166" s="1149"/>
      <c r="AM1166" s="1149"/>
      <c r="AN1166" s="1149"/>
      <c r="AO1166" s="1150"/>
      <c r="AP1166" s="1148" t="s">
        <v>581</v>
      </c>
      <c r="AQ1166" s="1149"/>
      <c r="AR1166" s="1149"/>
      <c r="AS1166" s="1149"/>
      <c r="AT1166" s="1149"/>
      <c r="AU1166" s="1149"/>
      <c r="AV1166" s="1148" t="s">
        <v>581</v>
      </c>
      <c r="AW1166" s="1149"/>
      <c r="AX1166" s="1149"/>
      <c r="AY1166" s="1149"/>
      <c r="AZ1166" s="1149"/>
      <c r="BA1166" s="1149"/>
      <c r="BB1166" s="1150"/>
    </row>
    <row r="1167" spans="1:54" ht="12.6" customHeight="1">
      <c r="A1167" s="807"/>
      <c r="B1167" s="761"/>
      <c r="C1167" s="761"/>
      <c r="D1167" s="761"/>
      <c r="E1167" s="761"/>
      <c r="F1167" s="761"/>
      <c r="G1167" s="761"/>
      <c r="H1167" s="761"/>
      <c r="I1167" s="761"/>
      <c r="J1167" s="761"/>
      <c r="K1167" s="761"/>
      <c r="L1167" s="761"/>
      <c r="M1167" s="761"/>
      <c r="N1167" s="784"/>
      <c r="O1167" s="831"/>
      <c r="P1167" s="787"/>
      <c r="Q1167" s="784"/>
      <c r="R1167" s="784"/>
      <c r="S1167" s="784"/>
      <c r="T1167" s="784"/>
      <c r="U1167" s="784"/>
      <c r="V1167" s="784"/>
      <c r="W1167" s="761"/>
      <c r="X1167" s="786"/>
      <c r="Y1167" s="787"/>
      <c r="Z1167" s="784"/>
      <c r="AA1167" s="784"/>
      <c r="AB1167" s="786"/>
      <c r="AC1167" s="1048" t="s">
        <v>476</v>
      </c>
      <c r="AD1167" s="1049"/>
      <c r="AE1167" s="1049"/>
      <c r="AF1167" s="1050"/>
      <c r="AG1167" s="787"/>
      <c r="AH1167" s="784"/>
      <c r="AI1167" s="784"/>
      <c r="AJ1167" s="784"/>
      <c r="AK1167" s="784"/>
      <c r="AL1167" s="784"/>
      <c r="AM1167" s="784"/>
      <c r="AN1167" s="761"/>
      <c r="AO1167" s="786"/>
      <c r="AP1167" s="1048"/>
      <c r="AQ1167" s="1049"/>
      <c r="AR1167" s="1049"/>
      <c r="AS1167" s="1049"/>
      <c r="AT1167" s="1049"/>
      <c r="AU1167" s="1049"/>
      <c r="AV1167" s="1048" t="s">
        <v>476</v>
      </c>
      <c r="AW1167" s="1049"/>
      <c r="AX1167" s="1049"/>
      <c r="AY1167" s="1049"/>
      <c r="AZ1167" s="1049"/>
      <c r="BA1167" s="1049"/>
      <c r="BB1167" s="1050"/>
    </row>
    <row r="1168" spans="1:54" ht="12.6" customHeight="1">
      <c r="A1168" s="1051" t="s">
        <v>817</v>
      </c>
      <c r="B1168" s="1052"/>
      <c r="C1168" s="1052"/>
      <c r="D1168" s="1052"/>
      <c r="E1168" s="1052"/>
      <c r="F1168" s="1052"/>
      <c r="G1168" s="1052"/>
      <c r="H1168" s="1052"/>
      <c r="I1168" s="1052"/>
      <c r="J1168" s="1052"/>
      <c r="K1168" s="1052"/>
      <c r="L1168" s="1052"/>
      <c r="M1168" s="1052"/>
      <c r="N1168" s="1052"/>
      <c r="O1168" s="1053"/>
      <c r="P1168" s="1051" t="s">
        <v>818</v>
      </c>
      <c r="Q1168" s="1052"/>
      <c r="R1168" s="1052"/>
      <c r="S1168" s="1052"/>
      <c r="T1168" s="1052"/>
      <c r="U1168" s="1052"/>
      <c r="V1168" s="1052"/>
      <c r="W1168" s="1052"/>
      <c r="X1168" s="1053"/>
      <c r="Y1168" s="1051" t="s">
        <v>819</v>
      </c>
      <c r="Z1168" s="1052"/>
      <c r="AA1168" s="1052"/>
      <c r="AB1168" s="1053"/>
      <c r="AC1168" s="1051" t="s">
        <v>1619</v>
      </c>
      <c r="AD1168" s="1052"/>
      <c r="AE1168" s="1052"/>
      <c r="AF1168" s="1053"/>
      <c r="AG1168" s="1051" t="s">
        <v>478</v>
      </c>
      <c r="AH1168" s="1052"/>
      <c r="AI1168" s="1052"/>
      <c r="AJ1168" s="1052"/>
      <c r="AK1168" s="1052"/>
      <c r="AL1168" s="1052"/>
      <c r="AM1168" s="1052"/>
      <c r="AN1168" s="1052"/>
      <c r="AO1168" s="1053"/>
      <c r="AP1168" s="1051" t="s">
        <v>481</v>
      </c>
      <c r="AQ1168" s="1052"/>
      <c r="AR1168" s="1052"/>
      <c r="AS1168" s="1052"/>
      <c r="AT1168" s="1052"/>
      <c r="AU1168" s="1052"/>
      <c r="AV1168" s="1051" t="s">
        <v>1531</v>
      </c>
      <c r="AW1168" s="1052"/>
      <c r="AX1168" s="1052"/>
      <c r="AY1168" s="1052"/>
      <c r="AZ1168" s="1052"/>
      <c r="BA1168" s="1052"/>
      <c r="BB1168" s="1053"/>
    </row>
    <row r="1169" spans="1:54" ht="12.6" customHeight="1">
      <c r="A1169" s="1277" t="s">
        <v>318</v>
      </c>
      <c r="B1169" s="1278"/>
      <c r="C1169" s="1278"/>
      <c r="D1169" s="1278"/>
      <c r="E1169" s="1278"/>
      <c r="F1169" s="1278"/>
      <c r="G1169" s="1278"/>
      <c r="H1169" s="1278"/>
      <c r="I1169" s="1278"/>
      <c r="J1169" s="1278"/>
      <c r="K1169" s="1278"/>
      <c r="L1169" s="1278"/>
      <c r="M1169" s="1278"/>
      <c r="N1169" s="1278"/>
      <c r="O1169" s="1279"/>
      <c r="P1169" s="1082"/>
      <c r="Q1169" s="1082"/>
      <c r="R1169" s="1082"/>
      <c r="S1169" s="1082"/>
      <c r="T1169" s="1082"/>
      <c r="U1169" s="1082"/>
      <c r="V1169" s="1082"/>
      <c r="W1169" s="1082"/>
      <c r="X1169" s="1082"/>
      <c r="Y1169" s="1146" t="s">
        <v>950</v>
      </c>
      <c r="Z1169" s="1146"/>
      <c r="AA1169" s="1146"/>
      <c r="AB1169" s="1146"/>
      <c r="AC1169" s="1146" t="s">
        <v>950</v>
      </c>
      <c r="AD1169" s="1146"/>
      <c r="AE1169" s="1146"/>
      <c r="AF1169" s="1146"/>
      <c r="AG1169" s="1098"/>
      <c r="AH1169" s="1099"/>
      <c r="AI1169" s="1099"/>
      <c r="AJ1169" s="1099"/>
      <c r="AK1169" s="1099"/>
      <c r="AL1169" s="1099"/>
      <c r="AM1169" s="1099"/>
      <c r="AN1169" s="1099"/>
      <c r="AO1169" s="1100"/>
      <c r="AP1169" s="1148" t="s">
        <v>950</v>
      </c>
      <c r="AQ1169" s="1149"/>
      <c r="AR1169" s="1149"/>
      <c r="AS1169" s="1149"/>
      <c r="AT1169" s="1149"/>
      <c r="AU1169" s="1150"/>
      <c r="AV1169" s="1148" t="s">
        <v>950</v>
      </c>
      <c r="AW1169" s="1149"/>
      <c r="AX1169" s="1149"/>
      <c r="AY1169" s="1149"/>
      <c r="AZ1169" s="1149"/>
      <c r="BA1169" s="1149"/>
      <c r="BB1169" s="1150"/>
    </row>
    <row r="1170" spans="1:54" ht="12.6" customHeight="1">
      <c r="A1170" s="777" t="s">
        <v>1618</v>
      </c>
      <c r="B1170" s="778"/>
      <c r="C1170" s="778"/>
      <c r="D1170" s="778"/>
      <c r="E1170" s="778"/>
      <c r="F1170" s="778"/>
      <c r="G1170" s="778"/>
      <c r="H1170" s="778"/>
      <c r="I1170" s="778"/>
      <c r="J1170" s="778"/>
      <c r="K1170" s="778"/>
      <c r="L1170" s="778"/>
      <c r="M1170" s="778"/>
      <c r="N1170" s="778"/>
      <c r="O1170" s="779"/>
      <c r="P1170" s="1041"/>
      <c r="Q1170" s="1041"/>
      <c r="R1170" s="1041"/>
      <c r="S1170" s="1041"/>
      <c r="T1170" s="1041"/>
      <c r="U1170" s="1041"/>
      <c r="V1170" s="1041"/>
      <c r="W1170" s="1041"/>
      <c r="X1170" s="1041"/>
      <c r="Y1170" s="1167"/>
      <c r="Z1170" s="1167"/>
      <c r="AA1170" s="1167"/>
      <c r="AB1170" s="1167"/>
      <c r="AC1170" s="1167"/>
      <c r="AD1170" s="1167"/>
      <c r="AE1170" s="1167"/>
      <c r="AF1170" s="1167"/>
      <c r="AG1170" s="1101"/>
      <c r="AH1170" s="1102"/>
      <c r="AI1170" s="1102"/>
      <c r="AJ1170" s="1102"/>
      <c r="AK1170" s="1102"/>
      <c r="AL1170" s="1102"/>
      <c r="AM1170" s="1102"/>
      <c r="AN1170" s="1102"/>
      <c r="AO1170" s="1093"/>
      <c r="AP1170" s="1051"/>
      <c r="AQ1170" s="1052"/>
      <c r="AR1170" s="1052"/>
      <c r="AS1170" s="1052"/>
      <c r="AT1170" s="1052"/>
      <c r="AU1170" s="1053"/>
      <c r="AV1170" s="1051"/>
      <c r="AW1170" s="1052"/>
      <c r="AX1170" s="1052"/>
      <c r="AY1170" s="1052"/>
      <c r="AZ1170" s="1052"/>
      <c r="BA1170" s="1052"/>
      <c r="BB1170" s="1053"/>
    </row>
    <row r="1171" spans="1:54" ht="12.6" customHeight="1">
      <c r="A1171" s="770" t="s">
        <v>582</v>
      </c>
      <c r="B1171" s="771"/>
      <c r="C1171" s="771"/>
      <c r="D1171" s="771"/>
      <c r="E1171" s="771"/>
      <c r="F1171" s="771"/>
      <c r="G1171" s="771"/>
      <c r="H1171" s="771"/>
      <c r="I1171" s="771"/>
      <c r="J1171" s="771"/>
      <c r="K1171" s="771"/>
      <c r="L1171" s="771"/>
      <c r="M1171" s="771"/>
      <c r="N1171" s="771"/>
      <c r="O1171" s="772"/>
      <c r="P1171" s="1167" t="s">
        <v>950</v>
      </c>
      <c r="Q1171" s="1167"/>
      <c r="R1171" s="1167"/>
      <c r="S1171" s="1167"/>
      <c r="T1171" s="1167"/>
      <c r="U1171" s="1167"/>
      <c r="V1171" s="1167"/>
      <c r="W1171" s="1167"/>
      <c r="X1171" s="1167"/>
      <c r="Y1171" s="1041"/>
      <c r="Z1171" s="1041"/>
      <c r="AA1171" s="1041"/>
      <c r="AB1171" s="1041"/>
      <c r="AC1171" s="1041"/>
      <c r="AD1171" s="1041"/>
      <c r="AE1171" s="1041"/>
      <c r="AF1171" s="1041"/>
      <c r="AG1171" s="1054" t="s">
        <v>950</v>
      </c>
      <c r="AH1171" s="1055"/>
      <c r="AI1171" s="1055"/>
      <c r="AJ1171" s="1055"/>
      <c r="AK1171" s="1055"/>
      <c r="AL1171" s="1055"/>
      <c r="AM1171" s="1055"/>
      <c r="AN1171" s="1055"/>
      <c r="AO1171" s="1056"/>
      <c r="AP1171" s="1134"/>
      <c r="AQ1171" s="1135"/>
      <c r="AR1171" s="1135"/>
      <c r="AS1171" s="1135"/>
      <c r="AT1171" s="1135"/>
      <c r="AU1171" s="1136"/>
      <c r="AV1171" s="1134"/>
      <c r="AW1171" s="1135"/>
      <c r="AX1171" s="1135"/>
      <c r="AY1171" s="1135"/>
      <c r="AZ1171" s="1135"/>
      <c r="BA1171" s="1135"/>
      <c r="BB1171" s="1136"/>
    </row>
    <row r="1172" spans="1:54" ht="12.6" customHeight="1">
      <c r="A1172" s="770" t="s">
        <v>583</v>
      </c>
      <c r="B1172" s="771"/>
      <c r="C1172" s="771"/>
      <c r="D1172" s="771"/>
      <c r="E1172" s="771"/>
      <c r="F1172" s="771"/>
      <c r="G1172" s="771"/>
      <c r="H1172" s="771"/>
      <c r="I1172" s="771"/>
      <c r="J1172" s="771"/>
      <c r="K1172" s="771"/>
      <c r="L1172" s="771"/>
      <c r="M1172" s="771"/>
      <c r="N1172" s="771"/>
      <c r="O1172" s="772"/>
      <c r="P1172" s="1041"/>
      <c r="Q1172" s="1041"/>
      <c r="R1172" s="1041"/>
      <c r="S1172" s="1041"/>
      <c r="T1172" s="1041"/>
      <c r="U1172" s="1041"/>
      <c r="V1172" s="1041"/>
      <c r="W1172" s="1041"/>
      <c r="X1172" s="1041"/>
      <c r="Y1172" s="1041"/>
      <c r="Z1172" s="1041"/>
      <c r="AA1172" s="1041"/>
      <c r="AB1172" s="1041"/>
      <c r="AC1172" s="1041"/>
      <c r="AD1172" s="1041"/>
      <c r="AE1172" s="1041"/>
      <c r="AF1172" s="1041"/>
      <c r="AG1172" s="1104"/>
      <c r="AH1172" s="1105"/>
      <c r="AI1172" s="1105"/>
      <c r="AJ1172" s="1105"/>
      <c r="AK1172" s="1105"/>
      <c r="AL1172" s="1105"/>
      <c r="AM1172" s="1105"/>
      <c r="AN1172" s="1105"/>
      <c r="AO1172" s="1106"/>
      <c r="AP1172" s="1134"/>
      <c r="AQ1172" s="1135"/>
      <c r="AR1172" s="1135"/>
      <c r="AS1172" s="1135"/>
      <c r="AT1172" s="1135"/>
      <c r="AU1172" s="1136"/>
      <c r="AV1172" s="1134"/>
      <c r="AW1172" s="1135"/>
      <c r="AX1172" s="1135"/>
      <c r="AY1172" s="1135"/>
      <c r="AZ1172" s="1135"/>
      <c r="BA1172" s="1135"/>
      <c r="BB1172" s="1136"/>
    </row>
    <row r="1173" spans="1:54" ht="12.6" customHeight="1">
      <c r="A1173" s="770" t="s">
        <v>584</v>
      </c>
      <c r="B1173" s="771"/>
      <c r="C1173" s="771"/>
      <c r="D1173" s="771"/>
      <c r="E1173" s="771"/>
      <c r="F1173" s="771"/>
      <c r="G1173" s="771"/>
      <c r="H1173" s="771"/>
      <c r="I1173" s="771"/>
      <c r="J1173" s="771"/>
      <c r="K1173" s="771"/>
      <c r="L1173" s="771"/>
      <c r="M1173" s="771"/>
      <c r="N1173" s="771"/>
      <c r="O1173" s="772"/>
      <c r="P1173" s="1041"/>
      <c r="Q1173" s="1041"/>
      <c r="R1173" s="1041"/>
      <c r="S1173" s="1041"/>
      <c r="T1173" s="1041"/>
      <c r="U1173" s="1041"/>
      <c r="V1173" s="1041"/>
      <c r="W1173" s="1041"/>
      <c r="X1173" s="1041"/>
      <c r="Y1173" s="1041"/>
      <c r="Z1173" s="1041"/>
      <c r="AA1173" s="1041"/>
      <c r="AB1173" s="1041"/>
      <c r="AC1173" s="1041"/>
      <c r="AD1173" s="1041"/>
      <c r="AE1173" s="1041"/>
      <c r="AF1173" s="1041"/>
      <c r="AG1173" s="1104"/>
      <c r="AH1173" s="1105"/>
      <c r="AI1173" s="1105"/>
      <c r="AJ1173" s="1105"/>
      <c r="AK1173" s="1105"/>
      <c r="AL1173" s="1105"/>
      <c r="AM1173" s="1105"/>
      <c r="AN1173" s="1105"/>
      <c r="AO1173" s="1106"/>
      <c r="AP1173" s="1134"/>
      <c r="AQ1173" s="1135"/>
      <c r="AR1173" s="1135"/>
      <c r="AS1173" s="1135"/>
      <c r="AT1173" s="1135"/>
      <c r="AU1173" s="1136"/>
      <c r="AV1173" s="1134"/>
      <c r="AW1173" s="1135"/>
      <c r="AX1173" s="1135"/>
      <c r="AY1173" s="1135"/>
      <c r="AZ1173" s="1135"/>
      <c r="BA1173" s="1135"/>
      <c r="BB1173" s="1136"/>
    </row>
    <row r="1174" spans="1:54" ht="12.6" customHeight="1">
      <c r="A1174" s="774" t="s">
        <v>1617</v>
      </c>
      <c r="B1174" s="775"/>
      <c r="C1174" s="775"/>
      <c r="D1174" s="775"/>
      <c r="E1174" s="775"/>
      <c r="F1174" s="775"/>
      <c r="G1174" s="775"/>
      <c r="H1174" s="775"/>
      <c r="I1174" s="775"/>
      <c r="J1174" s="775"/>
      <c r="K1174" s="775"/>
      <c r="L1174" s="775"/>
      <c r="M1174" s="775"/>
      <c r="N1174" s="775"/>
      <c r="O1174" s="776"/>
      <c r="P1174" s="1041"/>
      <c r="Q1174" s="1041"/>
      <c r="R1174" s="1041"/>
      <c r="S1174" s="1041"/>
      <c r="T1174" s="1041"/>
      <c r="U1174" s="1041"/>
      <c r="V1174" s="1041"/>
      <c r="W1174" s="1041"/>
      <c r="X1174" s="1041"/>
      <c r="Y1174" s="1041"/>
      <c r="Z1174" s="1041"/>
      <c r="AA1174" s="1041"/>
      <c r="AB1174" s="1041"/>
      <c r="AC1174" s="1041"/>
      <c r="AD1174" s="1041"/>
      <c r="AE1174" s="1041"/>
      <c r="AF1174" s="1041"/>
      <c r="AG1174" s="1095"/>
      <c r="AH1174" s="1096"/>
      <c r="AI1174" s="1096"/>
      <c r="AJ1174" s="1096"/>
      <c r="AK1174" s="1096"/>
      <c r="AL1174" s="1096"/>
      <c r="AM1174" s="1096"/>
      <c r="AN1174" s="1096"/>
      <c r="AO1174" s="1097"/>
      <c r="AP1174" s="1119"/>
      <c r="AQ1174" s="1120"/>
      <c r="AR1174" s="1120"/>
      <c r="AS1174" s="1120"/>
      <c r="AT1174" s="1120"/>
      <c r="AU1174" s="1121"/>
      <c r="AV1174" s="1119"/>
      <c r="AW1174" s="1120"/>
      <c r="AX1174" s="1120"/>
      <c r="AY1174" s="1120"/>
      <c r="AZ1174" s="1120"/>
      <c r="BA1174" s="1120"/>
      <c r="BB1174" s="1121"/>
    </row>
    <row r="1175" spans="1:54" ht="12.6" customHeight="1">
      <c r="A1175" s="777" t="s">
        <v>1616</v>
      </c>
      <c r="B1175" s="778"/>
      <c r="C1175" s="778"/>
      <c r="D1175" s="778"/>
      <c r="E1175" s="778"/>
      <c r="F1175" s="778"/>
      <c r="G1175" s="778"/>
      <c r="H1175" s="778"/>
      <c r="I1175" s="778"/>
      <c r="J1175" s="778"/>
      <c r="K1175" s="778"/>
      <c r="L1175" s="778"/>
      <c r="M1175" s="778"/>
      <c r="N1175" s="778"/>
      <c r="O1175" s="779"/>
      <c r="P1175" s="1041"/>
      <c r="Q1175" s="1041"/>
      <c r="R1175" s="1041"/>
      <c r="S1175" s="1041"/>
      <c r="T1175" s="1041"/>
      <c r="U1175" s="1041"/>
      <c r="V1175" s="1041"/>
      <c r="W1175" s="1041"/>
      <c r="X1175" s="1041"/>
      <c r="Y1175" s="1041"/>
      <c r="Z1175" s="1041"/>
      <c r="AA1175" s="1041"/>
      <c r="AB1175" s="1041"/>
      <c r="AC1175" s="1041"/>
      <c r="AD1175" s="1041"/>
      <c r="AE1175" s="1041"/>
      <c r="AF1175" s="1041"/>
      <c r="AG1175" s="1101"/>
      <c r="AH1175" s="1102"/>
      <c r="AI1175" s="1102"/>
      <c r="AJ1175" s="1102"/>
      <c r="AK1175" s="1102"/>
      <c r="AL1175" s="1102"/>
      <c r="AM1175" s="1102"/>
      <c r="AN1175" s="1102"/>
      <c r="AO1175" s="1093"/>
      <c r="AP1175" s="1125"/>
      <c r="AQ1175" s="1126"/>
      <c r="AR1175" s="1126"/>
      <c r="AS1175" s="1126"/>
      <c r="AT1175" s="1126"/>
      <c r="AU1175" s="1127"/>
      <c r="AV1175" s="1125"/>
      <c r="AW1175" s="1126"/>
      <c r="AX1175" s="1126"/>
      <c r="AY1175" s="1126"/>
      <c r="AZ1175" s="1126"/>
      <c r="BA1175" s="1126"/>
      <c r="BB1175" s="1127"/>
    </row>
    <row r="1176" spans="1:54" ht="12.6" customHeight="1">
      <c r="A1176" s="770" t="s">
        <v>585</v>
      </c>
      <c r="B1176" s="771"/>
      <c r="C1176" s="771"/>
      <c r="D1176" s="771"/>
      <c r="E1176" s="771"/>
      <c r="F1176" s="771"/>
      <c r="G1176" s="771"/>
      <c r="H1176" s="771"/>
      <c r="I1176" s="771"/>
      <c r="J1176" s="771"/>
      <c r="K1176" s="771"/>
      <c r="L1176" s="771"/>
      <c r="M1176" s="771"/>
      <c r="N1176" s="771"/>
      <c r="O1176" s="772"/>
      <c r="P1176" s="1041"/>
      <c r="Q1176" s="1041"/>
      <c r="R1176" s="1041"/>
      <c r="S1176" s="1041"/>
      <c r="T1176" s="1041"/>
      <c r="U1176" s="1041"/>
      <c r="V1176" s="1041"/>
      <c r="W1176" s="1041"/>
      <c r="X1176" s="1041"/>
      <c r="Y1176" s="1041"/>
      <c r="Z1176" s="1041"/>
      <c r="AA1176" s="1041"/>
      <c r="AB1176" s="1041"/>
      <c r="AC1176" s="1041"/>
      <c r="AD1176" s="1041"/>
      <c r="AE1176" s="1041"/>
      <c r="AF1176" s="1041"/>
      <c r="AG1176" s="1104"/>
      <c r="AH1176" s="1105"/>
      <c r="AI1176" s="1105"/>
      <c r="AJ1176" s="1105"/>
      <c r="AK1176" s="1105"/>
      <c r="AL1176" s="1105"/>
      <c r="AM1176" s="1105"/>
      <c r="AN1176" s="1105"/>
      <c r="AO1176" s="1106"/>
      <c r="AP1176" s="1134"/>
      <c r="AQ1176" s="1135"/>
      <c r="AR1176" s="1135"/>
      <c r="AS1176" s="1135"/>
      <c r="AT1176" s="1135"/>
      <c r="AU1176" s="1136"/>
      <c r="AV1176" s="1134"/>
      <c r="AW1176" s="1135"/>
      <c r="AX1176" s="1135"/>
      <c r="AY1176" s="1135"/>
      <c r="AZ1176" s="1135"/>
      <c r="BA1176" s="1135"/>
      <c r="BB1176" s="1136"/>
    </row>
    <row r="1177" spans="1:54" ht="12.6" customHeight="1">
      <c r="A1177" s="770" t="s">
        <v>1615</v>
      </c>
      <c r="B1177" s="771"/>
      <c r="C1177" s="771"/>
      <c r="D1177" s="771"/>
      <c r="E1177" s="771"/>
      <c r="F1177" s="771"/>
      <c r="G1177" s="771"/>
      <c r="H1177" s="771"/>
      <c r="I1177" s="771"/>
      <c r="J1177" s="771"/>
      <c r="K1177" s="771"/>
      <c r="L1177" s="771"/>
      <c r="M1177" s="771"/>
      <c r="N1177" s="771"/>
      <c r="O1177" s="772"/>
      <c r="P1177" s="1041"/>
      <c r="Q1177" s="1041"/>
      <c r="R1177" s="1041"/>
      <c r="S1177" s="1041"/>
      <c r="T1177" s="1041"/>
      <c r="U1177" s="1041"/>
      <c r="V1177" s="1041"/>
      <c r="W1177" s="1041"/>
      <c r="X1177" s="1041"/>
      <c r="Y1177" s="1041"/>
      <c r="Z1177" s="1041"/>
      <c r="AA1177" s="1041"/>
      <c r="AB1177" s="1041"/>
      <c r="AC1177" s="1041"/>
      <c r="AD1177" s="1041"/>
      <c r="AE1177" s="1041"/>
      <c r="AF1177" s="1041"/>
      <c r="AG1177" s="1104"/>
      <c r="AH1177" s="1105"/>
      <c r="AI1177" s="1105"/>
      <c r="AJ1177" s="1105"/>
      <c r="AK1177" s="1105"/>
      <c r="AL1177" s="1105"/>
      <c r="AM1177" s="1105"/>
      <c r="AN1177" s="1105"/>
      <c r="AO1177" s="1106"/>
      <c r="AP1177" s="1134"/>
      <c r="AQ1177" s="1135"/>
      <c r="AR1177" s="1135"/>
      <c r="AS1177" s="1135"/>
      <c r="AT1177" s="1135"/>
      <c r="AU1177" s="1136"/>
      <c r="AV1177" s="1134"/>
      <c r="AW1177" s="1135"/>
      <c r="AX1177" s="1135"/>
      <c r="AY1177" s="1135"/>
      <c r="AZ1177" s="1135"/>
      <c r="BA1177" s="1135"/>
      <c r="BB1177" s="1136"/>
    </row>
    <row r="1178" spans="1:54" ht="12.6" customHeight="1">
      <c r="A1178" s="770" t="s">
        <v>530</v>
      </c>
      <c r="B1178" s="771"/>
      <c r="C1178" s="771"/>
      <c r="D1178" s="771"/>
      <c r="E1178" s="771"/>
      <c r="F1178" s="771"/>
      <c r="G1178" s="771"/>
      <c r="H1178" s="771"/>
      <c r="I1178" s="771"/>
      <c r="J1178" s="771"/>
      <c r="K1178" s="771"/>
      <c r="L1178" s="771"/>
      <c r="M1178" s="771"/>
      <c r="N1178" s="771"/>
      <c r="O1178" s="772"/>
      <c r="P1178" s="1041"/>
      <c r="Q1178" s="1041"/>
      <c r="R1178" s="1041"/>
      <c r="S1178" s="1041"/>
      <c r="T1178" s="1041"/>
      <c r="U1178" s="1041"/>
      <c r="V1178" s="1041"/>
      <c r="W1178" s="1041"/>
      <c r="X1178" s="1041"/>
      <c r="Y1178" s="1041"/>
      <c r="Z1178" s="1041"/>
      <c r="AA1178" s="1041"/>
      <c r="AB1178" s="1041"/>
      <c r="AC1178" s="1041"/>
      <c r="AD1178" s="1041"/>
      <c r="AE1178" s="1041"/>
      <c r="AF1178" s="1041"/>
      <c r="AG1178" s="1104"/>
      <c r="AH1178" s="1105"/>
      <c r="AI1178" s="1105"/>
      <c r="AJ1178" s="1105"/>
      <c r="AK1178" s="1105"/>
      <c r="AL1178" s="1105"/>
      <c r="AM1178" s="1105"/>
      <c r="AN1178" s="1105"/>
      <c r="AO1178" s="1106"/>
      <c r="AP1178" s="1134"/>
      <c r="AQ1178" s="1135"/>
      <c r="AR1178" s="1135"/>
      <c r="AS1178" s="1135"/>
      <c r="AT1178" s="1135"/>
      <c r="AU1178" s="1136"/>
      <c r="AV1178" s="1134"/>
      <c r="AW1178" s="1135"/>
      <c r="AX1178" s="1135"/>
      <c r="AY1178" s="1135"/>
      <c r="AZ1178" s="1135"/>
      <c r="BA1178" s="1135"/>
      <c r="BB1178" s="1136"/>
    </row>
    <row r="1179" spans="1:54" ht="12.6" customHeight="1">
      <c r="A1179" s="770" t="s">
        <v>479</v>
      </c>
      <c r="B1179" s="771"/>
      <c r="C1179" s="771"/>
      <c r="D1179" s="771"/>
      <c r="E1179" s="771"/>
      <c r="F1179" s="771"/>
      <c r="G1179" s="771"/>
      <c r="H1179" s="771"/>
      <c r="I1179" s="771"/>
      <c r="J1179" s="771"/>
      <c r="K1179" s="771"/>
      <c r="L1179" s="771"/>
      <c r="M1179" s="771"/>
      <c r="N1179" s="771"/>
      <c r="O1179" s="772"/>
      <c r="P1179" s="1041"/>
      <c r="Q1179" s="1041"/>
      <c r="R1179" s="1041"/>
      <c r="S1179" s="1041"/>
      <c r="T1179" s="1041"/>
      <c r="U1179" s="1041"/>
      <c r="V1179" s="1041"/>
      <c r="W1179" s="1041"/>
      <c r="X1179" s="1041"/>
      <c r="Y1179" s="1041"/>
      <c r="Z1179" s="1041"/>
      <c r="AA1179" s="1041"/>
      <c r="AB1179" s="1041"/>
      <c r="AC1179" s="1041"/>
      <c r="AD1179" s="1041"/>
      <c r="AE1179" s="1041"/>
      <c r="AF1179" s="1041"/>
      <c r="AG1179" s="1104"/>
      <c r="AH1179" s="1105"/>
      <c r="AI1179" s="1105"/>
      <c r="AJ1179" s="1105"/>
      <c r="AK1179" s="1105"/>
      <c r="AL1179" s="1105"/>
      <c r="AM1179" s="1105"/>
      <c r="AN1179" s="1105"/>
      <c r="AO1179" s="1106"/>
      <c r="AP1179" s="1134"/>
      <c r="AQ1179" s="1135"/>
      <c r="AR1179" s="1135"/>
      <c r="AS1179" s="1135"/>
      <c r="AT1179" s="1135"/>
      <c r="AU1179" s="1136"/>
      <c r="AV1179" s="1134"/>
      <c r="AW1179" s="1135"/>
      <c r="AX1179" s="1135"/>
      <c r="AY1179" s="1135"/>
      <c r="AZ1179" s="1135"/>
      <c r="BA1179" s="1135"/>
      <c r="BB1179" s="1136"/>
    </row>
    <row r="1180" spans="1:54" ht="12.6" customHeight="1">
      <c r="A1180" s="770" t="s">
        <v>586</v>
      </c>
      <c r="B1180" s="771"/>
      <c r="C1180" s="771"/>
      <c r="D1180" s="771"/>
      <c r="E1180" s="771"/>
      <c r="F1180" s="771"/>
      <c r="G1180" s="771"/>
      <c r="H1180" s="771"/>
      <c r="I1180" s="771"/>
      <c r="J1180" s="771"/>
      <c r="K1180" s="771"/>
      <c r="L1180" s="771"/>
      <c r="M1180" s="771"/>
      <c r="N1180" s="771"/>
      <c r="O1180" s="772"/>
      <c r="P1180" s="1167" t="s">
        <v>950</v>
      </c>
      <c r="Q1180" s="1167"/>
      <c r="R1180" s="1167"/>
      <c r="S1180" s="1167"/>
      <c r="T1180" s="1167"/>
      <c r="U1180" s="1167"/>
      <c r="V1180" s="1167"/>
      <c r="W1180" s="1167"/>
      <c r="X1180" s="1167"/>
      <c r="Y1180" s="1041"/>
      <c r="Z1180" s="1041"/>
      <c r="AA1180" s="1041"/>
      <c r="AB1180" s="1041"/>
      <c r="AC1180" s="1041"/>
      <c r="AD1180" s="1041"/>
      <c r="AE1180" s="1041"/>
      <c r="AF1180" s="1041"/>
      <c r="AG1180" s="1054" t="s">
        <v>950</v>
      </c>
      <c r="AH1180" s="1055"/>
      <c r="AI1180" s="1055"/>
      <c r="AJ1180" s="1055"/>
      <c r="AK1180" s="1055"/>
      <c r="AL1180" s="1055"/>
      <c r="AM1180" s="1055"/>
      <c r="AN1180" s="1055"/>
      <c r="AO1180" s="1056"/>
      <c r="AP1180" s="1134"/>
      <c r="AQ1180" s="1135"/>
      <c r="AR1180" s="1135"/>
      <c r="AS1180" s="1135"/>
      <c r="AT1180" s="1135"/>
      <c r="AU1180" s="1136"/>
      <c r="AV1180" s="1134"/>
      <c r="AW1180" s="1135"/>
      <c r="AX1180" s="1135"/>
      <c r="AY1180" s="1135"/>
      <c r="AZ1180" s="1135"/>
      <c r="BA1180" s="1135"/>
      <c r="BB1180" s="1136"/>
    </row>
    <row r="1181" spans="1:54" ht="12.6" customHeight="1">
      <c r="A1181" s="770" t="s">
        <v>587</v>
      </c>
      <c r="B1181" s="771"/>
      <c r="C1181" s="771"/>
      <c r="D1181" s="771"/>
      <c r="E1181" s="771"/>
      <c r="F1181" s="771"/>
      <c r="G1181" s="771"/>
      <c r="H1181" s="771"/>
      <c r="I1181" s="771"/>
      <c r="J1181" s="771"/>
      <c r="K1181" s="771"/>
      <c r="L1181" s="771"/>
      <c r="M1181" s="771"/>
      <c r="N1181" s="771"/>
      <c r="O1181" s="772"/>
      <c r="P1181" s="1167" t="s">
        <v>950</v>
      </c>
      <c r="Q1181" s="1167"/>
      <c r="R1181" s="1167"/>
      <c r="S1181" s="1167"/>
      <c r="T1181" s="1167"/>
      <c r="U1181" s="1167"/>
      <c r="V1181" s="1167"/>
      <c r="W1181" s="1167"/>
      <c r="X1181" s="1167"/>
      <c r="Y1181" s="1041"/>
      <c r="Z1181" s="1041"/>
      <c r="AA1181" s="1041"/>
      <c r="AB1181" s="1041"/>
      <c r="AC1181" s="1041"/>
      <c r="AD1181" s="1041"/>
      <c r="AE1181" s="1041"/>
      <c r="AF1181" s="1041"/>
      <c r="AG1181" s="1054" t="s">
        <v>950</v>
      </c>
      <c r="AH1181" s="1055"/>
      <c r="AI1181" s="1055"/>
      <c r="AJ1181" s="1055"/>
      <c r="AK1181" s="1055"/>
      <c r="AL1181" s="1055"/>
      <c r="AM1181" s="1055"/>
      <c r="AN1181" s="1055"/>
      <c r="AO1181" s="1056"/>
      <c r="AP1181" s="1134"/>
      <c r="AQ1181" s="1135"/>
      <c r="AR1181" s="1135"/>
      <c r="AS1181" s="1135"/>
      <c r="AT1181" s="1135"/>
      <c r="AU1181" s="1136"/>
      <c r="AV1181" s="1134"/>
      <c r="AW1181" s="1135"/>
      <c r="AX1181" s="1135"/>
      <c r="AY1181" s="1135"/>
      <c r="AZ1181" s="1135"/>
      <c r="BA1181" s="1135"/>
      <c r="BB1181" s="1136"/>
    </row>
    <row r="1182" spans="1:54" ht="12.6" customHeight="1">
      <c r="A1182" s="770" t="s">
        <v>588</v>
      </c>
      <c r="B1182" s="771"/>
      <c r="C1182" s="771"/>
      <c r="D1182" s="771"/>
      <c r="E1182" s="771"/>
      <c r="F1182" s="771"/>
      <c r="G1182" s="771"/>
      <c r="H1182" s="771"/>
      <c r="I1182" s="771"/>
      <c r="J1182" s="771"/>
      <c r="K1182" s="771"/>
      <c r="L1182" s="771"/>
      <c r="M1182" s="771"/>
      <c r="N1182" s="771"/>
      <c r="O1182" s="772"/>
      <c r="P1182" s="1167" t="s">
        <v>950</v>
      </c>
      <c r="Q1182" s="1167"/>
      <c r="R1182" s="1167"/>
      <c r="S1182" s="1167"/>
      <c r="T1182" s="1167"/>
      <c r="U1182" s="1167"/>
      <c r="V1182" s="1167"/>
      <c r="W1182" s="1167"/>
      <c r="X1182" s="1167"/>
      <c r="Y1182" s="1041"/>
      <c r="Z1182" s="1041"/>
      <c r="AA1182" s="1041"/>
      <c r="AB1182" s="1041"/>
      <c r="AC1182" s="1041"/>
      <c r="AD1182" s="1041"/>
      <c r="AE1182" s="1041"/>
      <c r="AF1182" s="1041"/>
      <c r="AG1182" s="1054" t="s">
        <v>950</v>
      </c>
      <c r="AH1182" s="1055"/>
      <c r="AI1182" s="1055"/>
      <c r="AJ1182" s="1055"/>
      <c r="AK1182" s="1055"/>
      <c r="AL1182" s="1055"/>
      <c r="AM1182" s="1055"/>
      <c r="AN1182" s="1055"/>
      <c r="AO1182" s="1056"/>
      <c r="AP1182" s="1134"/>
      <c r="AQ1182" s="1135"/>
      <c r="AR1182" s="1135"/>
      <c r="AS1182" s="1135"/>
      <c r="AT1182" s="1135"/>
      <c r="AU1182" s="1136"/>
      <c r="AV1182" s="1134"/>
      <c r="AW1182" s="1135"/>
      <c r="AX1182" s="1135"/>
      <c r="AY1182" s="1135"/>
      <c r="AZ1182" s="1135"/>
      <c r="BA1182" s="1135"/>
      <c r="BB1182" s="1136"/>
    </row>
    <row r="1183" spans="1:54" ht="12.6" customHeight="1">
      <c r="A1183" s="769" t="s">
        <v>1614</v>
      </c>
    </row>
    <row r="1184" spans="1:54" ht="24.75" customHeight="1">
      <c r="A1184" s="1058"/>
      <c r="B1184" s="1059"/>
      <c r="C1184" s="1059"/>
      <c r="D1184" s="1059"/>
      <c r="E1184" s="1059"/>
      <c r="F1184" s="1059"/>
      <c r="G1184" s="1059"/>
      <c r="H1184" s="1059"/>
      <c r="I1184" s="1059"/>
      <c r="J1184" s="1059"/>
      <c r="K1184" s="1059"/>
      <c r="L1184" s="1059"/>
      <c r="M1184" s="1059"/>
      <c r="N1184" s="1059"/>
      <c r="O1184" s="1059"/>
      <c r="P1184" s="1059"/>
      <c r="Q1184" s="1059"/>
      <c r="R1184" s="1059"/>
      <c r="S1184" s="1059"/>
      <c r="T1184" s="1059"/>
      <c r="U1184" s="1059"/>
      <c r="V1184" s="1059"/>
      <c r="W1184" s="1059"/>
      <c r="X1184" s="1059"/>
      <c r="Y1184" s="1059"/>
      <c r="Z1184" s="1059"/>
      <c r="AA1184" s="1059"/>
      <c r="AB1184" s="1059"/>
      <c r="AC1184" s="1059"/>
      <c r="AD1184" s="1059"/>
      <c r="AE1184" s="1059"/>
      <c r="AF1184" s="1059"/>
      <c r="AG1184" s="1059"/>
      <c r="AH1184" s="1059"/>
      <c r="AI1184" s="1059"/>
      <c r="AJ1184" s="1059"/>
      <c r="AK1184" s="1059"/>
      <c r="AL1184" s="1059"/>
      <c r="AM1184" s="1059"/>
      <c r="AN1184" s="1059"/>
      <c r="AO1184" s="1059"/>
      <c r="AP1184" s="1059"/>
      <c r="AQ1184" s="1059"/>
      <c r="AR1184" s="1059"/>
      <c r="AS1184" s="1059"/>
      <c r="AT1184" s="1059"/>
      <c r="AU1184" s="1059"/>
      <c r="AV1184" s="1059"/>
      <c r="AW1184" s="1059"/>
      <c r="AX1184" s="1059"/>
      <c r="AY1184" s="1059"/>
      <c r="AZ1184" s="1059"/>
      <c r="BA1184" s="1059"/>
      <c r="BB1184" s="1060"/>
    </row>
    <row r="1185" spans="1:54" ht="24.75" customHeight="1">
      <c r="A1185" s="1061"/>
      <c r="B1185" s="1062"/>
      <c r="C1185" s="1062"/>
      <c r="D1185" s="1062"/>
      <c r="E1185" s="1062"/>
      <c r="F1185" s="1062"/>
      <c r="G1185" s="1062"/>
      <c r="H1185" s="1062"/>
      <c r="I1185" s="1062"/>
      <c r="J1185" s="1062"/>
      <c r="K1185" s="1062"/>
      <c r="L1185" s="1062"/>
      <c r="M1185" s="1062"/>
      <c r="N1185" s="1062"/>
      <c r="O1185" s="1062"/>
      <c r="P1185" s="1062"/>
      <c r="Q1185" s="1062"/>
      <c r="R1185" s="1062"/>
      <c r="S1185" s="1062"/>
      <c r="T1185" s="1062"/>
      <c r="U1185" s="1062"/>
      <c r="V1185" s="1062"/>
      <c r="W1185" s="1062"/>
      <c r="X1185" s="1062"/>
      <c r="Y1185" s="1062"/>
      <c r="Z1185" s="1062"/>
      <c r="AA1185" s="1062"/>
      <c r="AB1185" s="1062"/>
      <c r="AC1185" s="1062"/>
      <c r="AD1185" s="1062"/>
      <c r="AE1185" s="1062"/>
      <c r="AF1185" s="1062"/>
      <c r="AG1185" s="1062"/>
      <c r="AH1185" s="1062"/>
      <c r="AI1185" s="1062"/>
      <c r="AJ1185" s="1062"/>
      <c r="AK1185" s="1062"/>
      <c r="AL1185" s="1062"/>
      <c r="AM1185" s="1062"/>
      <c r="AN1185" s="1062"/>
      <c r="AO1185" s="1062"/>
      <c r="AP1185" s="1062"/>
      <c r="AQ1185" s="1062"/>
      <c r="AR1185" s="1062"/>
      <c r="AS1185" s="1062"/>
      <c r="AT1185" s="1062"/>
      <c r="AU1185" s="1062"/>
      <c r="AV1185" s="1062"/>
      <c r="AW1185" s="1062"/>
      <c r="AX1185" s="1062"/>
      <c r="AY1185" s="1062"/>
      <c r="AZ1185" s="1062"/>
      <c r="BA1185" s="1062"/>
      <c r="BB1185" s="1063"/>
    </row>
    <row r="1186" spans="1:54" ht="24.75" customHeight="1">
      <c r="A1186" s="1064"/>
      <c r="B1186" s="1065"/>
      <c r="C1186" s="1065"/>
      <c r="D1186" s="1065"/>
      <c r="E1186" s="1065"/>
      <c r="F1186" s="1065"/>
      <c r="G1186" s="1065"/>
      <c r="H1186" s="1065"/>
      <c r="I1186" s="1065"/>
      <c r="J1186" s="1065"/>
      <c r="K1186" s="1065"/>
      <c r="L1186" s="1065"/>
      <c r="M1186" s="1065"/>
      <c r="N1186" s="1065"/>
      <c r="O1186" s="1065"/>
      <c r="P1186" s="1065"/>
      <c r="Q1186" s="1065"/>
      <c r="R1186" s="1065"/>
      <c r="S1186" s="1065"/>
      <c r="T1186" s="1065"/>
      <c r="U1186" s="1065"/>
      <c r="V1186" s="1065"/>
      <c r="W1186" s="1065"/>
      <c r="X1186" s="1065"/>
      <c r="Y1186" s="1065"/>
      <c r="Z1186" s="1065"/>
      <c r="AA1186" s="1065"/>
      <c r="AB1186" s="1065"/>
      <c r="AC1186" s="1065"/>
      <c r="AD1186" s="1065"/>
      <c r="AE1186" s="1065"/>
      <c r="AF1186" s="1065"/>
      <c r="AG1186" s="1065"/>
      <c r="AH1186" s="1065"/>
      <c r="AI1186" s="1065"/>
      <c r="AJ1186" s="1065"/>
      <c r="AK1186" s="1065"/>
      <c r="AL1186" s="1065"/>
      <c r="AM1186" s="1065"/>
      <c r="AN1186" s="1065"/>
      <c r="AO1186" s="1065"/>
      <c r="AP1186" s="1065"/>
      <c r="AQ1186" s="1065"/>
      <c r="AR1186" s="1065"/>
      <c r="AS1186" s="1065"/>
      <c r="AT1186" s="1065"/>
      <c r="AU1186" s="1065"/>
      <c r="AV1186" s="1065"/>
      <c r="AW1186" s="1065"/>
      <c r="AX1186" s="1065"/>
      <c r="AY1186" s="1065"/>
      <c r="AZ1186" s="1065"/>
      <c r="BA1186" s="1065"/>
      <c r="BB1186" s="1066"/>
    </row>
    <row r="1188" spans="1:54" ht="12.6" customHeight="1">
      <c r="A1188" s="769" t="s">
        <v>589</v>
      </c>
    </row>
    <row r="1189" spans="1:54" ht="12.6" customHeight="1">
      <c r="A1189" s="1058"/>
      <c r="B1189" s="1059"/>
      <c r="C1189" s="1059"/>
      <c r="D1189" s="1059"/>
      <c r="E1189" s="1059"/>
      <c r="F1189" s="1059"/>
      <c r="G1189" s="1059"/>
      <c r="H1189" s="1059"/>
      <c r="I1189" s="1059"/>
      <c r="J1189" s="1059"/>
      <c r="K1189" s="1059"/>
      <c r="L1189" s="1059"/>
      <c r="M1189" s="1059"/>
      <c r="N1189" s="1059"/>
      <c r="O1189" s="1059"/>
      <c r="P1189" s="1059"/>
      <c r="Q1189" s="1059"/>
      <c r="R1189" s="1059"/>
      <c r="S1189" s="1059"/>
      <c r="T1189" s="1059"/>
      <c r="U1189" s="1059"/>
      <c r="V1189" s="1059"/>
      <c r="W1189" s="1059"/>
      <c r="X1189" s="1059"/>
      <c r="Y1189" s="1059"/>
      <c r="Z1189" s="1059"/>
      <c r="AA1189" s="1059"/>
      <c r="AB1189" s="1059"/>
      <c r="AC1189" s="1059"/>
      <c r="AD1189" s="1059"/>
      <c r="AE1189" s="1059"/>
      <c r="AF1189" s="1059"/>
      <c r="AG1189" s="1059"/>
      <c r="AH1189" s="1059"/>
      <c r="AI1189" s="1059"/>
      <c r="AJ1189" s="1059"/>
      <c r="AK1189" s="1059"/>
      <c r="AL1189" s="1059"/>
      <c r="AM1189" s="1059"/>
      <c r="AN1189" s="1059"/>
      <c r="AO1189" s="1059"/>
      <c r="AP1189" s="1059"/>
      <c r="AQ1189" s="1059"/>
      <c r="AR1189" s="1059"/>
      <c r="AS1189" s="1059"/>
      <c r="AT1189" s="1059"/>
      <c r="AU1189" s="1059"/>
      <c r="AV1189" s="1059"/>
      <c r="AW1189" s="1059"/>
      <c r="AX1189" s="1059"/>
      <c r="AY1189" s="1059"/>
      <c r="AZ1189" s="1059"/>
      <c r="BA1189" s="1059"/>
      <c r="BB1189" s="1060"/>
    </row>
    <row r="1190" spans="1:54" ht="12.6" customHeight="1">
      <c r="A1190" s="1061"/>
      <c r="B1190" s="1062"/>
      <c r="C1190" s="1062"/>
      <c r="D1190" s="1062"/>
      <c r="E1190" s="1062"/>
      <c r="F1190" s="1062"/>
      <c r="G1190" s="1062"/>
      <c r="H1190" s="1062"/>
      <c r="I1190" s="1062"/>
      <c r="J1190" s="1062"/>
      <c r="K1190" s="1062"/>
      <c r="L1190" s="1062"/>
      <c r="M1190" s="1062"/>
      <c r="N1190" s="1062"/>
      <c r="O1190" s="1062"/>
      <c r="P1190" s="1062"/>
      <c r="Q1190" s="1062"/>
      <c r="R1190" s="1062"/>
      <c r="S1190" s="1062"/>
      <c r="T1190" s="1062"/>
      <c r="U1190" s="1062"/>
      <c r="V1190" s="1062"/>
      <c r="W1190" s="1062"/>
      <c r="X1190" s="1062"/>
      <c r="Y1190" s="1062"/>
      <c r="Z1190" s="1062"/>
      <c r="AA1190" s="1062"/>
      <c r="AB1190" s="1062"/>
      <c r="AC1190" s="1062"/>
      <c r="AD1190" s="1062"/>
      <c r="AE1190" s="1062"/>
      <c r="AF1190" s="1062"/>
      <c r="AG1190" s="1062"/>
      <c r="AH1190" s="1062"/>
      <c r="AI1190" s="1062"/>
      <c r="AJ1190" s="1062"/>
      <c r="AK1190" s="1062"/>
      <c r="AL1190" s="1062"/>
      <c r="AM1190" s="1062"/>
      <c r="AN1190" s="1062"/>
      <c r="AO1190" s="1062"/>
      <c r="AP1190" s="1062"/>
      <c r="AQ1190" s="1062"/>
      <c r="AR1190" s="1062"/>
      <c r="AS1190" s="1062"/>
      <c r="AT1190" s="1062"/>
      <c r="AU1190" s="1062"/>
      <c r="AV1190" s="1062"/>
      <c r="AW1190" s="1062"/>
      <c r="AX1190" s="1062"/>
      <c r="AY1190" s="1062"/>
      <c r="AZ1190" s="1062"/>
      <c r="BA1190" s="1062"/>
      <c r="BB1190" s="1063"/>
    </row>
    <row r="1191" spans="1:54" ht="12.6" customHeight="1">
      <c r="A1191" s="1061"/>
      <c r="B1191" s="1062"/>
      <c r="C1191" s="1062"/>
      <c r="D1191" s="1062"/>
      <c r="E1191" s="1062"/>
      <c r="F1191" s="1062"/>
      <c r="G1191" s="1062"/>
      <c r="H1191" s="1062"/>
      <c r="I1191" s="1062"/>
      <c r="J1191" s="1062"/>
      <c r="K1191" s="1062"/>
      <c r="L1191" s="1062"/>
      <c r="M1191" s="1062"/>
      <c r="N1191" s="1062"/>
      <c r="O1191" s="1062"/>
      <c r="P1191" s="1062"/>
      <c r="Q1191" s="1062"/>
      <c r="R1191" s="1062"/>
      <c r="S1191" s="1062"/>
      <c r="T1191" s="1062"/>
      <c r="U1191" s="1062"/>
      <c r="V1191" s="1062"/>
      <c r="W1191" s="1062"/>
      <c r="X1191" s="1062"/>
      <c r="Y1191" s="1062"/>
      <c r="Z1191" s="1062"/>
      <c r="AA1191" s="1062"/>
      <c r="AB1191" s="1062"/>
      <c r="AC1191" s="1062"/>
      <c r="AD1191" s="1062"/>
      <c r="AE1191" s="1062"/>
      <c r="AF1191" s="1062"/>
      <c r="AG1191" s="1062"/>
      <c r="AH1191" s="1062"/>
      <c r="AI1191" s="1062"/>
      <c r="AJ1191" s="1062"/>
      <c r="AK1191" s="1062"/>
      <c r="AL1191" s="1062"/>
      <c r="AM1191" s="1062"/>
      <c r="AN1191" s="1062"/>
      <c r="AO1191" s="1062"/>
      <c r="AP1191" s="1062"/>
      <c r="AQ1191" s="1062"/>
      <c r="AR1191" s="1062"/>
      <c r="AS1191" s="1062"/>
      <c r="AT1191" s="1062"/>
      <c r="AU1191" s="1062"/>
      <c r="AV1191" s="1062"/>
      <c r="AW1191" s="1062"/>
      <c r="AX1191" s="1062"/>
      <c r="AY1191" s="1062"/>
      <c r="AZ1191" s="1062"/>
      <c r="BA1191" s="1062"/>
      <c r="BB1191" s="1063"/>
    </row>
    <row r="1192" spans="1:54" ht="12.6" customHeight="1">
      <c r="A1192" s="1061"/>
      <c r="B1192" s="1062"/>
      <c r="C1192" s="1062"/>
      <c r="D1192" s="1062"/>
      <c r="E1192" s="1062"/>
      <c r="F1192" s="1062"/>
      <c r="G1192" s="1062"/>
      <c r="H1192" s="1062"/>
      <c r="I1192" s="1062"/>
      <c r="J1192" s="1062"/>
      <c r="K1192" s="1062"/>
      <c r="L1192" s="1062"/>
      <c r="M1192" s="1062"/>
      <c r="N1192" s="1062"/>
      <c r="O1192" s="1062"/>
      <c r="P1192" s="1062"/>
      <c r="Q1192" s="1062"/>
      <c r="R1192" s="1062"/>
      <c r="S1192" s="1062"/>
      <c r="T1192" s="1062"/>
      <c r="U1192" s="1062"/>
      <c r="V1192" s="1062"/>
      <c r="W1192" s="1062"/>
      <c r="X1192" s="1062"/>
      <c r="Y1192" s="1062"/>
      <c r="Z1192" s="1062"/>
      <c r="AA1192" s="1062"/>
      <c r="AB1192" s="1062"/>
      <c r="AC1192" s="1062"/>
      <c r="AD1192" s="1062"/>
      <c r="AE1192" s="1062"/>
      <c r="AF1192" s="1062"/>
      <c r="AG1192" s="1062"/>
      <c r="AH1192" s="1062"/>
      <c r="AI1192" s="1062"/>
      <c r="AJ1192" s="1062"/>
      <c r="AK1192" s="1062"/>
      <c r="AL1192" s="1062"/>
      <c r="AM1192" s="1062"/>
      <c r="AN1192" s="1062"/>
      <c r="AO1192" s="1062"/>
      <c r="AP1192" s="1062"/>
      <c r="AQ1192" s="1062"/>
      <c r="AR1192" s="1062"/>
      <c r="AS1192" s="1062"/>
      <c r="AT1192" s="1062"/>
      <c r="AU1192" s="1062"/>
      <c r="AV1192" s="1062"/>
      <c r="AW1192" s="1062"/>
      <c r="AX1192" s="1062"/>
      <c r="AY1192" s="1062"/>
      <c r="AZ1192" s="1062"/>
      <c r="BA1192" s="1062"/>
      <c r="BB1192" s="1063"/>
    </row>
    <row r="1193" spans="1:54" ht="12.6" customHeight="1">
      <c r="A1193" s="1061"/>
      <c r="B1193" s="1062"/>
      <c r="C1193" s="1062"/>
      <c r="D1193" s="1062"/>
      <c r="E1193" s="1062"/>
      <c r="F1193" s="1062"/>
      <c r="G1193" s="1062"/>
      <c r="H1193" s="1062"/>
      <c r="I1193" s="1062"/>
      <c r="J1193" s="1062"/>
      <c r="K1193" s="1062"/>
      <c r="L1193" s="1062"/>
      <c r="M1193" s="1062"/>
      <c r="N1193" s="1062"/>
      <c r="O1193" s="1062"/>
      <c r="P1193" s="1062"/>
      <c r="Q1193" s="1062"/>
      <c r="R1193" s="1062"/>
      <c r="S1193" s="1062"/>
      <c r="T1193" s="1062"/>
      <c r="U1193" s="1062"/>
      <c r="V1193" s="1062"/>
      <c r="W1193" s="1062"/>
      <c r="X1193" s="1062"/>
      <c r="Y1193" s="1062"/>
      <c r="Z1193" s="1062"/>
      <c r="AA1193" s="1062"/>
      <c r="AB1193" s="1062"/>
      <c r="AC1193" s="1062"/>
      <c r="AD1193" s="1062"/>
      <c r="AE1193" s="1062"/>
      <c r="AF1193" s="1062"/>
      <c r="AG1193" s="1062"/>
      <c r="AH1193" s="1062"/>
      <c r="AI1193" s="1062"/>
      <c r="AJ1193" s="1062"/>
      <c r="AK1193" s="1062"/>
      <c r="AL1193" s="1062"/>
      <c r="AM1193" s="1062"/>
      <c r="AN1193" s="1062"/>
      <c r="AO1193" s="1062"/>
      <c r="AP1193" s="1062"/>
      <c r="AQ1193" s="1062"/>
      <c r="AR1193" s="1062"/>
      <c r="AS1193" s="1062"/>
      <c r="AT1193" s="1062"/>
      <c r="AU1193" s="1062"/>
      <c r="AV1193" s="1062"/>
      <c r="AW1193" s="1062"/>
      <c r="AX1193" s="1062"/>
      <c r="AY1193" s="1062"/>
      <c r="AZ1193" s="1062"/>
      <c r="BA1193" s="1062"/>
      <c r="BB1193" s="1063"/>
    </row>
    <row r="1194" spans="1:54" ht="12.6" customHeight="1">
      <c r="A1194" s="1061"/>
      <c r="B1194" s="1062"/>
      <c r="C1194" s="1062"/>
      <c r="D1194" s="1062"/>
      <c r="E1194" s="1062"/>
      <c r="F1194" s="1062"/>
      <c r="G1194" s="1062"/>
      <c r="H1194" s="1062"/>
      <c r="I1194" s="1062"/>
      <c r="J1194" s="1062"/>
      <c r="K1194" s="1062"/>
      <c r="L1194" s="1062"/>
      <c r="M1194" s="1062"/>
      <c r="N1194" s="1062"/>
      <c r="O1194" s="1062"/>
      <c r="P1194" s="1062"/>
      <c r="Q1194" s="1062"/>
      <c r="R1194" s="1062"/>
      <c r="S1194" s="1062"/>
      <c r="T1194" s="1062"/>
      <c r="U1194" s="1062"/>
      <c r="V1194" s="1062"/>
      <c r="W1194" s="1062"/>
      <c r="X1194" s="1062"/>
      <c r="Y1194" s="1062"/>
      <c r="Z1194" s="1062"/>
      <c r="AA1194" s="1062"/>
      <c r="AB1194" s="1062"/>
      <c r="AC1194" s="1062"/>
      <c r="AD1194" s="1062"/>
      <c r="AE1194" s="1062"/>
      <c r="AF1194" s="1062"/>
      <c r="AG1194" s="1062"/>
      <c r="AH1194" s="1062"/>
      <c r="AI1194" s="1062"/>
      <c r="AJ1194" s="1062"/>
      <c r="AK1194" s="1062"/>
      <c r="AL1194" s="1062"/>
      <c r="AM1194" s="1062"/>
      <c r="AN1194" s="1062"/>
      <c r="AO1194" s="1062"/>
      <c r="AP1194" s="1062"/>
      <c r="AQ1194" s="1062"/>
      <c r="AR1194" s="1062"/>
      <c r="AS1194" s="1062"/>
      <c r="AT1194" s="1062"/>
      <c r="AU1194" s="1062"/>
      <c r="AV1194" s="1062"/>
      <c r="AW1194" s="1062"/>
      <c r="AX1194" s="1062"/>
      <c r="AY1194" s="1062"/>
      <c r="AZ1194" s="1062"/>
      <c r="BA1194" s="1062"/>
      <c r="BB1194" s="1063"/>
    </row>
    <row r="1195" spans="1:54" ht="12.6" customHeight="1">
      <c r="A1195" s="1061"/>
      <c r="B1195" s="1062"/>
      <c r="C1195" s="1062"/>
      <c r="D1195" s="1062"/>
      <c r="E1195" s="1062"/>
      <c r="F1195" s="1062"/>
      <c r="G1195" s="1062"/>
      <c r="H1195" s="1062"/>
      <c r="I1195" s="1062"/>
      <c r="J1195" s="1062"/>
      <c r="K1195" s="1062"/>
      <c r="L1195" s="1062"/>
      <c r="M1195" s="1062"/>
      <c r="N1195" s="1062"/>
      <c r="O1195" s="1062"/>
      <c r="P1195" s="1062"/>
      <c r="Q1195" s="1062"/>
      <c r="R1195" s="1062"/>
      <c r="S1195" s="1062"/>
      <c r="T1195" s="1062"/>
      <c r="U1195" s="1062"/>
      <c r="V1195" s="1062"/>
      <c r="W1195" s="1062"/>
      <c r="X1195" s="1062"/>
      <c r="Y1195" s="1062"/>
      <c r="Z1195" s="1062"/>
      <c r="AA1195" s="1062"/>
      <c r="AB1195" s="1062"/>
      <c r="AC1195" s="1062"/>
      <c r="AD1195" s="1062"/>
      <c r="AE1195" s="1062"/>
      <c r="AF1195" s="1062"/>
      <c r="AG1195" s="1062"/>
      <c r="AH1195" s="1062"/>
      <c r="AI1195" s="1062"/>
      <c r="AJ1195" s="1062"/>
      <c r="AK1195" s="1062"/>
      <c r="AL1195" s="1062"/>
      <c r="AM1195" s="1062"/>
      <c r="AN1195" s="1062"/>
      <c r="AO1195" s="1062"/>
      <c r="AP1195" s="1062"/>
      <c r="AQ1195" s="1062"/>
      <c r="AR1195" s="1062"/>
      <c r="AS1195" s="1062"/>
      <c r="AT1195" s="1062"/>
      <c r="AU1195" s="1062"/>
      <c r="AV1195" s="1062"/>
      <c r="AW1195" s="1062"/>
      <c r="AX1195" s="1062"/>
      <c r="AY1195" s="1062"/>
      <c r="AZ1195" s="1062"/>
      <c r="BA1195" s="1062"/>
      <c r="BB1195" s="1063"/>
    </row>
    <row r="1196" spans="1:54" ht="12.6" customHeight="1">
      <c r="A1196" s="1061"/>
      <c r="B1196" s="1062"/>
      <c r="C1196" s="1062"/>
      <c r="D1196" s="1062"/>
      <c r="E1196" s="1062"/>
      <c r="F1196" s="1062"/>
      <c r="G1196" s="1062"/>
      <c r="H1196" s="1062"/>
      <c r="I1196" s="1062"/>
      <c r="J1196" s="1062"/>
      <c r="K1196" s="1062"/>
      <c r="L1196" s="1062"/>
      <c r="M1196" s="1062"/>
      <c r="N1196" s="1062"/>
      <c r="O1196" s="1062"/>
      <c r="P1196" s="1062"/>
      <c r="Q1196" s="1062"/>
      <c r="R1196" s="1062"/>
      <c r="S1196" s="1062"/>
      <c r="T1196" s="1062"/>
      <c r="U1196" s="1062"/>
      <c r="V1196" s="1062"/>
      <c r="W1196" s="1062"/>
      <c r="X1196" s="1062"/>
      <c r="Y1196" s="1062"/>
      <c r="Z1196" s="1062"/>
      <c r="AA1196" s="1062"/>
      <c r="AB1196" s="1062"/>
      <c r="AC1196" s="1062"/>
      <c r="AD1196" s="1062"/>
      <c r="AE1196" s="1062"/>
      <c r="AF1196" s="1062"/>
      <c r="AG1196" s="1062"/>
      <c r="AH1196" s="1062"/>
      <c r="AI1196" s="1062"/>
      <c r="AJ1196" s="1062"/>
      <c r="AK1196" s="1062"/>
      <c r="AL1196" s="1062"/>
      <c r="AM1196" s="1062"/>
      <c r="AN1196" s="1062"/>
      <c r="AO1196" s="1062"/>
      <c r="AP1196" s="1062"/>
      <c r="AQ1196" s="1062"/>
      <c r="AR1196" s="1062"/>
      <c r="AS1196" s="1062"/>
      <c r="AT1196" s="1062"/>
      <c r="AU1196" s="1062"/>
      <c r="AV1196" s="1062"/>
      <c r="AW1196" s="1062"/>
      <c r="AX1196" s="1062"/>
      <c r="AY1196" s="1062"/>
      <c r="AZ1196" s="1062"/>
      <c r="BA1196" s="1062"/>
      <c r="BB1196" s="1063"/>
    </row>
    <row r="1197" spans="1:54" ht="12.6" customHeight="1">
      <c r="A1197" s="1061"/>
      <c r="B1197" s="1062"/>
      <c r="C1197" s="1062"/>
      <c r="D1197" s="1062"/>
      <c r="E1197" s="1062"/>
      <c r="F1197" s="1062"/>
      <c r="G1197" s="1062"/>
      <c r="H1197" s="1062"/>
      <c r="I1197" s="1062"/>
      <c r="J1197" s="1062"/>
      <c r="K1197" s="1062"/>
      <c r="L1197" s="1062"/>
      <c r="M1197" s="1062"/>
      <c r="N1197" s="1062"/>
      <c r="O1197" s="1062"/>
      <c r="P1197" s="1062"/>
      <c r="Q1197" s="1062"/>
      <c r="R1197" s="1062"/>
      <c r="S1197" s="1062"/>
      <c r="T1197" s="1062"/>
      <c r="U1197" s="1062"/>
      <c r="V1197" s="1062"/>
      <c r="W1197" s="1062"/>
      <c r="X1197" s="1062"/>
      <c r="Y1197" s="1062"/>
      <c r="Z1197" s="1062"/>
      <c r="AA1197" s="1062"/>
      <c r="AB1197" s="1062"/>
      <c r="AC1197" s="1062"/>
      <c r="AD1197" s="1062"/>
      <c r="AE1197" s="1062"/>
      <c r="AF1197" s="1062"/>
      <c r="AG1197" s="1062"/>
      <c r="AH1197" s="1062"/>
      <c r="AI1197" s="1062"/>
      <c r="AJ1197" s="1062"/>
      <c r="AK1197" s="1062"/>
      <c r="AL1197" s="1062"/>
      <c r="AM1197" s="1062"/>
      <c r="AN1197" s="1062"/>
      <c r="AO1197" s="1062"/>
      <c r="AP1197" s="1062"/>
      <c r="AQ1197" s="1062"/>
      <c r="AR1197" s="1062"/>
      <c r="AS1197" s="1062"/>
      <c r="AT1197" s="1062"/>
      <c r="AU1197" s="1062"/>
      <c r="AV1197" s="1062"/>
      <c r="AW1197" s="1062"/>
      <c r="AX1197" s="1062"/>
      <c r="AY1197" s="1062"/>
      <c r="AZ1197" s="1062"/>
      <c r="BA1197" s="1062"/>
      <c r="BB1197" s="1063"/>
    </row>
    <row r="1198" spans="1:54" ht="12.6" customHeight="1">
      <c r="A1198" s="1061"/>
      <c r="B1198" s="1062"/>
      <c r="C1198" s="1062"/>
      <c r="D1198" s="1062"/>
      <c r="E1198" s="1062"/>
      <c r="F1198" s="1062"/>
      <c r="G1198" s="1062"/>
      <c r="H1198" s="1062"/>
      <c r="I1198" s="1062"/>
      <c r="J1198" s="1062"/>
      <c r="K1198" s="1062"/>
      <c r="L1198" s="1062"/>
      <c r="M1198" s="1062"/>
      <c r="N1198" s="1062"/>
      <c r="O1198" s="1062"/>
      <c r="P1198" s="1062"/>
      <c r="Q1198" s="1062"/>
      <c r="R1198" s="1062"/>
      <c r="S1198" s="1062"/>
      <c r="T1198" s="1062"/>
      <c r="U1198" s="1062"/>
      <c r="V1198" s="1062"/>
      <c r="W1198" s="1062"/>
      <c r="X1198" s="1062"/>
      <c r="Y1198" s="1062"/>
      <c r="Z1198" s="1062"/>
      <c r="AA1198" s="1062"/>
      <c r="AB1198" s="1062"/>
      <c r="AC1198" s="1062"/>
      <c r="AD1198" s="1062"/>
      <c r="AE1198" s="1062"/>
      <c r="AF1198" s="1062"/>
      <c r="AG1198" s="1062"/>
      <c r="AH1198" s="1062"/>
      <c r="AI1198" s="1062"/>
      <c r="AJ1198" s="1062"/>
      <c r="AK1198" s="1062"/>
      <c r="AL1198" s="1062"/>
      <c r="AM1198" s="1062"/>
      <c r="AN1198" s="1062"/>
      <c r="AO1198" s="1062"/>
      <c r="AP1198" s="1062"/>
      <c r="AQ1198" s="1062"/>
      <c r="AR1198" s="1062"/>
      <c r="AS1198" s="1062"/>
      <c r="AT1198" s="1062"/>
      <c r="AU1198" s="1062"/>
      <c r="AV1198" s="1062"/>
      <c r="AW1198" s="1062"/>
      <c r="AX1198" s="1062"/>
      <c r="AY1198" s="1062"/>
      <c r="AZ1198" s="1062"/>
      <c r="BA1198" s="1062"/>
      <c r="BB1198" s="1063"/>
    </row>
    <row r="1199" spans="1:54" ht="12.6" customHeight="1">
      <c r="A1199" s="1061"/>
      <c r="B1199" s="1062"/>
      <c r="C1199" s="1062"/>
      <c r="D1199" s="1062"/>
      <c r="E1199" s="1062"/>
      <c r="F1199" s="1062"/>
      <c r="G1199" s="1062"/>
      <c r="H1199" s="1062"/>
      <c r="I1199" s="1062"/>
      <c r="J1199" s="1062"/>
      <c r="K1199" s="1062"/>
      <c r="L1199" s="1062"/>
      <c r="M1199" s="1062"/>
      <c r="N1199" s="1062"/>
      <c r="O1199" s="1062"/>
      <c r="P1199" s="1062"/>
      <c r="Q1199" s="1062"/>
      <c r="R1199" s="1062"/>
      <c r="S1199" s="1062"/>
      <c r="T1199" s="1062"/>
      <c r="U1199" s="1062"/>
      <c r="V1199" s="1062"/>
      <c r="W1199" s="1062"/>
      <c r="X1199" s="1062"/>
      <c r="Y1199" s="1062"/>
      <c r="Z1199" s="1062"/>
      <c r="AA1199" s="1062"/>
      <c r="AB1199" s="1062"/>
      <c r="AC1199" s="1062"/>
      <c r="AD1199" s="1062"/>
      <c r="AE1199" s="1062"/>
      <c r="AF1199" s="1062"/>
      <c r="AG1199" s="1062"/>
      <c r="AH1199" s="1062"/>
      <c r="AI1199" s="1062"/>
      <c r="AJ1199" s="1062"/>
      <c r="AK1199" s="1062"/>
      <c r="AL1199" s="1062"/>
      <c r="AM1199" s="1062"/>
      <c r="AN1199" s="1062"/>
      <c r="AO1199" s="1062"/>
      <c r="AP1199" s="1062"/>
      <c r="AQ1199" s="1062"/>
      <c r="AR1199" s="1062"/>
      <c r="AS1199" s="1062"/>
      <c r="AT1199" s="1062"/>
      <c r="AU1199" s="1062"/>
      <c r="AV1199" s="1062"/>
      <c r="AW1199" s="1062"/>
      <c r="AX1199" s="1062"/>
      <c r="AY1199" s="1062"/>
      <c r="AZ1199" s="1062"/>
      <c r="BA1199" s="1062"/>
      <c r="BB1199" s="1063"/>
    </row>
    <row r="1200" spans="1:54" ht="12.6" customHeight="1">
      <c r="A1200" s="1061"/>
      <c r="B1200" s="1062"/>
      <c r="C1200" s="1062"/>
      <c r="D1200" s="1062"/>
      <c r="E1200" s="1062"/>
      <c r="F1200" s="1062"/>
      <c r="G1200" s="1062"/>
      <c r="H1200" s="1062"/>
      <c r="I1200" s="1062"/>
      <c r="J1200" s="1062"/>
      <c r="K1200" s="1062"/>
      <c r="L1200" s="1062"/>
      <c r="M1200" s="1062"/>
      <c r="N1200" s="1062"/>
      <c r="O1200" s="1062"/>
      <c r="P1200" s="1062"/>
      <c r="Q1200" s="1062"/>
      <c r="R1200" s="1062"/>
      <c r="S1200" s="1062"/>
      <c r="T1200" s="1062"/>
      <c r="U1200" s="1062"/>
      <c r="V1200" s="1062"/>
      <c r="W1200" s="1062"/>
      <c r="X1200" s="1062"/>
      <c r="Y1200" s="1062"/>
      <c r="Z1200" s="1062"/>
      <c r="AA1200" s="1062"/>
      <c r="AB1200" s="1062"/>
      <c r="AC1200" s="1062"/>
      <c r="AD1200" s="1062"/>
      <c r="AE1200" s="1062"/>
      <c r="AF1200" s="1062"/>
      <c r="AG1200" s="1062"/>
      <c r="AH1200" s="1062"/>
      <c r="AI1200" s="1062"/>
      <c r="AJ1200" s="1062"/>
      <c r="AK1200" s="1062"/>
      <c r="AL1200" s="1062"/>
      <c r="AM1200" s="1062"/>
      <c r="AN1200" s="1062"/>
      <c r="AO1200" s="1062"/>
      <c r="AP1200" s="1062"/>
      <c r="AQ1200" s="1062"/>
      <c r="AR1200" s="1062"/>
      <c r="AS1200" s="1062"/>
      <c r="AT1200" s="1062"/>
      <c r="AU1200" s="1062"/>
      <c r="AV1200" s="1062"/>
      <c r="AW1200" s="1062"/>
      <c r="AX1200" s="1062"/>
      <c r="AY1200" s="1062"/>
      <c r="AZ1200" s="1062"/>
      <c r="BA1200" s="1062"/>
      <c r="BB1200" s="1063"/>
    </row>
    <row r="1201" spans="1:54" ht="12.6" customHeight="1">
      <c r="A1201" s="1064"/>
      <c r="B1201" s="1065"/>
      <c r="C1201" s="1065"/>
      <c r="D1201" s="1065"/>
      <c r="E1201" s="1065"/>
      <c r="F1201" s="1065"/>
      <c r="G1201" s="1065"/>
      <c r="H1201" s="1065"/>
      <c r="I1201" s="1065"/>
      <c r="J1201" s="1065"/>
      <c r="K1201" s="1065"/>
      <c r="L1201" s="1065"/>
      <c r="M1201" s="1065"/>
      <c r="N1201" s="1065"/>
      <c r="O1201" s="1065"/>
      <c r="P1201" s="1065"/>
      <c r="Q1201" s="1065"/>
      <c r="R1201" s="1065"/>
      <c r="S1201" s="1065"/>
      <c r="T1201" s="1065"/>
      <c r="U1201" s="1065"/>
      <c r="V1201" s="1065"/>
      <c r="W1201" s="1065"/>
      <c r="X1201" s="1065"/>
      <c r="Y1201" s="1065"/>
      <c r="Z1201" s="1065"/>
      <c r="AA1201" s="1065"/>
      <c r="AB1201" s="1065"/>
      <c r="AC1201" s="1065"/>
      <c r="AD1201" s="1065"/>
      <c r="AE1201" s="1065"/>
      <c r="AF1201" s="1065"/>
      <c r="AG1201" s="1065"/>
      <c r="AH1201" s="1065"/>
      <c r="AI1201" s="1065"/>
      <c r="AJ1201" s="1065"/>
      <c r="AK1201" s="1065"/>
      <c r="AL1201" s="1065"/>
      <c r="AM1201" s="1065"/>
      <c r="AN1201" s="1065"/>
      <c r="AO1201" s="1065"/>
      <c r="AP1201" s="1065"/>
      <c r="AQ1201" s="1065"/>
      <c r="AR1201" s="1065"/>
      <c r="AS1201" s="1065"/>
      <c r="AT1201" s="1065"/>
      <c r="AU1201" s="1065"/>
      <c r="AV1201" s="1065"/>
      <c r="AW1201" s="1065"/>
      <c r="AX1201" s="1065"/>
      <c r="AY1201" s="1065"/>
      <c r="AZ1201" s="1065"/>
      <c r="BA1201" s="1065"/>
      <c r="BB1201" s="1066"/>
    </row>
    <row r="1202" spans="1:54" ht="12.6" customHeight="1">
      <c r="A1202" s="841" t="s">
        <v>1613</v>
      </c>
      <c r="B1202" s="842"/>
      <c r="C1202" s="842"/>
      <c r="D1202" s="842"/>
      <c r="E1202" s="842"/>
      <c r="F1202" s="842"/>
      <c r="G1202" s="842"/>
      <c r="H1202" s="842"/>
      <c r="I1202" s="842"/>
      <c r="J1202" s="842"/>
      <c r="K1202" s="842"/>
      <c r="L1202" s="842"/>
      <c r="M1202" s="842"/>
      <c r="N1202" s="842"/>
      <c r="O1202" s="842"/>
      <c r="P1202" s="842"/>
      <c r="Q1202" s="842"/>
      <c r="R1202" s="842"/>
      <c r="S1202" s="842"/>
      <c r="T1202" s="842"/>
      <c r="U1202" s="842"/>
      <c r="V1202" s="842"/>
      <c r="W1202" s="842"/>
      <c r="X1202" s="842"/>
      <c r="Y1202" s="842"/>
      <c r="Z1202" s="842"/>
      <c r="AA1202" s="842"/>
      <c r="AB1202" s="842"/>
      <c r="AC1202" s="842"/>
      <c r="AD1202" s="842"/>
      <c r="AE1202" s="842"/>
      <c r="AF1202" s="842"/>
      <c r="AG1202" s="842"/>
      <c r="AH1202" s="842"/>
      <c r="AI1202" s="842"/>
      <c r="AJ1202" s="842"/>
      <c r="AK1202" s="842"/>
      <c r="AL1202" s="842"/>
      <c r="AM1202" s="842"/>
      <c r="AN1202" s="842"/>
      <c r="AO1202" s="842"/>
      <c r="AP1202" s="842"/>
      <c r="AQ1202" s="842"/>
      <c r="AR1202" s="842"/>
      <c r="AS1202" s="842"/>
      <c r="AT1202" s="842"/>
      <c r="AU1202" s="842"/>
      <c r="AV1202" s="842"/>
      <c r="AW1202" s="842"/>
      <c r="AX1202" s="842"/>
      <c r="AY1202" s="842"/>
      <c r="AZ1202" s="842"/>
      <c r="BA1202" s="842"/>
      <c r="BB1202" s="842"/>
    </row>
    <row r="1203" spans="1:54" ht="12.6" customHeight="1">
      <c r="A1203" s="1058"/>
      <c r="B1203" s="1059"/>
      <c r="C1203" s="1059"/>
      <c r="D1203" s="1059"/>
      <c r="E1203" s="1059"/>
      <c r="F1203" s="1059"/>
      <c r="G1203" s="1059"/>
      <c r="H1203" s="1059"/>
      <c r="I1203" s="1059"/>
      <c r="J1203" s="1059"/>
      <c r="K1203" s="1059"/>
      <c r="L1203" s="1059"/>
      <c r="M1203" s="1059"/>
      <c r="N1203" s="1059"/>
      <c r="O1203" s="1059"/>
      <c r="P1203" s="1059"/>
      <c r="Q1203" s="1059"/>
      <c r="R1203" s="1059"/>
      <c r="S1203" s="1059"/>
      <c r="T1203" s="1059"/>
      <c r="U1203" s="1059"/>
      <c r="V1203" s="1059"/>
      <c r="W1203" s="1059"/>
      <c r="X1203" s="1059"/>
      <c r="Y1203" s="1059"/>
      <c r="Z1203" s="1059"/>
      <c r="AA1203" s="1059"/>
      <c r="AB1203" s="1059"/>
      <c r="AC1203" s="1059"/>
      <c r="AD1203" s="1059"/>
      <c r="AE1203" s="1059"/>
      <c r="AF1203" s="1059"/>
      <c r="AG1203" s="1059"/>
      <c r="AH1203" s="1059"/>
      <c r="AI1203" s="1059"/>
      <c r="AJ1203" s="1059"/>
      <c r="AK1203" s="1059"/>
      <c r="AL1203" s="1059"/>
      <c r="AM1203" s="1059"/>
      <c r="AN1203" s="1059"/>
      <c r="AO1203" s="1059"/>
      <c r="AP1203" s="1059"/>
      <c r="AQ1203" s="1059"/>
      <c r="AR1203" s="1059"/>
      <c r="AS1203" s="1059"/>
      <c r="AT1203" s="1059"/>
      <c r="AU1203" s="1059"/>
      <c r="AV1203" s="1059"/>
      <c r="AW1203" s="1059"/>
      <c r="AX1203" s="1059"/>
      <c r="AY1203" s="1059"/>
      <c r="AZ1203" s="1059"/>
      <c r="BA1203" s="1059"/>
      <c r="BB1203" s="1060"/>
    </row>
    <row r="1204" spans="1:54" ht="12.6" customHeight="1">
      <c r="A1204" s="1061"/>
      <c r="B1204" s="1062"/>
      <c r="C1204" s="1062"/>
      <c r="D1204" s="1062"/>
      <c r="E1204" s="1062"/>
      <c r="F1204" s="1062"/>
      <c r="G1204" s="1062"/>
      <c r="H1204" s="1062"/>
      <c r="I1204" s="1062"/>
      <c r="J1204" s="1062"/>
      <c r="K1204" s="1062"/>
      <c r="L1204" s="1062"/>
      <c r="M1204" s="1062"/>
      <c r="N1204" s="1062"/>
      <c r="O1204" s="1062"/>
      <c r="P1204" s="1062"/>
      <c r="Q1204" s="1062"/>
      <c r="R1204" s="1062"/>
      <c r="S1204" s="1062"/>
      <c r="T1204" s="1062"/>
      <c r="U1204" s="1062"/>
      <c r="V1204" s="1062"/>
      <c r="W1204" s="1062"/>
      <c r="X1204" s="1062"/>
      <c r="Y1204" s="1062"/>
      <c r="Z1204" s="1062"/>
      <c r="AA1204" s="1062"/>
      <c r="AB1204" s="1062"/>
      <c r="AC1204" s="1062"/>
      <c r="AD1204" s="1062"/>
      <c r="AE1204" s="1062"/>
      <c r="AF1204" s="1062"/>
      <c r="AG1204" s="1062"/>
      <c r="AH1204" s="1062"/>
      <c r="AI1204" s="1062"/>
      <c r="AJ1204" s="1062"/>
      <c r="AK1204" s="1062"/>
      <c r="AL1204" s="1062"/>
      <c r="AM1204" s="1062"/>
      <c r="AN1204" s="1062"/>
      <c r="AO1204" s="1062"/>
      <c r="AP1204" s="1062"/>
      <c r="AQ1204" s="1062"/>
      <c r="AR1204" s="1062"/>
      <c r="AS1204" s="1062"/>
      <c r="AT1204" s="1062"/>
      <c r="AU1204" s="1062"/>
      <c r="AV1204" s="1062"/>
      <c r="AW1204" s="1062"/>
      <c r="AX1204" s="1062"/>
      <c r="AY1204" s="1062"/>
      <c r="AZ1204" s="1062"/>
      <c r="BA1204" s="1062"/>
      <c r="BB1204" s="1063"/>
    </row>
    <row r="1205" spans="1:54" ht="12.6" customHeight="1">
      <c r="A1205" s="1061"/>
      <c r="B1205" s="1062"/>
      <c r="C1205" s="1062"/>
      <c r="D1205" s="1062"/>
      <c r="E1205" s="1062"/>
      <c r="F1205" s="1062"/>
      <c r="G1205" s="1062"/>
      <c r="H1205" s="1062"/>
      <c r="I1205" s="1062"/>
      <c r="J1205" s="1062"/>
      <c r="K1205" s="1062"/>
      <c r="L1205" s="1062"/>
      <c r="M1205" s="1062"/>
      <c r="N1205" s="1062"/>
      <c r="O1205" s="1062"/>
      <c r="P1205" s="1062"/>
      <c r="Q1205" s="1062"/>
      <c r="R1205" s="1062"/>
      <c r="S1205" s="1062"/>
      <c r="T1205" s="1062"/>
      <c r="U1205" s="1062"/>
      <c r="V1205" s="1062"/>
      <c r="W1205" s="1062"/>
      <c r="X1205" s="1062"/>
      <c r="Y1205" s="1062"/>
      <c r="Z1205" s="1062"/>
      <c r="AA1205" s="1062"/>
      <c r="AB1205" s="1062"/>
      <c r="AC1205" s="1062"/>
      <c r="AD1205" s="1062"/>
      <c r="AE1205" s="1062"/>
      <c r="AF1205" s="1062"/>
      <c r="AG1205" s="1062"/>
      <c r="AH1205" s="1062"/>
      <c r="AI1205" s="1062"/>
      <c r="AJ1205" s="1062"/>
      <c r="AK1205" s="1062"/>
      <c r="AL1205" s="1062"/>
      <c r="AM1205" s="1062"/>
      <c r="AN1205" s="1062"/>
      <c r="AO1205" s="1062"/>
      <c r="AP1205" s="1062"/>
      <c r="AQ1205" s="1062"/>
      <c r="AR1205" s="1062"/>
      <c r="AS1205" s="1062"/>
      <c r="AT1205" s="1062"/>
      <c r="AU1205" s="1062"/>
      <c r="AV1205" s="1062"/>
      <c r="AW1205" s="1062"/>
      <c r="AX1205" s="1062"/>
      <c r="AY1205" s="1062"/>
      <c r="AZ1205" s="1062"/>
      <c r="BA1205" s="1062"/>
      <c r="BB1205" s="1063"/>
    </row>
    <row r="1206" spans="1:54" ht="12.6" customHeight="1">
      <c r="A1206" s="1061"/>
      <c r="B1206" s="1062"/>
      <c r="C1206" s="1062"/>
      <c r="D1206" s="1062"/>
      <c r="E1206" s="1062"/>
      <c r="F1206" s="1062"/>
      <c r="G1206" s="1062"/>
      <c r="H1206" s="1062"/>
      <c r="I1206" s="1062"/>
      <c r="J1206" s="1062"/>
      <c r="K1206" s="1062"/>
      <c r="L1206" s="1062"/>
      <c r="M1206" s="1062"/>
      <c r="N1206" s="1062"/>
      <c r="O1206" s="1062"/>
      <c r="P1206" s="1062"/>
      <c r="Q1206" s="1062"/>
      <c r="R1206" s="1062"/>
      <c r="S1206" s="1062"/>
      <c r="T1206" s="1062"/>
      <c r="U1206" s="1062"/>
      <c r="V1206" s="1062"/>
      <c r="W1206" s="1062"/>
      <c r="X1206" s="1062"/>
      <c r="Y1206" s="1062"/>
      <c r="Z1206" s="1062"/>
      <c r="AA1206" s="1062"/>
      <c r="AB1206" s="1062"/>
      <c r="AC1206" s="1062"/>
      <c r="AD1206" s="1062"/>
      <c r="AE1206" s="1062"/>
      <c r="AF1206" s="1062"/>
      <c r="AG1206" s="1062"/>
      <c r="AH1206" s="1062"/>
      <c r="AI1206" s="1062"/>
      <c r="AJ1206" s="1062"/>
      <c r="AK1206" s="1062"/>
      <c r="AL1206" s="1062"/>
      <c r="AM1206" s="1062"/>
      <c r="AN1206" s="1062"/>
      <c r="AO1206" s="1062"/>
      <c r="AP1206" s="1062"/>
      <c r="AQ1206" s="1062"/>
      <c r="AR1206" s="1062"/>
      <c r="AS1206" s="1062"/>
      <c r="AT1206" s="1062"/>
      <c r="AU1206" s="1062"/>
      <c r="AV1206" s="1062"/>
      <c r="AW1206" s="1062"/>
      <c r="AX1206" s="1062"/>
      <c r="AY1206" s="1062"/>
      <c r="AZ1206" s="1062"/>
      <c r="BA1206" s="1062"/>
      <c r="BB1206" s="1063"/>
    </row>
    <row r="1207" spans="1:54" ht="12.6" customHeight="1">
      <c r="A1207" s="1061"/>
      <c r="B1207" s="1062"/>
      <c r="C1207" s="1062"/>
      <c r="D1207" s="1062"/>
      <c r="E1207" s="1062"/>
      <c r="F1207" s="1062"/>
      <c r="G1207" s="1062"/>
      <c r="H1207" s="1062"/>
      <c r="I1207" s="1062"/>
      <c r="J1207" s="1062"/>
      <c r="K1207" s="1062"/>
      <c r="L1207" s="1062"/>
      <c r="M1207" s="1062"/>
      <c r="N1207" s="1062"/>
      <c r="O1207" s="1062"/>
      <c r="P1207" s="1062"/>
      <c r="Q1207" s="1062"/>
      <c r="R1207" s="1062"/>
      <c r="S1207" s="1062"/>
      <c r="T1207" s="1062"/>
      <c r="U1207" s="1062"/>
      <c r="V1207" s="1062"/>
      <c r="W1207" s="1062"/>
      <c r="X1207" s="1062"/>
      <c r="Y1207" s="1062"/>
      <c r="Z1207" s="1062"/>
      <c r="AA1207" s="1062"/>
      <c r="AB1207" s="1062"/>
      <c r="AC1207" s="1062"/>
      <c r="AD1207" s="1062"/>
      <c r="AE1207" s="1062"/>
      <c r="AF1207" s="1062"/>
      <c r="AG1207" s="1062"/>
      <c r="AH1207" s="1062"/>
      <c r="AI1207" s="1062"/>
      <c r="AJ1207" s="1062"/>
      <c r="AK1207" s="1062"/>
      <c r="AL1207" s="1062"/>
      <c r="AM1207" s="1062"/>
      <c r="AN1207" s="1062"/>
      <c r="AO1207" s="1062"/>
      <c r="AP1207" s="1062"/>
      <c r="AQ1207" s="1062"/>
      <c r="AR1207" s="1062"/>
      <c r="AS1207" s="1062"/>
      <c r="AT1207" s="1062"/>
      <c r="AU1207" s="1062"/>
      <c r="AV1207" s="1062"/>
      <c r="AW1207" s="1062"/>
      <c r="AX1207" s="1062"/>
      <c r="AY1207" s="1062"/>
      <c r="AZ1207" s="1062"/>
      <c r="BA1207" s="1062"/>
      <c r="BB1207" s="1063"/>
    </row>
    <row r="1208" spans="1:54" ht="12.6" customHeight="1">
      <c r="A1208" s="1061"/>
      <c r="B1208" s="1062"/>
      <c r="C1208" s="1062"/>
      <c r="D1208" s="1062"/>
      <c r="E1208" s="1062"/>
      <c r="F1208" s="1062"/>
      <c r="G1208" s="1062"/>
      <c r="H1208" s="1062"/>
      <c r="I1208" s="1062"/>
      <c r="J1208" s="1062"/>
      <c r="K1208" s="1062"/>
      <c r="L1208" s="1062"/>
      <c r="M1208" s="1062"/>
      <c r="N1208" s="1062"/>
      <c r="O1208" s="1062"/>
      <c r="P1208" s="1062"/>
      <c r="Q1208" s="1062"/>
      <c r="R1208" s="1062"/>
      <c r="S1208" s="1062"/>
      <c r="T1208" s="1062"/>
      <c r="U1208" s="1062"/>
      <c r="V1208" s="1062"/>
      <c r="W1208" s="1062"/>
      <c r="X1208" s="1062"/>
      <c r="Y1208" s="1062"/>
      <c r="Z1208" s="1062"/>
      <c r="AA1208" s="1062"/>
      <c r="AB1208" s="1062"/>
      <c r="AC1208" s="1062"/>
      <c r="AD1208" s="1062"/>
      <c r="AE1208" s="1062"/>
      <c r="AF1208" s="1062"/>
      <c r="AG1208" s="1062"/>
      <c r="AH1208" s="1062"/>
      <c r="AI1208" s="1062"/>
      <c r="AJ1208" s="1062"/>
      <c r="AK1208" s="1062"/>
      <c r="AL1208" s="1062"/>
      <c r="AM1208" s="1062"/>
      <c r="AN1208" s="1062"/>
      <c r="AO1208" s="1062"/>
      <c r="AP1208" s="1062"/>
      <c r="AQ1208" s="1062"/>
      <c r="AR1208" s="1062"/>
      <c r="AS1208" s="1062"/>
      <c r="AT1208" s="1062"/>
      <c r="AU1208" s="1062"/>
      <c r="AV1208" s="1062"/>
      <c r="AW1208" s="1062"/>
      <c r="AX1208" s="1062"/>
      <c r="AY1208" s="1062"/>
      <c r="AZ1208" s="1062"/>
      <c r="BA1208" s="1062"/>
      <c r="BB1208" s="1063"/>
    </row>
    <row r="1209" spans="1:54" ht="12.6" customHeight="1">
      <c r="A1209" s="1061"/>
      <c r="B1209" s="1062"/>
      <c r="C1209" s="1062"/>
      <c r="D1209" s="1062"/>
      <c r="E1209" s="1062"/>
      <c r="F1209" s="1062"/>
      <c r="G1209" s="1062"/>
      <c r="H1209" s="1062"/>
      <c r="I1209" s="1062"/>
      <c r="J1209" s="1062"/>
      <c r="K1209" s="1062"/>
      <c r="L1209" s="1062"/>
      <c r="M1209" s="1062"/>
      <c r="N1209" s="1062"/>
      <c r="O1209" s="1062"/>
      <c r="P1209" s="1062"/>
      <c r="Q1209" s="1062"/>
      <c r="R1209" s="1062"/>
      <c r="S1209" s="1062"/>
      <c r="T1209" s="1062"/>
      <c r="U1209" s="1062"/>
      <c r="V1209" s="1062"/>
      <c r="W1209" s="1062"/>
      <c r="X1209" s="1062"/>
      <c r="Y1209" s="1062"/>
      <c r="Z1209" s="1062"/>
      <c r="AA1209" s="1062"/>
      <c r="AB1209" s="1062"/>
      <c r="AC1209" s="1062"/>
      <c r="AD1209" s="1062"/>
      <c r="AE1209" s="1062"/>
      <c r="AF1209" s="1062"/>
      <c r="AG1209" s="1062"/>
      <c r="AH1209" s="1062"/>
      <c r="AI1209" s="1062"/>
      <c r="AJ1209" s="1062"/>
      <c r="AK1209" s="1062"/>
      <c r="AL1209" s="1062"/>
      <c r="AM1209" s="1062"/>
      <c r="AN1209" s="1062"/>
      <c r="AO1209" s="1062"/>
      <c r="AP1209" s="1062"/>
      <c r="AQ1209" s="1062"/>
      <c r="AR1209" s="1062"/>
      <c r="AS1209" s="1062"/>
      <c r="AT1209" s="1062"/>
      <c r="AU1209" s="1062"/>
      <c r="AV1209" s="1062"/>
      <c r="AW1209" s="1062"/>
      <c r="AX1209" s="1062"/>
      <c r="AY1209" s="1062"/>
      <c r="AZ1209" s="1062"/>
      <c r="BA1209" s="1062"/>
      <c r="BB1209" s="1063"/>
    </row>
    <row r="1210" spans="1:54" ht="12.6" customHeight="1">
      <c r="A1210" s="1061"/>
      <c r="B1210" s="1062"/>
      <c r="C1210" s="1062"/>
      <c r="D1210" s="1062"/>
      <c r="E1210" s="1062"/>
      <c r="F1210" s="1062"/>
      <c r="G1210" s="1062"/>
      <c r="H1210" s="1062"/>
      <c r="I1210" s="1062"/>
      <c r="J1210" s="1062"/>
      <c r="K1210" s="1062"/>
      <c r="L1210" s="1062"/>
      <c r="M1210" s="1062"/>
      <c r="N1210" s="1062"/>
      <c r="O1210" s="1062"/>
      <c r="P1210" s="1062"/>
      <c r="Q1210" s="1062"/>
      <c r="R1210" s="1062"/>
      <c r="S1210" s="1062"/>
      <c r="T1210" s="1062"/>
      <c r="U1210" s="1062"/>
      <c r="V1210" s="1062"/>
      <c r="W1210" s="1062"/>
      <c r="X1210" s="1062"/>
      <c r="Y1210" s="1062"/>
      <c r="Z1210" s="1062"/>
      <c r="AA1210" s="1062"/>
      <c r="AB1210" s="1062"/>
      <c r="AC1210" s="1062"/>
      <c r="AD1210" s="1062"/>
      <c r="AE1210" s="1062"/>
      <c r="AF1210" s="1062"/>
      <c r="AG1210" s="1062"/>
      <c r="AH1210" s="1062"/>
      <c r="AI1210" s="1062"/>
      <c r="AJ1210" s="1062"/>
      <c r="AK1210" s="1062"/>
      <c r="AL1210" s="1062"/>
      <c r="AM1210" s="1062"/>
      <c r="AN1210" s="1062"/>
      <c r="AO1210" s="1062"/>
      <c r="AP1210" s="1062"/>
      <c r="AQ1210" s="1062"/>
      <c r="AR1210" s="1062"/>
      <c r="AS1210" s="1062"/>
      <c r="AT1210" s="1062"/>
      <c r="AU1210" s="1062"/>
      <c r="AV1210" s="1062"/>
      <c r="AW1210" s="1062"/>
      <c r="AX1210" s="1062"/>
      <c r="AY1210" s="1062"/>
      <c r="AZ1210" s="1062"/>
      <c r="BA1210" s="1062"/>
      <c r="BB1210" s="1063"/>
    </row>
    <row r="1211" spans="1:54" ht="12.6" customHeight="1">
      <c r="A1211" s="1061"/>
      <c r="B1211" s="1062"/>
      <c r="C1211" s="1062"/>
      <c r="D1211" s="1062"/>
      <c r="E1211" s="1062"/>
      <c r="F1211" s="1062"/>
      <c r="G1211" s="1062"/>
      <c r="H1211" s="1062"/>
      <c r="I1211" s="1062"/>
      <c r="J1211" s="1062"/>
      <c r="K1211" s="1062"/>
      <c r="L1211" s="1062"/>
      <c r="M1211" s="1062"/>
      <c r="N1211" s="1062"/>
      <c r="O1211" s="1062"/>
      <c r="P1211" s="1062"/>
      <c r="Q1211" s="1062"/>
      <c r="R1211" s="1062"/>
      <c r="S1211" s="1062"/>
      <c r="T1211" s="1062"/>
      <c r="U1211" s="1062"/>
      <c r="V1211" s="1062"/>
      <c r="W1211" s="1062"/>
      <c r="X1211" s="1062"/>
      <c r="Y1211" s="1062"/>
      <c r="Z1211" s="1062"/>
      <c r="AA1211" s="1062"/>
      <c r="AB1211" s="1062"/>
      <c r="AC1211" s="1062"/>
      <c r="AD1211" s="1062"/>
      <c r="AE1211" s="1062"/>
      <c r="AF1211" s="1062"/>
      <c r="AG1211" s="1062"/>
      <c r="AH1211" s="1062"/>
      <c r="AI1211" s="1062"/>
      <c r="AJ1211" s="1062"/>
      <c r="AK1211" s="1062"/>
      <c r="AL1211" s="1062"/>
      <c r="AM1211" s="1062"/>
      <c r="AN1211" s="1062"/>
      <c r="AO1211" s="1062"/>
      <c r="AP1211" s="1062"/>
      <c r="AQ1211" s="1062"/>
      <c r="AR1211" s="1062"/>
      <c r="AS1211" s="1062"/>
      <c r="AT1211" s="1062"/>
      <c r="AU1211" s="1062"/>
      <c r="AV1211" s="1062"/>
      <c r="AW1211" s="1062"/>
      <c r="AX1211" s="1062"/>
      <c r="AY1211" s="1062"/>
      <c r="AZ1211" s="1062"/>
      <c r="BA1211" s="1062"/>
      <c r="BB1211" s="1063"/>
    </row>
    <row r="1212" spans="1:54" ht="12.6" customHeight="1">
      <c r="A1212" s="1061"/>
      <c r="B1212" s="1062"/>
      <c r="C1212" s="1062"/>
      <c r="D1212" s="1062"/>
      <c r="E1212" s="1062"/>
      <c r="F1212" s="1062"/>
      <c r="G1212" s="1062"/>
      <c r="H1212" s="1062"/>
      <c r="I1212" s="1062"/>
      <c r="J1212" s="1062"/>
      <c r="K1212" s="1062"/>
      <c r="L1212" s="1062"/>
      <c r="M1212" s="1062"/>
      <c r="N1212" s="1062"/>
      <c r="O1212" s="1062"/>
      <c r="P1212" s="1062"/>
      <c r="Q1212" s="1062"/>
      <c r="R1212" s="1062"/>
      <c r="S1212" s="1062"/>
      <c r="T1212" s="1062"/>
      <c r="U1212" s="1062"/>
      <c r="V1212" s="1062"/>
      <c r="W1212" s="1062"/>
      <c r="X1212" s="1062"/>
      <c r="Y1212" s="1062"/>
      <c r="Z1212" s="1062"/>
      <c r="AA1212" s="1062"/>
      <c r="AB1212" s="1062"/>
      <c r="AC1212" s="1062"/>
      <c r="AD1212" s="1062"/>
      <c r="AE1212" s="1062"/>
      <c r="AF1212" s="1062"/>
      <c r="AG1212" s="1062"/>
      <c r="AH1212" s="1062"/>
      <c r="AI1212" s="1062"/>
      <c r="AJ1212" s="1062"/>
      <c r="AK1212" s="1062"/>
      <c r="AL1212" s="1062"/>
      <c r="AM1212" s="1062"/>
      <c r="AN1212" s="1062"/>
      <c r="AO1212" s="1062"/>
      <c r="AP1212" s="1062"/>
      <c r="AQ1212" s="1062"/>
      <c r="AR1212" s="1062"/>
      <c r="AS1212" s="1062"/>
      <c r="AT1212" s="1062"/>
      <c r="AU1212" s="1062"/>
      <c r="AV1212" s="1062"/>
      <c r="AW1212" s="1062"/>
      <c r="AX1212" s="1062"/>
      <c r="AY1212" s="1062"/>
      <c r="AZ1212" s="1062"/>
      <c r="BA1212" s="1062"/>
      <c r="BB1212" s="1063"/>
    </row>
    <row r="1213" spans="1:54" ht="12.6" customHeight="1">
      <c r="A1213" s="1061"/>
      <c r="B1213" s="1062"/>
      <c r="C1213" s="1062"/>
      <c r="D1213" s="1062"/>
      <c r="E1213" s="1062"/>
      <c r="F1213" s="1062"/>
      <c r="G1213" s="1062"/>
      <c r="H1213" s="1062"/>
      <c r="I1213" s="1062"/>
      <c r="J1213" s="1062"/>
      <c r="K1213" s="1062"/>
      <c r="L1213" s="1062"/>
      <c r="M1213" s="1062"/>
      <c r="N1213" s="1062"/>
      <c r="O1213" s="1062"/>
      <c r="P1213" s="1062"/>
      <c r="Q1213" s="1062"/>
      <c r="R1213" s="1062"/>
      <c r="S1213" s="1062"/>
      <c r="T1213" s="1062"/>
      <c r="U1213" s="1062"/>
      <c r="V1213" s="1062"/>
      <c r="W1213" s="1062"/>
      <c r="X1213" s="1062"/>
      <c r="Y1213" s="1062"/>
      <c r="Z1213" s="1062"/>
      <c r="AA1213" s="1062"/>
      <c r="AB1213" s="1062"/>
      <c r="AC1213" s="1062"/>
      <c r="AD1213" s="1062"/>
      <c r="AE1213" s="1062"/>
      <c r="AF1213" s="1062"/>
      <c r="AG1213" s="1062"/>
      <c r="AH1213" s="1062"/>
      <c r="AI1213" s="1062"/>
      <c r="AJ1213" s="1062"/>
      <c r="AK1213" s="1062"/>
      <c r="AL1213" s="1062"/>
      <c r="AM1213" s="1062"/>
      <c r="AN1213" s="1062"/>
      <c r="AO1213" s="1062"/>
      <c r="AP1213" s="1062"/>
      <c r="AQ1213" s="1062"/>
      <c r="AR1213" s="1062"/>
      <c r="AS1213" s="1062"/>
      <c r="AT1213" s="1062"/>
      <c r="AU1213" s="1062"/>
      <c r="AV1213" s="1062"/>
      <c r="AW1213" s="1062"/>
      <c r="AX1213" s="1062"/>
      <c r="AY1213" s="1062"/>
      <c r="AZ1213" s="1062"/>
      <c r="BA1213" s="1062"/>
      <c r="BB1213" s="1063"/>
    </row>
    <row r="1214" spans="1:54" ht="12.6" customHeight="1">
      <c r="A1214" s="1061"/>
      <c r="B1214" s="1062"/>
      <c r="C1214" s="1062"/>
      <c r="D1214" s="1062"/>
      <c r="E1214" s="1062"/>
      <c r="F1214" s="1062"/>
      <c r="G1214" s="1062"/>
      <c r="H1214" s="1062"/>
      <c r="I1214" s="1062"/>
      <c r="J1214" s="1062"/>
      <c r="K1214" s="1062"/>
      <c r="L1214" s="1062"/>
      <c r="M1214" s="1062"/>
      <c r="N1214" s="1062"/>
      <c r="O1214" s="1062"/>
      <c r="P1214" s="1062"/>
      <c r="Q1214" s="1062"/>
      <c r="R1214" s="1062"/>
      <c r="S1214" s="1062"/>
      <c r="T1214" s="1062"/>
      <c r="U1214" s="1062"/>
      <c r="V1214" s="1062"/>
      <c r="W1214" s="1062"/>
      <c r="X1214" s="1062"/>
      <c r="Y1214" s="1062"/>
      <c r="Z1214" s="1062"/>
      <c r="AA1214" s="1062"/>
      <c r="AB1214" s="1062"/>
      <c r="AC1214" s="1062"/>
      <c r="AD1214" s="1062"/>
      <c r="AE1214" s="1062"/>
      <c r="AF1214" s="1062"/>
      <c r="AG1214" s="1062"/>
      <c r="AH1214" s="1062"/>
      <c r="AI1214" s="1062"/>
      <c r="AJ1214" s="1062"/>
      <c r="AK1214" s="1062"/>
      <c r="AL1214" s="1062"/>
      <c r="AM1214" s="1062"/>
      <c r="AN1214" s="1062"/>
      <c r="AO1214" s="1062"/>
      <c r="AP1214" s="1062"/>
      <c r="AQ1214" s="1062"/>
      <c r="AR1214" s="1062"/>
      <c r="AS1214" s="1062"/>
      <c r="AT1214" s="1062"/>
      <c r="AU1214" s="1062"/>
      <c r="AV1214" s="1062"/>
      <c r="AW1214" s="1062"/>
      <c r="AX1214" s="1062"/>
      <c r="AY1214" s="1062"/>
      <c r="AZ1214" s="1062"/>
      <c r="BA1214" s="1062"/>
      <c r="BB1214" s="1063"/>
    </row>
    <row r="1215" spans="1:54" ht="12.6" customHeight="1">
      <c r="A1215" s="1061"/>
      <c r="B1215" s="1062"/>
      <c r="C1215" s="1062"/>
      <c r="D1215" s="1062"/>
      <c r="E1215" s="1062"/>
      <c r="F1215" s="1062"/>
      <c r="G1215" s="1062"/>
      <c r="H1215" s="1062"/>
      <c r="I1215" s="1062"/>
      <c r="J1215" s="1062"/>
      <c r="K1215" s="1062"/>
      <c r="L1215" s="1062"/>
      <c r="M1215" s="1062"/>
      <c r="N1215" s="1062"/>
      <c r="O1215" s="1062"/>
      <c r="P1215" s="1062"/>
      <c r="Q1215" s="1062"/>
      <c r="R1215" s="1062"/>
      <c r="S1215" s="1062"/>
      <c r="T1215" s="1062"/>
      <c r="U1215" s="1062"/>
      <c r="V1215" s="1062"/>
      <c r="W1215" s="1062"/>
      <c r="X1215" s="1062"/>
      <c r="Y1215" s="1062"/>
      <c r="Z1215" s="1062"/>
      <c r="AA1215" s="1062"/>
      <c r="AB1215" s="1062"/>
      <c r="AC1215" s="1062"/>
      <c r="AD1215" s="1062"/>
      <c r="AE1215" s="1062"/>
      <c r="AF1215" s="1062"/>
      <c r="AG1215" s="1062"/>
      <c r="AH1215" s="1062"/>
      <c r="AI1215" s="1062"/>
      <c r="AJ1215" s="1062"/>
      <c r="AK1215" s="1062"/>
      <c r="AL1215" s="1062"/>
      <c r="AM1215" s="1062"/>
      <c r="AN1215" s="1062"/>
      <c r="AO1215" s="1062"/>
      <c r="AP1215" s="1062"/>
      <c r="AQ1215" s="1062"/>
      <c r="AR1215" s="1062"/>
      <c r="AS1215" s="1062"/>
      <c r="AT1215" s="1062"/>
      <c r="AU1215" s="1062"/>
      <c r="AV1215" s="1062"/>
      <c r="AW1215" s="1062"/>
      <c r="AX1215" s="1062"/>
      <c r="AY1215" s="1062"/>
      <c r="AZ1215" s="1062"/>
      <c r="BA1215" s="1062"/>
      <c r="BB1215" s="1063"/>
    </row>
    <row r="1216" spans="1:54" ht="12.6" customHeight="1">
      <c r="A1216" s="1064"/>
      <c r="B1216" s="1065"/>
      <c r="C1216" s="1065"/>
      <c r="D1216" s="1065"/>
      <c r="E1216" s="1065"/>
      <c r="F1216" s="1065"/>
      <c r="G1216" s="1065"/>
      <c r="H1216" s="1065"/>
      <c r="I1216" s="1065"/>
      <c r="J1216" s="1065"/>
      <c r="K1216" s="1065"/>
      <c r="L1216" s="1065"/>
      <c r="M1216" s="1065"/>
      <c r="N1216" s="1065"/>
      <c r="O1216" s="1065"/>
      <c r="P1216" s="1065"/>
      <c r="Q1216" s="1065"/>
      <c r="R1216" s="1065"/>
      <c r="S1216" s="1065"/>
      <c r="T1216" s="1065"/>
      <c r="U1216" s="1065"/>
      <c r="V1216" s="1065"/>
      <c r="W1216" s="1065"/>
      <c r="X1216" s="1065"/>
      <c r="Y1216" s="1065"/>
      <c r="Z1216" s="1065"/>
      <c r="AA1216" s="1065"/>
      <c r="AB1216" s="1065"/>
      <c r="AC1216" s="1065"/>
      <c r="AD1216" s="1065"/>
      <c r="AE1216" s="1065"/>
      <c r="AF1216" s="1065"/>
      <c r="AG1216" s="1065"/>
      <c r="AH1216" s="1065"/>
      <c r="AI1216" s="1065"/>
      <c r="AJ1216" s="1065"/>
      <c r="AK1216" s="1065"/>
      <c r="AL1216" s="1065"/>
      <c r="AM1216" s="1065"/>
      <c r="AN1216" s="1065"/>
      <c r="AO1216" s="1065"/>
      <c r="AP1216" s="1065"/>
      <c r="AQ1216" s="1065"/>
      <c r="AR1216" s="1065"/>
      <c r="AS1216" s="1065"/>
      <c r="AT1216" s="1065"/>
      <c r="AU1216" s="1065"/>
      <c r="AV1216" s="1065"/>
      <c r="AW1216" s="1065"/>
      <c r="AX1216" s="1065"/>
      <c r="AY1216" s="1065"/>
      <c r="AZ1216" s="1065"/>
      <c r="BA1216" s="1065"/>
      <c r="BB1216" s="1066"/>
    </row>
    <row r="1217" spans="1:54" s="289" customFormat="1" ht="12.6" customHeight="1">
      <c r="A1217" s="315" t="s">
        <v>3609</v>
      </c>
    </row>
    <row r="1218" spans="1:54" s="289" customFormat="1" ht="12.6" customHeight="1">
      <c r="A1218" s="315" t="s">
        <v>2302</v>
      </c>
      <c r="B1218" s="393"/>
      <c r="C1218" s="1036" t="str">
        <f>$C$2</f>
        <v>ELEKTROSYSTEM, a.s.</v>
      </c>
      <c r="D1218" s="1036"/>
      <c r="E1218" s="1036"/>
      <c r="F1218" s="1036"/>
      <c r="G1218" s="1036"/>
      <c r="H1218" s="1036"/>
      <c r="I1218" s="1036"/>
      <c r="J1218" s="1036"/>
      <c r="K1218" s="1036"/>
      <c r="L1218" s="1036"/>
      <c r="M1218" s="1036"/>
      <c r="N1218" s="1036"/>
      <c r="O1218" s="1036"/>
      <c r="P1218" s="1036"/>
      <c r="Q1218" s="1036"/>
      <c r="R1218" s="1036"/>
      <c r="S1218" s="1036"/>
      <c r="T1218" s="1036"/>
      <c r="U1218" s="1036"/>
      <c r="V1218" s="1036"/>
      <c r="W1218" s="1036"/>
      <c r="X1218" s="1036"/>
      <c r="Y1218" s="1036"/>
      <c r="Z1218" s="1037"/>
      <c r="AB1218" s="289" t="s">
        <v>922</v>
      </c>
      <c r="AD1218" s="1035" t="str">
        <f>$AD$2</f>
        <v>31571875</v>
      </c>
      <c r="AE1218" s="1036"/>
      <c r="AF1218" s="1036"/>
      <c r="AG1218" s="1036"/>
      <c r="AH1218" s="1036"/>
      <c r="AI1218" s="1036"/>
      <c r="AJ1218" s="1036"/>
      <c r="AK1218" s="1037"/>
      <c r="AL1218" s="289" t="s">
        <v>844</v>
      </c>
      <c r="AN1218" s="1026" t="str">
        <f>$AN$1106</f>
        <v>21020448496</v>
      </c>
      <c r="AO1218" s="1027"/>
      <c r="AP1218" s="1027"/>
      <c r="AQ1218" s="1027"/>
      <c r="AR1218" s="1027"/>
      <c r="AS1218" s="1027"/>
      <c r="AT1218" s="1027"/>
      <c r="AU1218" s="1027"/>
      <c r="AV1218" s="1027"/>
      <c r="AW1218" s="1027"/>
      <c r="AX1218" s="1027"/>
      <c r="AY1218" s="1027"/>
      <c r="AZ1218" s="1027"/>
      <c r="BA1218" s="1027"/>
      <c r="BB1218" s="1028"/>
    </row>
    <row r="1219" spans="1:54" ht="12.6" customHeight="1">
      <c r="AR1219" s="842"/>
      <c r="AS1219" s="842"/>
      <c r="AT1219" s="842"/>
      <c r="AU1219" s="842"/>
      <c r="AV1219" s="842"/>
      <c r="AW1219" s="842"/>
      <c r="AX1219" s="842"/>
      <c r="AY1219" s="842"/>
      <c r="AZ1219" s="842"/>
      <c r="BA1219" s="842"/>
      <c r="BB1219" s="842"/>
    </row>
    <row r="1220" spans="1:54" ht="12.6" customHeight="1">
      <c r="A1220" s="841" t="s">
        <v>1612</v>
      </c>
      <c r="B1220" s="842"/>
      <c r="C1220" s="842"/>
      <c r="D1220" s="842"/>
      <c r="E1220" s="842"/>
      <c r="F1220" s="842"/>
      <c r="G1220" s="842"/>
      <c r="H1220" s="842"/>
      <c r="I1220" s="842"/>
      <c r="J1220" s="842"/>
      <c r="K1220" s="842"/>
      <c r="L1220" s="842"/>
      <c r="M1220" s="842"/>
      <c r="N1220" s="842"/>
      <c r="O1220" s="842"/>
      <c r="P1220" s="842"/>
      <c r="Q1220" s="842"/>
      <c r="R1220" s="842"/>
      <c r="S1220" s="842"/>
      <c r="T1220" s="842"/>
      <c r="U1220" s="842"/>
      <c r="V1220" s="842"/>
      <c r="W1220" s="842"/>
      <c r="X1220" s="842"/>
      <c r="Y1220" s="842"/>
      <c r="Z1220" s="842"/>
      <c r="AA1220" s="842"/>
      <c r="AB1220" s="842"/>
      <c r="AC1220" s="842"/>
      <c r="AD1220" s="842"/>
      <c r="AE1220" s="842"/>
      <c r="AF1220" s="842"/>
      <c r="AG1220" s="842"/>
      <c r="AH1220" s="842"/>
      <c r="AI1220" s="842"/>
      <c r="AJ1220" s="842"/>
      <c r="AK1220" s="842"/>
      <c r="AL1220" s="842"/>
      <c r="AM1220" s="842"/>
      <c r="AN1220" s="842"/>
      <c r="AO1220" s="842"/>
      <c r="AP1220" s="842"/>
      <c r="AQ1220" s="842"/>
      <c r="AR1220" s="842"/>
      <c r="AS1220" s="842"/>
      <c r="AT1220" s="842"/>
      <c r="AU1220" s="842"/>
      <c r="AV1220" s="842"/>
      <c r="AW1220" s="842"/>
      <c r="AX1220" s="842"/>
      <c r="AY1220" s="842"/>
      <c r="AZ1220" s="842"/>
      <c r="BA1220" s="842"/>
      <c r="BB1220" s="842"/>
    </row>
    <row r="1221" spans="1:54" ht="12.6" customHeight="1">
      <c r="A1221" s="1058"/>
      <c r="B1221" s="1059"/>
      <c r="C1221" s="1059"/>
      <c r="D1221" s="1059"/>
      <c r="E1221" s="1059"/>
      <c r="F1221" s="1059"/>
      <c r="G1221" s="1059"/>
      <c r="H1221" s="1059"/>
      <c r="I1221" s="1059"/>
      <c r="J1221" s="1059"/>
      <c r="K1221" s="1059"/>
      <c r="L1221" s="1059"/>
      <c r="M1221" s="1059"/>
      <c r="N1221" s="1059"/>
      <c r="O1221" s="1059"/>
      <c r="P1221" s="1059"/>
      <c r="Q1221" s="1059"/>
      <c r="R1221" s="1059"/>
      <c r="S1221" s="1059"/>
      <c r="T1221" s="1059"/>
      <c r="U1221" s="1059"/>
      <c r="V1221" s="1059"/>
      <c r="W1221" s="1059"/>
      <c r="X1221" s="1059"/>
      <c r="Y1221" s="1059"/>
      <c r="Z1221" s="1059"/>
      <c r="AA1221" s="1059"/>
      <c r="AB1221" s="1059"/>
      <c r="AC1221" s="1059"/>
      <c r="AD1221" s="1059"/>
      <c r="AE1221" s="1059"/>
      <c r="AF1221" s="1059"/>
      <c r="AG1221" s="1059"/>
      <c r="AH1221" s="1059"/>
      <c r="AI1221" s="1059"/>
      <c r="AJ1221" s="1059"/>
      <c r="AK1221" s="1059"/>
      <c r="AL1221" s="1059"/>
      <c r="AM1221" s="1059"/>
      <c r="AN1221" s="1059"/>
      <c r="AO1221" s="1059"/>
      <c r="AP1221" s="1059"/>
      <c r="AQ1221" s="1059"/>
      <c r="AR1221" s="1059"/>
      <c r="AS1221" s="1059"/>
      <c r="AT1221" s="1059"/>
      <c r="AU1221" s="1059"/>
      <c r="AV1221" s="1059"/>
      <c r="AW1221" s="1059"/>
      <c r="AX1221" s="1059"/>
      <c r="AY1221" s="1059"/>
      <c r="AZ1221" s="1059"/>
      <c r="BA1221" s="1059"/>
      <c r="BB1221" s="1060"/>
    </row>
    <row r="1222" spans="1:54" ht="12.6" customHeight="1">
      <c r="A1222" s="1061"/>
      <c r="B1222" s="1062"/>
      <c r="C1222" s="1062"/>
      <c r="D1222" s="1062"/>
      <c r="E1222" s="1062"/>
      <c r="F1222" s="1062"/>
      <c r="G1222" s="1062"/>
      <c r="H1222" s="1062"/>
      <c r="I1222" s="1062"/>
      <c r="J1222" s="1062"/>
      <c r="K1222" s="1062"/>
      <c r="L1222" s="1062"/>
      <c r="M1222" s="1062"/>
      <c r="N1222" s="1062"/>
      <c r="O1222" s="1062"/>
      <c r="P1222" s="1062"/>
      <c r="Q1222" s="1062"/>
      <c r="R1222" s="1062"/>
      <c r="S1222" s="1062"/>
      <c r="T1222" s="1062"/>
      <c r="U1222" s="1062"/>
      <c r="V1222" s="1062"/>
      <c r="W1222" s="1062"/>
      <c r="X1222" s="1062"/>
      <c r="Y1222" s="1062"/>
      <c r="Z1222" s="1062"/>
      <c r="AA1222" s="1062"/>
      <c r="AB1222" s="1062"/>
      <c r="AC1222" s="1062"/>
      <c r="AD1222" s="1062"/>
      <c r="AE1222" s="1062"/>
      <c r="AF1222" s="1062"/>
      <c r="AG1222" s="1062"/>
      <c r="AH1222" s="1062"/>
      <c r="AI1222" s="1062"/>
      <c r="AJ1222" s="1062"/>
      <c r="AK1222" s="1062"/>
      <c r="AL1222" s="1062"/>
      <c r="AM1222" s="1062"/>
      <c r="AN1222" s="1062"/>
      <c r="AO1222" s="1062"/>
      <c r="AP1222" s="1062"/>
      <c r="AQ1222" s="1062"/>
      <c r="AR1222" s="1062"/>
      <c r="AS1222" s="1062"/>
      <c r="AT1222" s="1062"/>
      <c r="AU1222" s="1062"/>
      <c r="AV1222" s="1062"/>
      <c r="AW1222" s="1062"/>
      <c r="AX1222" s="1062"/>
      <c r="AY1222" s="1062"/>
      <c r="AZ1222" s="1062"/>
      <c r="BA1222" s="1062"/>
      <c r="BB1222" s="1063"/>
    </row>
    <row r="1223" spans="1:54" ht="12.6" customHeight="1">
      <c r="A1223" s="1061"/>
      <c r="B1223" s="1062"/>
      <c r="C1223" s="1062"/>
      <c r="D1223" s="1062"/>
      <c r="E1223" s="1062"/>
      <c r="F1223" s="1062"/>
      <c r="G1223" s="1062"/>
      <c r="H1223" s="1062"/>
      <c r="I1223" s="1062"/>
      <c r="J1223" s="1062"/>
      <c r="K1223" s="1062"/>
      <c r="L1223" s="1062"/>
      <c r="M1223" s="1062"/>
      <c r="N1223" s="1062"/>
      <c r="O1223" s="1062"/>
      <c r="P1223" s="1062"/>
      <c r="Q1223" s="1062"/>
      <c r="R1223" s="1062"/>
      <c r="S1223" s="1062"/>
      <c r="T1223" s="1062"/>
      <c r="U1223" s="1062"/>
      <c r="V1223" s="1062"/>
      <c r="W1223" s="1062"/>
      <c r="X1223" s="1062"/>
      <c r="Y1223" s="1062"/>
      <c r="Z1223" s="1062"/>
      <c r="AA1223" s="1062"/>
      <c r="AB1223" s="1062"/>
      <c r="AC1223" s="1062"/>
      <c r="AD1223" s="1062"/>
      <c r="AE1223" s="1062"/>
      <c r="AF1223" s="1062"/>
      <c r="AG1223" s="1062"/>
      <c r="AH1223" s="1062"/>
      <c r="AI1223" s="1062"/>
      <c r="AJ1223" s="1062"/>
      <c r="AK1223" s="1062"/>
      <c r="AL1223" s="1062"/>
      <c r="AM1223" s="1062"/>
      <c r="AN1223" s="1062"/>
      <c r="AO1223" s="1062"/>
      <c r="AP1223" s="1062"/>
      <c r="AQ1223" s="1062"/>
      <c r="AR1223" s="1062"/>
      <c r="AS1223" s="1062"/>
      <c r="AT1223" s="1062"/>
      <c r="AU1223" s="1062"/>
      <c r="AV1223" s="1062"/>
      <c r="AW1223" s="1062"/>
      <c r="AX1223" s="1062"/>
      <c r="AY1223" s="1062"/>
      <c r="AZ1223" s="1062"/>
      <c r="BA1223" s="1062"/>
      <c r="BB1223" s="1063"/>
    </row>
    <row r="1224" spans="1:54" ht="12.6" customHeight="1">
      <c r="A1224" s="1061"/>
      <c r="B1224" s="1062"/>
      <c r="C1224" s="1062"/>
      <c r="D1224" s="1062"/>
      <c r="E1224" s="1062"/>
      <c r="F1224" s="1062"/>
      <c r="G1224" s="1062"/>
      <c r="H1224" s="1062"/>
      <c r="I1224" s="1062"/>
      <c r="J1224" s="1062"/>
      <c r="K1224" s="1062"/>
      <c r="L1224" s="1062"/>
      <c r="M1224" s="1062"/>
      <c r="N1224" s="1062"/>
      <c r="O1224" s="1062"/>
      <c r="P1224" s="1062"/>
      <c r="Q1224" s="1062"/>
      <c r="R1224" s="1062"/>
      <c r="S1224" s="1062"/>
      <c r="T1224" s="1062"/>
      <c r="U1224" s="1062"/>
      <c r="V1224" s="1062"/>
      <c r="W1224" s="1062"/>
      <c r="X1224" s="1062"/>
      <c r="Y1224" s="1062"/>
      <c r="Z1224" s="1062"/>
      <c r="AA1224" s="1062"/>
      <c r="AB1224" s="1062"/>
      <c r="AC1224" s="1062"/>
      <c r="AD1224" s="1062"/>
      <c r="AE1224" s="1062"/>
      <c r="AF1224" s="1062"/>
      <c r="AG1224" s="1062"/>
      <c r="AH1224" s="1062"/>
      <c r="AI1224" s="1062"/>
      <c r="AJ1224" s="1062"/>
      <c r="AK1224" s="1062"/>
      <c r="AL1224" s="1062"/>
      <c r="AM1224" s="1062"/>
      <c r="AN1224" s="1062"/>
      <c r="AO1224" s="1062"/>
      <c r="AP1224" s="1062"/>
      <c r="AQ1224" s="1062"/>
      <c r="AR1224" s="1062"/>
      <c r="AS1224" s="1062"/>
      <c r="AT1224" s="1062"/>
      <c r="AU1224" s="1062"/>
      <c r="AV1224" s="1062"/>
      <c r="AW1224" s="1062"/>
      <c r="AX1224" s="1062"/>
      <c r="AY1224" s="1062"/>
      <c r="AZ1224" s="1062"/>
      <c r="BA1224" s="1062"/>
      <c r="BB1224" s="1063"/>
    </row>
    <row r="1225" spans="1:54" ht="12.6" customHeight="1">
      <c r="A1225" s="1061"/>
      <c r="B1225" s="1062"/>
      <c r="C1225" s="1062"/>
      <c r="D1225" s="1062"/>
      <c r="E1225" s="1062"/>
      <c r="F1225" s="1062"/>
      <c r="G1225" s="1062"/>
      <c r="H1225" s="1062"/>
      <c r="I1225" s="1062"/>
      <c r="J1225" s="1062"/>
      <c r="K1225" s="1062"/>
      <c r="L1225" s="1062"/>
      <c r="M1225" s="1062"/>
      <c r="N1225" s="1062"/>
      <c r="O1225" s="1062"/>
      <c r="P1225" s="1062"/>
      <c r="Q1225" s="1062"/>
      <c r="R1225" s="1062"/>
      <c r="S1225" s="1062"/>
      <c r="T1225" s="1062"/>
      <c r="U1225" s="1062"/>
      <c r="V1225" s="1062"/>
      <c r="W1225" s="1062"/>
      <c r="X1225" s="1062"/>
      <c r="Y1225" s="1062"/>
      <c r="Z1225" s="1062"/>
      <c r="AA1225" s="1062"/>
      <c r="AB1225" s="1062"/>
      <c r="AC1225" s="1062"/>
      <c r="AD1225" s="1062"/>
      <c r="AE1225" s="1062"/>
      <c r="AF1225" s="1062"/>
      <c r="AG1225" s="1062"/>
      <c r="AH1225" s="1062"/>
      <c r="AI1225" s="1062"/>
      <c r="AJ1225" s="1062"/>
      <c r="AK1225" s="1062"/>
      <c r="AL1225" s="1062"/>
      <c r="AM1225" s="1062"/>
      <c r="AN1225" s="1062"/>
      <c r="AO1225" s="1062"/>
      <c r="AP1225" s="1062"/>
      <c r="AQ1225" s="1062"/>
      <c r="AR1225" s="1062"/>
      <c r="AS1225" s="1062"/>
      <c r="AT1225" s="1062"/>
      <c r="AU1225" s="1062"/>
      <c r="AV1225" s="1062"/>
      <c r="AW1225" s="1062"/>
      <c r="AX1225" s="1062"/>
      <c r="AY1225" s="1062"/>
      <c r="AZ1225" s="1062"/>
      <c r="BA1225" s="1062"/>
      <c r="BB1225" s="1063"/>
    </row>
    <row r="1226" spans="1:54" ht="12.6" customHeight="1">
      <c r="A1226" s="1061"/>
      <c r="B1226" s="1062"/>
      <c r="C1226" s="1062"/>
      <c r="D1226" s="1062"/>
      <c r="E1226" s="1062"/>
      <c r="F1226" s="1062"/>
      <c r="G1226" s="1062"/>
      <c r="H1226" s="1062"/>
      <c r="I1226" s="1062"/>
      <c r="J1226" s="1062"/>
      <c r="K1226" s="1062"/>
      <c r="L1226" s="1062"/>
      <c r="M1226" s="1062"/>
      <c r="N1226" s="1062"/>
      <c r="O1226" s="1062"/>
      <c r="P1226" s="1062"/>
      <c r="Q1226" s="1062"/>
      <c r="R1226" s="1062"/>
      <c r="S1226" s="1062"/>
      <c r="T1226" s="1062"/>
      <c r="U1226" s="1062"/>
      <c r="V1226" s="1062"/>
      <c r="W1226" s="1062"/>
      <c r="X1226" s="1062"/>
      <c r="Y1226" s="1062"/>
      <c r="Z1226" s="1062"/>
      <c r="AA1226" s="1062"/>
      <c r="AB1226" s="1062"/>
      <c r="AC1226" s="1062"/>
      <c r="AD1226" s="1062"/>
      <c r="AE1226" s="1062"/>
      <c r="AF1226" s="1062"/>
      <c r="AG1226" s="1062"/>
      <c r="AH1226" s="1062"/>
      <c r="AI1226" s="1062"/>
      <c r="AJ1226" s="1062"/>
      <c r="AK1226" s="1062"/>
      <c r="AL1226" s="1062"/>
      <c r="AM1226" s="1062"/>
      <c r="AN1226" s="1062"/>
      <c r="AO1226" s="1062"/>
      <c r="AP1226" s="1062"/>
      <c r="AQ1226" s="1062"/>
      <c r="AR1226" s="1062"/>
      <c r="AS1226" s="1062"/>
      <c r="AT1226" s="1062"/>
      <c r="AU1226" s="1062"/>
      <c r="AV1226" s="1062"/>
      <c r="AW1226" s="1062"/>
      <c r="AX1226" s="1062"/>
      <c r="AY1226" s="1062"/>
      <c r="AZ1226" s="1062"/>
      <c r="BA1226" s="1062"/>
      <c r="BB1226" s="1063"/>
    </row>
    <row r="1227" spans="1:54" ht="12.6" customHeight="1">
      <c r="A1227" s="1061"/>
      <c r="B1227" s="1062"/>
      <c r="C1227" s="1062"/>
      <c r="D1227" s="1062"/>
      <c r="E1227" s="1062"/>
      <c r="F1227" s="1062"/>
      <c r="G1227" s="1062"/>
      <c r="H1227" s="1062"/>
      <c r="I1227" s="1062"/>
      <c r="J1227" s="1062"/>
      <c r="K1227" s="1062"/>
      <c r="L1227" s="1062"/>
      <c r="M1227" s="1062"/>
      <c r="N1227" s="1062"/>
      <c r="O1227" s="1062"/>
      <c r="P1227" s="1062"/>
      <c r="Q1227" s="1062"/>
      <c r="R1227" s="1062"/>
      <c r="S1227" s="1062"/>
      <c r="T1227" s="1062"/>
      <c r="U1227" s="1062"/>
      <c r="V1227" s="1062"/>
      <c r="W1227" s="1062"/>
      <c r="X1227" s="1062"/>
      <c r="Y1227" s="1062"/>
      <c r="Z1227" s="1062"/>
      <c r="AA1227" s="1062"/>
      <c r="AB1227" s="1062"/>
      <c r="AC1227" s="1062"/>
      <c r="AD1227" s="1062"/>
      <c r="AE1227" s="1062"/>
      <c r="AF1227" s="1062"/>
      <c r="AG1227" s="1062"/>
      <c r="AH1227" s="1062"/>
      <c r="AI1227" s="1062"/>
      <c r="AJ1227" s="1062"/>
      <c r="AK1227" s="1062"/>
      <c r="AL1227" s="1062"/>
      <c r="AM1227" s="1062"/>
      <c r="AN1227" s="1062"/>
      <c r="AO1227" s="1062"/>
      <c r="AP1227" s="1062"/>
      <c r="AQ1227" s="1062"/>
      <c r="AR1227" s="1062"/>
      <c r="AS1227" s="1062"/>
      <c r="AT1227" s="1062"/>
      <c r="AU1227" s="1062"/>
      <c r="AV1227" s="1062"/>
      <c r="AW1227" s="1062"/>
      <c r="AX1227" s="1062"/>
      <c r="AY1227" s="1062"/>
      <c r="AZ1227" s="1062"/>
      <c r="BA1227" s="1062"/>
      <c r="BB1227" s="1063"/>
    </row>
    <row r="1228" spans="1:54" ht="12.6" customHeight="1">
      <c r="A1228" s="1061"/>
      <c r="B1228" s="1062"/>
      <c r="C1228" s="1062"/>
      <c r="D1228" s="1062"/>
      <c r="E1228" s="1062"/>
      <c r="F1228" s="1062"/>
      <c r="G1228" s="1062"/>
      <c r="H1228" s="1062"/>
      <c r="I1228" s="1062"/>
      <c r="J1228" s="1062"/>
      <c r="K1228" s="1062"/>
      <c r="L1228" s="1062"/>
      <c r="M1228" s="1062"/>
      <c r="N1228" s="1062"/>
      <c r="O1228" s="1062"/>
      <c r="P1228" s="1062"/>
      <c r="Q1228" s="1062"/>
      <c r="R1228" s="1062"/>
      <c r="S1228" s="1062"/>
      <c r="T1228" s="1062"/>
      <c r="U1228" s="1062"/>
      <c r="V1228" s="1062"/>
      <c r="W1228" s="1062"/>
      <c r="X1228" s="1062"/>
      <c r="Y1228" s="1062"/>
      <c r="Z1228" s="1062"/>
      <c r="AA1228" s="1062"/>
      <c r="AB1228" s="1062"/>
      <c r="AC1228" s="1062"/>
      <c r="AD1228" s="1062"/>
      <c r="AE1228" s="1062"/>
      <c r="AF1228" s="1062"/>
      <c r="AG1228" s="1062"/>
      <c r="AH1228" s="1062"/>
      <c r="AI1228" s="1062"/>
      <c r="AJ1228" s="1062"/>
      <c r="AK1228" s="1062"/>
      <c r="AL1228" s="1062"/>
      <c r="AM1228" s="1062"/>
      <c r="AN1228" s="1062"/>
      <c r="AO1228" s="1062"/>
      <c r="AP1228" s="1062"/>
      <c r="AQ1228" s="1062"/>
      <c r="AR1228" s="1062"/>
      <c r="AS1228" s="1062"/>
      <c r="AT1228" s="1062"/>
      <c r="AU1228" s="1062"/>
      <c r="AV1228" s="1062"/>
      <c r="AW1228" s="1062"/>
      <c r="AX1228" s="1062"/>
      <c r="AY1228" s="1062"/>
      <c r="AZ1228" s="1062"/>
      <c r="BA1228" s="1062"/>
      <c r="BB1228" s="1063"/>
    </row>
    <row r="1229" spans="1:54" ht="12.6" customHeight="1">
      <c r="A1229" s="1061"/>
      <c r="B1229" s="1062"/>
      <c r="C1229" s="1062"/>
      <c r="D1229" s="1062"/>
      <c r="E1229" s="1062"/>
      <c r="F1229" s="1062"/>
      <c r="G1229" s="1062"/>
      <c r="H1229" s="1062"/>
      <c r="I1229" s="1062"/>
      <c r="J1229" s="1062"/>
      <c r="K1229" s="1062"/>
      <c r="L1229" s="1062"/>
      <c r="M1229" s="1062"/>
      <c r="N1229" s="1062"/>
      <c r="O1229" s="1062"/>
      <c r="P1229" s="1062"/>
      <c r="Q1229" s="1062"/>
      <c r="R1229" s="1062"/>
      <c r="S1229" s="1062"/>
      <c r="T1229" s="1062"/>
      <c r="U1229" s="1062"/>
      <c r="V1229" s="1062"/>
      <c r="W1229" s="1062"/>
      <c r="X1229" s="1062"/>
      <c r="Y1229" s="1062"/>
      <c r="Z1229" s="1062"/>
      <c r="AA1229" s="1062"/>
      <c r="AB1229" s="1062"/>
      <c r="AC1229" s="1062"/>
      <c r="AD1229" s="1062"/>
      <c r="AE1229" s="1062"/>
      <c r="AF1229" s="1062"/>
      <c r="AG1229" s="1062"/>
      <c r="AH1229" s="1062"/>
      <c r="AI1229" s="1062"/>
      <c r="AJ1229" s="1062"/>
      <c r="AK1229" s="1062"/>
      <c r="AL1229" s="1062"/>
      <c r="AM1229" s="1062"/>
      <c r="AN1229" s="1062"/>
      <c r="AO1229" s="1062"/>
      <c r="AP1229" s="1062"/>
      <c r="AQ1229" s="1062"/>
      <c r="AR1229" s="1062"/>
      <c r="AS1229" s="1062"/>
      <c r="AT1229" s="1062"/>
      <c r="AU1229" s="1062"/>
      <c r="AV1229" s="1062"/>
      <c r="AW1229" s="1062"/>
      <c r="AX1229" s="1062"/>
      <c r="AY1229" s="1062"/>
      <c r="AZ1229" s="1062"/>
      <c r="BA1229" s="1062"/>
      <c r="BB1229" s="1063"/>
    </row>
    <row r="1230" spans="1:54" ht="12.6" customHeight="1">
      <c r="A1230" s="1061"/>
      <c r="B1230" s="1062"/>
      <c r="C1230" s="1062"/>
      <c r="D1230" s="1062"/>
      <c r="E1230" s="1062"/>
      <c r="F1230" s="1062"/>
      <c r="G1230" s="1062"/>
      <c r="H1230" s="1062"/>
      <c r="I1230" s="1062"/>
      <c r="J1230" s="1062"/>
      <c r="K1230" s="1062"/>
      <c r="L1230" s="1062"/>
      <c r="M1230" s="1062"/>
      <c r="N1230" s="1062"/>
      <c r="O1230" s="1062"/>
      <c r="P1230" s="1062"/>
      <c r="Q1230" s="1062"/>
      <c r="R1230" s="1062"/>
      <c r="S1230" s="1062"/>
      <c r="T1230" s="1062"/>
      <c r="U1230" s="1062"/>
      <c r="V1230" s="1062"/>
      <c r="W1230" s="1062"/>
      <c r="X1230" s="1062"/>
      <c r="Y1230" s="1062"/>
      <c r="Z1230" s="1062"/>
      <c r="AA1230" s="1062"/>
      <c r="AB1230" s="1062"/>
      <c r="AC1230" s="1062"/>
      <c r="AD1230" s="1062"/>
      <c r="AE1230" s="1062"/>
      <c r="AF1230" s="1062"/>
      <c r="AG1230" s="1062"/>
      <c r="AH1230" s="1062"/>
      <c r="AI1230" s="1062"/>
      <c r="AJ1230" s="1062"/>
      <c r="AK1230" s="1062"/>
      <c r="AL1230" s="1062"/>
      <c r="AM1230" s="1062"/>
      <c r="AN1230" s="1062"/>
      <c r="AO1230" s="1062"/>
      <c r="AP1230" s="1062"/>
      <c r="AQ1230" s="1062"/>
      <c r="AR1230" s="1062"/>
      <c r="AS1230" s="1062"/>
      <c r="AT1230" s="1062"/>
      <c r="AU1230" s="1062"/>
      <c r="AV1230" s="1062"/>
      <c r="AW1230" s="1062"/>
      <c r="AX1230" s="1062"/>
      <c r="AY1230" s="1062"/>
      <c r="AZ1230" s="1062"/>
      <c r="BA1230" s="1062"/>
      <c r="BB1230" s="1063"/>
    </row>
    <row r="1231" spans="1:54" ht="12.6" customHeight="1">
      <c r="A1231" s="1061"/>
      <c r="B1231" s="1062"/>
      <c r="C1231" s="1062"/>
      <c r="D1231" s="1062"/>
      <c r="E1231" s="1062"/>
      <c r="F1231" s="1062"/>
      <c r="G1231" s="1062"/>
      <c r="H1231" s="1062"/>
      <c r="I1231" s="1062"/>
      <c r="J1231" s="1062"/>
      <c r="K1231" s="1062"/>
      <c r="L1231" s="1062"/>
      <c r="M1231" s="1062"/>
      <c r="N1231" s="1062"/>
      <c r="O1231" s="1062"/>
      <c r="P1231" s="1062"/>
      <c r="Q1231" s="1062"/>
      <c r="R1231" s="1062"/>
      <c r="S1231" s="1062"/>
      <c r="T1231" s="1062"/>
      <c r="U1231" s="1062"/>
      <c r="V1231" s="1062"/>
      <c r="W1231" s="1062"/>
      <c r="X1231" s="1062"/>
      <c r="Y1231" s="1062"/>
      <c r="Z1231" s="1062"/>
      <c r="AA1231" s="1062"/>
      <c r="AB1231" s="1062"/>
      <c r="AC1231" s="1062"/>
      <c r="AD1231" s="1062"/>
      <c r="AE1231" s="1062"/>
      <c r="AF1231" s="1062"/>
      <c r="AG1231" s="1062"/>
      <c r="AH1231" s="1062"/>
      <c r="AI1231" s="1062"/>
      <c r="AJ1231" s="1062"/>
      <c r="AK1231" s="1062"/>
      <c r="AL1231" s="1062"/>
      <c r="AM1231" s="1062"/>
      <c r="AN1231" s="1062"/>
      <c r="AO1231" s="1062"/>
      <c r="AP1231" s="1062"/>
      <c r="AQ1231" s="1062"/>
      <c r="AR1231" s="1062"/>
      <c r="AS1231" s="1062"/>
      <c r="AT1231" s="1062"/>
      <c r="AU1231" s="1062"/>
      <c r="AV1231" s="1062"/>
      <c r="AW1231" s="1062"/>
      <c r="AX1231" s="1062"/>
      <c r="AY1231" s="1062"/>
      <c r="AZ1231" s="1062"/>
      <c r="BA1231" s="1062"/>
      <c r="BB1231" s="1063"/>
    </row>
    <row r="1232" spans="1:54" ht="12.6" customHeight="1">
      <c r="A1232" s="1061"/>
      <c r="B1232" s="1062"/>
      <c r="C1232" s="1062"/>
      <c r="D1232" s="1062"/>
      <c r="E1232" s="1062"/>
      <c r="F1232" s="1062"/>
      <c r="G1232" s="1062"/>
      <c r="H1232" s="1062"/>
      <c r="I1232" s="1062"/>
      <c r="J1232" s="1062"/>
      <c r="K1232" s="1062"/>
      <c r="L1232" s="1062"/>
      <c r="M1232" s="1062"/>
      <c r="N1232" s="1062"/>
      <c r="O1232" s="1062"/>
      <c r="P1232" s="1062"/>
      <c r="Q1232" s="1062"/>
      <c r="R1232" s="1062"/>
      <c r="S1232" s="1062"/>
      <c r="T1232" s="1062"/>
      <c r="U1232" s="1062"/>
      <c r="V1232" s="1062"/>
      <c r="W1232" s="1062"/>
      <c r="X1232" s="1062"/>
      <c r="Y1232" s="1062"/>
      <c r="Z1232" s="1062"/>
      <c r="AA1232" s="1062"/>
      <c r="AB1232" s="1062"/>
      <c r="AC1232" s="1062"/>
      <c r="AD1232" s="1062"/>
      <c r="AE1232" s="1062"/>
      <c r="AF1232" s="1062"/>
      <c r="AG1232" s="1062"/>
      <c r="AH1232" s="1062"/>
      <c r="AI1232" s="1062"/>
      <c r="AJ1232" s="1062"/>
      <c r="AK1232" s="1062"/>
      <c r="AL1232" s="1062"/>
      <c r="AM1232" s="1062"/>
      <c r="AN1232" s="1062"/>
      <c r="AO1232" s="1062"/>
      <c r="AP1232" s="1062"/>
      <c r="AQ1232" s="1062"/>
      <c r="AR1232" s="1062"/>
      <c r="AS1232" s="1062"/>
      <c r="AT1232" s="1062"/>
      <c r="AU1232" s="1062"/>
      <c r="AV1232" s="1062"/>
      <c r="AW1232" s="1062"/>
      <c r="AX1232" s="1062"/>
      <c r="AY1232" s="1062"/>
      <c r="AZ1232" s="1062"/>
      <c r="BA1232" s="1062"/>
      <c r="BB1232" s="1063"/>
    </row>
    <row r="1233" spans="1:54" ht="12.6" customHeight="1">
      <c r="A1233" s="1064"/>
      <c r="B1233" s="1065"/>
      <c r="C1233" s="1065"/>
      <c r="D1233" s="1065"/>
      <c r="E1233" s="1065"/>
      <c r="F1233" s="1065"/>
      <c r="G1233" s="1065"/>
      <c r="H1233" s="1065"/>
      <c r="I1233" s="1065"/>
      <c r="J1233" s="1065"/>
      <c r="K1233" s="1065"/>
      <c r="L1233" s="1065"/>
      <c r="M1233" s="1065"/>
      <c r="N1233" s="1065"/>
      <c r="O1233" s="1065"/>
      <c r="P1233" s="1065"/>
      <c r="Q1233" s="1065"/>
      <c r="R1233" s="1065"/>
      <c r="S1233" s="1065"/>
      <c r="T1233" s="1065"/>
      <c r="U1233" s="1065"/>
      <c r="V1233" s="1065"/>
      <c r="W1233" s="1065"/>
      <c r="X1233" s="1065"/>
      <c r="Y1233" s="1065"/>
      <c r="Z1233" s="1065"/>
      <c r="AA1233" s="1065"/>
      <c r="AB1233" s="1065"/>
      <c r="AC1233" s="1065"/>
      <c r="AD1233" s="1065"/>
      <c r="AE1233" s="1065"/>
      <c r="AF1233" s="1065"/>
      <c r="AG1233" s="1065"/>
      <c r="AH1233" s="1065"/>
      <c r="AI1233" s="1065"/>
      <c r="AJ1233" s="1065"/>
      <c r="AK1233" s="1065"/>
      <c r="AL1233" s="1065"/>
      <c r="AM1233" s="1065"/>
      <c r="AN1233" s="1065"/>
      <c r="AO1233" s="1065"/>
      <c r="AP1233" s="1065"/>
      <c r="AQ1233" s="1065"/>
      <c r="AR1233" s="1065"/>
      <c r="AS1233" s="1065"/>
      <c r="AT1233" s="1065"/>
      <c r="AU1233" s="1065"/>
      <c r="AV1233" s="1065"/>
      <c r="AW1233" s="1065"/>
      <c r="AX1233" s="1065"/>
      <c r="AY1233" s="1065"/>
      <c r="AZ1233" s="1065"/>
      <c r="BA1233" s="1065"/>
      <c r="BB1233" s="1066"/>
    </row>
    <row r="1234" spans="1:54" ht="12.6" customHeight="1">
      <c r="A1234" s="842"/>
      <c r="B1234" s="842"/>
      <c r="C1234" s="842"/>
      <c r="D1234" s="842"/>
      <c r="E1234" s="842"/>
      <c r="F1234" s="842"/>
      <c r="G1234" s="842"/>
      <c r="H1234" s="842"/>
      <c r="I1234" s="842"/>
      <c r="J1234" s="842"/>
      <c r="K1234" s="842"/>
      <c r="L1234" s="842"/>
      <c r="M1234" s="842"/>
      <c r="N1234" s="842"/>
      <c r="O1234" s="842"/>
      <c r="P1234" s="842"/>
      <c r="Q1234" s="842"/>
      <c r="R1234" s="842"/>
      <c r="S1234" s="842"/>
      <c r="T1234" s="842"/>
      <c r="U1234" s="842"/>
      <c r="V1234" s="842"/>
      <c r="W1234" s="842"/>
      <c r="X1234" s="842"/>
      <c r="Y1234" s="842"/>
      <c r="Z1234" s="842"/>
      <c r="AA1234" s="842"/>
      <c r="AB1234" s="842"/>
      <c r="AC1234" s="842"/>
      <c r="AD1234" s="842"/>
      <c r="AE1234" s="842"/>
      <c r="AF1234" s="842"/>
      <c r="AG1234" s="842"/>
      <c r="AH1234" s="842"/>
      <c r="AI1234" s="842"/>
      <c r="AJ1234" s="842"/>
      <c r="AK1234" s="842"/>
      <c r="AL1234" s="842"/>
      <c r="AM1234" s="842"/>
      <c r="AN1234" s="842"/>
      <c r="AO1234" s="842"/>
      <c r="AP1234" s="842"/>
      <c r="AQ1234" s="842"/>
      <c r="AR1234" s="842"/>
      <c r="AS1234" s="842"/>
      <c r="AT1234" s="842"/>
      <c r="AU1234" s="842"/>
      <c r="AV1234" s="842"/>
      <c r="AW1234" s="842"/>
      <c r="AX1234" s="842"/>
      <c r="AY1234" s="842"/>
      <c r="AZ1234" s="842"/>
      <c r="BA1234" s="842"/>
      <c r="BB1234" s="842"/>
    </row>
    <row r="1235" spans="1:54" ht="12.6" customHeight="1">
      <c r="A1235" s="841" t="s">
        <v>1611</v>
      </c>
      <c r="B1235" s="842"/>
      <c r="C1235" s="842"/>
      <c r="D1235" s="842"/>
      <c r="E1235" s="842"/>
      <c r="F1235" s="842"/>
      <c r="G1235" s="842"/>
      <c r="H1235" s="842"/>
      <c r="I1235" s="842"/>
      <c r="J1235" s="842"/>
      <c r="K1235" s="842"/>
      <c r="L1235" s="842"/>
      <c r="M1235" s="842"/>
      <c r="N1235" s="842"/>
      <c r="O1235" s="842"/>
      <c r="P1235" s="842"/>
      <c r="Q1235" s="842"/>
      <c r="R1235" s="842"/>
      <c r="S1235" s="842"/>
      <c r="T1235" s="842"/>
      <c r="U1235" s="842"/>
      <c r="V1235" s="842"/>
      <c r="W1235" s="842"/>
      <c r="X1235" s="842"/>
      <c r="Y1235" s="842"/>
      <c r="Z1235" s="842"/>
      <c r="AA1235" s="842"/>
      <c r="AB1235" s="842"/>
      <c r="AC1235" s="842"/>
      <c r="AD1235" s="842"/>
      <c r="AE1235" s="842"/>
      <c r="AF1235" s="842"/>
      <c r="AG1235" s="842"/>
      <c r="AH1235" s="842"/>
      <c r="AI1235" s="842"/>
      <c r="AJ1235" s="842"/>
      <c r="AK1235" s="842"/>
      <c r="AL1235" s="842"/>
      <c r="AM1235" s="842"/>
      <c r="AN1235" s="842"/>
      <c r="AO1235" s="842"/>
      <c r="AP1235" s="842"/>
      <c r="AQ1235" s="842"/>
      <c r="AR1235" s="842"/>
      <c r="AS1235" s="842"/>
      <c r="AT1235" s="842"/>
      <c r="AU1235" s="842"/>
      <c r="AV1235" s="842"/>
      <c r="AW1235" s="842"/>
      <c r="AX1235" s="842"/>
      <c r="AY1235" s="842"/>
      <c r="AZ1235" s="842"/>
      <c r="BA1235" s="842"/>
      <c r="BB1235" s="842"/>
    </row>
    <row r="1236" spans="1:54" ht="12.6" customHeight="1">
      <c r="A1236" s="1058"/>
      <c r="B1236" s="1059"/>
      <c r="C1236" s="1059"/>
      <c r="D1236" s="1059"/>
      <c r="E1236" s="1059"/>
      <c r="F1236" s="1059"/>
      <c r="G1236" s="1059"/>
      <c r="H1236" s="1059"/>
      <c r="I1236" s="1059"/>
      <c r="J1236" s="1059"/>
      <c r="K1236" s="1059"/>
      <c r="L1236" s="1059"/>
      <c r="M1236" s="1059"/>
      <c r="N1236" s="1059"/>
      <c r="O1236" s="1059"/>
      <c r="P1236" s="1059"/>
      <c r="Q1236" s="1059"/>
      <c r="R1236" s="1059"/>
      <c r="S1236" s="1059"/>
      <c r="T1236" s="1059"/>
      <c r="U1236" s="1059"/>
      <c r="V1236" s="1059"/>
      <c r="W1236" s="1059"/>
      <c r="X1236" s="1059"/>
      <c r="Y1236" s="1059"/>
      <c r="Z1236" s="1059"/>
      <c r="AA1236" s="1059"/>
      <c r="AB1236" s="1059"/>
      <c r="AC1236" s="1059"/>
      <c r="AD1236" s="1059"/>
      <c r="AE1236" s="1059"/>
      <c r="AF1236" s="1059"/>
      <c r="AG1236" s="1059"/>
      <c r="AH1236" s="1059"/>
      <c r="AI1236" s="1059"/>
      <c r="AJ1236" s="1059"/>
      <c r="AK1236" s="1059"/>
      <c r="AL1236" s="1059"/>
      <c r="AM1236" s="1059"/>
      <c r="AN1236" s="1059"/>
      <c r="AO1236" s="1059"/>
      <c r="AP1236" s="1059"/>
      <c r="AQ1236" s="1059"/>
      <c r="AR1236" s="1059"/>
      <c r="AS1236" s="1059"/>
      <c r="AT1236" s="1059"/>
      <c r="AU1236" s="1059"/>
      <c r="AV1236" s="1059"/>
      <c r="AW1236" s="1059"/>
      <c r="AX1236" s="1059"/>
      <c r="AY1236" s="1059"/>
      <c r="AZ1236" s="1059"/>
      <c r="BA1236" s="1059"/>
      <c r="BB1236" s="1060"/>
    </row>
    <row r="1237" spans="1:54" ht="12.6" customHeight="1">
      <c r="A1237" s="1061"/>
      <c r="B1237" s="1062"/>
      <c r="C1237" s="1062"/>
      <c r="D1237" s="1062"/>
      <c r="E1237" s="1062"/>
      <c r="F1237" s="1062"/>
      <c r="G1237" s="1062"/>
      <c r="H1237" s="1062"/>
      <c r="I1237" s="1062"/>
      <c r="J1237" s="1062"/>
      <c r="K1237" s="1062"/>
      <c r="L1237" s="1062"/>
      <c r="M1237" s="1062"/>
      <c r="N1237" s="1062"/>
      <c r="O1237" s="1062"/>
      <c r="P1237" s="1062"/>
      <c r="Q1237" s="1062"/>
      <c r="R1237" s="1062"/>
      <c r="S1237" s="1062"/>
      <c r="T1237" s="1062"/>
      <c r="U1237" s="1062"/>
      <c r="V1237" s="1062"/>
      <c r="W1237" s="1062"/>
      <c r="X1237" s="1062"/>
      <c r="Y1237" s="1062"/>
      <c r="Z1237" s="1062"/>
      <c r="AA1237" s="1062"/>
      <c r="AB1237" s="1062"/>
      <c r="AC1237" s="1062"/>
      <c r="AD1237" s="1062"/>
      <c r="AE1237" s="1062"/>
      <c r="AF1237" s="1062"/>
      <c r="AG1237" s="1062"/>
      <c r="AH1237" s="1062"/>
      <c r="AI1237" s="1062"/>
      <c r="AJ1237" s="1062"/>
      <c r="AK1237" s="1062"/>
      <c r="AL1237" s="1062"/>
      <c r="AM1237" s="1062"/>
      <c r="AN1237" s="1062"/>
      <c r="AO1237" s="1062"/>
      <c r="AP1237" s="1062"/>
      <c r="AQ1237" s="1062"/>
      <c r="AR1237" s="1062"/>
      <c r="AS1237" s="1062"/>
      <c r="AT1237" s="1062"/>
      <c r="AU1237" s="1062"/>
      <c r="AV1237" s="1062"/>
      <c r="AW1237" s="1062"/>
      <c r="AX1237" s="1062"/>
      <c r="AY1237" s="1062"/>
      <c r="AZ1237" s="1062"/>
      <c r="BA1237" s="1062"/>
      <c r="BB1237" s="1063"/>
    </row>
    <row r="1238" spans="1:54" ht="12.6" customHeight="1">
      <c r="A1238" s="1061"/>
      <c r="B1238" s="1062"/>
      <c r="C1238" s="1062"/>
      <c r="D1238" s="1062"/>
      <c r="E1238" s="1062"/>
      <c r="F1238" s="1062"/>
      <c r="G1238" s="1062"/>
      <c r="H1238" s="1062"/>
      <c r="I1238" s="1062"/>
      <c r="J1238" s="1062"/>
      <c r="K1238" s="1062"/>
      <c r="L1238" s="1062"/>
      <c r="M1238" s="1062"/>
      <c r="N1238" s="1062"/>
      <c r="O1238" s="1062"/>
      <c r="P1238" s="1062"/>
      <c r="Q1238" s="1062"/>
      <c r="R1238" s="1062"/>
      <c r="S1238" s="1062"/>
      <c r="T1238" s="1062"/>
      <c r="U1238" s="1062"/>
      <c r="V1238" s="1062"/>
      <c r="W1238" s="1062"/>
      <c r="X1238" s="1062"/>
      <c r="Y1238" s="1062"/>
      <c r="Z1238" s="1062"/>
      <c r="AA1238" s="1062"/>
      <c r="AB1238" s="1062"/>
      <c r="AC1238" s="1062"/>
      <c r="AD1238" s="1062"/>
      <c r="AE1238" s="1062"/>
      <c r="AF1238" s="1062"/>
      <c r="AG1238" s="1062"/>
      <c r="AH1238" s="1062"/>
      <c r="AI1238" s="1062"/>
      <c r="AJ1238" s="1062"/>
      <c r="AK1238" s="1062"/>
      <c r="AL1238" s="1062"/>
      <c r="AM1238" s="1062"/>
      <c r="AN1238" s="1062"/>
      <c r="AO1238" s="1062"/>
      <c r="AP1238" s="1062"/>
      <c r="AQ1238" s="1062"/>
      <c r="AR1238" s="1062"/>
      <c r="AS1238" s="1062"/>
      <c r="AT1238" s="1062"/>
      <c r="AU1238" s="1062"/>
      <c r="AV1238" s="1062"/>
      <c r="AW1238" s="1062"/>
      <c r="AX1238" s="1062"/>
      <c r="AY1238" s="1062"/>
      <c r="AZ1238" s="1062"/>
      <c r="BA1238" s="1062"/>
      <c r="BB1238" s="1063"/>
    </row>
    <row r="1239" spans="1:54" ht="12.6" customHeight="1">
      <c r="A1239" s="1061"/>
      <c r="B1239" s="1062"/>
      <c r="C1239" s="1062"/>
      <c r="D1239" s="1062"/>
      <c r="E1239" s="1062"/>
      <c r="F1239" s="1062"/>
      <c r="G1239" s="1062"/>
      <c r="H1239" s="1062"/>
      <c r="I1239" s="1062"/>
      <c r="J1239" s="1062"/>
      <c r="K1239" s="1062"/>
      <c r="L1239" s="1062"/>
      <c r="M1239" s="1062"/>
      <c r="N1239" s="1062"/>
      <c r="O1239" s="1062"/>
      <c r="P1239" s="1062"/>
      <c r="Q1239" s="1062"/>
      <c r="R1239" s="1062"/>
      <c r="S1239" s="1062"/>
      <c r="T1239" s="1062"/>
      <c r="U1239" s="1062"/>
      <c r="V1239" s="1062"/>
      <c r="W1239" s="1062"/>
      <c r="X1239" s="1062"/>
      <c r="Y1239" s="1062"/>
      <c r="Z1239" s="1062"/>
      <c r="AA1239" s="1062"/>
      <c r="AB1239" s="1062"/>
      <c r="AC1239" s="1062"/>
      <c r="AD1239" s="1062"/>
      <c r="AE1239" s="1062"/>
      <c r="AF1239" s="1062"/>
      <c r="AG1239" s="1062"/>
      <c r="AH1239" s="1062"/>
      <c r="AI1239" s="1062"/>
      <c r="AJ1239" s="1062"/>
      <c r="AK1239" s="1062"/>
      <c r="AL1239" s="1062"/>
      <c r="AM1239" s="1062"/>
      <c r="AN1239" s="1062"/>
      <c r="AO1239" s="1062"/>
      <c r="AP1239" s="1062"/>
      <c r="AQ1239" s="1062"/>
      <c r="AR1239" s="1062"/>
      <c r="AS1239" s="1062"/>
      <c r="AT1239" s="1062"/>
      <c r="AU1239" s="1062"/>
      <c r="AV1239" s="1062"/>
      <c r="AW1239" s="1062"/>
      <c r="AX1239" s="1062"/>
      <c r="AY1239" s="1062"/>
      <c r="AZ1239" s="1062"/>
      <c r="BA1239" s="1062"/>
      <c r="BB1239" s="1063"/>
    </row>
    <row r="1240" spans="1:54" ht="12.6" customHeight="1">
      <c r="A1240" s="1061"/>
      <c r="B1240" s="1062"/>
      <c r="C1240" s="1062"/>
      <c r="D1240" s="1062"/>
      <c r="E1240" s="1062"/>
      <c r="F1240" s="1062"/>
      <c r="G1240" s="1062"/>
      <c r="H1240" s="1062"/>
      <c r="I1240" s="1062"/>
      <c r="J1240" s="1062"/>
      <c r="K1240" s="1062"/>
      <c r="L1240" s="1062"/>
      <c r="M1240" s="1062"/>
      <c r="N1240" s="1062"/>
      <c r="O1240" s="1062"/>
      <c r="P1240" s="1062"/>
      <c r="Q1240" s="1062"/>
      <c r="R1240" s="1062"/>
      <c r="S1240" s="1062"/>
      <c r="T1240" s="1062"/>
      <c r="U1240" s="1062"/>
      <c r="V1240" s="1062"/>
      <c r="W1240" s="1062"/>
      <c r="X1240" s="1062"/>
      <c r="Y1240" s="1062"/>
      <c r="Z1240" s="1062"/>
      <c r="AA1240" s="1062"/>
      <c r="AB1240" s="1062"/>
      <c r="AC1240" s="1062"/>
      <c r="AD1240" s="1062"/>
      <c r="AE1240" s="1062"/>
      <c r="AF1240" s="1062"/>
      <c r="AG1240" s="1062"/>
      <c r="AH1240" s="1062"/>
      <c r="AI1240" s="1062"/>
      <c r="AJ1240" s="1062"/>
      <c r="AK1240" s="1062"/>
      <c r="AL1240" s="1062"/>
      <c r="AM1240" s="1062"/>
      <c r="AN1240" s="1062"/>
      <c r="AO1240" s="1062"/>
      <c r="AP1240" s="1062"/>
      <c r="AQ1240" s="1062"/>
      <c r="AR1240" s="1062"/>
      <c r="AS1240" s="1062"/>
      <c r="AT1240" s="1062"/>
      <c r="AU1240" s="1062"/>
      <c r="AV1240" s="1062"/>
      <c r="AW1240" s="1062"/>
      <c r="AX1240" s="1062"/>
      <c r="AY1240" s="1062"/>
      <c r="AZ1240" s="1062"/>
      <c r="BA1240" s="1062"/>
      <c r="BB1240" s="1063"/>
    </row>
    <row r="1241" spans="1:54" ht="12.6" customHeight="1">
      <c r="A1241" s="1061"/>
      <c r="B1241" s="1062"/>
      <c r="C1241" s="1062"/>
      <c r="D1241" s="1062"/>
      <c r="E1241" s="1062"/>
      <c r="F1241" s="1062"/>
      <c r="G1241" s="1062"/>
      <c r="H1241" s="1062"/>
      <c r="I1241" s="1062"/>
      <c r="J1241" s="1062"/>
      <c r="K1241" s="1062"/>
      <c r="L1241" s="1062"/>
      <c r="M1241" s="1062"/>
      <c r="N1241" s="1062"/>
      <c r="O1241" s="1062"/>
      <c r="P1241" s="1062"/>
      <c r="Q1241" s="1062"/>
      <c r="R1241" s="1062"/>
      <c r="S1241" s="1062"/>
      <c r="T1241" s="1062"/>
      <c r="U1241" s="1062"/>
      <c r="V1241" s="1062"/>
      <c r="W1241" s="1062"/>
      <c r="X1241" s="1062"/>
      <c r="Y1241" s="1062"/>
      <c r="Z1241" s="1062"/>
      <c r="AA1241" s="1062"/>
      <c r="AB1241" s="1062"/>
      <c r="AC1241" s="1062"/>
      <c r="AD1241" s="1062"/>
      <c r="AE1241" s="1062"/>
      <c r="AF1241" s="1062"/>
      <c r="AG1241" s="1062"/>
      <c r="AH1241" s="1062"/>
      <c r="AI1241" s="1062"/>
      <c r="AJ1241" s="1062"/>
      <c r="AK1241" s="1062"/>
      <c r="AL1241" s="1062"/>
      <c r="AM1241" s="1062"/>
      <c r="AN1241" s="1062"/>
      <c r="AO1241" s="1062"/>
      <c r="AP1241" s="1062"/>
      <c r="AQ1241" s="1062"/>
      <c r="AR1241" s="1062"/>
      <c r="AS1241" s="1062"/>
      <c r="AT1241" s="1062"/>
      <c r="AU1241" s="1062"/>
      <c r="AV1241" s="1062"/>
      <c r="AW1241" s="1062"/>
      <c r="AX1241" s="1062"/>
      <c r="AY1241" s="1062"/>
      <c r="AZ1241" s="1062"/>
      <c r="BA1241" s="1062"/>
      <c r="BB1241" s="1063"/>
    </row>
    <row r="1242" spans="1:54" ht="12.6" customHeight="1">
      <c r="A1242" s="1061"/>
      <c r="B1242" s="1062"/>
      <c r="C1242" s="1062"/>
      <c r="D1242" s="1062"/>
      <c r="E1242" s="1062"/>
      <c r="F1242" s="1062"/>
      <c r="G1242" s="1062"/>
      <c r="H1242" s="1062"/>
      <c r="I1242" s="1062"/>
      <c r="J1242" s="1062"/>
      <c r="K1242" s="1062"/>
      <c r="L1242" s="1062"/>
      <c r="M1242" s="1062"/>
      <c r="N1242" s="1062"/>
      <c r="O1242" s="1062"/>
      <c r="P1242" s="1062"/>
      <c r="Q1242" s="1062"/>
      <c r="R1242" s="1062"/>
      <c r="S1242" s="1062"/>
      <c r="T1242" s="1062"/>
      <c r="U1242" s="1062"/>
      <c r="V1242" s="1062"/>
      <c r="W1242" s="1062"/>
      <c r="X1242" s="1062"/>
      <c r="Y1242" s="1062"/>
      <c r="Z1242" s="1062"/>
      <c r="AA1242" s="1062"/>
      <c r="AB1242" s="1062"/>
      <c r="AC1242" s="1062"/>
      <c r="AD1242" s="1062"/>
      <c r="AE1242" s="1062"/>
      <c r="AF1242" s="1062"/>
      <c r="AG1242" s="1062"/>
      <c r="AH1242" s="1062"/>
      <c r="AI1242" s="1062"/>
      <c r="AJ1242" s="1062"/>
      <c r="AK1242" s="1062"/>
      <c r="AL1242" s="1062"/>
      <c r="AM1242" s="1062"/>
      <c r="AN1242" s="1062"/>
      <c r="AO1242" s="1062"/>
      <c r="AP1242" s="1062"/>
      <c r="AQ1242" s="1062"/>
      <c r="AR1242" s="1062"/>
      <c r="AS1242" s="1062"/>
      <c r="AT1242" s="1062"/>
      <c r="AU1242" s="1062"/>
      <c r="AV1242" s="1062"/>
      <c r="AW1242" s="1062"/>
      <c r="AX1242" s="1062"/>
      <c r="AY1242" s="1062"/>
      <c r="AZ1242" s="1062"/>
      <c r="BA1242" s="1062"/>
      <c r="BB1242" s="1063"/>
    </row>
    <row r="1243" spans="1:54" ht="12.6" customHeight="1">
      <c r="A1243" s="1061"/>
      <c r="B1243" s="1062"/>
      <c r="C1243" s="1062"/>
      <c r="D1243" s="1062"/>
      <c r="E1243" s="1062"/>
      <c r="F1243" s="1062"/>
      <c r="G1243" s="1062"/>
      <c r="H1243" s="1062"/>
      <c r="I1243" s="1062"/>
      <c r="J1243" s="1062"/>
      <c r="K1243" s="1062"/>
      <c r="L1243" s="1062"/>
      <c r="M1243" s="1062"/>
      <c r="N1243" s="1062"/>
      <c r="O1243" s="1062"/>
      <c r="P1243" s="1062"/>
      <c r="Q1243" s="1062"/>
      <c r="R1243" s="1062"/>
      <c r="S1243" s="1062"/>
      <c r="T1243" s="1062"/>
      <c r="U1243" s="1062"/>
      <c r="V1243" s="1062"/>
      <c r="W1243" s="1062"/>
      <c r="X1243" s="1062"/>
      <c r="Y1243" s="1062"/>
      <c r="Z1243" s="1062"/>
      <c r="AA1243" s="1062"/>
      <c r="AB1243" s="1062"/>
      <c r="AC1243" s="1062"/>
      <c r="AD1243" s="1062"/>
      <c r="AE1243" s="1062"/>
      <c r="AF1243" s="1062"/>
      <c r="AG1243" s="1062"/>
      <c r="AH1243" s="1062"/>
      <c r="AI1243" s="1062"/>
      <c r="AJ1243" s="1062"/>
      <c r="AK1243" s="1062"/>
      <c r="AL1243" s="1062"/>
      <c r="AM1243" s="1062"/>
      <c r="AN1243" s="1062"/>
      <c r="AO1243" s="1062"/>
      <c r="AP1243" s="1062"/>
      <c r="AQ1243" s="1062"/>
      <c r="AR1243" s="1062"/>
      <c r="AS1243" s="1062"/>
      <c r="AT1243" s="1062"/>
      <c r="AU1243" s="1062"/>
      <c r="AV1243" s="1062"/>
      <c r="AW1243" s="1062"/>
      <c r="AX1243" s="1062"/>
      <c r="AY1243" s="1062"/>
      <c r="AZ1243" s="1062"/>
      <c r="BA1243" s="1062"/>
      <c r="BB1243" s="1063"/>
    </row>
    <row r="1244" spans="1:54" ht="12.6" customHeight="1">
      <c r="A1244" s="1061"/>
      <c r="B1244" s="1062"/>
      <c r="C1244" s="1062"/>
      <c r="D1244" s="1062"/>
      <c r="E1244" s="1062"/>
      <c r="F1244" s="1062"/>
      <c r="G1244" s="1062"/>
      <c r="H1244" s="1062"/>
      <c r="I1244" s="1062"/>
      <c r="J1244" s="1062"/>
      <c r="K1244" s="1062"/>
      <c r="L1244" s="1062"/>
      <c r="M1244" s="1062"/>
      <c r="N1244" s="1062"/>
      <c r="O1244" s="1062"/>
      <c r="P1244" s="1062"/>
      <c r="Q1244" s="1062"/>
      <c r="R1244" s="1062"/>
      <c r="S1244" s="1062"/>
      <c r="T1244" s="1062"/>
      <c r="U1244" s="1062"/>
      <c r="V1244" s="1062"/>
      <c r="W1244" s="1062"/>
      <c r="X1244" s="1062"/>
      <c r="Y1244" s="1062"/>
      <c r="Z1244" s="1062"/>
      <c r="AA1244" s="1062"/>
      <c r="AB1244" s="1062"/>
      <c r="AC1244" s="1062"/>
      <c r="AD1244" s="1062"/>
      <c r="AE1244" s="1062"/>
      <c r="AF1244" s="1062"/>
      <c r="AG1244" s="1062"/>
      <c r="AH1244" s="1062"/>
      <c r="AI1244" s="1062"/>
      <c r="AJ1244" s="1062"/>
      <c r="AK1244" s="1062"/>
      <c r="AL1244" s="1062"/>
      <c r="AM1244" s="1062"/>
      <c r="AN1244" s="1062"/>
      <c r="AO1244" s="1062"/>
      <c r="AP1244" s="1062"/>
      <c r="AQ1244" s="1062"/>
      <c r="AR1244" s="1062"/>
      <c r="AS1244" s="1062"/>
      <c r="AT1244" s="1062"/>
      <c r="AU1244" s="1062"/>
      <c r="AV1244" s="1062"/>
      <c r="AW1244" s="1062"/>
      <c r="AX1244" s="1062"/>
      <c r="AY1244" s="1062"/>
      <c r="AZ1244" s="1062"/>
      <c r="BA1244" s="1062"/>
      <c r="BB1244" s="1063"/>
    </row>
    <row r="1245" spans="1:54" ht="12.6" customHeight="1">
      <c r="A1245" s="1061"/>
      <c r="B1245" s="1062"/>
      <c r="C1245" s="1062"/>
      <c r="D1245" s="1062"/>
      <c r="E1245" s="1062"/>
      <c r="F1245" s="1062"/>
      <c r="G1245" s="1062"/>
      <c r="H1245" s="1062"/>
      <c r="I1245" s="1062"/>
      <c r="J1245" s="1062"/>
      <c r="K1245" s="1062"/>
      <c r="L1245" s="1062"/>
      <c r="M1245" s="1062"/>
      <c r="N1245" s="1062"/>
      <c r="O1245" s="1062"/>
      <c r="P1245" s="1062"/>
      <c r="Q1245" s="1062"/>
      <c r="R1245" s="1062"/>
      <c r="S1245" s="1062"/>
      <c r="T1245" s="1062"/>
      <c r="U1245" s="1062"/>
      <c r="V1245" s="1062"/>
      <c r="W1245" s="1062"/>
      <c r="X1245" s="1062"/>
      <c r="Y1245" s="1062"/>
      <c r="Z1245" s="1062"/>
      <c r="AA1245" s="1062"/>
      <c r="AB1245" s="1062"/>
      <c r="AC1245" s="1062"/>
      <c r="AD1245" s="1062"/>
      <c r="AE1245" s="1062"/>
      <c r="AF1245" s="1062"/>
      <c r="AG1245" s="1062"/>
      <c r="AH1245" s="1062"/>
      <c r="AI1245" s="1062"/>
      <c r="AJ1245" s="1062"/>
      <c r="AK1245" s="1062"/>
      <c r="AL1245" s="1062"/>
      <c r="AM1245" s="1062"/>
      <c r="AN1245" s="1062"/>
      <c r="AO1245" s="1062"/>
      <c r="AP1245" s="1062"/>
      <c r="AQ1245" s="1062"/>
      <c r="AR1245" s="1062"/>
      <c r="AS1245" s="1062"/>
      <c r="AT1245" s="1062"/>
      <c r="AU1245" s="1062"/>
      <c r="AV1245" s="1062"/>
      <c r="AW1245" s="1062"/>
      <c r="AX1245" s="1062"/>
      <c r="AY1245" s="1062"/>
      <c r="AZ1245" s="1062"/>
      <c r="BA1245" s="1062"/>
      <c r="BB1245" s="1063"/>
    </row>
    <row r="1246" spans="1:54" ht="12.6" customHeight="1">
      <c r="A1246" s="1061"/>
      <c r="B1246" s="1062"/>
      <c r="C1246" s="1062"/>
      <c r="D1246" s="1062"/>
      <c r="E1246" s="1062"/>
      <c r="F1246" s="1062"/>
      <c r="G1246" s="1062"/>
      <c r="H1246" s="1062"/>
      <c r="I1246" s="1062"/>
      <c r="J1246" s="1062"/>
      <c r="K1246" s="1062"/>
      <c r="L1246" s="1062"/>
      <c r="M1246" s="1062"/>
      <c r="N1246" s="1062"/>
      <c r="O1246" s="1062"/>
      <c r="P1246" s="1062"/>
      <c r="Q1246" s="1062"/>
      <c r="R1246" s="1062"/>
      <c r="S1246" s="1062"/>
      <c r="T1246" s="1062"/>
      <c r="U1246" s="1062"/>
      <c r="V1246" s="1062"/>
      <c r="W1246" s="1062"/>
      <c r="X1246" s="1062"/>
      <c r="Y1246" s="1062"/>
      <c r="Z1246" s="1062"/>
      <c r="AA1246" s="1062"/>
      <c r="AB1246" s="1062"/>
      <c r="AC1246" s="1062"/>
      <c r="AD1246" s="1062"/>
      <c r="AE1246" s="1062"/>
      <c r="AF1246" s="1062"/>
      <c r="AG1246" s="1062"/>
      <c r="AH1246" s="1062"/>
      <c r="AI1246" s="1062"/>
      <c r="AJ1246" s="1062"/>
      <c r="AK1246" s="1062"/>
      <c r="AL1246" s="1062"/>
      <c r="AM1246" s="1062"/>
      <c r="AN1246" s="1062"/>
      <c r="AO1246" s="1062"/>
      <c r="AP1246" s="1062"/>
      <c r="AQ1246" s="1062"/>
      <c r="AR1246" s="1062"/>
      <c r="AS1246" s="1062"/>
      <c r="AT1246" s="1062"/>
      <c r="AU1246" s="1062"/>
      <c r="AV1246" s="1062"/>
      <c r="AW1246" s="1062"/>
      <c r="AX1246" s="1062"/>
      <c r="AY1246" s="1062"/>
      <c r="AZ1246" s="1062"/>
      <c r="BA1246" s="1062"/>
      <c r="BB1246" s="1063"/>
    </row>
    <row r="1247" spans="1:54" ht="12.6" customHeight="1">
      <c r="A1247" s="1061"/>
      <c r="B1247" s="1062"/>
      <c r="C1247" s="1062"/>
      <c r="D1247" s="1062"/>
      <c r="E1247" s="1062"/>
      <c r="F1247" s="1062"/>
      <c r="G1247" s="1062"/>
      <c r="H1247" s="1062"/>
      <c r="I1247" s="1062"/>
      <c r="J1247" s="1062"/>
      <c r="K1247" s="1062"/>
      <c r="L1247" s="1062"/>
      <c r="M1247" s="1062"/>
      <c r="N1247" s="1062"/>
      <c r="O1247" s="1062"/>
      <c r="P1247" s="1062"/>
      <c r="Q1247" s="1062"/>
      <c r="R1247" s="1062"/>
      <c r="S1247" s="1062"/>
      <c r="T1247" s="1062"/>
      <c r="U1247" s="1062"/>
      <c r="V1247" s="1062"/>
      <c r="W1247" s="1062"/>
      <c r="X1247" s="1062"/>
      <c r="Y1247" s="1062"/>
      <c r="Z1247" s="1062"/>
      <c r="AA1247" s="1062"/>
      <c r="AB1247" s="1062"/>
      <c r="AC1247" s="1062"/>
      <c r="AD1247" s="1062"/>
      <c r="AE1247" s="1062"/>
      <c r="AF1247" s="1062"/>
      <c r="AG1247" s="1062"/>
      <c r="AH1247" s="1062"/>
      <c r="AI1247" s="1062"/>
      <c r="AJ1247" s="1062"/>
      <c r="AK1247" s="1062"/>
      <c r="AL1247" s="1062"/>
      <c r="AM1247" s="1062"/>
      <c r="AN1247" s="1062"/>
      <c r="AO1247" s="1062"/>
      <c r="AP1247" s="1062"/>
      <c r="AQ1247" s="1062"/>
      <c r="AR1247" s="1062"/>
      <c r="AS1247" s="1062"/>
      <c r="AT1247" s="1062"/>
      <c r="AU1247" s="1062"/>
      <c r="AV1247" s="1062"/>
      <c r="AW1247" s="1062"/>
      <c r="AX1247" s="1062"/>
      <c r="AY1247" s="1062"/>
      <c r="AZ1247" s="1062"/>
      <c r="BA1247" s="1062"/>
      <c r="BB1247" s="1063"/>
    </row>
    <row r="1248" spans="1:54" ht="12.6" customHeight="1">
      <c r="A1248" s="1061"/>
      <c r="B1248" s="1062"/>
      <c r="C1248" s="1062"/>
      <c r="D1248" s="1062"/>
      <c r="E1248" s="1062"/>
      <c r="F1248" s="1062"/>
      <c r="G1248" s="1062"/>
      <c r="H1248" s="1062"/>
      <c r="I1248" s="1062"/>
      <c r="J1248" s="1062"/>
      <c r="K1248" s="1062"/>
      <c r="L1248" s="1062"/>
      <c r="M1248" s="1062"/>
      <c r="N1248" s="1062"/>
      <c r="O1248" s="1062"/>
      <c r="P1248" s="1062"/>
      <c r="Q1248" s="1062"/>
      <c r="R1248" s="1062"/>
      <c r="S1248" s="1062"/>
      <c r="T1248" s="1062"/>
      <c r="U1248" s="1062"/>
      <c r="V1248" s="1062"/>
      <c r="W1248" s="1062"/>
      <c r="X1248" s="1062"/>
      <c r="Y1248" s="1062"/>
      <c r="Z1248" s="1062"/>
      <c r="AA1248" s="1062"/>
      <c r="AB1248" s="1062"/>
      <c r="AC1248" s="1062"/>
      <c r="AD1248" s="1062"/>
      <c r="AE1248" s="1062"/>
      <c r="AF1248" s="1062"/>
      <c r="AG1248" s="1062"/>
      <c r="AH1248" s="1062"/>
      <c r="AI1248" s="1062"/>
      <c r="AJ1248" s="1062"/>
      <c r="AK1248" s="1062"/>
      <c r="AL1248" s="1062"/>
      <c r="AM1248" s="1062"/>
      <c r="AN1248" s="1062"/>
      <c r="AO1248" s="1062"/>
      <c r="AP1248" s="1062"/>
      <c r="AQ1248" s="1062"/>
      <c r="AR1248" s="1062"/>
      <c r="AS1248" s="1062"/>
      <c r="AT1248" s="1062"/>
      <c r="AU1248" s="1062"/>
      <c r="AV1248" s="1062"/>
      <c r="AW1248" s="1062"/>
      <c r="AX1248" s="1062"/>
      <c r="AY1248" s="1062"/>
      <c r="AZ1248" s="1062"/>
      <c r="BA1248" s="1062"/>
      <c r="BB1248" s="1063"/>
    </row>
    <row r="1249" spans="1:54" ht="12.6" customHeight="1">
      <c r="A1249" s="1061"/>
      <c r="B1249" s="1062"/>
      <c r="C1249" s="1062"/>
      <c r="D1249" s="1062"/>
      <c r="E1249" s="1062"/>
      <c r="F1249" s="1062"/>
      <c r="G1249" s="1062"/>
      <c r="H1249" s="1062"/>
      <c r="I1249" s="1062"/>
      <c r="J1249" s="1062"/>
      <c r="K1249" s="1062"/>
      <c r="L1249" s="1062"/>
      <c r="M1249" s="1062"/>
      <c r="N1249" s="1062"/>
      <c r="O1249" s="1062"/>
      <c r="P1249" s="1062"/>
      <c r="Q1249" s="1062"/>
      <c r="R1249" s="1062"/>
      <c r="S1249" s="1062"/>
      <c r="T1249" s="1062"/>
      <c r="U1249" s="1062"/>
      <c r="V1249" s="1062"/>
      <c r="W1249" s="1062"/>
      <c r="X1249" s="1062"/>
      <c r="Y1249" s="1062"/>
      <c r="Z1249" s="1062"/>
      <c r="AA1249" s="1062"/>
      <c r="AB1249" s="1062"/>
      <c r="AC1249" s="1062"/>
      <c r="AD1249" s="1062"/>
      <c r="AE1249" s="1062"/>
      <c r="AF1249" s="1062"/>
      <c r="AG1249" s="1062"/>
      <c r="AH1249" s="1062"/>
      <c r="AI1249" s="1062"/>
      <c r="AJ1249" s="1062"/>
      <c r="AK1249" s="1062"/>
      <c r="AL1249" s="1062"/>
      <c r="AM1249" s="1062"/>
      <c r="AN1249" s="1062"/>
      <c r="AO1249" s="1062"/>
      <c r="AP1249" s="1062"/>
      <c r="AQ1249" s="1062"/>
      <c r="AR1249" s="1062"/>
      <c r="AS1249" s="1062"/>
      <c r="AT1249" s="1062"/>
      <c r="AU1249" s="1062"/>
      <c r="AV1249" s="1062"/>
      <c r="AW1249" s="1062"/>
      <c r="AX1249" s="1062"/>
      <c r="AY1249" s="1062"/>
      <c r="AZ1249" s="1062"/>
      <c r="BA1249" s="1062"/>
      <c r="BB1249" s="1063"/>
    </row>
    <row r="1250" spans="1:54" ht="12.6" customHeight="1">
      <c r="A1250" s="1064"/>
      <c r="B1250" s="1065"/>
      <c r="C1250" s="1065"/>
      <c r="D1250" s="1065"/>
      <c r="E1250" s="1065"/>
      <c r="F1250" s="1065"/>
      <c r="G1250" s="1065"/>
      <c r="H1250" s="1065"/>
      <c r="I1250" s="1065"/>
      <c r="J1250" s="1065"/>
      <c r="K1250" s="1065"/>
      <c r="L1250" s="1065"/>
      <c r="M1250" s="1065"/>
      <c r="N1250" s="1065"/>
      <c r="O1250" s="1065"/>
      <c r="P1250" s="1065"/>
      <c r="Q1250" s="1065"/>
      <c r="R1250" s="1065"/>
      <c r="S1250" s="1065"/>
      <c r="T1250" s="1065"/>
      <c r="U1250" s="1065"/>
      <c r="V1250" s="1065"/>
      <c r="W1250" s="1065"/>
      <c r="X1250" s="1065"/>
      <c r="Y1250" s="1065"/>
      <c r="Z1250" s="1065"/>
      <c r="AA1250" s="1065"/>
      <c r="AB1250" s="1065"/>
      <c r="AC1250" s="1065"/>
      <c r="AD1250" s="1065"/>
      <c r="AE1250" s="1065"/>
      <c r="AF1250" s="1065"/>
      <c r="AG1250" s="1065"/>
      <c r="AH1250" s="1065"/>
      <c r="AI1250" s="1065"/>
      <c r="AJ1250" s="1065"/>
      <c r="AK1250" s="1065"/>
      <c r="AL1250" s="1065"/>
      <c r="AM1250" s="1065"/>
      <c r="AN1250" s="1065"/>
      <c r="AO1250" s="1065"/>
      <c r="AP1250" s="1065"/>
      <c r="AQ1250" s="1065"/>
      <c r="AR1250" s="1065"/>
      <c r="AS1250" s="1065"/>
      <c r="AT1250" s="1065"/>
      <c r="AU1250" s="1065"/>
      <c r="AV1250" s="1065"/>
      <c r="AW1250" s="1065"/>
      <c r="AX1250" s="1065"/>
      <c r="AY1250" s="1065"/>
      <c r="AZ1250" s="1065"/>
      <c r="BA1250" s="1065"/>
      <c r="BB1250" s="1066"/>
    </row>
    <row r="1252" spans="1:54" ht="12.6" customHeight="1">
      <c r="A1252" s="762" t="s">
        <v>1610</v>
      </c>
    </row>
    <row r="1253" spans="1:54" ht="12.6" customHeight="1">
      <c r="A1253" s="1058"/>
      <c r="B1253" s="1059"/>
      <c r="C1253" s="1059"/>
      <c r="D1253" s="1059"/>
      <c r="E1253" s="1059"/>
      <c r="F1253" s="1059"/>
      <c r="G1253" s="1059"/>
      <c r="H1253" s="1059"/>
      <c r="I1253" s="1059"/>
      <c r="J1253" s="1059"/>
      <c r="K1253" s="1059"/>
      <c r="L1253" s="1059"/>
      <c r="M1253" s="1059"/>
      <c r="N1253" s="1059"/>
      <c r="O1253" s="1059"/>
      <c r="P1253" s="1059"/>
      <c r="Q1253" s="1059"/>
      <c r="R1253" s="1059"/>
      <c r="S1253" s="1059"/>
      <c r="T1253" s="1059"/>
      <c r="U1253" s="1059"/>
      <c r="V1253" s="1059"/>
      <c r="W1253" s="1059"/>
      <c r="X1253" s="1059"/>
      <c r="Y1253" s="1059"/>
      <c r="Z1253" s="1059"/>
      <c r="AA1253" s="1059"/>
      <c r="AB1253" s="1059"/>
      <c r="AC1253" s="1059"/>
      <c r="AD1253" s="1059"/>
      <c r="AE1253" s="1059"/>
      <c r="AF1253" s="1059"/>
      <c r="AG1253" s="1059"/>
      <c r="AH1253" s="1059"/>
      <c r="AI1253" s="1059"/>
      <c r="AJ1253" s="1059"/>
      <c r="AK1253" s="1059"/>
      <c r="AL1253" s="1059"/>
      <c r="AM1253" s="1059"/>
      <c r="AN1253" s="1059"/>
      <c r="AO1253" s="1059"/>
      <c r="AP1253" s="1059"/>
      <c r="AQ1253" s="1059"/>
      <c r="AR1253" s="1059"/>
      <c r="AS1253" s="1059"/>
      <c r="AT1253" s="1059"/>
      <c r="AU1253" s="1059"/>
      <c r="AV1253" s="1059"/>
      <c r="AW1253" s="1059"/>
      <c r="AX1253" s="1059"/>
      <c r="AY1253" s="1059"/>
      <c r="AZ1253" s="1059"/>
      <c r="BA1253" s="1059"/>
      <c r="BB1253" s="1060"/>
    </row>
    <row r="1254" spans="1:54" ht="21.75" customHeight="1">
      <c r="A1254" s="1061"/>
      <c r="B1254" s="1062"/>
      <c r="C1254" s="1062"/>
      <c r="D1254" s="1062"/>
      <c r="E1254" s="1062"/>
      <c r="F1254" s="1062"/>
      <c r="G1254" s="1062"/>
      <c r="H1254" s="1062"/>
      <c r="I1254" s="1062"/>
      <c r="J1254" s="1062"/>
      <c r="K1254" s="1062"/>
      <c r="L1254" s="1062"/>
      <c r="M1254" s="1062"/>
      <c r="N1254" s="1062"/>
      <c r="O1254" s="1062"/>
      <c r="P1254" s="1062"/>
      <c r="Q1254" s="1062"/>
      <c r="R1254" s="1062"/>
      <c r="S1254" s="1062"/>
      <c r="T1254" s="1062"/>
      <c r="U1254" s="1062"/>
      <c r="V1254" s="1062"/>
      <c r="W1254" s="1062"/>
      <c r="X1254" s="1062"/>
      <c r="Y1254" s="1062"/>
      <c r="Z1254" s="1062"/>
      <c r="AA1254" s="1062"/>
      <c r="AB1254" s="1062"/>
      <c r="AC1254" s="1062"/>
      <c r="AD1254" s="1062"/>
      <c r="AE1254" s="1062"/>
      <c r="AF1254" s="1062"/>
      <c r="AG1254" s="1062"/>
      <c r="AH1254" s="1062"/>
      <c r="AI1254" s="1062"/>
      <c r="AJ1254" s="1062"/>
      <c r="AK1254" s="1062"/>
      <c r="AL1254" s="1062"/>
      <c r="AM1254" s="1062"/>
      <c r="AN1254" s="1062"/>
      <c r="AO1254" s="1062"/>
      <c r="AP1254" s="1062"/>
      <c r="AQ1254" s="1062"/>
      <c r="AR1254" s="1062"/>
      <c r="AS1254" s="1062"/>
      <c r="AT1254" s="1062"/>
      <c r="AU1254" s="1062"/>
      <c r="AV1254" s="1062"/>
      <c r="AW1254" s="1062"/>
      <c r="AX1254" s="1062"/>
      <c r="AY1254" s="1062"/>
      <c r="AZ1254" s="1062"/>
      <c r="BA1254" s="1062"/>
      <c r="BB1254" s="1063"/>
    </row>
    <row r="1255" spans="1:54" ht="21.75" customHeight="1">
      <c r="A1255" s="1061"/>
      <c r="B1255" s="1062"/>
      <c r="C1255" s="1062"/>
      <c r="D1255" s="1062"/>
      <c r="E1255" s="1062"/>
      <c r="F1255" s="1062"/>
      <c r="G1255" s="1062"/>
      <c r="H1255" s="1062"/>
      <c r="I1255" s="1062"/>
      <c r="J1255" s="1062"/>
      <c r="K1255" s="1062"/>
      <c r="L1255" s="1062"/>
      <c r="M1255" s="1062"/>
      <c r="N1255" s="1062"/>
      <c r="O1255" s="1062"/>
      <c r="P1255" s="1062"/>
      <c r="Q1255" s="1062"/>
      <c r="R1255" s="1062"/>
      <c r="S1255" s="1062"/>
      <c r="T1255" s="1062"/>
      <c r="U1255" s="1062"/>
      <c r="V1255" s="1062"/>
      <c r="W1255" s="1062"/>
      <c r="X1255" s="1062"/>
      <c r="Y1255" s="1062"/>
      <c r="Z1255" s="1062"/>
      <c r="AA1255" s="1062"/>
      <c r="AB1255" s="1062"/>
      <c r="AC1255" s="1062"/>
      <c r="AD1255" s="1062"/>
      <c r="AE1255" s="1062"/>
      <c r="AF1255" s="1062"/>
      <c r="AG1255" s="1062"/>
      <c r="AH1255" s="1062"/>
      <c r="AI1255" s="1062"/>
      <c r="AJ1255" s="1062"/>
      <c r="AK1255" s="1062"/>
      <c r="AL1255" s="1062"/>
      <c r="AM1255" s="1062"/>
      <c r="AN1255" s="1062"/>
      <c r="AO1255" s="1062"/>
      <c r="AP1255" s="1062"/>
      <c r="AQ1255" s="1062"/>
      <c r="AR1255" s="1062"/>
      <c r="AS1255" s="1062"/>
      <c r="AT1255" s="1062"/>
      <c r="AU1255" s="1062"/>
      <c r="AV1255" s="1062"/>
      <c r="AW1255" s="1062"/>
      <c r="AX1255" s="1062"/>
      <c r="AY1255" s="1062"/>
      <c r="AZ1255" s="1062"/>
      <c r="BA1255" s="1062"/>
      <c r="BB1255" s="1063"/>
    </row>
    <row r="1256" spans="1:54" ht="21.75" customHeight="1">
      <c r="A1256" s="1061"/>
      <c r="B1256" s="1062"/>
      <c r="C1256" s="1062"/>
      <c r="D1256" s="1062"/>
      <c r="E1256" s="1062"/>
      <c r="F1256" s="1062"/>
      <c r="G1256" s="1062"/>
      <c r="H1256" s="1062"/>
      <c r="I1256" s="1062"/>
      <c r="J1256" s="1062"/>
      <c r="K1256" s="1062"/>
      <c r="L1256" s="1062"/>
      <c r="M1256" s="1062"/>
      <c r="N1256" s="1062"/>
      <c r="O1256" s="1062"/>
      <c r="P1256" s="1062"/>
      <c r="Q1256" s="1062"/>
      <c r="R1256" s="1062"/>
      <c r="S1256" s="1062"/>
      <c r="T1256" s="1062"/>
      <c r="U1256" s="1062"/>
      <c r="V1256" s="1062"/>
      <c r="W1256" s="1062"/>
      <c r="X1256" s="1062"/>
      <c r="Y1256" s="1062"/>
      <c r="Z1256" s="1062"/>
      <c r="AA1256" s="1062"/>
      <c r="AB1256" s="1062"/>
      <c r="AC1256" s="1062"/>
      <c r="AD1256" s="1062"/>
      <c r="AE1256" s="1062"/>
      <c r="AF1256" s="1062"/>
      <c r="AG1256" s="1062"/>
      <c r="AH1256" s="1062"/>
      <c r="AI1256" s="1062"/>
      <c r="AJ1256" s="1062"/>
      <c r="AK1256" s="1062"/>
      <c r="AL1256" s="1062"/>
      <c r="AM1256" s="1062"/>
      <c r="AN1256" s="1062"/>
      <c r="AO1256" s="1062"/>
      <c r="AP1256" s="1062"/>
      <c r="AQ1256" s="1062"/>
      <c r="AR1256" s="1062"/>
      <c r="AS1256" s="1062"/>
      <c r="AT1256" s="1062"/>
      <c r="AU1256" s="1062"/>
      <c r="AV1256" s="1062"/>
      <c r="AW1256" s="1062"/>
      <c r="AX1256" s="1062"/>
      <c r="AY1256" s="1062"/>
      <c r="AZ1256" s="1062"/>
      <c r="BA1256" s="1062"/>
      <c r="BB1256" s="1063"/>
    </row>
    <row r="1257" spans="1:54" ht="12.6" customHeight="1">
      <c r="A1257" s="1061"/>
      <c r="B1257" s="1062"/>
      <c r="C1257" s="1062"/>
      <c r="D1257" s="1062"/>
      <c r="E1257" s="1062"/>
      <c r="F1257" s="1062"/>
      <c r="G1257" s="1062"/>
      <c r="H1257" s="1062"/>
      <c r="I1257" s="1062"/>
      <c r="J1257" s="1062"/>
      <c r="K1257" s="1062"/>
      <c r="L1257" s="1062"/>
      <c r="M1257" s="1062"/>
      <c r="N1257" s="1062"/>
      <c r="O1257" s="1062"/>
      <c r="P1257" s="1062"/>
      <c r="Q1257" s="1062"/>
      <c r="R1257" s="1062"/>
      <c r="S1257" s="1062"/>
      <c r="T1257" s="1062"/>
      <c r="U1257" s="1062"/>
      <c r="V1257" s="1062"/>
      <c r="W1257" s="1062"/>
      <c r="X1257" s="1062"/>
      <c r="Y1257" s="1062"/>
      <c r="Z1257" s="1062"/>
      <c r="AA1257" s="1062"/>
      <c r="AB1257" s="1062"/>
      <c r="AC1257" s="1062"/>
      <c r="AD1257" s="1062"/>
      <c r="AE1257" s="1062"/>
      <c r="AF1257" s="1062"/>
      <c r="AG1257" s="1062"/>
      <c r="AH1257" s="1062"/>
      <c r="AI1257" s="1062"/>
      <c r="AJ1257" s="1062"/>
      <c r="AK1257" s="1062"/>
      <c r="AL1257" s="1062"/>
      <c r="AM1257" s="1062"/>
      <c r="AN1257" s="1062"/>
      <c r="AO1257" s="1062"/>
      <c r="AP1257" s="1062"/>
      <c r="AQ1257" s="1062"/>
      <c r="AR1257" s="1062"/>
      <c r="AS1257" s="1062"/>
      <c r="AT1257" s="1062"/>
      <c r="AU1257" s="1062"/>
      <c r="AV1257" s="1062"/>
      <c r="AW1257" s="1062"/>
      <c r="AX1257" s="1062"/>
      <c r="AY1257" s="1062"/>
      <c r="AZ1257" s="1062"/>
      <c r="BA1257" s="1062"/>
      <c r="BB1257" s="1063"/>
    </row>
    <row r="1258" spans="1:54" ht="12.6" customHeight="1">
      <c r="A1258" s="1061"/>
      <c r="B1258" s="1062"/>
      <c r="C1258" s="1062"/>
      <c r="D1258" s="1062"/>
      <c r="E1258" s="1062"/>
      <c r="F1258" s="1062"/>
      <c r="G1258" s="1062"/>
      <c r="H1258" s="1062"/>
      <c r="I1258" s="1062"/>
      <c r="J1258" s="1062"/>
      <c r="K1258" s="1062"/>
      <c r="L1258" s="1062"/>
      <c r="M1258" s="1062"/>
      <c r="N1258" s="1062"/>
      <c r="O1258" s="1062"/>
      <c r="P1258" s="1062"/>
      <c r="Q1258" s="1062"/>
      <c r="R1258" s="1062"/>
      <c r="S1258" s="1062"/>
      <c r="T1258" s="1062"/>
      <c r="U1258" s="1062"/>
      <c r="V1258" s="1062"/>
      <c r="W1258" s="1062"/>
      <c r="X1258" s="1062"/>
      <c r="Y1258" s="1062"/>
      <c r="Z1258" s="1062"/>
      <c r="AA1258" s="1062"/>
      <c r="AB1258" s="1062"/>
      <c r="AC1258" s="1062"/>
      <c r="AD1258" s="1062"/>
      <c r="AE1258" s="1062"/>
      <c r="AF1258" s="1062"/>
      <c r="AG1258" s="1062"/>
      <c r="AH1258" s="1062"/>
      <c r="AI1258" s="1062"/>
      <c r="AJ1258" s="1062"/>
      <c r="AK1258" s="1062"/>
      <c r="AL1258" s="1062"/>
      <c r="AM1258" s="1062"/>
      <c r="AN1258" s="1062"/>
      <c r="AO1258" s="1062"/>
      <c r="AP1258" s="1062"/>
      <c r="AQ1258" s="1062"/>
      <c r="AR1258" s="1062"/>
      <c r="AS1258" s="1062"/>
      <c r="AT1258" s="1062"/>
      <c r="AU1258" s="1062"/>
      <c r="AV1258" s="1062"/>
      <c r="AW1258" s="1062"/>
      <c r="AX1258" s="1062"/>
      <c r="AY1258" s="1062"/>
      <c r="AZ1258" s="1062"/>
      <c r="BA1258" s="1062"/>
      <c r="BB1258" s="1063"/>
    </row>
    <row r="1259" spans="1:54" ht="12.6" customHeight="1">
      <c r="A1259" s="1061"/>
      <c r="B1259" s="1062"/>
      <c r="C1259" s="1062"/>
      <c r="D1259" s="1062"/>
      <c r="E1259" s="1062"/>
      <c r="F1259" s="1062"/>
      <c r="G1259" s="1062"/>
      <c r="H1259" s="1062"/>
      <c r="I1259" s="1062"/>
      <c r="J1259" s="1062"/>
      <c r="K1259" s="1062"/>
      <c r="L1259" s="1062"/>
      <c r="M1259" s="1062"/>
      <c r="N1259" s="1062"/>
      <c r="O1259" s="1062"/>
      <c r="P1259" s="1062"/>
      <c r="Q1259" s="1062"/>
      <c r="R1259" s="1062"/>
      <c r="S1259" s="1062"/>
      <c r="T1259" s="1062"/>
      <c r="U1259" s="1062"/>
      <c r="V1259" s="1062"/>
      <c r="W1259" s="1062"/>
      <c r="X1259" s="1062"/>
      <c r="Y1259" s="1062"/>
      <c r="Z1259" s="1062"/>
      <c r="AA1259" s="1062"/>
      <c r="AB1259" s="1062"/>
      <c r="AC1259" s="1062"/>
      <c r="AD1259" s="1062"/>
      <c r="AE1259" s="1062"/>
      <c r="AF1259" s="1062"/>
      <c r="AG1259" s="1062"/>
      <c r="AH1259" s="1062"/>
      <c r="AI1259" s="1062"/>
      <c r="AJ1259" s="1062"/>
      <c r="AK1259" s="1062"/>
      <c r="AL1259" s="1062"/>
      <c r="AM1259" s="1062"/>
      <c r="AN1259" s="1062"/>
      <c r="AO1259" s="1062"/>
      <c r="AP1259" s="1062"/>
      <c r="AQ1259" s="1062"/>
      <c r="AR1259" s="1062"/>
      <c r="AS1259" s="1062"/>
      <c r="AT1259" s="1062"/>
      <c r="AU1259" s="1062"/>
      <c r="AV1259" s="1062"/>
      <c r="AW1259" s="1062"/>
      <c r="AX1259" s="1062"/>
      <c r="AY1259" s="1062"/>
      <c r="AZ1259" s="1062"/>
      <c r="BA1259" s="1062"/>
      <c r="BB1259" s="1063"/>
    </row>
    <row r="1260" spans="1:54" ht="12.6" customHeight="1">
      <c r="A1260" s="1061"/>
      <c r="B1260" s="1062"/>
      <c r="C1260" s="1062"/>
      <c r="D1260" s="1062"/>
      <c r="E1260" s="1062"/>
      <c r="F1260" s="1062"/>
      <c r="G1260" s="1062"/>
      <c r="H1260" s="1062"/>
      <c r="I1260" s="1062"/>
      <c r="J1260" s="1062"/>
      <c r="K1260" s="1062"/>
      <c r="L1260" s="1062"/>
      <c r="M1260" s="1062"/>
      <c r="N1260" s="1062"/>
      <c r="O1260" s="1062"/>
      <c r="P1260" s="1062"/>
      <c r="Q1260" s="1062"/>
      <c r="R1260" s="1062"/>
      <c r="S1260" s="1062"/>
      <c r="T1260" s="1062"/>
      <c r="U1260" s="1062"/>
      <c r="V1260" s="1062"/>
      <c r="W1260" s="1062"/>
      <c r="X1260" s="1062"/>
      <c r="Y1260" s="1062"/>
      <c r="Z1260" s="1062"/>
      <c r="AA1260" s="1062"/>
      <c r="AB1260" s="1062"/>
      <c r="AC1260" s="1062"/>
      <c r="AD1260" s="1062"/>
      <c r="AE1260" s="1062"/>
      <c r="AF1260" s="1062"/>
      <c r="AG1260" s="1062"/>
      <c r="AH1260" s="1062"/>
      <c r="AI1260" s="1062"/>
      <c r="AJ1260" s="1062"/>
      <c r="AK1260" s="1062"/>
      <c r="AL1260" s="1062"/>
      <c r="AM1260" s="1062"/>
      <c r="AN1260" s="1062"/>
      <c r="AO1260" s="1062"/>
      <c r="AP1260" s="1062"/>
      <c r="AQ1260" s="1062"/>
      <c r="AR1260" s="1062"/>
      <c r="AS1260" s="1062"/>
      <c r="AT1260" s="1062"/>
      <c r="AU1260" s="1062"/>
      <c r="AV1260" s="1062"/>
      <c r="AW1260" s="1062"/>
      <c r="AX1260" s="1062"/>
      <c r="AY1260" s="1062"/>
      <c r="AZ1260" s="1062"/>
      <c r="BA1260" s="1062"/>
      <c r="BB1260" s="1063"/>
    </row>
    <row r="1261" spans="1:54" ht="12.6" customHeight="1">
      <c r="A1261" s="1061"/>
      <c r="B1261" s="1062"/>
      <c r="C1261" s="1062"/>
      <c r="D1261" s="1062"/>
      <c r="E1261" s="1062"/>
      <c r="F1261" s="1062"/>
      <c r="G1261" s="1062"/>
      <c r="H1261" s="1062"/>
      <c r="I1261" s="1062"/>
      <c r="J1261" s="1062"/>
      <c r="K1261" s="1062"/>
      <c r="L1261" s="1062"/>
      <c r="M1261" s="1062"/>
      <c r="N1261" s="1062"/>
      <c r="O1261" s="1062"/>
      <c r="P1261" s="1062"/>
      <c r="Q1261" s="1062"/>
      <c r="R1261" s="1062"/>
      <c r="S1261" s="1062"/>
      <c r="T1261" s="1062"/>
      <c r="U1261" s="1062"/>
      <c r="V1261" s="1062"/>
      <c r="W1261" s="1062"/>
      <c r="X1261" s="1062"/>
      <c r="Y1261" s="1062"/>
      <c r="Z1261" s="1062"/>
      <c r="AA1261" s="1062"/>
      <c r="AB1261" s="1062"/>
      <c r="AC1261" s="1062"/>
      <c r="AD1261" s="1062"/>
      <c r="AE1261" s="1062"/>
      <c r="AF1261" s="1062"/>
      <c r="AG1261" s="1062"/>
      <c r="AH1261" s="1062"/>
      <c r="AI1261" s="1062"/>
      <c r="AJ1261" s="1062"/>
      <c r="AK1261" s="1062"/>
      <c r="AL1261" s="1062"/>
      <c r="AM1261" s="1062"/>
      <c r="AN1261" s="1062"/>
      <c r="AO1261" s="1062"/>
      <c r="AP1261" s="1062"/>
      <c r="AQ1261" s="1062"/>
      <c r="AR1261" s="1062"/>
      <c r="AS1261" s="1062"/>
      <c r="AT1261" s="1062"/>
      <c r="AU1261" s="1062"/>
      <c r="AV1261" s="1062"/>
      <c r="AW1261" s="1062"/>
      <c r="AX1261" s="1062"/>
      <c r="AY1261" s="1062"/>
      <c r="AZ1261" s="1062"/>
      <c r="BA1261" s="1062"/>
      <c r="BB1261" s="1063"/>
    </row>
    <row r="1262" spans="1:54" ht="12.6" customHeight="1">
      <c r="A1262" s="1061"/>
      <c r="B1262" s="1062"/>
      <c r="C1262" s="1062"/>
      <c r="D1262" s="1062"/>
      <c r="E1262" s="1062"/>
      <c r="F1262" s="1062"/>
      <c r="G1262" s="1062"/>
      <c r="H1262" s="1062"/>
      <c r="I1262" s="1062"/>
      <c r="J1262" s="1062"/>
      <c r="K1262" s="1062"/>
      <c r="L1262" s="1062"/>
      <c r="M1262" s="1062"/>
      <c r="N1262" s="1062"/>
      <c r="O1262" s="1062"/>
      <c r="P1262" s="1062"/>
      <c r="Q1262" s="1062"/>
      <c r="R1262" s="1062"/>
      <c r="S1262" s="1062"/>
      <c r="T1262" s="1062"/>
      <c r="U1262" s="1062"/>
      <c r="V1262" s="1062"/>
      <c r="W1262" s="1062"/>
      <c r="X1262" s="1062"/>
      <c r="Y1262" s="1062"/>
      <c r="Z1262" s="1062"/>
      <c r="AA1262" s="1062"/>
      <c r="AB1262" s="1062"/>
      <c r="AC1262" s="1062"/>
      <c r="AD1262" s="1062"/>
      <c r="AE1262" s="1062"/>
      <c r="AF1262" s="1062"/>
      <c r="AG1262" s="1062"/>
      <c r="AH1262" s="1062"/>
      <c r="AI1262" s="1062"/>
      <c r="AJ1262" s="1062"/>
      <c r="AK1262" s="1062"/>
      <c r="AL1262" s="1062"/>
      <c r="AM1262" s="1062"/>
      <c r="AN1262" s="1062"/>
      <c r="AO1262" s="1062"/>
      <c r="AP1262" s="1062"/>
      <c r="AQ1262" s="1062"/>
      <c r="AR1262" s="1062"/>
      <c r="AS1262" s="1062"/>
      <c r="AT1262" s="1062"/>
      <c r="AU1262" s="1062"/>
      <c r="AV1262" s="1062"/>
      <c r="AW1262" s="1062"/>
      <c r="AX1262" s="1062"/>
      <c r="AY1262" s="1062"/>
      <c r="AZ1262" s="1062"/>
      <c r="BA1262" s="1062"/>
      <c r="BB1262" s="1063"/>
    </row>
    <row r="1263" spans="1:54" ht="12.6" customHeight="1">
      <c r="A1263" s="1061"/>
      <c r="B1263" s="1062"/>
      <c r="C1263" s="1062"/>
      <c r="D1263" s="1062"/>
      <c r="E1263" s="1062"/>
      <c r="F1263" s="1062"/>
      <c r="G1263" s="1062"/>
      <c r="H1263" s="1062"/>
      <c r="I1263" s="1062"/>
      <c r="J1263" s="1062"/>
      <c r="K1263" s="1062"/>
      <c r="L1263" s="1062"/>
      <c r="M1263" s="1062"/>
      <c r="N1263" s="1062"/>
      <c r="O1263" s="1062"/>
      <c r="P1263" s="1062"/>
      <c r="Q1263" s="1062"/>
      <c r="R1263" s="1062"/>
      <c r="S1263" s="1062"/>
      <c r="T1263" s="1062"/>
      <c r="U1263" s="1062"/>
      <c r="V1263" s="1062"/>
      <c r="W1263" s="1062"/>
      <c r="X1263" s="1062"/>
      <c r="Y1263" s="1062"/>
      <c r="Z1263" s="1062"/>
      <c r="AA1263" s="1062"/>
      <c r="AB1263" s="1062"/>
      <c r="AC1263" s="1062"/>
      <c r="AD1263" s="1062"/>
      <c r="AE1263" s="1062"/>
      <c r="AF1263" s="1062"/>
      <c r="AG1263" s="1062"/>
      <c r="AH1263" s="1062"/>
      <c r="AI1263" s="1062"/>
      <c r="AJ1263" s="1062"/>
      <c r="AK1263" s="1062"/>
      <c r="AL1263" s="1062"/>
      <c r="AM1263" s="1062"/>
      <c r="AN1263" s="1062"/>
      <c r="AO1263" s="1062"/>
      <c r="AP1263" s="1062"/>
      <c r="AQ1263" s="1062"/>
      <c r="AR1263" s="1062"/>
      <c r="AS1263" s="1062"/>
      <c r="AT1263" s="1062"/>
      <c r="AU1263" s="1062"/>
      <c r="AV1263" s="1062"/>
      <c r="AW1263" s="1062"/>
      <c r="AX1263" s="1062"/>
      <c r="AY1263" s="1062"/>
      <c r="AZ1263" s="1062"/>
      <c r="BA1263" s="1062"/>
      <c r="BB1263" s="1063"/>
    </row>
    <row r="1264" spans="1:54" ht="12.6" customHeight="1">
      <c r="A1264" s="1061"/>
      <c r="B1264" s="1062"/>
      <c r="C1264" s="1062"/>
      <c r="D1264" s="1062"/>
      <c r="E1264" s="1062"/>
      <c r="F1264" s="1062"/>
      <c r="G1264" s="1062"/>
      <c r="H1264" s="1062"/>
      <c r="I1264" s="1062"/>
      <c r="J1264" s="1062"/>
      <c r="K1264" s="1062"/>
      <c r="L1264" s="1062"/>
      <c r="M1264" s="1062"/>
      <c r="N1264" s="1062"/>
      <c r="O1264" s="1062"/>
      <c r="P1264" s="1062"/>
      <c r="Q1264" s="1062"/>
      <c r="R1264" s="1062"/>
      <c r="S1264" s="1062"/>
      <c r="T1264" s="1062"/>
      <c r="U1264" s="1062"/>
      <c r="V1264" s="1062"/>
      <c r="W1264" s="1062"/>
      <c r="X1264" s="1062"/>
      <c r="Y1264" s="1062"/>
      <c r="Z1264" s="1062"/>
      <c r="AA1264" s="1062"/>
      <c r="AB1264" s="1062"/>
      <c r="AC1264" s="1062"/>
      <c r="AD1264" s="1062"/>
      <c r="AE1264" s="1062"/>
      <c r="AF1264" s="1062"/>
      <c r="AG1264" s="1062"/>
      <c r="AH1264" s="1062"/>
      <c r="AI1264" s="1062"/>
      <c r="AJ1264" s="1062"/>
      <c r="AK1264" s="1062"/>
      <c r="AL1264" s="1062"/>
      <c r="AM1264" s="1062"/>
      <c r="AN1264" s="1062"/>
      <c r="AO1264" s="1062"/>
      <c r="AP1264" s="1062"/>
      <c r="AQ1264" s="1062"/>
      <c r="AR1264" s="1062"/>
      <c r="AS1264" s="1062"/>
      <c r="AT1264" s="1062"/>
      <c r="AU1264" s="1062"/>
      <c r="AV1264" s="1062"/>
      <c r="AW1264" s="1062"/>
      <c r="AX1264" s="1062"/>
      <c r="AY1264" s="1062"/>
      <c r="AZ1264" s="1062"/>
      <c r="BA1264" s="1062"/>
      <c r="BB1264" s="1063"/>
    </row>
    <row r="1265" spans="1:54" ht="12.6" customHeight="1">
      <c r="A1265" s="1061"/>
      <c r="B1265" s="1062"/>
      <c r="C1265" s="1062"/>
      <c r="D1265" s="1062"/>
      <c r="E1265" s="1062"/>
      <c r="F1265" s="1062"/>
      <c r="G1265" s="1062"/>
      <c r="H1265" s="1062"/>
      <c r="I1265" s="1062"/>
      <c r="J1265" s="1062"/>
      <c r="K1265" s="1062"/>
      <c r="L1265" s="1062"/>
      <c r="M1265" s="1062"/>
      <c r="N1265" s="1062"/>
      <c r="O1265" s="1062"/>
      <c r="P1265" s="1062"/>
      <c r="Q1265" s="1062"/>
      <c r="R1265" s="1062"/>
      <c r="S1265" s="1062"/>
      <c r="T1265" s="1062"/>
      <c r="U1265" s="1062"/>
      <c r="V1265" s="1062"/>
      <c r="W1265" s="1062"/>
      <c r="X1265" s="1062"/>
      <c r="Y1265" s="1062"/>
      <c r="Z1265" s="1062"/>
      <c r="AA1265" s="1062"/>
      <c r="AB1265" s="1062"/>
      <c r="AC1265" s="1062"/>
      <c r="AD1265" s="1062"/>
      <c r="AE1265" s="1062"/>
      <c r="AF1265" s="1062"/>
      <c r="AG1265" s="1062"/>
      <c r="AH1265" s="1062"/>
      <c r="AI1265" s="1062"/>
      <c r="AJ1265" s="1062"/>
      <c r="AK1265" s="1062"/>
      <c r="AL1265" s="1062"/>
      <c r="AM1265" s="1062"/>
      <c r="AN1265" s="1062"/>
      <c r="AO1265" s="1062"/>
      <c r="AP1265" s="1062"/>
      <c r="AQ1265" s="1062"/>
      <c r="AR1265" s="1062"/>
      <c r="AS1265" s="1062"/>
      <c r="AT1265" s="1062"/>
      <c r="AU1265" s="1062"/>
      <c r="AV1265" s="1062"/>
      <c r="AW1265" s="1062"/>
      <c r="AX1265" s="1062"/>
      <c r="AY1265" s="1062"/>
      <c r="AZ1265" s="1062"/>
      <c r="BA1265" s="1062"/>
      <c r="BB1265" s="1063"/>
    </row>
    <row r="1266" spans="1:54" ht="12.6" customHeight="1">
      <c r="A1266" s="1064"/>
      <c r="B1266" s="1065"/>
      <c r="C1266" s="1065"/>
      <c r="D1266" s="1065"/>
      <c r="E1266" s="1065"/>
      <c r="F1266" s="1065"/>
      <c r="G1266" s="1065"/>
      <c r="H1266" s="1065"/>
      <c r="I1266" s="1065"/>
      <c r="J1266" s="1065"/>
      <c r="K1266" s="1065"/>
      <c r="L1266" s="1065"/>
      <c r="M1266" s="1065"/>
      <c r="N1266" s="1065"/>
      <c r="O1266" s="1065"/>
      <c r="P1266" s="1065"/>
      <c r="Q1266" s="1065"/>
      <c r="R1266" s="1065"/>
      <c r="S1266" s="1065"/>
      <c r="T1266" s="1065"/>
      <c r="U1266" s="1065"/>
      <c r="V1266" s="1065"/>
      <c r="W1266" s="1065"/>
      <c r="X1266" s="1065"/>
      <c r="Y1266" s="1065"/>
      <c r="Z1266" s="1065"/>
      <c r="AA1266" s="1065"/>
      <c r="AB1266" s="1065"/>
      <c r="AC1266" s="1065"/>
      <c r="AD1266" s="1065"/>
      <c r="AE1266" s="1065"/>
      <c r="AF1266" s="1065"/>
      <c r="AG1266" s="1065"/>
      <c r="AH1266" s="1065"/>
      <c r="AI1266" s="1065"/>
      <c r="AJ1266" s="1065"/>
      <c r="AK1266" s="1065"/>
      <c r="AL1266" s="1065"/>
      <c r="AM1266" s="1065"/>
      <c r="AN1266" s="1065"/>
      <c r="AO1266" s="1065"/>
      <c r="AP1266" s="1065"/>
      <c r="AQ1266" s="1065"/>
      <c r="AR1266" s="1065"/>
      <c r="AS1266" s="1065"/>
      <c r="AT1266" s="1065"/>
      <c r="AU1266" s="1065"/>
      <c r="AV1266" s="1065"/>
      <c r="AW1266" s="1065"/>
      <c r="AX1266" s="1065"/>
      <c r="AY1266" s="1065"/>
      <c r="AZ1266" s="1065"/>
      <c r="BA1266" s="1065"/>
      <c r="BB1266" s="1066"/>
    </row>
    <row r="1268" spans="1:54" s="289" customFormat="1" ht="12.6" customHeight="1">
      <c r="A1268" s="315" t="s">
        <v>3609</v>
      </c>
    </row>
    <row r="1269" spans="1:54" s="289" customFormat="1" ht="12.6" customHeight="1">
      <c r="A1269" s="315" t="s">
        <v>2302</v>
      </c>
      <c r="B1269" s="393"/>
      <c r="C1269" s="1036" t="str">
        <f>$C$2</f>
        <v>ELEKTROSYSTEM, a.s.</v>
      </c>
      <c r="D1269" s="1036"/>
      <c r="E1269" s="1036"/>
      <c r="F1269" s="1036"/>
      <c r="G1269" s="1036"/>
      <c r="H1269" s="1036"/>
      <c r="I1269" s="1036"/>
      <c r="J1269" s="1036"/>
      <c r="K1269" s="1036"/>
      <c r="L1269" s="1036"/>
      <c r="M1269" s="1036"/>
      <c r="N1269" s="1036"/>
      <c r="O1269" s="1036"/>
      <c r="P1269" s="1036"/>
      <c r="Q1269" s="1036"/>
      <c r="R1269" s="1036"/>
      <c r="S1269" s="1036"/>
      <c r="T1269" s="1036"/>
      <c r="U1269" s="1036"/>
      <c r="V1269" s="1036"/>
      <c r="W1269" s="1036"/>
      <c r="X1269" s="1036"/>
      <c r="Y1269" s="1036"/>
      <c r="Z1269" s="1037"/>
      <c r="AB1269" s="289" t="s">
        <v>922</v>
      </c>
      <c r="AD1269" s="1035" t="str">
        <f>$AD$2</f>
        <v>31571875</v>
      </c>
      <c r="AE1269" s="1036"/>
      <c r="AF1269" s="1036"/>
      <c r="AG1269" s="1036"/>
      <c r="AH1269" s="1036"/>
      <c r="AI1269" s="1036"/>
      <c r="AJ1269" s="1036"/>
      <c r="AK1269" s="1037"/>
      <c r="AL1269" s="289" t="s">
        <v>844</v>
      </c>
      <c r="AN1269" s="1026" t="str">
        <f>$AN$1106</f>
        <v>21020448496</v>
      </c>
      <c r="AO1269" s="1027"/>
      <c r="AP1269" s="1027"/>
      <c r="AQ1269" s="1027"/>
      <c r="AR1269" s="1027"/>
      <c r="AS1269" s="1027"/>
      <c r="AT1269" s="1027"/>
      <c r="AU1269" s="1027"/>
      <c r="AV1269" s="1027"/>
      <c r="AW1269" s="1027"/>
      <c r="AX1269" s="1027"/>
      <c r="AY1269" s="1027"/>
      <c r="AZ1269" s="1027"/>
      <c r="BA1269" s="1027"/>
      <c r="BB1269" s="1028"/>
    </row>
    <row r="1270" spans="1:54" ht="12.6" customHeight="1">
      <c r="A1270" s="769"/>
    </row>
    <row r="1271" spans="1:54" ht="12.6" customHeight="1">
      <c r="A1271" s="769" t="s">
        <v>1609</v>
      </c>
    </row>
    <row r="1272" spans="1:54" ht="12.6" customHeight="1">
      <c r="A1272" s="762" t="s">
        <v>475</v>
      </c>
    </row>
    <row r="1273" spans="1:54" ht="12.6" customHeight="1">
      <c r="A1273" s="782"/>
      <c r="B1273" s="783"/>
      <c r="C1273" s="783"/>
      <c r="D1273" s="783"/>
      <c r="E1273" s="783"/>
      <c r="F1273" s="783"/>
      <c r="G1273" s="783"/>
      <c r="H1273" s="783"/>
      <c r="I1273" s="783"/>
      <c r="J1273" s="783"/>
      <c r="K1273" s="783"/>
      <c r="L1273" s="792"/>
      <c r="M1273" s="843" t="s">
        <v>816</v>
      </c>
      <c r="N1273" s="844"/>
      <c r="O1273" s="844"/>
      <c r="P1273" s="844"/>
      <c r="Q1273" s="844"/>
      <c r="R1273" s="844"/>
      <c r="S1273" s="844"/>
      <c r="T1273" s="844"/>
      <c r="U1273" s="844"/>
      <c r="V1273" s="844"/>
      <c r="W1273" s="844"/>
      <c r="X1273" s="844"/>
      <c r="Y1273" s="844"/>
      <c r="Z1273" s="844"/>
      <c r="AA1273" s="844"/>
      <c r="AB1273" s="844"/>
      <c r="AC1273" s="844"/>
      <c r="AD1273" s="844"/>
      <c r="AE1273" s="844"/>
      <c r="AF1273" s="844"/>
      <c r="AG1273" s="844"/>
      <c r="AH1273" s="844"/>
      <c r="AI1273" s="844"/>
      <c r="AJ1273" s="844"/>
      <c r="AK1273" s="844"/>
      <c r="AL1273" s="844"/>
      <c r="AM1273" s="844"/>
      <c r="AN1273" s="844"/>
      <c r="AO1273" s="844"/>
      <c r="AP1273" s="844"/>
      <c r="AQ1273" s="844"/>
      <c r="AR1273" s="844"/>
      <c r="AS1273" s="844"/>
      <c r="AT1273" s="844"/>
      <c r="AU1273" s="844"/>
      <c r="AV1273" s="845"/>
      <c r="AW1273" s="787"/>
      <c r="AX1273" s="784"/>
      <c r="AY1273" s="784"/>
      <c r="AZ1273" s="784"/>
      <c r="BA1273" s="784"/>
      <c r="BB1273" s="784"/>
    </row>
    <row r="1274" spans="1:54" ht="12.6" customHeight="1">
      <c r="A1274" s="785"/>
      <c r="B1274" s="765"/>
      <c r="C1274" s="765"/>
      <c r="D1274" s="765"/>
      <c r="E1274" s="765"/>
      <c r="F1274" s="765"/>
      <c r="G1274" s="765"/>
      <c r="H1274" s="765"/>
      <c r="I1274" s="765"/>
      <c r="J1274" s="765"/>
      <c r="K1274" s="765"/>
      <c r="L1274" s="793"/>
      <c r="M1274" s="782"/>
      <c r="N1274" s="783"/>
      <c r="O1274" s="783"/>
      <c r="P1274" s="783"/>
      <c r="Q1274" s="783"/>
      <c r="R1274" s="783"/>
      <c r="S1274" s="783"/>
      <c r="T1274" s="792"/>
      <c r="U1274" s="782"/>
      <c r="V1274" s="783"/>
      <c r="W1274" s="783"/>
      <c r="X1274" s="783"/>
      <c r="Y1274" s="783"/>
      <c r="Z1274" s="783"/>
      <c r="AA1274" s="792"/>
      <c r="AB1274" s="782"/>
      <c r="AC1274" s="783"/>
      <c r="AD1274" s="783"/>
      <c r="AE1274" s="783"/>
      <c r="AF1274" s="783"/>
      <c r="AG1274" s="783"/>
      <c r="AH1274" s="792"/>
      <c r="AI1274" s="782"/>
      <c r="AJ1274" s="783"/>
      <c r="AK1274" s="783"/>
      <c r="AL1274" s="783"/>
      <c r="AM1274" s="783"/>
      <c r="AN1274" s="783"/>
      <c r="AO1274" s="792"/>
      <c r="AP1274" s="812" t="s">
        <v>1607</v>
      </c>
      <c r="AQ1274" s="813"/>
      <c r="AR1274" s="813"/>
      <c r="AS1274" s="813"/>
      <c r="AT1274" s="813"/>
      <c r="AU1274" s="813"/>
      <c r="AV1274" s="814"/>
      <c r="AW1274" s="784"/>
      <c r="AX1274" s="784"/>
      <c r="AY1274" s="784"/>
      <c r="AZ1274" s="784"/>
      <c r="BA1274" s="784"/>
      <c r="BB1274" s="784"/>
    </row>
    <row r="1275" spans="1:54" ht="12.6" customHeight="1">
      <c r="A1275" s="1048" t="s">
        <v>1606</v>
      </c>
      <c r="B1275" s="1049"/>
      <c r="C1275" s="1049"/>
      <c r="D1275" s="1049"/>
      <c r="E1275" s="1049"/>
      <c r="F1275" s="1049"/>
      <c r="G1275" s="1049"/>
      <c r="H1275" s="1049"/>
      <c r="I1275" s="1049"/>
      <c r="J1275" s="1049"/>
      <c r="K1275" s="1049"/>
      <c r="L1275" s="1050"/>
      <c r="M1275" s="1048" t="s">
        <v>1605</v>
      </c>
      <c r="N1275" s="1049"/>
      <c r="O1275" s="1049"/>
      <c r="P1275" s="1049"/>
      <c r="Q1275" s="1049"/>
      <c r="R1275" s="1049"/>
      <c r="S1275" s="1049"/>
      <c r="T1275" s="1050"/>
      <c r="U1275" s="1048" t="s">
        <v>511</v>
      </c>
      <c r="V1275" s="1049"/>
      <c r="W1275" s="1049"/>
      <c r="X1275" s="1049"/>
      <c r="Y1275" s="1049"/>
      <c r="Z1275" s="1049"/>
      <c r="AA1275" s="1050"/>
      <c r="AB1275" s="1048" t="s">
        <v>510</v>
      </c>
      <c r="AC1275" s="1049"/>
      <c r="AD1275" s="1049"/>
      <c r="AE1275" s="1049"/>
      <c r="AF1275" s="1049"/>
      <c r="AG1275" s="1049"/>
      <c r="AH1275" s="1050"/>
      <c r="AI1275" s="1048" t="s">
        <v>590</v>
      </c>
      <c r="AJ1275" s="1049"/>
      <c r="AK1275" s="1049"/>
      <c r="AL1275" s="1049"/>
      <c r="AM1275" s="1049"/>
      <c r="AN1275" s="1049"/>
      <c r="AO1275" s="1050"/>
      <c r="AP1275" s="787" t="s">
        <v>1604</v>
      </c>
      <c r="AQ1275" s="784"/>
      <c r="AR1275" s="784"/>
      <c r="AS1275" s="784"/>
      <c r="AT1275" s="784"/>
      <c r="AU1275" s="784"/>
      <c r="AV1275" s="831"/>
      <c r="AW1275" s="784"/>
      <c r="AX1275" s="784"/>
      <c r="AY1275" s="784"/>
      <c r="AZ1275" s="784"/>
      <c r="BA1275" s="784"/>
      <c r="BB1275" s="784"/>
    </row>
    <row r="1276" spans="1:54" ht="12.6" customHeight="1">
      <c r="A1276" s="1048" t="s">
        <v>1599</v>
      </c>
      <c r="B1276" s="1049"/>
      <c r="C1276" s="1049"/>
      <c r="D1276" s="1049"/>
      <c r="E1276" s="1049"/>
      <c r="F1276" s="1049"/>
      <c r="G1276" s="1049"/>
      <c r="H1276" s="1049"/>
      <c r="I1276" s="1049"/>
      <c r="J1276" s="1049"/>
      <c r="K1276" s="1049"/>
      <c r="L1276" s="1050"/>
      <c r="M1276" s="1048" t="s">
        <v>1590</v>
      </c>
      <c r="N1276" s="1049"/>
      <c r="O1276" s="1049"/>
      <c r="P1276" s="1049"/>
      <c r="Q1276" s="1049"/>
      <c r="R1276" s="1049"/>
      <c r="S1276" s="1049"/>
      <c r="T1276" s="1050"/>
      <c r="U1276" s="785"/>
      <c r="V1276" s="765"/>
      <c r="W1276" s="765"/>
      <c r="X1276" s="765"/>
      <c r="Y1276" s="765"/>
      <c r="Z1276" s="765"/>
      <c r="AA1276" s="793"/>
      <c r="AB1276" s="785"/>
      <c r="AC1276" s="765"/>
      <c r="AD1276" s="765"/>
      <c r="AE1276" s="765"/>
      <c r="AF1276" s="765"/>
      <c r="AG1276" s="765"/>
      <c r="AH1276" s="793"/>
      <c r="AI1276" s="785"/>
      <c r="AJ1276" s="765"/>
      <c r="AK1276" s="765"/>
      <c r="AL1276" s="765"/>
      <c r="AM1276" s="765"/>
      <c r="AN1276" s="765"/>
      <c r="AO1276" s="793"/>
      <c r="AP1276" s="787" t="s">
        <v>1603</v>
      </c>
      <c r="AQ1276" s="784"/>
      <c r="AR1276" s="784"/>
      <c r="AS1276" s="784"/>
      <c r="AT1276" s="784"/>
      <c r="AU1276" s="784"/>
      <c r="AV1276" s="831"/>
      <c r="AW1276" s="784"/>
      <c r="AX1276" s="784"/>
      <c r="AY1276" s="784"/>
      <c r="AZ1276" s="784"/>
      <c r="BA1276" s="784"/>
      <c r="BB1276" s="784"/>
    </row>
    <row r="1277" spans="1:54" ht="12.6" customHeight="1">
      <c r="A1277" s="785"/>
      <c r="B1277" s="765"/>
      <c r="C1277" s="765"/>
      <c r="D1277" s="765"/>
      <c r="E1277" s="765"/>
      <c r="F1277" s="765"/>
      <c r="G1277" s="765"/>
      <c r="H1277" s="765"/>
      <c r="I1277" s="765"/>
      <c r="J1277" s="765"/>
      <c r="K1277" s="765"/>
      <c r="L1277" s="793"/>
      <c r="M1277" s="785"/>
      <c r="N1277" s="765"/>
      <c r="O1277" s="765"/>
      <c r="P1277" s="765"/>
      <c r="Q1277" s="765"/>
      <c r="R1277" s="765"/>
      <c r="S1277" s="765"/>
      <c r="T1277" s="793"/>
      <c r="U1277" s="785"/>
      <c r="V1277" s="765"/>
      <c r="W1277" s="765"/>
      <c r="X1277" s="765"/>
      <c r="Y1277" s="765"/>
      <c r="Z1277" s="765"/>
      <c r="AA1277" s="793"/>
      <c r="AB1277" s="785"/>
      <c r="AC1277" s="765"/>
      <c r="AD1277" s="765"/>
      <c r="AE1277" s="765"/>
      <c r="AF1277" s="765"/>
      <c r="AG1277" s="765"/>
      <c r="AH1277" s="793"/>
      <c r="AI1277" s="785"/>
      <c r="AJ1277" s="765"/>
      <c r="AK1277" s="765"/>
      <c r="AL1277" s="765"/>
      <c r="AM1277" s="765"/>
      <c r="AN1277" s="765"/>
      <c r="AO1277" s="793"/>
      <c r="AP1277" s="787" t="s">
        <v>1602</v>
      </c>
      <c r="AQ1277" s="784"/>
      <c r="AR1277" s="784"/>
      <c r="AS1277" s="784"/>
      <c r="AT1277" s="784"/>
      <c r="AU1277" s="784"/>
      <c r="AV1277" s="831"/>
      <c r="AW1277" s="784"/>
      <c r="AX1277" s="784"/>
      <c r="AY1277" s="784"/>
      <c r="AZ1277" s="784"/>
      <c r="BA1277" s="784"/>
      <c r="BB1277" s="784"/>
    </row>
    <row r="1278" spans="1:54" ht="12.6" customHeight="1">
      <c r="A1278" s="1048" t="s">
        <v>817</v>
      </c>
      <c r="B1278" s="1049"/>
      <c r="C1278" s="1049"/>
      <c r="D1278" s="1049"/>
      <c r="E1278" s="1049"/>
      <c r="F1278" s="1049"/>
      <c r="G1278" s="1049"/>
      <c r="H1278" s="1049"/>
      <c r="I1278" s="1049"/>
      <c r="J1278" s="1049"/>
      <c r="K1278" s="1049"/>
      <c r="L1278" s="1050"/>
      <c r="M1278" s="1048" t="s">
        <v>818</v>
      </c>
      <c r="N1278" s="1049"/>
      <c r="O1278" s="1049"/>
      <c r="P1278" s="1049"/>
      <c r="Q1278" s="1049"/>
      <c r="R1278" s="1049"/>
      <c r="S1278" s="1049"/>
      <c r="T1278" s="1050"/>
      <c r="U1278" s="1048" t="s">
        <v>819</v>
      </c>
      <c r="V1278" s="1049"/>
      <c r="W1278" s="1049"/>
      <c r="X1278" s="1049"/>
      <c r="Y1278" s="1049"/>
      <c r="Z1278" s="1049"/>
      <c r="AA1278" s="1050"/>
      <c r="AB1278" s="1048" t="s">
        <v>477</v>
      </c>
      <c r="AC1278" s="1049"/>
      <c r="AD1278" s="1049"/>
      <c r="AE1278" s="1049"/>
      <c r="AF1278" s="1049"/>
      <c r="AG1278" s="1049"/>
      <c r="AH1278" s="1050"/>
      <c r="AI1278" s="1048" t="s">
        <v>478</v>
      </c>
      <c r="AJ1278" s="1049"/>
      <c r="AK1278" s="1049"/>
      <c r="AL1278" s="1049"/>
      <c r="AM1278" s="1049"/>
      <c r="AN1278" s="1049"/>
      <c r="AO1278" s="1050"/>
      <c r="AP1278" s="826" t="s">
        <v>481</v>
      </c>
      <c r="AQ1278" s="827"/>
      <c r="AR1278" s="827"/>
      <c r="AS1278" s="827"/>
      <c r="AT1278" s="827"/>
      <c r="AU1278" s="827"/>
      <c r="AV1278" s="828"/>
      <c r="AW1278" s="784"/>
      <c r="AX1278" s="784"/>
      <c r="AY1278" s="784"/>
      <c r="AZ1278" s="784"/>
      <c r="BA1278" s="784"/>
      <c r="BB1278" s="784"/>
    </row>
    <row r="1279" spans="1:54" ht="12.6" customHeight="1">
      <c r="A1279" s="770" t="s">
        <v>2396</v>
      </c>
      <c r="B1279" s="771"/>
      <c r="C1279" s="771"/>
      <c r="D1279" s="771"/>
      <c r="E1279" s="771"/>
      <c r="F1279" s="771"/>
      <c r="G1279" s="771"/>
      <c r="H1279" s="771"/>
      <c r="I1279" s="771"/>
      <c r="J1279" s="771"/>
      <c r="K1279" s="771"/>
      <c r="L1279" s="772"/>
      <c r="M1279" s="1107">
        <f>'HL KNIHA VYPOC'!$D$215*-1</f>
        <v>0</v>
      </c>
      <c r="N1279" s="1107"/>
      <c r="O1279" s="1107"/>
      <c r="P1279" s="1107"/>
      <c r="Q1279" s="1107"/>
      <c r="R1279" s="1107"/>
      <c r="S1279" s="1107"/>
      <c r="T1279" s="1107"/>
      <c r="U1279" s="1107">
        <f>'HL KNIHA VYPOC'!$F$215</f>
        <v>0</v>
      </c>
      <c r="V1279" s="1107"/>
      <c r="W1279" s="1107"/>
      <c r="X1279" s="1107"/>
      <c r="Y1279" s="1107"/>
      <c r="Z1279" s="1107"/>
      <c r="AA1279" s="1107"/>
      <c r="AB1279" s="1107">
        <f>'HL KNIHA VYPOC'!$E$215</f>
        <v>0</v>
      </c>
      <c r="AC1279" s="1107"/>
      <c r="AD1279" s="1107"/>
      <c r="AE1279" s="1107"/>
      <c r="AF1279" s="1107"/>
      <c r="AG1279" s="1107"/>
      <c r="AH1279" s="1107"/>
      <c r="AI1279" s="1107"/>
      <c r="AJ1279" s="1107"/>
      <c r="AK1279" s="1107"/>
      <c r="AL1279" s="1107"/>
      <c r="AM1279" s="1107"/>
      <c r="AN1279" s="1107"/>
      <c r="AO1279" s="1107"/>
      <c r="AP1279" s="1038">
        <f>SUM(M1279+U1279-AB1279+AI1279)</f>
        <v>0</v>
      </c>
      <c r="AQ1279" s="1039"/>
      <c r="AR1279" s="1039"/>
      <c r="AS1279" s="1039"/>
      <c r="AT1279" s="1039"/>
      <c r="AU1279" s="1039"/>
      <c r="AV1279" s="1040"/>
      <c r="AW1279" s="756"/>
      <c r="AX1279" s="756"/>
      <c r="AY1279" s="756"/>
      <c r="AZ1279" s="756"/>
      <c r="BA1279" s="756"/>
      <c r="BB1279" s="756"/>
    </row>
    <row r="1280" spans="1:54" ht="12.6" customHeight="1">
      <c r="A1280" s="774" t="s">
        <v>1601</v>
      </c>
      <c r="B1280" s="775"/>
      <c r="C1280" s="775"/>
      <c r="D1280" s="775"/>
      <c r="E1280" s="775"/>
      <c r="F1280" s="775"/>
      <c r="G1280" s="775"/>
      <c r="H1280" s="775"/>
      <c r="I1280" s="775"/>
      <c r="J1280" s="775"/>
      <c r="K1280" s="775"/>
      <c r="L1280" s="776"/>
      <c r="M1280" s="1107"/>
      <c r="N1280" s="1107"/>
      <c r="O1280" s="1107"/>
      <c r="P1280" s="1107"/>
      <c r="Q1280" s="1107"/>
      <c r="R1280" s="1107"/>
      <c r="S1280" s="1107"/>
      <c r="T1280" s="1107"/>
      <c r="U1280" s="1107"/>
      <c r="V1280" s="1107"/>
      <c r="W1280" s="1107"/>
      <c r="X1280" s="1107"/>
      <c r="Y1280" s="1107"/>
      <c r="Z1280" s="1107"/>
      <c r="AA1280" s="1107"/>
      <c r="AB1280" s="1107"/>
      <c r="AC1280" s="1107"/>
      <c r="AD1280" s="1107"/>
      <c r="AE1280" s="1107"/>
      <c r="AF1280" s="1107"/>
      <c r="AG1280" s="1107"/>
      <c r="AH1280" s="1107"/>
      <c r="AI1280" s="1107"/>
      <c r="AJ1280" s="1107"/>
      <c r="AK1280" s="1107"/>
      <c r="AL1280" s="1107"/>
      <c r="AM1280" s="1107"/>
      <c r="AN1280" s="1107"/>
      <c r="AO1280" s="1107"/>
      <c r="AP1280" s="1176">
        <f>SUM(M1280+U1280-AB1280+AI1280)</f>
        <v>0</v>
      </c>
      <c r="AQ1280" s="1177"/>
      <c r="AR1280" s="1177"/>
      <c r="AS1280" s="1177"/>
      <c r="AT1280" s="1177"/>
      <c r="AU1280" s="1177"/>
      <c r="AV1280" s="1178"/>
      <c r="AW1280" s="756"/>
      <c r="AX1280" s="756"/>
      <c r="AY1280" s="756"/>
      <c r="AZ1280" s="756"/>
      <c r="BA1280" s="756"/>
      <c r="BB1280" s="756"/>
    </row>
    <row r="1281" spans="1:54" ht="12.6" customHeight="1">
      <c r="A1281" s="777" t="s">
        <v>1600</v>
      </c>
      <c r="B1281" s="778"/>
      <c r="C1281" s="778"/>
      <c r="D1281" s="778"/>
      <c r="E1281" s="778"/>
      <c r="F1281" s="778"/>
      <c r="G1281" s="778"/>
      <c r="H1281" s="778"/>
      <c r="I1281" s="778"/>
      <c r="J1281" s="778"/>
      <c r="K1281" s="778"/>
      <c r="L1281" s="779"/>
      <c r="M1281" s="1107"/>
      <c r="N1281" s="1107"/>
      <c r="O1281" s="1107"/>
      <c r="P1281" s="1107"/>
      <c r="Q1281" s="1107"/>
      <c r="R1281" s="1107"/>
      <c r="S1281" s="1107"/>
      <c r="T1281" s="1107"/>
      <c r="U1281" s="1107"/>
      <c r="V1281" s="1107"/>
      <c r="W1281" s="1107"/>
      <c r="X1281" s="1107"/>
      <c r="Y1281" s="1107"/>
      <c r="Z1281" s="1107"/>
      <c r="AA1281" s="1107"/>
      <c r="AB1281" s="1107"/>
      <c r="AC1281" s="1107"/>
      <c r="AD1281" s="1107"/>
      <c r="AE1281" s="1107"/>
      <c r="AF1281" s="1107"/>
      <c r="AG1281" s="1107"/>
      <c r="AH1281" s="1107"/>
      <c r="AI1281" s="1107"/>
      <c r="AJ1281" s="1107"/>
      <c r="AK1281" s="1107"/>
      <c r="AL1281" s="1107"/>
      <c r="AM1281" s="1107"/>
      <c r="AN1281" s="1107"/>
      <c r="AO1281" s="1107"/>
      <c r="AP1281" s="1179"/>
      <c r="AQ1281" s="1180"/>
      <c r="AR1281" s="1180"/>
      <c r="AS1281" s="1180"/>
      <c r="AT1281" s="1180"/>
      <c r="AU1281" s="1180"/>
      <c r="AV1281" s="1181"/>
      <c r="AW1281" s="756"/>
      <c r="AX1281" s="756"/>
      <c r="AY1281" s="756"/>
      <c r="AZ1281" s="756"/>
      <c r="BA1281" s="756"/>
      <c r="BB1281" s="756"/>
    </row>
    <row r="1282" spans="1:54" ht="12.6" customHeight="1">
      <c r="A1282" s="774" t="s">
        <v>2395</v>
      </c>
      <c r="B1282" s="775"/>
      <c r="C1282" s="775"/>
      <c r="D1282" s="775"/>
      <c r="E1282" s="775"/>
      <c r="F1282" s="775"/>
      <c r="G1282" s="775"/>
      <c r="H1282" s="775"/>
      <c r="I1282" s="775"/>
      <c r="J1282" s="775"/>
      <c r="K1282" s="775"/>
      <c r="L1282" s="776"/>
      <c r="M1282" s="1038">
        <f>SUM('HL KNIHA VYPOC'!D223)*-1</f>
        <v>0</v>
      </c>
      <c r="N1282" s="1039"/>
      <c r="O1282" s="1039"/>
      <c r="P1282" s="1039"/>
      <c r="Q1282" s="1039"/>
      <c r="R1282" s="1039"/>
      <c r="S1282" s="1039"/>
      <c r="T1282" s="1040"/>
      <c r="U1282" s="1038">
        <f>SUM('HL KNIHA VYPOC'!F223)</f>
        <v>0</v>
      </c>
      <c r="V1282" s="1039"/>
      <c r="W1282" s="1039"/>
      <c r="X1282" s="1039"/>
      <c r="Y1282" s="1039"/>
      <c r="Z1282" s="1039"/>
      <c r="AA1282" s="1040"/>
      <c r="AB1282" s="1038">
        <f>SUM('HL KNIHA VYPOC'!E223)</f>
        <v>0</v>
      </c>
      <c r="AC1282" s="1039"/>
      <c r="AD1282" s="1039"/>
      <c r="AE1282" s="1039"/>
      <c r="AF1282" s="1039"/>
      <c r="AG1282" s="1039"/>
      <c r="AH1282" s="1040"/>
      <c r="AI1282" s="1038"/>
      <c r="AJ1282" s="1039"/>
      <c r="AK1282" s="1039"/>
      <c r="AL1282" s="1039"/>
      <c r="AM1282" s="1039"/>
      <c r="AN1282" s="1039"/>
      <c r="AO1282" s="1040"/>
      <c r="AP1282" s="1038">
        <f>SUM(M1282+U1282-AB1282+AI1282)</f>
        <v>0</v>
      </c>
      <c r="AQ1282" s="1039"/>
      <c r="AR1282" s="1039"/>
      <c r="AS1282" s="1039"/>
      <c r="AT1282" s="1039"/>
      <c r="AU1282" s="1039"/>
      <c r="AV1282" s="1040"/>
      <c r="AW1282" s="756"/>
      <c r="AX1282" s="756"/>
      <c r="AY1282" s="756"/>
      <c r="AZ1282" s="756"/>
      <c r="BA1282" s="756"/>
      <c r="BB1282" s="756"/>
    </row>
    <row r="1283" spans="1:54" ht="12.6" customHeight="1">
      <c r="A1283" s="774" t="s">
        <v>1598</v>
      </c>
      <c r="B1283" s="775"/>
      <c r="C1283" s="775"/>
      <c r="D1283" s="775"/>
      <c r="E1283" s="775"/>
      <c r="F1283" s="775"/>
      <c r="G1283" s="775"/>
      <c r="H1283" s="775"/>
      <c r="I1283" s="775"/>
      <c r="J1283" s="775"/>
      <c r="K1283" s="775"/>
      <c r="L1283" s="776"/>
      <c r="M1283" s="1107">
        <f>SUM('HL KNIHA VYPOC'!D172)</f>
        <v>0</v>
      </c>
      <c r="N1283" s="1107"/>
      <c r="O1283" s="1107"/>
      <c r="P1283" s="1107"/>
      <c r="Q1283" s="1107"/>
      <c r="R1283" s="1107"/>
      <c r="S1283" s="1107"/>
      <c r="T1283" s="1107"/>
      <c r="U1283" s="1107">
        <f>SUM('HL KNIHA VYPOC'!F172)</f>
        <v>0</v>
      </c>
      <c r="V1283" s="1107"/>
      <c r="W1283" s="1107"/>
      <c r="X1283" s="1107"/>
      <c r="Y1283" s="1107"/>
      <c r="Z1283" s="1107"/>
      <c r="AA1283" s="1107"/>
      <c r="AB1283" s="1107">
        <f>SUM('HL KNIHA VYPOC'!E172)</f>
        <v>0</v>
      </c>
      <c r="AC1283" s="1107"/>
      <c r="AD1283" s="1107"/>
      <c r="AE1283" s="1107"/>
      <c r="AF1283" s="1107"/>
      <c r="AG1283" s="1107"/>
      <c r="AH1283" s="1107"/>
      <c r="AI1283" s="1107"/>
      <c r="AJ1283" s="1107"/>
      <c r="AK1283" s="1107"/>
      <c r="AL1283" s="1107"/>
      <c r="AM1283" s="1107"/>
      <c r="AN1283" s="1107"/>
      <c r="AO1283" s="1107"/>
      <c r="AP1283" s="1176">
        <f>SUM(M1283+U1283-AB1283+AI1283)</f>
        <v>0</v>
      </c>
      <c r="AQ1283" s="1177"/>
      <c r="AR1283" s="1177"/>
      <c r="AS1283" s="1177"/>
      <c r="AT1283" s="1177"/>
      <c r="AU1283" s="1177"/>
      <c r="AV1283" s="1178"/>
      <c r="AW1283" s="756"/>
      <c r="AX1283" s="756"/>
      <c r="AY1283" s="756"/>
      <c r="AZ1283" s="756"/>
      <c r="BA1283" s="756"/>
      <c r="BB1283" s="756"/>
    </row>
    <row r="1284" spans="1:54" ht="12.6" customHeight="1">
      <c r="A1284" s="777" t="s">
        <v>2394</v>
      </c>
      <c r="B1284" s="778"/>
      <c r="C1284" s="778"/>
      <c r="D1284" s="778"/>
      <c r="E1284" s="778"/>
      <c r="F1284" s="778"/>
      <c r="G1284" s="778"/>
      <c r="H1284" s="778"/>
      <c r="I1284" s="778"/>
      <c r="J1284" s="778"/>
      <c r="K1284" s="778"/>
      <c r="L1284" s="779"/>
      <c r="M1284" s="1107"/>
      <c r="N1284" s="1107"/>
      <c r="O1284" s="1107"/>
      <c r="P1284" s="1107"/>
      <c r="Q1284" s="1107"/>
      <c r="R1284" s="1107"/>
      <c r="S1284" s="1107"/>
      <c r="T1284" s="1107"/>
      <c r="U1284" s="1107"/>
      <c r="V1284" s="1107"/>
      <c r="W1284" s="1107"/>
      <c r="X1284" s="1107"/>
      <c r="Y1284" s="1107"/>
      <c r="Z1284" s="1107"/>
      <c r="AA1284" s="1107"/>
      <c r="AB1284" s="1107"/>
      <c r="AC1284" s="1107"/>
      <c r="AD1284" s="1107"/>
      <c r="AE1284" s="1107"/>
      <c r="AF1284" s="1107"/>
      <c r="AG1284" s="1107"/>
      <c r="AH1284" s="1107"/>
      <c r="AI1284" s="1107"/>
      <c r="AJ1284" s="1107"/>
      <c r="AK1284" s="1107"/>
      <c r="AL1284" s="1107"/>
      <c r="AM1284" s="1107"/>
      <c r="AN1284" s="1107"/>
      <c r="AO1284" s="1107"/>
      <c r="AP1284" s="1179"/>
      <c r="AQ1284" s="1180"/>
      <c r="AR1284" s="1180"/>
      <c r="AS1284" s="1180"/>
      <c r="AT1284" s="1180"/>
      <c r="AU1284" s="1180"/>
      <c r="AV1284" s="1181"/>
      <c r="AW1284" s="756"/>
      <c r="AX1284" s="756"/>
      <c r="AY1284" s="756"/>
      <c r="AZ1284" s="756"/>
      <c r="BA1284" s="756"/>
      <c r="BB1284" s="756"/>
    </row>
    <row r="1285" spans="1:54" ht="12.6" customHeight="1">
      <c r="A1285" s="770" t="s">
        <v>2393</v>
      </c>
      <c r="B1285" s="771"/>
      <c r="C1285" s="771"/>
      <c r="D1285" s="771"/>
      <c r="E1285" s="771"/>
      <c r="F1285" s="771"/>
      <c r="G1285" s="771"/>
      <c r="H1285" s="771"/>
      <c r="I1285" s="771"/>
      <c r="J1285" s="771"/>
      <c r="K1285" s="771"/>
      <c r="L1285" s="772"/>
      <c r="M1285" s="1107">
        <f>SUM('HL KNIHA VYPOC'!D216)*-1</f>
        <v>0</v>
      </c>
      <c r="N1285" s="1107"/>
      <c r="O1285" s="1107"/>
      <c r="P1285" s="1107"/>
      <c r="Q1285" s="1107"/>
      <c r="R1285" s="1107"/>
      <c r="S1285" s="1107"/>
      <c r="T1285" s="1107"/>
      <c r="U1285" s="1107">
        <f>SUM('HL KNIHA VYPOC'!F216)</f>
        <v>0</v>
      </c>
      <c r="V1285" s="1107"/>
      <c r="W1285" s="1107"/>
      <c r="X1285" s="1107"/>
      <c r="Y1285" s="1107"/>
      <c r="Z1285" s="1107"/>
      <c r="AA1285" s="1107"/>
      <c r="AB1285" s="1107">
        <f>SUM('HL KNIHA VYPOC'!E216)</f>
        <v>0</v>
      </c>
      <c r="AC1285" s="1107"/>
      <c r="AD1285" s="1107"/>
      <c r="AE1285" s="1107"/>
      <c r="AF1285" s="1107"/>
      <c r="AG1285" s="1107"/>
      <c r="AH1285" s="1107"/>
      <c r="AI1285" s="1107"/>
      <c r="AJ1285" s="1107"/>
      <c r="AK1285" s="1107"/>
      <c r="AL1285" s="1107"/>
      <c r="AM1285" s="1107"/>
      <c r="AN1285" s="1107"/>
      <c r="AO1285" s="1107"/>
      <c r="AP1285" s="1038">
        <f t="shared" ref="AP1285:AP1291" si="0">SUM(M1285+U1285-AB1285+AI1285)</f>
        <v>0</v>
      </c>
      <c r="AQ1285" s="1039"/>
      <c r="AR1285" s="1039"/>
      <c r="AS1285" s="1039"/>
      <c r="AT1285" s="1039"/>
      <c r="AU1285" s="1039"/>
      <c r="AV1285" s="1040"/>
      <c r="AW1285" s="756"/>
      <c r="AX1285" s="756"/>
      <c r="AY1285" s="756"/>
      <c r="AZ1285" s="756"/>
      <c r="BA1285" s="756"/>
      <c r="BB1285" s="756"/>
    </row>
    <row r="1286" spans="1:54" ht="12.6" customHeight="1">
      <c r="A1286" s="770" t="s">
        <v>2392</v>
      </c>
      <c r="B1286" s="771"/>
      <c r="C1286" s="771"/>
      <c r="D1286" s="771"/>
      <c r="E1286" s="771"/>
      <c r="F1286" s="771"/>
      <c r="G1286" s="771"/>
      <c r="H1286" s="771"/>
      <c r="I1286" s="771"/>
      <c r="J1286" s="771"/>
      <c r="K1286" s="771"/>
      <c r="L1286" s="772"/>
      <c r="M1286" s="1038">
        <f>SUM('HL KNIHA VYPOC'!D217)*-1</f>
        <v>0</v>
      </c>
      <c r="N1286" s="1039"/>
      <c r="O1286" s="1039"/>
      <c r="P1286" s="1039"/>
      <c r="Q1286" s="1039"/>
      <c r="R1286" s="1039"/>
      <c r="S1286" s="1039"/>
      <c r="T1286" s="1040"/>
      <c r="U1286" s="1038">
        <f>SUM('HL KNIHA VYPOC'!F217)</f>
        <v>0</v>
      </c>
      <c r="V1286" s="1039"/>
      <c r="W1286" s="1039"/>
      <c r="X1286" s="1039"/>
      <c r="Y1286" s="1039"/>
      <c r="Z1286" s="1039"/>
      <c r="AA1286" s="1040"/>
      <c r="AB1286" s="1038">
        <f>SUM('HL KNIHA VYPOC'!E217)</f>
        <v>0</v>
      </c>
      <c r="AC1286" s="1039"/>
      <c r="AD1286" s="1039"/>
      <c r="AE1286" s="1039"/>
      <c r="AF1286" s="1039"/>
      <c r="AG1286" s="1039"/>
      <c r="AH1286" s="1040"/>
      <c r="AI1286" s="1038"/>
      <c r="AJ1286" s="1039"/>
      <c r="AK1286" s="1039"/>
      <c r="AL1286" s="1039"/>
      <c r="AM1286" s="1039"/>
      <c r="AN1286" s="1039"/>
      <c r="AO1286" s="1040"/>
      <c r="AP1286" s="1038">
        <f t="shared" si="0"/>
        <v>0</v>
      </c>
      <c r="AQ1286" s="1039"/>
      <c r="AR1286" s="1039"/>
      <c r="AS1286" s="1039"/>
      <c r="AT1286" s="1039"/>
      <c r="AU1286" s="1039"/>
      <c r="AV1286" s="1040"/>
      <c r="AW1286" s="756"/>
      <c r="AX1286" s="756"/>
      <c r="AY1286" s="756"/>
      <c r="AZ1286" s="756"/>
      <c r="BA1286" s="756"/>
      <c r="BB1286" s="756"/>
    </row>
    <row r="1287" spans="1:54" ht="27" customHeight="1">
      <c r="A1287" s="1131" t="s">
        <v>2391</v>
      </c>
      <c r="B1287" s="1132"/>
      <c r="C1287" s="1132"/>
      <c r="D1287" s="1132"/>
      <c r="E1287" s="1132"/>
      <c r="F1287" s="1132"/>
      <c r="G1287" s="1132"/>
      <c r="H1287" s="1132"/>
      <c r="I1287" s="1132"/>
      <c r="J1287" s="1132"/>
      <c r="K1287" s="1132"/>
      <c r="L1287" s="1133"/>
      <c r="M1287" s="1038">
        <f>SUM('HL KNIHA VYPOC'!D222+'HL KNIHA VYPOC'!D227)*-1</f>
        <v>0</v>
      </c>
      <c r="N1287" s="1039"/>
      <c r="O1287" s="1039"/>
      <c r="P1287" s="1039"/>
      <c r="Q1287" s="1039"/>
      <c r="R1287" s="1039"/>
      <c r="S1287" s="1039"/>
      <c r="T1287" s="1040"/>
      <c r="U1287" s="1038">
        <f>SUM('HL KNIHA VYPOC'!F222+'HL KNIHA VYPOC'!F227)</f>
        <v>0</v>
      </c>
      <c r="V1287" s="1039"/>
      <c r="W1287" s="1039"/>
      <c r="X1287" s="1039"/>
      <c r="Y1287" s="1039"/>
      <c r="Z1287" s="1039"/>
      <c r="AA1287" s="1040"/>
      <c r="AB1287" s="1038">
        <f>SUM('HL KNIHA VYPOC'!E222+'HL KNIHA VYPOC'!E227)</f>
        <v>0</v>
      </c>
      <c r="AC1287" s="1039"/>
      <c r="AD1287" s="1039"/>
      <c r="AE1287" s="1039"/>
      <c r="AF1287" s="1039"/>
      <c r="AG1287" s="1039"/>
      <c r="AH1287" s="1040"/>
      <c r="AI1287" s="1038"/>
      <c r="AJ1287" s="1039"/>
      <c r="AK1287" s="1039"/>
      <c r="AL1287" s="1039"/>
      <c r="AM1287" s="1039"/>
      <c r="AN1287" s="1039"/>
      <c r="AO1287" s="1040"/>
      <c r="AP1287" s="1038">
        <f t="shared" si="0"/>
        <v>0</v>
      </c>
      <c r="AQ1287" s="1039"/>
      <c r="AR1287" s="1039"/>
      <c r="AS1287" s="1039"/>
      <c r="AT1287" s="1039"/>
      <c r="AU1287" s="1039"/>
      <c r="AV1287" s="1040"/>
      <c r="AW1287" s="756"/>
      <c r="AX1287" s="756"/>
      <c r="AY1287" s="756"/>
      <c r="AZ1287" s="756"/>
      <c r="BA1287" s="756"/>
      <c r="BB1287" s="756"/>
    </row>
    <row r="1288" spans="1:54" ht="24.75" customHeight="1">
      <c r="A1288" s="1131" t="s">
        <v>2390</v>
      </c>
      <c r="B1288" s="1132"/>
      <c r="C1288" s="1132"/>
      <c r="D1288" s="1132"/>
      <c r="E1288" s="1132"/>
      <c r="F1288" s="1132"/>
      <c r="G1288" s="1132"/>
      <c r="H1288" s="1132"/>
      <c r="I1288" s="1132"/>
      <c r="J1288" s="1132"/>
      <c r="K1288" s="1132"/>
      <c r="L1288" s="1133"/>
      <c r="M1288" s="1038">
        <f>SUM('HL KNIHA VYPOC'!D221+'HL KNIHA VYPOC'!D226)*-1</f>
        <v>0</v>
      </c>
      <c r="N1288" s="1039"/>
      <c r="O1288" s="1039"/>
      <c r="P1288" s="1039"/>
      <c r="Q1288" s="1039"/>
      <c r="R1288" s="1039"/>
      <c r="S1288" s="1039"/>
      <c r="T1288" s="1040"/>
      <c r="U1288" s="1038">
        <f>SUM('HL KNIHA VYPOC'!F221+'HL KNIHA VYPOC'!F226)</f>
        <v>0</v>
      </c>
      <c r="V1288" s="1039"/>
      <c r="W1288" s="1039"/>
      <c r="X1288" s="1039"/>
      <c r="Y1288" s="1039"/>
      <c r="Z1288" s="1039"/>
      <c r="AA1288" s="1040"/>
      <c r="AB1288" s="1038">
        <f>SUM('HL KNIHA VYPOC'!E221+'HL KNIHA VYPOC'!E226)</f>
        <v>0</v>
      </c>
      <c r="AC1288" s="1039"/>
      <c r="AD1288" s="1039"/>
      <c r="AE1288" s="1039"/>
      <c r="AF1288" s="1039"/>
      <c r="AG1288" s="1039"/>
      <c r="AH1288" s="1040"/>
      <c r="AI1288" s="1038"/>
      <c r="AJ1288" s="1039"/>
      <c r="AK1288" s="1039"/>
      <c r="AL1288" s="1039"/>
      <c r="AM1288" s="1039"/>
      <c r="AN1288" s="1039"/>
      <c r="AO1288" s="1040"/>
      <c r="AP1288" s="1038">
        <f t="shared" si="0"/>
        <v>0</v>
      </c>
      <c r="AQ1288" s="1039"/>
      <c r="AR1288" s="1039"/>
      <c r="AS1288" s="1039"/>
      <c r="AT1288" s="1039"/>
      <c r="AU1288" s="1039"/>
      <c r="AV1288" s="1040"/>
      <c r="AW1288" s="756"/>
      <c r="AX1288" s="756"/>
      <c r="AY1288" s="756"/>
      <c r="AZ1288" s="756"/>
      <c r="BA1288" s="756"/>
      <c r="BB1288" s="756"/>
    </row>
    <row r="1289" spans="1:54" ht="12.6" customHeight="1">
      <c r="A1289" s="770" t="s">
        <v>2389</v>
      </c>
      <c r="B1289" s="771"/>
      <c r="C1289" s="771"/>
      <c r="D1289" s="771"/>
      <c r="E1289" s="771"/>
      <c r="F1289" s="771"/>
      <c r="G1289" s="771"/>
      <c r="H1289" s="771"/>
      <c r="I1289" s="771"/>
      <c r="J1289" s="771"/>
      <c r="K1289" s="771"/>
      <c r="L1289" s="772"/>
      <c r="M1289" s="1041">
        <f>SUM('HL KNIHA VYPOC'!D228)*-1</f>
        <v>0</v>
      </c>
      <c r="N1289" s="1041"/>
      <c r="O1289" s="1041"/>
      <c r="P1289" s="1041"/>
      <c r="Q1289" s="1041"/>
      <c r="R1289" s="1041"/>
      <c r="S1289" s="1041"/>
      <c r="T1289" s="1041"/>
      <c r="U1289" s="1041">
        <f>SUM('HL KNIHA VYPOC'!F228)</f>
        <v>0</v>
      </c>
      <c r="V1289" s="1041"/>
      <c r="W1289" s="1041"/>
      <c r="X1289" s="1041"/>
      <c r="Y1289" s="1041"/>
      <c r="Z1289" s="1041"/>
      <c r="AA1289" s="1041"/>
      <c r="AB1289" s="1041">
        <f>SUM('HL KNIHA VYPOC'!F228)</f>
        <v>0</v>
      </c>
      <c r="AC1289" s="1041"/>
      <c r="AD1289" s="1041"/>
      <c r="AE1289" s="1041"/>
      <c r="AF1289" s="1041"/>
      <c r="AG1289" s="1041"/>
      <c r="AH1289" s="1041"/>
      <c r="AI1289" s="1041"/>
      <c r="AJ1289" s="1041"/>
      <c r="AK1289" s="1041"/>
      <c r="AL1289" s="1041"/>
      <c r="AM1289" s="1041"/>
      <c r="AN1289" s="1041"/>
      <c r="AO1289" s="1041"/>
      <c r="AP1289" s="1104">
        <f t="shared" si="0"/>
        <v>0</v>
      </c>
      <c r="AQ1289" s="1105"/>
      <c r="AR1289" s="1105"/>
      <c r="AS1289" s="1105"/>
      <c r="AT1289" s="1105"/>
      <c r="AU1289" s="1105"/>
      <c r="AV1289" s="1106"/>
      <c r="AW1289" s="756"/>
      <c r="AX1289" s="756"/>
      <c r="AY1289" s="756"/>
      <c r="AZ1289" s="756"/>
      <c r="BA1289" s="756"/>
      <c r="BB1289" s="756"/>
    </row>
    <row r="1290" spans="1:54" ht="12.6" customHeight="1">
      <c r="A1290" s="777" t="s">
        <v>2388</v>
      </c>
      <c r="B1290" s="778"/>
      <c r="C1290" s="778"/>
      <c r="D1290" s="778"/>
      <c r="E1290" s="778"/>
      <c r="F1290" s="778"/>
      <c r="G1290" s="778"/>
      <c r="H1290" s="778"/>
      <c r="I1290" s="778"/>
      <c r="J1290" s="778"/>
      <c r="K1290" s="778"/>
      <c r="L1290" s="779"/>
      <c r="M1290" s="1041">
        <f>SUM('HL KNIHA VYPOC'!D229)*-1</f>
        <v>0</v>
      </c>
      <c r="N1290" s="1041"/>
      <c r="O1290" s="1041"/>
      <c r="P1290" s="1041"/>
      <c r="Q1290" s="1041"/>
      <c r="R1290" s="1041"/>
      <c r="S1290" s="1041"/>
      <c r="T1290" s="1041"/>
      <c r="U1290" s="1041">
        <f>SUM('HL KNIHA VYPOC'!F229)</f>
        <v>0</v>
      </c>
      <c r="V1290" s="1041"/>
      <c r="W1290" s="1041"/>
      <c r="X1290" s="1041"/>
      <c r="Y1290" s="1041"/>
      <c r="Z1290" s="1041"/>
      <c r="AA1290" s="1041"/>
      <c r="AB1290" s="1041">
        <f>SUM('HL KNIHA VYPOC'!E229)</f>
        <v>0</v>
      </c>
      <c r="AC1290" s="1041"/>
      <c r="AD1290" s="1041"/>
      <c r="AE1290" s="1041"/>
      <c r="AF1290" s="1041"/>
      <c r="AG1290" s="1041"/>
      <c r="AH1290" s="1041"/>
      <c r="AI1290" s="1041"/>
      <c r="AJ1290" s="1041"/>
      <c r="AK1290" s="1041"/>
      <c r="AL1290" s="1041"/>
      <c r="AM1290" s="1041"/>
      <c r="AN1290" s="1041"/>
      <c r="AO1290" s="1041"/>
      <c r="AP1290" s="1104">
        <f t="shared" si="0"/>
        <v>0</v>
      </c>
      <c r="AQ1290" s="1105"/>
      <c r="AR1290" s="1105"/>
      <c r="AS1290" s="1105"/>
      <c r="AT1290" s="1105"/>
      <c r="AU1290" s="1105"/>
      <c r="AV1290" s="1106"/>
      <c r="AW1290" s="756"/>
      <c r="AX1290" s="756"/>
      <c r="AY1290" s="756"/>
      <c r="AZ1290" s="756"/>
      <c r="BA1290" s="756"/>
      <c r="BB1290" s="756"/>
    </row>
    <row r="1291" spans="1:54" ht="12.6" customHeight="1">
      <c r="A1291" s="774" t="s">
        <v>1596</v>
      </c>
      <c r="B1291" s="775"/>
      <c r="C1291" s="775"/>
      <c r="D1291" s="775"/>
      <c r="E1291" s="775"/>
      <c r="F1291" s="775"/>
      <c r="G1291" s="775"/>
      <c r="H1291" s="775"/>
      <c r="I1291" s="775"/>
      <c r="J1291" s="775"/>
      <c r="K1291" s="775"/>
      <c r="L1291" s="776"/>
      <c r="M1291" s="1041">
        <f>SUM('HL KNIHA VYPOC'!D218)*-1</f>
        <v>0</v>
      </c>
      <c r="N1291" s="1041"/>
      <c r="O1291" s="1041"/>
      <c r="P1291" s="1041"/>
      <c r="Q1291" s="1041"/>
      <c r="R1291" s="1041"/>
      <c r="S1291" s="1041"/>
      <c r="T1291" s="1041"/>
      <c r="U1291" s="1041">
        <f>SUM('HL KNIHA VYPOC'!F218)</f>
        <v>0</v>
      </c>
      <c r="V1291" s="1041"/>
      <c r="W1291" s="1041"/>
      <c r="X1291" s="1041"/>
      <c r="Y1291" s="1041"/>
      <c r="Z1291" s="1041"/>
      <c r="AA1291" s="1041"/>
      <c r="AB1291" s="1041">
        <f>SUM('HL KNIHA VYPOC'!E218)</f>
        <v>0</v>
      </c>
      <c r="AC1291" s="1041"/>
      <c r="AD1291" s="1041"/>
      <c r="AE1291" s="1041"/>
      <c r="AF1291" s="1041"/>
      <c r="AG1291" s="1041"/>
      <c r="AH1291" s="1041"/>
      <c r="AI1291" s="1041"/>
      <c r="AJ1291" s="1041"/>
      <c r="AK1291" s="1041"/>
      <c r="AL1291" s="1041"/>
      <c r="AM1291" s="1041"/>
      <c r="AN1291" s="1041"/>
      <c r="AO1291" s="1041"/>
      <c r="AP1291" s="1095">
        <f t="shared" si="0"/>
        <v>0</v>
      </c>
      <c r="AQ1291" s="1096"/>
      <c r="AR1291" s="1096"/>
      <c r="AS1291" s="1096"/>
      <c r="AT1291" s="1096"/>
      <c r="AU1291" s="1096"/>
      <c r="AV1291" s="1097"/>
      <c r="AW1291" s="756"/>
      <c r="AX1291" s="756"/>
      <c r="AY1291" s="756"/>
      <c r="AZ1291" s="756"/>
      <c r="BA1291" s="756"/>
      <c r="BB1291" s="756"/>
    </row>
    <row r="1292" spans="1:54" ht="12.6" customHeight="1">
      <c r="A1292" s="807" t="s">
        <v>1597</v>
      </c>
      <c r="B1292" s="761"/>
      <c r="C1292" s="761"/>
      <c r="D1292" s="761"/>
      <c r="E1292" s="761"/>
      <c r="F1292" s="761"/>
      <c r="G1292" s="761"/>
      <c r="H1292" s="761"/>
      <c r="I1292" s="761"/>
      <c r="J1292" s="761"/>
      <c r="K1292" s="761"/>
      <c r="L1292" s="786"/>
      <c r="M1292" s="1041"/>
      <c r="N1292" s="1041"/>
      <c r="O1292" s="1041"/>
      <c r="P1292" s="1041"/>
      <c r="Q1292" s="1041"/>
      <c r="R1292" s="1041"/>
      <c r="S1292" s="1041"/>
      <c r="T1292" s="1041"/>
      <c r="U1292" s="1041"/>
      <c r="V1292" s="1041"/>
      <c r="W1292" s="1041"/>
      <c r="X1292" s="1041"/>
      <c r="Y1292" s="1041"/>
      <c r="Z1292" s="1041"/>
      <c r="AA1292" s="1041"/>
      <c r="AB1292" s="1041"/>
      <c r="AC1292" s="1041"/>
      <c r="AD1292" s="1041"/>
      <c r="AE1292" s="1041"/>
      <c r="AF1292" s="1041"/>
      <c r="AG1292" s="1041"/>
      <c r="AH1292" s="1041"/>
      <c r="AI1292" s="1041"/>
      <c r="AJ1292" s="1041"/>
      <c r="AK1292" s="1041"/>
      <c r="AL1292" s="1041"/>
      <c r="AM1292" s="1041"/>
      <c r="AN1292" s="1041"/>
      <c r="AO1292" s="1041"/>
      <c r="AP1292" s="1098"/>
      <c r="AQ1292" s="1099"/>
      <c r="AR1292" s="1099"/>
      <c r="AS1292" s="1099"/>
      <c r="AT1292" s="1099"/>
      <c r="AU1292" s="1099"/>
      <c r="AV1292" s="1100"/>
      <c r="AW1292" s="756"/>
      <c r="AX1292" s="756"/>
      <c r="AY1292" s="756"/>
      <c r="AZ1292" s="756"/>
      <c r="BA1292" s="756"/>
      <c r="BB1292" s="756"/>
    </row>
    <row r="1293" spans="1:54" ht="12.6" customHeight="1">
      <c r="A1293" s="777" t="s">
        <v>2387</v>
      </c>
      <c r="B1293" s="778"/>
      <c r="C1293" s="778"/>
      <c r="D1293" s="778"/>
      <c r="E1293" s="778"/>
      <c r="F1293" s="778"/>
      <c r="G1293" s="778"/>
      <c r="H1293" s="778"/>
      <c r="I1293" s="778"/>
      <c r="J1293" s="778"/>
      <c r="K1293" s="778"/>
      <c r="L1293" s="779"/>
      <c r="M1293" s="1041"/>
      <c r="N1293" s="1041"/>
      <c r="O1293" s="1041"/>
      <c r="P1293" s="1041"/>
      <c r="Q1293" s="1041"/>
      <c r="R1293" s="1041"/>
      <c r="S1293" s="1041"/>
      <c r="T1293" s="1041"/>
      <c r="U1293" s="1041"/>
      <c r="V1293" s="1041"/>
      <c r="W1293" s="1041"/>
      <c r="X1293" s="1041"/>
      <c r="Y1293" s="1041"/>
      <c r="Z1293" s="1041"/>
      <c r="AA1293" s="1041"/>
      <c r="AB1293" s="1041"/>
      <c r="AC1293" s="1041"/>
      <c r="AD1293" s="1041"/>
      <c r="AE1293" s="1041"/>
      <c r="AF1293" s="1041"/>
      <c r="AG1293" s="1041"/>
      <c r="AH1293" s="1041"/>
      <c r="AI1293" s="1041"/>
      <c r="AJ1293" s="1041"/>
      <c r="AK1293" s="1041"/>
      <c r="AL1293" s="1041"/>
      <c r="AM1293" s="1041"/>
      <c r="AN1293" s="1041"/>
      <c r="AO1293" s="1041"/>
      <c r="AP1293" s="1101"/>
      <c r="AQ1293" s="1102"/>
      <c r="AR1293" s="1102"/>
      <c r="AS1293" s="1102"/>
      <c r="AT1293" s="1102"/>
      <c r="AU1293" s="1102"/>
      <c r="AV1293" s="1093"/>
      <c r="AW1293" s="756"/>
      <c r="AX1293" s="756"/>
      <c r="AY1293" s="756"/>
      <c r="AZ1293" s="756"/>
      <c r="BA1293" s="756"/>
      <c r="BB1293" s="756"/>
    </row>
    <row r="1294" spans="1:54" ht="12.6" customHeight="1">
      <c r="A1294" s="774" t="s">
        <v>1596</v>
      </c>
      <c r="B1294" s="775"/>
      <c r="C1294" s="775"/>
      <c r="D1294" s="775"/>
      <c r="E1294" s="775"/>
      <c r="F1294" s="775"/>
      <c r="G1294" s="775"/>
      <c r="H1294" s="775"/>
      <c r="I1294" s="775"/>
      <c r="J1294" s="775"/>
      <c r="K1294" s="775"/>
      <c r="L1294" s="776"/>
      <c r="M1294" s="1041">
        <f>SUM('HL KNIHA VYPOC'!D219)*-1</f>
        <v>0</v>
      </c>
      <c r="N1294" s="1041"/>
      <c r="O1294" s="1041"/>
      <c r="P1294" s="1041"/>
      <c r="Q1294" s="1041"/>
      <c r="R1294" s="1041"/>
      <c r="S1294" s="1041"/>
      <c r="T1294" s="1041"/>
      <c r="U1294" s="1041">
        <f>SUM('HL KNIHA VYPOC'!F219)</f>
        <v>0</v>
      </c>
      <c r="V1294" s="1041"/>
      <c r="W1294" s="1041"/>
      <c r="X1294" s="1041"/>
      <c r="Y1294" s="1041"/>
      <c r="Z1294" s="1041"/>
      <c r="AA1294" s="1041"/>
      <c r="AB1294" s="1041">
        <f>SUM('HL KNIHA VYPOC'!E219)</f>
        <v>0</v>
      </c>
      <c r="AC1294" s="1041"/>
      <c r="AD1294" s="1041"/>
      <c r="AE1294" s="1041"/>
      <c r="AF1294" s="1041"/>
      <c r="AG1294" s="1041"/>
      <c r="AH1294" s="1041"/>
      <c r="AI1294" s="1041"/>
      <c r="AJ1294" s="1041"/>
      <c r="AK1294" s="1041"/>
      <c r="AL1294" s="1041"/>
      <c r="AM1294" s="1041"/>
      <c r="AN1294" s="1041"/>
      <c r="AO1294" s="1041"/>
      <c r="AP1294" s="1095">
        <f>SUM(M1294+U1294-AB1294+AI1294)</f>
        <v>0</v>
      </c>
      <c r="AQ1294" s="1096"/>
      <c r="AR1294" s="1096"/>
      <c r="AS1294" s="1096"/>
      <c r="AT1294" s="1096"/>
      <c r="AU1294" s="1096"/>
      <c r="AV1294" s="1097"/>
      <c r="AW1294" s="756"/>
      <c r="AX1294" s="756"/>
      <c r="AY1294" s="756"/>
      <c r="AZ1294" s="756"/>
      <c r="BA1294" s="756"/>
      <c r="BB1294" s="756"/>
    </row>
    <row r="1295" spans="1:54" ht="12.6" customHeight="1">
      <c r="A1295" s="777" t="s">
        <v>2386</v>
      </c>
      <c r="B1295" s="778"/>
      <c r="C1295" s="778"/>
      <c r="D1295" s="778"/>
      <c r="E1295" s="778"/>
      <c r="F1295" s="778"/>
      <c r="G1295" s="778"/>
      <c r="H1295" s="778"/>
      <c r="I1295" s="778"/>
      <c r="J1295" s="778"/>
      <c r="K1295" s="778"/>
      <c r="L1295" s="779"/>
      <c r="M1295" s="1041"/>
      <c r="N1295" s="1041"/>
      <c r="O1295" s="1041"/>
      <c r="P1295" s="1041"/>
      <c r="Q1295" s="1041"/>
      <c r="R1295" s="1041"/>
      <c r="S1295" s="1041"/>
      <c r="T1295" s="1041"/>
      <c r="U1295" s="1041"/>
      <c r="V1295" s="1041"/>
      <c r="W1295" s="1041"/>
      <c r="X1295" s="1041"/>
      <c r="Y1295" s="1041"/>
      <c r="Z1295" s="1041"/>
      <c r="AA1295" s="1041"/>
      <c r="AB1295" s="1041"/>
      <c r="AC1295" s="1041"/>
      <c r="AD1295" s="1041"/>
      <c r="AE1295" s="1041"/>
      <c r="AF1295" s="1041"/>
      <c r="AG1295" s="1041"/>
      <c r="AH1295" s="1041"/>
      <c r="AI1295" s="1041"/>
      <c r="AJ1295" s="1041"/>
      <c r="AK1295" s="1041"/>
      <c r="AL1295" s="1041"/>
      <c r="AM1295" s="1041"/>
      <c r="AN1295" s="1041"/>
      <c r="AO1295" s="1041"/>
      <c r="AP1295" s="1101"/>
      <c r="AQ1295" s="1102"/>
      <c r="AR1295" s="1102"/>
      <c r="AS1295" s="1102"/>
      <c r="AT1295" s="1102"/>
      <c r="AU1295" s="1102"/>
      <c r="AV1295" s="1093"/>
      <c r="AW1295" s="756"/>
      <c r="AX1295" s="756"/>
      <c r="AY1295" s="756"/>
      <c r="AZ1295" s="756"/>
      <c r="BA1295" s="756"/>
      <c r="BB1295" s="756"/>
    </row>
    <row r="1296" spans="1:54" ht="12.6" customHeight="1">
      <c r="A1296" s="774" t="s">
        <v>1596</v>
      </c>
      <c r="B1296" s="775"/>
      <c r="C1296" s="775"/>
      <c r="D1296" s="775"/>
      <c r="E1296" s="775"/>
      <c r="F1296" s="775"/>
      <c r="G1296" s="775"/>
      <c r="H1296" s="775"/>
      <c r="I1296" s="775"/>
      <c r="J1296" s="775"/>
      <c r="K1296" s="775"/>
      <c r="L1296" s="776"/>
      <c r="M1296" s="1041">
        <f>SUM('HL KNIHA VYPOC'!D220)*-1</f>
        <v>0</v>
      </c>
      <c r="N1296" s="1041"/>
      <c r="O1296" s="1041"/>
      <c r="P1296" s="1041"/>
      <c r="Q1296" s="1041"/>
      <c r="R1296" s="1041"/>
      <c r="S1296" s="1041"/>
      <c r="T1296" s="1041"/>
      <c r="U1296" s="1041">
        <f>SUM('HL KNIHA VYPOC'!F220)</f>
        <v>0</v>
      </c>
      <c r="V1296" s="1041"/>
      <c r="W1296" s="1041"/>
      <c r="X1296" s="1041"/>
      <c r="Y1296" s="1041"/>
      <c r="Z1296" s="1041"/>
      <c r="AA1296" s="1041"/>
      <c r="AB1296" s="1041">
        <f>SUM('HL KNIHA VYPOC'!E220)</f>
        <v>0</v>
      </c>
      <c r="AC1296" s="1041"/>
      <c r="AD1296" s="1041"/>
      <c r="AE1296" s="1041"/>
      <c r="AF1296" s="1041"/>
      <c r="AG1296" s="1041"/>
      <c r="AH1296" s="1041"/>
      <c r="AI1296" s="1041"/>
      <c r="AJ1296" s="1041"/>
      <c r="AK1296" s="1041"/>
      <c r="AL1296" s="1041"/>
      <c r="AM1296" s="1041"/>
      <c r="AN1296" s="1041"/>
      <c r="AO1296" s="1041"/>
      <c r="AP1296" s="1095">
        <f>SUM(M1296+U1296-AB1296+AI1296)</f>
        <v>0</v>
      </c>
      <c r="AQ1296" s="1096"/>
      <c r="AR1296" s="1096"/>
      <c r="AS1296" s="1096"/>
      <c r="AT1296" s="1096"/>
      <c r="AU1296" s="1096"/>
      <c r="AV1296" s="1097"/>
      <c r="AW1296" s="756"/>
      <c r="AX1296" s="756"/>
      <c r="AY1296" s="756"/>
      <c r="AZ1296" s="756"/>
      <c r="BA1296" s="756"/>
      <c r="BB1296" s="756"/>
    </row>
    <row r="1297" spans="1:54" ht="12.6" customHeight="1">
      <c r="A1297" s="807" t="s">
        <v>1595</v>
      </c>
      <c r="B1297" s="761"/>
      <c r="C1297" s="761"/>
      <c r="D1297" s="761"/>
      <c r="E1297" s="761"/>
      <c r="F1297" s="761"/>
      <c r="G1297" s="761"/>
      <c r="H1297" s="761"/>
      <c r="I1297" s="761"/>
      <c r="J1297" s="761"/>
      <c r="K1297" s="761"/>
      <c r="L1297" s="786"/>
      <c r="M1297" s="1041"/>
      <c r="N1297" s="1041"/>
      <c r="O1297" s="1041"/>
      <c r="P1297" s="1041"/>
      <c r="Q1297" s="1041"/>
      <c r="R1297" s="1041"/>
      <c r="S1297" s="1041"/>
      <c r="T1297" s="1041"/>
      <c r="U1297" s="1041"/>
      <c r="V1297" s="1041"/>
      <c r="W1297" s="1041"/>
      <c r="X1297" s="1041"/>
      <c r="Y1297" s="1041"/>
      <c r="Z1297" s="1041"/>
      <c r="AA1297" s="1041"/>
      <c r="AB1297" s="1041"/>
      <c r="AC1297" s="1041"/>
      <c r="AD1297" s="1041"/>
      <c r="AE1297" s="1041"/>
      <c r="AF1297" s="1041"/>
      <c r="AG1297" s="1041"/>
      <c r="AH1297" s="1041"/>
      <c r="AI1297" s="1041"/>
      <c r="AJ1297" s="1041"/>
      <c r="AK1297" s="1041"/>
      <c r="AL1297" s="1041"/>
      <c r="AM1297" s="1041"/>
      <c r="AN1297" s="1041"/>
      <c r="AO1297" s="1041"/>
      <c r="AP1297" s="1098"/>
      <c r="AQ1297" s="1099"/>
      <c r="AR1297" s="1099"/>
      <c r="AS1297" s="1099"/>
      <c r="AT1297" s="1099"/>
      <c r="AU1297" s="1099"/>
      <c r="AV1297" s="1100"/>
      <c r="AW1297" s="756"/>
      <c r="AX1297" s="756"/>
      <c r="AY1297" s="756"/>
      <c r="AZ1297" s="756"/>
      <c r="BA1297" s="756"/>
      <c r="BB1297" s="756"/>
    </row>
    <row r="1298" spans="1:54" ht="12.6" customHeight="1">
      <c r="A1298" s="807" t="s">
        <v>1594</v>
      </c>
      <c r="B1298" s="761"/>
      <c r="C1298" s="761"/>
      <c r="D1298" s="761"/>
      <c r="E1298" s="761"/>
      <c r="F1298" s="761"/>
      <c r="G1298" s="761"/>
      <c r="H1298" s="761"/>
      <c r="I1298" s="761"/>
      <c r="J1298" s="761"/>
      <c r="K1298" s="761"/>
      <c r="L1298" s="786"/>
      <c r="M1298" s="1041"/>
      <c r="N1298" s="1041"/>
      <c r="O1298" s="1041"/>
      <c r="P1298" s="1041"/>
      <c r="Q1298" s="1041"/>
      <c r="R1298" s="1041"/>
      <c r="S1298" s="1041"/>
      <c r="T1298" s="1041"/>
      <c r="U1298" s="1041"/>
      <c r="V1298" s="1041"/>
      <c r="W1298" s="1041"/>
      <c r="X1298" s="1041"/>
      <c r="Y1298" s="1041"/>
      <c r="Z1298" s="1041"/>
      <c r="AA1298" s="1041"/>
      <c r="AB1298" s="1041"/>
      <c r="AC1298" s="1041"/>
      <c r="AD1298" s="1041"/>
      <c r="AE1298" s="1041"/>
      <c r="AF1298" s="1041"/>
      <c r="AG1298" s="1041"/>
      <c r="AH1298" s="1041"/>
      <c r="AI1298" s="1041"/>
      <c r="AJ1298" s="1041"/>
      <c r="AK1298" s="1041"/>
      <c r="AL1298" s="1041"/>
      <c r="AM1298" s="1041"/>
      <c r="AN1298" s="1041"/>
      <c r="AO1298" s="1041"/>
      <c r="AP1298" s="1098"/>
      <c r="AQ1298" s="1099"/>
      <c r="AR1298" s="1099"/>
      <c r="AS1298" s="1099"/>
      <c r="AT1298" s="1099"/>
      <c r="AU1298" s="1099"/>
      <c r="AV1298" s="1100"/>
      <c r="AW1298" s="756"/>
      <c r="AX1298" s="756"/>
      <c r="AY1298" s="756"/>
      <c r="AZ1298" s="756"/>
      <c r="BA1298" s="756"/>
      <c r="BB1298" s="756"/>
    </row>
    <row r="1299" spans="1:54" ht="12.6" customHeight="1">
      <c r="A1299" s="777" t="s">
        <v>2385</v>
      </c>
      <c r="B1299" s="778"/>
      <c r="C1299" s="778"/>
      <c r="D1299" s="778"/>
      <c r="E1299" s="778"/>
      <c r="F1299" s="778"/>
      <c r="G1299" s="778"/>
      <c r="H1299" s="778"/>
      <c r="I1299" s="778"/>
      <c r="J1299" s="778"/>
      <c r="K1299" s="778"/>
      <c r="L1299" s="779"/>
      <c r="M1299" s="1041"/>
      <c r="N1299" s="1041"/>
      <c r="O1299" s="1041"/>
      <c r="P1299" s="1041"/>
      <c r="Q1299" s="1041"/>
      <c r="R1299" s="1041"/>
      <c r="S1299" s="1041"/>
      <c r="T1299" s="1041"/>
      <c r="U1299" s="1041"/>
      <c r="V1299" s="1041"/>
      <c r="W1299" s="1041"/>
      <c r="X1299" s="1041"/>
      <c r="Y1299" s="1041"/>
      <c r="Z1299" s="1041"/>
      <c r="AA1299" s="1041"/>
      <c r="AB1299" s="1041"/>
      <c r="AC1299" s="1041"/>
      <c r="AD1299" s="1041"/>
      <c r="AE1299" s="1041"/>
      <c r="AF1299" s="1041"/>
      <c r="AG1299" s="1041"/>
      <c r="AH1299" s="1041"/>
      <c r="AI1299" s="1041"/>
      <c r="AJ1299" s="1041"/>
      <c r="AK1299" s="1041"/>
      <c r="AL1299" s="1041"/>
      <c r="AM1299" s="1041"/>
      <c r="AN1299" s="1041"/>
      <c r="AO1299" s="1041"/>
      <c r="AP1299" s="1101"/>
      <c r="AQ1299" s="1102"/>
      <c r="AR1299" s="1102"/>
      <c r="AS1299" s="1102"/>
      <c r="AT1299" s="1102"/>
      <c r="AU1299" s="1102"/>
      <c r="AV1299" s="1093"/>
      <c r="AW1299" s="756"/>
      <c r="AX1299" s="756"/>
      <c r="AY1299" s="756"/>
      <c r="AZ1299" s="756"/>
      <c r="BA1299" s="756"/>
      <c r="BB1299" s="756"/>
    </row>
    <row r="1300" spans="1:54" ht="12.6" customHeight="1">
      <c r="A1300" s="774" t="s">
        <v>1608</v>
      </c>
      <c r="B1300" s="775"/>
      <c r="C1300" s="775"/>
      <c r="D1300" s="775"/>
      <c r="E1300" s="775"/>
      <c r="F1300" s="775"/>
      <c r="G1300" s="775"/>
      <c r="H1300" s="775"/>
      <c r="I1300" s="775"/>
      <c r="J1300" s="775"/>
      <c r="K1300" s="775"/>
      <c r="L1300" s="776"/>
      <c r="M1300" s="1041">
        <f>SUM('HL KNIHA VYPOC'!D230)*-1</f>
        <v>0</v>
      </c>
      <c r="N1300" s="1041"/>
      <c r="O1300" s="1041"/>
      <c r="P1300" s="1041"/>
      <c r="Q1300" s="1041"/>
      <c r="R1300" s="1041"/>
      <c r="S1300" s="1041"/>
      <c r="T1300" s="1041"/>
      <c r="U1300" s="1041">
        <f>SUM('HL KNIHA VYPOC'!F230)</f>
        <v>0</v>
      </c>
      <c r="V1300" s="1041"/>
      <c r="W1300" s="1041"/>
      <c r="X1300" s="1041"/>
      <c r="Y1300" s="1041"/>
      <c r="Z1300" s="1041"/>
      <c r="AA1300" s="1041"/>
      <c r="AB1300" s="1041">
        <f>SUM('HL KNIHA VYPOC'!E230)</f>
        <v>0</v>
      </c>
      <c r="AC1300" s="1041"/>
      <c r="AD1300" s="1041"/>
      <c r="AE1300" s="1041"/>
      <c r="AF1300" s="1041"/>
      <c r="AG1300" s="1041"/>
      <c r="AH1300" s="1041"/>
      <c r="AI1300" s="1041"/>
      <c r="AJ1300" s="1041"/>
      <c r="AK1300" s="1041"/>
      <c r="AL1300" s="1041"/>
      <c r="AM1300" s="1041"/>
      <c r="AN1300" s="1041"/>
      <c r="AO1300" s="1041"/>
      <c r="AP1300" s="1095">
        <f>SUM(M1300+U1300-AB1300+AI1300)</f>
        <v>0</v>
      </c>
      <c r="AQ1300" s="1096"/>
      <c r="AR1300" s="1096"/>
      <c r="AS1300" s="1096"/>
      <c r="AT1300" s="1096"/>
      <c r="AU1300" s="1096"/>
      <c r="AV1300" s="1097"/>
      <c r="AW1300" s="756"/>
      <c r="AX1300" s="756"/>
      <c r="AY1300" s="756"/>
      <c r="AZ1300" s="756"/>
      <c r="BA1300" s="756"/>
      <c r="BB1300" s="756"/>
    </row>
    <row r="1301" spans="1:54" ht="12.6" customHeight="1">
      <c r="A1301" s="777" t="s">
        <v>2384</v>
      </c>
      <c r="B1301" s="778"/>
      <c r="C1301" s="778"/>
      <c r="D1301" s="778"/>
      <c r="E1301" s="778"/>
      <c r="F1301" s="778"/>
      <c r="G1301" s="778"/>
      <c r="H1301" s="778"/>
      <c r="I1301" s="778"/>
      <c r="J1301" s="778"/>
      <c r="K1301" s="778"/>
      <c r="L1301" s="779"/>
      <c r="M1301" s="1041"/>
      <c r="N1301" s="1041"/>
      <c r="O1301" s="1041"/>
      <c r="P1301" s="1041"/>
      <c r="Q1301" s="1041"/>
      <c r="R1301" s="1041"/>
      <c r="S1301" s="1041"/>
      <c r="T1301" s="1041"/>
      <c r="U1301" s="1041"/>
      <c r="V1301" s="1041"/>
      <c r="W1301" s="1041"/>
      <c r="X1301" s="1041"/>
      <c r="Y1301" s="1041"/>
      <c r="Z1301" s="1041"/>
      <c r="AA1301" s="1041"/>
      <c r="AB1301" s="1041"/>
      <c r="AC1301" s="1041"/>
      <c r="AD1301" s="1041"/>
      <c r="AE1301" s="1041"/>
      <c r="AF1301" s="1041"/>
      <c r="AG1301" s="1041"/>
      <c r="AH1301" s="1041"/>
      <c r="AI1301" s="1041"/>
      <c r="AJ1301" s="1041"/>
      <c r="AK1301" s="1041"/>
      <c r="AL1301" s="1041"/>
      <c r="AM1301" s="1041"/>
      <c r="AN1301" s="1041"/>
      <c r="AO1301" s="1041"/>
      <c r="AP1301" s="1101"/>
      <c r="AQ1301" s="1102"/>
      <c r="AR1301" s="1102"/>
      <c r="AS1301" s="1102"/>
      <c r="AT1301" s="1102"/>
      <c r="AU1301" s="1102"/>
      <c r="AV1301" s="1093"/>
      <c r="AW1301" s="756"/>
      <c r="AX1301" s="756"/>
      <c r="AY1301" s="756"/>
      <c r="AZ1301" s="756"/>
      <c r="BA1301" s="756"/>
      <c r="BB1301" s="756"/>
    </row>
    <row r="1302" spans="1:54" ht="12.6" customHeight="1">
      <c r="A1302" s="774" t="s">
        <v>1593</v>
      </c>
      <c r="B1302" s="775"/>
      <c r="C1302" s="775"/>
      <c r="D1302" s="775"/>
      <c r="E1302" s="775"/>
      <c r="F1302" s="775"/>
      <c r="G1302" s="775"/>
      <c r="H1302" s="775"/>
      <c r="I1302" s="775"/>
      <c r="J1302" s="775"/>
      <c r="K1302" s="775"/>
      <c r="L1302" s="776"/>
      <c r="M1302" s="1041">
        <f>SUM('HL KNIHA VYPOC'!D231)*-1</f>
        <v>0</v>
      </c>
      <c r="N1302" s="1041"/>
      <c r="O1302" s="1041"/>
      <c r="P1302" s="1041"/>
      <c r="Q1302" s="1041"/>
      <c r="R1302" s="1041"/>
      <c r="S1302" s="1041"/>
      <c r="T1302" s="1041"/>
      <c r="U1302" s="1041">
        <f>SUM('HL KNIHA VYPOC'!F231)</f>
        <v>0</v>
      </c>
      <c r="V1302" s="1041"/>
      <c r="W1302" s="1041"/>
      <c r="X1302" s="1041"/>
      <c r="Y1302" s="1041"/>
      <c r="Z1302" s="1041"/>
      <c r="AA1302" s="1041"/>
      <c r="AB1302" s="1041">
        <f>SUM('HL KNIHA VYPOC'!E231)</f>
        <v>0</v>
      </c>
      <c r="AC1302" s="1041"/>
      <c r="AD1302" s="1041"/>
      <c r="AE1302" s="1041"/>
      <c r="AF1302" s="1041"/>
      <c r="AG1302" s="1041"/>
      <c r="AH1302" s="1041"/>
      <c r="AI1302" s="1041"/>
      <c r="AJ1302" s="1041"/>
      <c r="AK1302" s="1041"/>
      <c r="AL1302" s="1041"/>
      <c r="AM1302" s="1041"/>
      <c r="AN1302" s="1041"/>
      <c r="AO1302" s="1041"/>
      <c r="AP1302" s="1095">
        <f>SUM(M1302+U1302-AB1302+AI1302)</f>
        <v>0</v>
      </c>
      <c r="AQ1302" s="1096"/>
      <c r="AR1302" s="1096"/>
      <c r="AS1302" s="1096"/>
      <c r="AT1302" s="1096"/>
      <c r="AU1302" s="1096"/>
      <c r="AV1302" s="1097"/>
      <c r="AW1302" s="756"/>
      <c r="AX1302" s="756"/>
      <c r="AY1302" s="756"/>
      <c r="AZ1302" s="756"/>
      <c r="BA1302" s="756"/>
      <c r="BB1302" s="756"/>
    </row>
    <row r="1303" spans="1:54" ht="12.6" customHeight="1">
      <c r="A1303" s="777" t="s">
        <v>2383</v>
      </c>
      <c r="B1303" s="778"/>
      <c r="C1303" s="778"/>
      <c r="D1303" s="778"/>
      <c r="E1303" s="778"/>
      <c r="F1303" s="778"/>
      <c r="G1303" s="778"/>
      <c r="H1303" s="778"/>
      <c r="I1303" s="778"/>
      <c r="J1303" s="778"/>
      <c r="K1303" s="778"/>
      <c r="L1303" s="779"/>
      <c r="M1303" s="1041"/>
      <c r="N1303" s="1041"/>
      <c r="O1303" s="1041"/>
      <c r="P1303" s="1041"/>
      <c r="Q1303" s="1041"/>
      <c r="R1303" s="1041"/>
      <c r="S1303" s="1041"/>
      <c r="T1303" s="1041"/>
      <c r="U1303" s="1041"/>
      <c r="V1303" s="1041"/>
      <c r="W1303" s="1041"/>
      <c r="X1303" s="1041"/>
      <c r="Y1303" s="1041"/>
      <c r="Z1303" s="1041"/>
      <c r="AA1303" s="1041"/>
      <c r="AB1303" s="1041"/>
      <c r="AC1303" s="1041"/>
      <c r="AD1303" s="1041"/>
      <c r="AE1303" s="1041"/>
      <c r="AF1303" s="1041"/>
      <c r="AG1303" s="1041"/>
      <c r="AH1303" s="1041"/>
      <c r="AI1303" s="1041"/>
      <c r="AJ1303" s="1041"/>
      <c r="AK1303" s="1041"/>
      <c r="AL1303" s="1041"/>
      <c r="AM1303" s="1041"/>
      <c r="AN1303" s="1041"/>
      <c r="AO1303" s="1041"/>
      <c r="AP1303" s="1101"/>
      <c r="AQ1303" s="1102"/>
      <c r="AR1303" s="1102"/>
      <c r="AS1303" s="1102"/>
      <c r="AT1303" s="1102"/>
      <c r="AU1303" s="1102"/>
      <c r="AV1303" s="1093"/>
      <c r="AW1303" s="756"/>
      <c r="AX1303" s="756"/>
      <c r="AY1303" s="756"/>
      <c r="AZ1303" s="756"/>
      <c r="BA1303" s="756"/>
      <c r="BB1303" s="756"/>
    </row>
    <row r="1304" spans="1:54" ht="12.6" customHeight="1">
      <c r="A1304" s="774" t="s">
        <v>1592</v>
      </c>
      <c r="B1304" s="775"/>
      <c r="C1304" s="775"/>
      <c r="D1304" s="775"/>
      <c r="E1304" s="775"/>
      <c r="F1304" s="775"/>
      <c r="G1304" s="775"/>
      <c r="H1304" s="775"/>
      <c r="I1304" s="775"/>
      <c r="J1304" s="775"/>
      <c r="K1304" s="775"/>
      <c r="L1304" s="776"/>
      <c r="M1304" s="1041">
        <f>SUM('HL KNIHA VYPOC'!D234)*-1</f>
        <v>0</v>
      </c>
      <c r="N1304" s="1041"/>
      <c r="O1304" s="1041"/>
      <c r="P1304" s="1041"/>
      <c r="Q1304" s="1041"/>
      <c r="R1304" s="1041"/>
      <c r="S1304" s="1041"/>
      <c r="T1304" s="1041"/>
      <c r="U1304" s="1041">
        <f>SUM('HL KNIHA VYPOC'!F234)</f>
        <v>0</v>
      </c>
      <c r="V1304" s="1041"/>
      <c r="W1304" s="1041"/>
      <c r="X1304" s="1041"/>
      <c r="Y1304" s="1041"/>
      <c r="Z1304" s="1041"/>
      <c r="AA1304" s="1041"/>
      <c r="AB1304" s="1041">
        <f>SUM('HL KNIHA VYPOC'!E234)</f>
        <v>0</v>
      </c>
      <c r="AC1304" s="1041"/>
      <c r="AD1304" s="1041"/>
      <c r="AE1304" s="1041"/>
      <c r="AF1304" s="1041"/>
      <c r="AG1304" s="1041"/>
      <c r="AH1304" s="1041"/>
      <c r="AI1304" s="1041"/>
      <c r="AJ1304" s="1041"/>
      <c r="AK1304" s="1041"/>
      <c r="AL1304" s="1041"/>
      <c r="AM1304" s="1041"/>
      <c r="AN1304" s="1041"/>
      <c r="AO1304" s="1041"/>
      <c r="AP1304" s="1095">
        <f>SUM(M1304+U1304-AB1304+AI1304)</f>
        <v>0</v>
      </c>
      <c r="AQ1304" s="1096"/>
      <c r="AR1304" s="1096"/>
      <c r="AS1304" s="1096"/>
      <c r="AT1304" s="1096"/>
      <c r="AU1304" s="1096"/>
      <c r="AV1304" s="1097"/>
      <c r="AW1304" s="756"/>
      <c r="AX1304" s="756"/>
      <c r="AY1304" s="756"/>
      <c r="AZ1304" s="756"/>
      <c r="BA1304" s="756"/>
      <c r="BB1304" s="756"/>
    </row>
    <row r="1305" spans="1:54" ht="12.6" customHeight="1">
      <c r="A1305" s="807" t="s">
        <v>1591</v>
      </c>
      <c r="B1305" s="761"/>
      <c r="C1305" s="761"/>
      <c r="D1305" s="761"/>
      <c r="E1305" s="761"/>
      <c r="F1305" s="761"/>
      <c r="G1305" s="761"/>
      <c r="H1305" s="761"/>
      <c r="I1305" s="761"/>
      <c r="J1305" s="761"/>
      <c r="K1305" s="761"/>
      <c r="L1305" s="786"/>
      <c r="M1305" s="1041"/>
      <c r="N1305" s="1041"/>
      <c r="O1305" s="1041"/>
      <c r="P1305" s="1041"/>
      <c r="Q1305" s="1041"/>
      <c r="R1305" s="1041"/>
      <c r="S1305" s="1041"/>
      <c r="T1305" s="1041"/>
      <c r="U1305" s="1041"/>
      <c r="V1305" s="1041"/>
      <c r="W1305" s="1041"/>
      <c r="X1305" s="1041"/>
      <c r="Y1305" s="1041"/>
      <c r="Z1305" s="1041"/>
      <c r="AA1305" s="1041"/>
      <c r="AB1305" s="1041"/>
      <c r="AC1305" s="1041"/>
      <c r="AD1305" s="1041"/>
      <c r="AE1305" s="1041"/>
      <c r="AF1305" s="1041"/>
      <c r="AG1305" s="1041"/>
      <c r="AH1305" s="1041"/>
      <c r="AI1305" s="1041"/>
      <c r="AJ1305" s="1041"/>
      <c r="AK1305" s="1041"/>
      <c r="AL1305" s="1041"/>
      <c r="AM1305" s="1041"/>
      <c r="AN1305" s="1041"/>
      <c r="AO1305" s="1041"/>
      <c r="AP1305" s="1098"/>
      <c r="AQ1305" s="1099"/>
      <c r="AR1305" s="1099"/>
      <c r="AS1305" s="1099"/>
      <c r="AT1305" s="1099"/>
      <c r="AU1305" s="1099"/>
      <c r="AV1305" s="1100"/>
      <c r="AW1305" s="756"/>
      <c r="AX1305" s="756"/>
      <c r="AY1305" s="756"/>
      <c r="AZ1305" s="756"/>
      <c r="BA1305" s="756"/>
      <c r="BB1305" s="756"/>
    </row>
    <row r="1306" spans="1:54" ht="12.6" customHeight="1">
      <c r="A1306" s="777" t="s">
        <v>1590</v>
      </c>
      <c r="B1306" s="778"/>
      <c r="C1306" s="778"/>
      <c r="D1306" s="778"/>
      <c r="E1306" s="778"/>
      <c r="F1306" s="778"/>
      <c r="G1306" s="778"/>
      <c r="H1306" s="778"/>
      <c r="I1306" s="778"/>
      <c r="J1306" s="778"/>
      <c r="K1306" s="778"/>
      <c r="L1306" s="779"/>
      <c r="M1306" s="1041"/>
      <c r="N1306" s="1041"/>
      <c r="O1306" s="1041"/>
      <c r="P1306" s="1041"/>
      <c r="Q1306" s="1041"/>
      <c r="R1306" s="1041"/>
      <c r="S1306" s="1041"/>
      <c r="T1306" s="1041"/>
      <c r="U1306" s="1041"/>
      <c r="V1306" s="1041"/>
      <c r="W1306" s="1041"/>
      <c r="X1306" s="1041"/>
      <c r="Y1306" s="1041"/>
      <c r="Z1306" s="1041"/>
      <c r="AA1306" s="1041"/>
      <c r="AB1306" s="1041"/>
      <c r="AC1306" s="1041"/>
      <c r="AD1306" s="1041"/>
      <c r="AE1306" s="1041"/>
      <c r="AF1306" s="1041"/>
      <c r="AG1306" s="1041"/>
      <c r="AH1306" s="1041"/>
      <c r="AI1306" s="1041"/>
      <c r="AJ1306" s="1041"/>
      <c r="AK1306" s="1041"/>
      <c r="AL1306" s="1041"/>
      <c r="AM1306" s="1041"/>
      <c r="AN1306" s="1041"/>
      <c r="AO1306" s="1041"/>
      <c r="AP1306" s="1101"/>
      <c r="AQ1306" s="1102"/>
      <c r="AR1306" s="1102"/>
      <c r="AS1306" s="1102"/>
      <c r="AT1306" s="1102"/>
      <c r="AU1306" s="1102"/>
      <c r="AV1306" s="1093"/>
      <c r="AW1306" s="756"/>
      <c r="AX1306" s="756"/>
      <c r="AY1306" s="756"/>
      <c r="AZ1306" s="756"/>
      <c r="BA1306" s="756"/>
      <c r="BB1306" s="756"/>
    </row>
    <row r="1307" spans="1:54" ht="12.6" customHeight="1">
      <c r="A1307" s="774" t="s">
        <v>1589</v>
      </c>
      <c r="B1307" s="775"/>
      <c r="C1307" s="775"/>
      <c r="D1307" s="775"/>
      <c r="E1307" s="775"/>
      <c r="F1307" s="775"/>
      <c r="G1307" s="775"/>
      <c r="H1307" s="775"/>
      <c r="I1307" s="775"/>
      <c r="J1307" s="775"/>
      <c r="K1307" s="775"/>
      <c r="L1307" s="776"/>
      <c r="M1307" s="1041"/>
      <c r="N1307" s="1041"/>
      <c r="O1307" s="1041"/>
      <c r="P1307" s="1041"/>
      <c r="Q1307" s="1041"/>
      <c r="R1307" s="1041"/>
      <c r="S1307" s="1041"/>
      <c r="T1307" s="1041"/>
      <c r="U1307" s="1041"/>
      <c r="V1307" s="1041"/>
      <c r="W1307" s="1041"/>
      <c r="X1307" s="1041"/>
      <c r="Y1307" s="1041"/>
      <c r="Z1307" s="1041"/>
      <c r="AA1307" s="1041"/>
      <c r="AB1307" s="1041"/>
      <c r="AC1307" s="1041"/>
      <c r="AD1307" s="1041"/>
      <c r="AE1307" s="1041"/>
      <c r="AF1307" s="1041"/>
      <c r="AG1307" s="1041"/>
      <c r="AH1307" s="1041"/>
      <c r="AI1307" s="1041"/>
      <c r="AJ1307" s="1041"/>
      <c r="AK1307" s="1041"/>
      <c r="AL1307" s="1041"/>
      <c r="AM1307" s="1041"/>
      <c r="AN1307" s="1041"/>
      <c r="AO1307" s="1041"/>
      <c r="AP1307" s="1095">
        <f>SUM(M1307+U1307-AB1307+AI1307)</f>
        <v>0</v>
      </c>
      <c r="AQ1307" s="1096"/>
      <c r="AR1307" s="1096"/>
      <c r="AS1307" s="1096"/>
      <c r="AT1307" s="1096"/>
      <c r="AU1307" s="1096"/>
      <c r="AV1307" s="1097"/>
      <c r="AW1307" s="756"/>
      <c r="AX1307" s="756"/>
      <c r="AY1307" s="756"/>
      <c r="AZ1307" s="756"/>
      <c r="BA1307" s="756"/>
      <c r="BB1307" s="756"/>
    </row>
    <row r="1308" spans="1:54" ht="12.6" customHeight="1">
      <c r="A1308" s="777" t="s">
        <v>1588</v>
      </c>
      <c r="B1308" s="778"/>
      <c r="C1308" s="778"/>
      <c r="D1308" s="778"/>
      <c r="E1308" s="778"/>
      <c r="F1308" s="778"/>
      <c r="G1308" s="778"/>
      <c r="H1308" s="778"/>
      <c r="I1308" s="778"/>
      <c r="J1308" s="778"/>
      <c r="K1308" s="778"/>
      <c r="L1308" s="779"/>
      <c r="M1308" s="1041"/>
      <c r="N1308" s="1041"/>
      <c r="O1308" s="1041"/>
      <c r="P1308" s="1041"/>
      <c r="Q1308" s="1041"/>
      <c r="R1308" s="1041"/>
      <c r="S1308" s="1041"/>
      <c r="T1308" s="1041"/>
      <c r="U1308" s="1041"/>
      <c r="V1308" s="1041"/>
      <c r="W1308" s="1041"/>
      <c r="X1308" s="1041"/>
      <c r="Y1308" s="1041"/>
      <c r="Z1308" s="1041"/>
      <c r="AA1308" s="1041"/>
      <c r="AB1308" s="1041"/>
      <c r="AC1308" s="1041"/>
      <c r="AD1308" s="1041"/>
      <c r="AE1308" s="1041"/>
      <c r="AF1308" s="1041"/>
      <c r="AG1308" s="1041"/>
      <c r="AH1308" s="1041"/>
      <c r="AI1308" s="1041"/>
      <c r="AJ1308" s="1041"/>
      <c r="AK1308" s="1041"/>
      <c r="AL1308" s="1041"/>
      <c r="AM1308" s="1041"/>
      <c r="AN1308" s="1041"/>
      <c r="AO1308" s="1041"/>
      <c r="AP1308" s="1101"/>
      <c r="AQ1308" s="1102"/>
      <c r="AR1308" s="1102"/>
      <c r="AS1308" s="1102"/>
      <c r="AT1308" s="1102"/>
      <c r="AU1308" s="1102"/>
      <c r="AV1308" s="1093"/>
      <c r="AW1308" s="756"/>
      <c r="AX1308" s="756"/>
      <c r="AY1308" s="756"/>
      <c r="AZ1308" s="756"/>
      <c r="BA1308" s="756"/>
      <c r="BB1308" s="756"/>
    </row>
    <row r="1309" spans="1:54" ht="12.6" customHeight="1">
      <c r="A1309" s="774" t="s">
        <v>1587</v>
      </c>
      <c r="B1309" s="775"/>
      <c r="C1309" s="775"/>
      <c r="D1309" s="775"/>
      <c r="E1309" s="775"/>
      <c r="F1309" s="775"/>
      <c r="G1309" s="775"/>
      <c r="H1309" s="775"/>
      <c r="I1309" s="775"/>
      <c r="J1309" s="775"/>
      <c r="K1309" s="775"/>
      <c r="L1309" s="776"/>
      <c r="M1309" s="1041"/>
      <c r="N1309" s="1041"/>
      <c r="O1309" s="1041"/>
      <c r="P1309" s="1041"/>
      <c r="Q1309" s="1041"/>
      <c r="R1309" s="1041"/>
      <c r="S1309" s="1041"/>
      <c r="T1309" s="1041"/>
      <c r="U1309" s="1041"/>
      <c r="V1309" s="1041"/>
      <c r="W1309" s="1041"/>
      <c r="X1309" s="1041"/>
      <c r="Y1309" s="1041"/>
      <c r="Z1309" s="1041"/>
      <c r="AA1309" s="1041"/>
      <c r="AB1309" s="1041"/>
      <c r="AC1309" s="1041"/>
      <c r="AD1309" s="1041"/>
      <c r="AE1309" s="1041"/>
      <c r="AF1309" s="1041"/>
      <c r="AG1309" s="1041"/>
      <c r="AH1309" s="1041"/>
      <c r="AI1309" s="1041"/>
      <c r="AJ1309" s="1041"/>
      <c r="AK1309" s="1041"/>
      <c r="AL1309" s="1041"/>
      <c r="AM1309" s="1041"/>
      <c r="AN1309" s="1041"/>
      <c r="AO1309" s="1041"/>
      <c r="AP1309" s="1095">
        <f>SUM(M1309+U1309-AB1309+AI1309)</f>
        <v>0</v>
      </c>
      <c r="AQ1309" s="1096"/>
      <c r="AR1309" s="1096"/>
      <c r="AS1309" s="1096"/>
      <c r="AT1309" s="1096"/>
      <c r="AU1309" s="1096"/>
      <c r="AV1309" s="1097"/>
      <c r="AW1309" s="756"/>
      <c r="AX1309" s="756"/>
      <c r="AY1309" s="756"/>
      <c r="AZ1309" s="756"/>
      <c r="BA1309" s="756"/>
      <c r="BB1309" s="756"/>
    </row>
    <row r="1310" spans="1:54" ht="12.6" customHeight="1">
      <c r="A1310" s="807" t="s">
        <v>1586</v>
      </c>
      <c r="B1310" s="761"/>
      <c r="C1310" s="761"/>
      <c r="D1310" s="761"/>
      <c r="E1310" s="761"/>
      <c r="F1310" s="761"/>
      <c r="G1310" s="761"/>
      <c r="H1310" s="761"/>
      <c r="I1310" s="761"/>
      <c r="J1310" s="761"/>
      <c r="K1310" s="761"/>
      <c r="L1310" s="786"/>
      <c r="M1310" s="1041"/>
      <c r="N1310" s="1041"/>
      <c r="O1310" s="1041"/>
      <c r="P1310" s="1041"/>
      <c r="Q1310" s="1041"/>
      <c r="R1310" s="1041"/>
      <c r="S1310" s="1041"/>
      <c r="T1310" s="1041"/>
      <c r="U1310" s="1041"/>
      <c r="V1310" s="1041"/>
      <c r="W1310" s="1041"/>
      <c r="X1310" s="1041"/>
      <c r="Y1310" s="1041"/>
      <c r="Z1310" s="1041"/>
      <c r="AA1310" s="1041"/>
      <c r="AB1310" s="1041"/>
      <c r="AC1310" s="1041"/>
      <c r="AD1310" s="1041"/>
      <c r="AE1310" s="1041"/>
      <c r="AF1310" s="1041"/>
      <c r="AG1310" s="1041"/>
      <c r="AH1310" s="1041"/>
      <c r="AI1310" s="1041"/>
      <c r="AJ1310" s="1041"/>
      <c r="AK1310" s="1041"/>
      <c r="AL1310" s="1041"/>
      <c r="AM1310" s="1041"/>
      <c r="AN1310" s="1041"/>
      <c r="AO1310" s="1041"/>
      <c r="AP1310" s="1098"/>
      <c r="AQ1310" s="1099"/>
      <c r="AR1310" s="1099"/>
      <c r="AS1310" s="1099"/>
      <c r="AT1310" s="1099"/>
      <c r="AU1310" s="1099"/>
      <c r="AV1310" s="1100"/>
      <c r="AW1310" s="756"/>
      <c r="AX1310" s="756"/>
      <c r="AY1310" s="756"/>
      <c r="AZ1310" s="756"/>
      <c r="BA1310" s="756"/>
      <c r="BB1310" s="756"/>
    </row>
    <row r="1311" spans="1:54" ht="12.6" customHeight="1">
      <c r="A1311" s="777" t="s">
        <v>1585</v>
      </c>
      <c r="B1311" s="778"/>
      <c r="C1311" s="778"/>
      <c r="D1311" s="778"/>
      <c r="E1311" s="778"/>
      <c r="F1311" s="778"/>
      <c r="G1311" s="778"/>
      <c r="H1311" s="778"/>
      <c r="I1311" s="778"/>
      <c r="J1311" s="778"/>
      <c r="K1311" s="778"/>
      <c r="L1311" s="779"/>
      <c r="M1311" s="1041"/>
      <c r="N1311" s="1041"/>
      <c r="O1311" s="1041"/>
      <c r="P1311" s="1041"/>
      <c r="Q1311" s="1041"/>
      <c r="R1311" s="1041"/>
      <c r="S1311" s="1041"/>
      <c r="T1311" s="1041"/>
      <c r="U1311" s="1041"/>
      <c r="V1311" s="1041"/>
      <c r="W1311" s="1041"/>
      <c r="X1311" s="1041"/>
      <c r="Y1311" s="1041"/>
      <c r="Z1311" s="1041"/>
      <c r="AA1311" s="1041"/>
      <c r="AB1311" s="1041"/>
      <c r="AC1311" s="1041"/>
      <c r="AD1311" s="1041"/>
      <c r="AE1311" s="1041"/>
      <c r="AF1311" s="1041"/>
      <c r="AG1311" s="1041"/>
      <c r="AH1311" s="1041"/>
      <c r="AI1311" s="1041"/>
      <c r="AJ1311" s="1041"/>
      <c r="AK1311" s="1041"/>
      <c r="AL1311" s="1041"/>
      <c r="AM1311" s="1041"/>
      <c r="AN1311" s="1041"/>
      <c r="AO1311" s="1041"/>
      <c r="AP1311" s="1101"/>
      <c r="AQ1311" s="1102"/>
      <c r="AR1311" s="1102"/>
      <c r="AS1311" s="1102"/>
      <c r="AT1311" s="1102"/>
      <c r="AU1311" s="1102"/>
      <c r="AV1311" s="1093"/>
      <c r="AW1311" s="756"/>
      <c r="AX1311" s="756"/>
      <c r="AY1311" s="756"/>
      <c r="AZ1311" s="756"/>
      <c r="BA1311" s="756"/>
      <c r="BB1311" s="756"/>
    </row>
    <row r="1312" spans="1:54" ht="12.6" customHeight="1">
      <c r="A1312" s="769" t="s">
        <v>2299</v>
      </c>
      <c r="B1312" s="761"/>
      <c r="C1312" s="761"/>
      <c r="D1312" s="761"/>
      <c r="E1312" s="761"/>
      <c r="F1312" s="761"/>
      <c r="G1312" s="761"/>
      <c r="H1312" s="761"/>
      <c r="I1312" s="761"/>
      <c r="J1312" s="761"/>
      <c r="K1312" s="761"/>
      <c r="L1312" s="761"/>
      <c r="M1312" s="748"/>
      <c r="N1312" s="748"/>
      <c r="O1312" s="748"/>
      <c r="P1312" s="748"/>
      <c r="Q1312" s="748"/>
      <c r="R1312" s="748"/>
      <c r="S1312" s="748"/>
      <c r="T1312" s="748"/>
      <c r="U1312" s="748"/>
      <c r="V1312" s="748"/>
      <c r="W1312" s="748"/>
      <c r="X1312" s="748"/>
      <c r="Y1312" s="748"/>
      <c r="Z1312" s="748"/>
      <c r="AA1312" s="748"/>
      <c r="AB1312" s="748"/>
      <c r="AC1312" s="748"/>
      <c r="AD1312" s="748"/>
      <c r="AE1312" s="748"/>
      <c r="AF1312" s="748"/>
      <c r="AG1312" s="748"/>
      <c r="AH1312" s="748"/>
      <c r="AI1312" s="748"/>
      <c r="AJ1312" s="748"/>
      <c r="AK1312" s="748"/>
      <c r="AL1312" s="748"/>
      <c r="AM1312" s="748"/>
      <c r="AN1312" s="748"/>
      <c r="AO1312" s="748"/>
      <c r="AP1312" s="748"/>
      <c r="AQ1312" s="748"/>
      <c r="AR1312" s="748"/>
      <c r="AS1312" s="748"/>
      <c r="AT1312" s="748"/>
      <c r="AU1312" s="748"/>
      <c r="AV1312" s="748"/>
      <c r="AW1312" s="748"/>
      <c r="AX1312" s="748"/>
      <c r="AY1312" s="748"/>
      <c r="AZ1312" s="748"/>
      <c r="BA1312" s="748"/>
      <c r="BB1312" s="748"/>
    </row>
    <row r="1313" spans="1:54" ht="12.6" customHeight="1">
      <c r="A1313" s="1108"/>
      <c r="B1313" s="1109"/>
      <c r="C1313" s="1109"/>
      <c r="D1313" s="1109"/>
      <c r="E1313" s="1109"/>
      <c r="F1313" s="1109"/>
      <c r="G1313" s="1109"/>
      <c r="H1313" s="1109"/>
      <c r="I1313" s="1109"/>
      <c r="J1313" s="1109"/>
      <c r="K1313" s="1109"/>
      <c r="L1313" s="1109"/>
      <c r="M1313" s="1109"/>
      <c r="N1313" s="1109"/>
      <c r="O1313" s="1109"/>
      <c r="P1313" s="1109"/>
      <c r="Q1313" s="1109"/>
      <c r="R1313" s="1109"/>
      <c r="S1313" s="1109"/>
      <c r="T1313" s="1109"/>
      <c r="U1313" s="1109"/>
      <c r="V1313" s="1109"/>
      <c r="W1313" s="1109"/>
      <c r="X1313" s="1109"/>
      <c r="Y1313" s="1109"/>
      <c r="Z1313" s="1109"/>
      <c r="AA1313" s="1109"/>
      <c r="AB1313" s="1109"/>
      <c r="AC1313" s="1109"/>
      <c r="AD1313" s="1109"/>
      <c r="AE1313" s="1109"/>
      <c r="AF1313" s="1109"/>
      <c r="AG1313" s="1109"/>
      <c r="AH1313" s="1109"/>
      <c r="AI1313" s="1109"/>
      <c r="AJ1313" s="1109"/>
      <c r="AK1313" s="1109"/>
      <c r="AL1313" s="1109"/>
      <c r="AM1313" s="1109"/>
      <c r="AN1313" s="1109"/>
      <c r="AO1313" s="1109"/>
      <c r="AP1313" s="1109"/>
      <c r="AQ1313" s="1109"/>
      <c r="AR1313" s="1109"/>
      <c r="AS1313" s="1109"/>
      <c r="AT1313" s="1109"/>
      <c r="AU1313" s="1109"/>
      <c r="AV1313" s="1109"/>
      <c r="AW1313" s="1109"/>
      <c r="AX1313" s="1109"/>
      <c r="AY1313" s="1109"/>
      <c r="AZ1313" s="1109"/>
      <c r="BA1313" s="1109"/>
      <c r="BB1313" s="1110"/>
    </row>
    <row r="1314" spans="1:54" ht="26.25" customHeight="1">
      <c r="A1314" s="1111"/>
      <c r="B1314" s="1112"/>
      <c r="C1314" s="1112"/>
      <c r="D1314" s="1112"/>
      <c r="E1314" s="1112"/>
      <c r="F1314" s="1112"/>
      <c r="G1314" s="1112"/>
      <c r="H1314" s="1112"/>
      <c r="I1314" s="1112"/>
      <c r="J1314" s="1112"/>
      <c r="K1314" s="1112"/>
      <c r="L1314" s="1112"/>
      <c r="M1314" s="1112"/>
      <c r="N1314" s="1112"/>
      <c r="O1314" s="1112"/>
      <c r="P1314" s="1112"/>
      <c r="Q1314" s="1112"/>
      <c r="R1314" s="1112"/>
      <c r="S1314" s="1112"/>
      <c r="T1314" s="1112"/>
      <c r="U1314" s="1112"/>
      <c r="V1314" s="1112"/>
      <c r="W1314" s="1112"/>
      <c r="X1314" s="1112"/>
      <c r="Y1314" s="1112"/>
      <c r="Z1314" s="1112"/>
      <c r="AA1314" s="1112"/>
      <c r="AB1314" s="1112"/>
      <c r="AC1314" s="1112"/>
      <c r="AD1314" s="1112"/>
      <c r="AE1314" s="1112"/>
      <c r="AF1314" s="1112"/>
      <c r="AG1314" s="1112"/>
      <c r="AH1314" s="1112"/>
      <c r="AI1314" s="1112"/>
      <c r="AJ1314" s="1112"/>
      <c r="AK1314" s="1112"/>
      <c r="AL1314" s="1112"/>
      <c r="AM1314" s="1112"/>
      <c r="AN1314" s="1112"/>
      <c r="AO1314" s="1112"/>
      <c r="AP1314" s="1112"/>
      <c r="AQ1314" s="1112"/>
      <c r="AR1314" s="1112"/>
      <c r="AS1314" s="1112"/>
      <c r="AT1314" s="1112"/>
      <c r="AU1314" s="1112"/>
      <c r="AV1314" s="1112"/>
      <c r="AW1314" s="1112"/>
      <c r="AX1314" s="1112"/>
      <c r="AY1314" s="1112"/>
      <c r="AZ1314" s="1112"/>
      <c r="BA1314" s="1112"/>
      <c r="BB1314" s="1113"/>
    </row>
    <row r="1315" spans="1:54" ht="26.25" customHeight="1">
      <c r="A1315" s="1111"/>
      <c r="B1315" s="1112"/>
      <c r="C1315" s="1112"/>
      <c r="D1315" s="1112"/>
      <c r="E1315" s="1112"/>
      <c r="F1315" s="1112"/>
      <c r="G1315" s="1112"/>
      <c r="H1315" s="1112"/>
      <c r="I1315" s="1112"/>
      <c r="J1315" s="1112"/>
      <c r="K1315" s="1112"/>
      <c r="L1315" s="1112"/>
      <c r="M1315" s="1112"/>
      <c r="N1315" s="1112"/>
      <c r="O1315" s="1112"/>
      <c r="P1315" s="1112"/>
      <c r="Q1315" s="1112"/>
      <c r="R1315" s="1112"/>
      <c r="S1315" s="1112"/>
      <c r="T1315" s="1112"/>
      <c r="U1315" s="1112"/>
      <c r="V1315" s="1112"/>
      <c r="W1315" s="1112"/>
      <c r="X1315" s="1112"/>
      <c r="Y1315" s="1112"/>
      <c r="Z1315" s="1112"/>
      <c r="AA1315" s="1112"/>
      <c r="AB1315" s="1112"/>
      <c r="AC1315" s="1112"/>
      <c r="AD1315" s="1112"/>
      <c r="AE1315" s="1112"/>
      <c r="AF1315" s="1112"/>
      <c r="AG1315" s="1112"/>
      <c r="AH1315" s="1112"/>
      <c r="AI1315" s="1112"/>
      <c r="AJ1315" s="1112"/>
      <c r="AK1315" s="1112"/>
      <c r="AL1315" s="1112"/>
      <c r="AM1315" s="1112"/>
      <c r="AN1315" s="1112"/>
      <c r="AO1315" s="1112"/>
      <c r="AP1315" s="1112"/>
      <c r="AQ1315" s="1112"/>
      <c r="AR1315" s="1112"/>
      <c r="AS1315" s="1112"/>
      <c r="AT1315" s="1112"/>
      <c r="AU1315" s="1112"/>
      <c r="AV1315" s="1112"/>
      <c r="AW1315" s="1112"/>
      <c r="AX1315" s="1112"/>
      <c r="AY1315" s="1112"/>
      <c r="AZ1315" s="1112"/>
      <c r="BA1315" s="1112"/>
      <c r="BB1315" s="1113"/>
    </row>
    <row r="1316" spans="1:54" ht="12.6" customHeight="1">
      <c r="A1316" s="1111"/>
      <c r="B1316" s="1112"/>
      <c r="C1316" s="1112"/>
      <c r="D1316" s="1112"/>
      <c r="E1316" s="1112"/>
      <c r="F1316" s="1112"/>
      <c r="G1316" s="1112"/>
      <c r="H1316" s="1112"/>
      <c r="I1316" s="1112"/>
      <c r="J1316" s="1112"/>
      <c r="K1316" s="1112"/>
      <c r="L1316" s="1112"/>
      <c r="M1316" s="1112"/>
      <c r="N1316" s="1112"/>
      <c r="O1316" s="1112"/>
      <c r="P1316" s="1112"/>
      <c r="Q1316" s="1112"/>
      <c r="R1316" s="1112"/>
      <c r="S1316" s="1112"/>
      <c r="T1316" s="1112"/>
      <c r="U1316" s="1112"/>
      <c r="V1316" s="1112"/>
      <c r="W1316" s="1112"/>
      <c r="X1316" s="1112"/>
      <c r="Y1316" s="1112"/>
      <c r="Z1316" s="1112"/>
      <c r="AA1316" s="1112"/>
      <c r="AB1316" s="1112"/>
      <c r="AC1316" s="1112"/>
      <c r="AD1316" s="1112"/>
      <c r="AE1316" s="1112"/>
      <c r="AF1316" s="1112"/>
      <c r="AG1316" s="1112"/>
      <c r="AH1316" s="1112"/>
      <c r="AI1316" s="1112"/>
      <c r="AJ1316" s="1112"/>
      <c r="AK1316" s="1112"/>
      <c r="AL1316" s="1112"/>
      <c r="AM1316" s="1112"/>
      <c r="AN1316" s="1112"/>
      <c r="AO1316" s="1112"/>
      <c r="AP1316" s="1112"/>
      <c r="AQ1316" s="1112"/>
      <c r="AR1316" s="1112"/>
      <c r="AS1316" s="1112"/>
      <c r="AT1316" s="1112"/>
      <c r="AU1316" s="1112"/>
      <c r="AV1316" s="1112"/>
      <c r="AW1316" s="1112"/>
      <c r="AX1316" s="1112"/>
      <c r="AY1316" s="1112"/>
      <c r="AZ1316" s="1112"/>
      <c r="BA1316" s="1112"/>
      <c r="BB1316" s="1113"/>
    </row>
    <row r="1317" spans="1:54" ht="12.6" customHeight="1">
      <c r="A1317" s="1111"/>
      <c r="B1317" s="1112"/>
      <c r="C1317" s="1112"/>
      <c r="D1317" s="1112"/>
      <c r="E1317" s="1112"/>
      <c r="F1317" s="1112"/>
      <c r="G1317" s="1112"/>
      <c r="H1317" s="1112"/>
      <c r="I1317" s="1112"/>
      <c r="J1317" s="1112"/>
      <c r="K1317" s="1112"/>
      <c r="L1317" s="1112"/>
      <c r="M1317" s="1112"/>
      <c r="N1317" s="1112"/>
      <c r="O1317" s="1112"/>
      <c r="P1317" s="1112"/>
      <c r="Q1317" s="1112"/>
      <c r="R1317" s="1112"/>
      <c r="S1317" s="1112"/>
      <c r="T1317" s="1112"/>
      <c r="U1317" s="1112"/>
      <c r="V1317" s="1112"/>
      <c r="W1317" s="1112"/>
      <c r="X1317" s="1112"/>
      <c r="Y1317" s="1112"/>
      <c r="Z1317" s="1112"/>
      <c r="AA1317" s="1112"/>
      <c r="AB1317" s="1112"/>
      <c r="AC1317" s="1112"/>
      <c r="AD1317" s="1112"/>
      <c r="AE1317" s="1112"/>
      <c r="AF1317" s="1112"/>
      <c r="AG1317" s="1112"/>
      <c r="AH1317" s="1112"/>
      <c r="AI1317" s="1112"/>
      <c r="AJ1317" s="1112"/>
      <c r="AK1317" s="1112"/>
      <c r="AL1317" s="1112"/>
      <c r="AM1317" s="1112"/>
      <c r="AN1317" s="1112"/>
      <c r="AO1317" s="1112"/>
      <c r="AP1317" s="1112"/>
      <c r="AQ1317" s="1112"/>
      <c r="AR1317" s="1112"/>
      <c r="AS1317" s="1112"/>
      <c r="AT1317" s="1112"/>
      <c r="AU1317" s="1112"/>
      <c r="AV1317" s="1112"/>
      <c r="AW1317" s="1112"/>
      <c r="AX1317" s="1112"/>
      <c r="AY1317" s="1112"/>
      <c r="AZ1317" s="1112"/>
      <c r="BA1317" s="1112"/>
      <c r="BB1317" s="1113"/>
    </row>
    <row r="1318" spans="1:54" ht="12.6" customHeight="1">
      <c r="A1318" s="1114"/>
      <c r="B1318" s="1115"/>
      <c r="C1318" s="1115"/>
      <c r="D1318" s="1115"/>
      <c r="E1318" s="1115"/>
      <c r="F1318" s="1115"/>
      <c r="G1318" s="1115"/>
      <c r="H1318" s="1115"/>
      <c r="I1318" s="1115"/>
      <c r="J1318" s="1115"/>
      <c r="K1318" s="1115"/>
      <c r="L1318" s="1115"/>
      <c r="M1318" s="1115"/>
      <c r="N1318" s="1115"/>
      <c r="O1318" s="1115"/>
      <c r="P1318" s="1115"/>
      <c r="Q1318" s="1115"/>
      <c r="R1318" s="1115"/>
      <c r="S1318" s="1115"/>
      <c r="T1318" s="1115"/>
      <c r="U1318" s="1115"/>
      <c r="V1318" s="1115"/>
      <c r="W1318" s="1115"/>
      <c r="X1318" s="1115"/>
      <c r="Y1318" s="1115"/>
      <c r="Z1318" s="1115"/>
      <c r="AA1318" s="1115"/>
      <c r="AB1318" s="1115"/>
      <c r="AC1318" s="1115"/>
      <c r="AD1318" s="1115"/>
      <c r="AE1318" s="1115"/>
      <c r="AF1318" s="1115"/>
      <c r="AG1318" s="1115"/>
      <c r="AH1318" s="1115"/>
      <c r="AI1318" s="1115"/>
      <c r="AJ1318" s="1115"/>
      <c r="AK1318" s="1115"/>
      <c r="AL1318" s="1115"/>
      <c r="AM1318" s="1115"/>
      <c r="AN1318" s="1115"/>
      <c r="AO1318" s="1115"/>
      <c r="AP1318" s="1115"/>
      <c r="AQ1318" s="1115"/>
      <c r="AR1318" s="1115"/>
      <c r="AS1318" s="1115"/>
      <c r="AT1318" s="1115"/>
      <c r="AU1318" s="1115"/>
      <c r="AV1318" s="1115"/>
      <c r="AW1318" s="1115"/>
      <c r="AX1318" s="1115"/>
      <c r="AY1318" s="1115"/>
      <c r="AZ1318" s="1115"/>
      <c r="BA1318" s="1115"/>
      <c r="BB1318" s="1116"/>
    </row>
    <row r="1319" spans="1:54" s="289" customFormat="1" ht="12.6" customHeight="1">
      <c r="A1319" s="315" t="s">
        <v>3609</v>
      </c>
    </row>
    <row r="1320" spans="1:54" s="289" customFormat="1" ht="12.6" customHeight="1">
      <c r="A1320" s="315" t="s">
        <v>2302</v>
      </c>
      <c r="B1320" s="393"/>
      <c r="C1320" s="1036" t="str">
        <f>$C$2</f>
        <v>ELEKTROSYSTEM, a.s.</v>
      </c>
      <c r="D1320" s="1036"/>
      <c r="E1320" s="1036"/>
      <c r="F1320" s="1036"/>
      <c r="G1320" s="1036"/>
      <c r="H1320" s="1036"/>
      <c r="I1320" s="1036"/>
      <c r="J1320" s="1036"/>
      <c r="K1320" s="1036"/>
      <c r="L1320" s="1036"/>
      <c r="M1320" s="1036"/>
      <c r="N1320" s="1036"/>
      <c r="O1320" s="1036"/>
      <c r="P1320" s="1036"/>
      <c r="Q1320" s="1036"/>
      <c r="R1320" s="1036"/>
      <c r="S1320" s="1036"/>
      <c r="T1320" s="1036"/>
      <c r="U1320" s="1036"/>
      <c r="V1320" s="1036"/>
      <c r="W1320" s="1036"/>
      <c r="X1320" s="1036"/>
      <c r="Y1320" s="1036"/>
      <c r="Z1320" s="1037"/>
      <c r="AB1320" s="289" t="s">
        <v>922</v>
      </c>
      <c r="AD1320" s="1035" t="str">
        <f>$AD$2</f>
        <v>31571875</v>
      </c>
      <c r="AE1320" s="1036"/>
      <c r="AF1320" s="1036"/>
      <c r="AG1320" s="1036"/>
      <c r="AH1320" s="1036"/>
      <c r="AI1320" s="1036"/>
      <c r="AJ1320" s="1036"/>
      <c r="AK1320" s="1037"/>
      <c r="AL1320" s="289" t="s">
        <v>844</v>
      </c>
      <c r="AN1320" s="1026" t="str">
        <f>$AN$1106</f>
        <v>21020448496</v>
      </c>
      <c r="AO1320" s="1027"/>
      <c r="AP1320" s="1027"/>
      <c r="AQ1320" s="1027"/>
      <c r="AR1320" s="1027"/>
      <c r="AS1320" s="1027"/>
      <c r="AT1320" s="1027"/>
      <c r="AU1320" s="1027"/>
      <c r="AV1320" s="1027"/>
      <c r="AW1320" s="1027"/>
      <c r="AX1320" s="1027"/>
      <c r="AY1320" s="1027"/>
      <c r="AZ1320" s="1027"/>
      <c r="BA1320" s="1027"/>
      <c r="BB1320" s="1028"/>
    </row>
    <row r="1322" spans="1:54" ht="12.6" customHeight="1">
      <c r="A1322" s="762" t="s">
        <v>480</v>
      </c>
    </row>
    <row r="1323" spans="1:54" ht="12.6" customHeight="1">
      <c r="A1323" s="782"/>
      <c r="B1323" s="783"/>
      <c r="C1323" s="783"/>
      <c r="D1323" s="783"/>
      <c r="E1323" s="783"/>
      <c r="F1323" s="783"/>
      <c r="G1323" s="783"/>
      <c r="H1323" s="783"/>
      <c r="I1323" s="783"/>
      <c r="J1323" s="783"/>
      <c r="K1323" s="783"/>
      <c r="L1323" s="792"/>
      <c r="M1323" s="843" t="s">
        <v>470</v>
      </c>
      <c r="N1323" s="844"/>
      <c r="O1323" s="844"/>
      <c r="P1323" s="844"/>
      <c r="Q1323" s="844"/>
      <c r="R1323" s="844"/>
      <c r="S1323" s="844"/>
      <c r="T1323" s="844"/>
      <c r="U1323" s="844"/>
      <c r="V1323" s="844"/>
      <c r="W1323" s="844"/>
      <c r="X1323" s="844"/>
      <c r="Y1323" s="844"/>
      <c r="Z1323" s="844"/>
      <c r="AA1323" s="844"/>
      <c r="AB1323" s="844"/>
      <c r="AC1323" s="844"/>
      <c r="AD1323" s="844"/>
      <c r="AE1323" s="844"/>
      <c r="AF1323" s="844"/>
      <c r="AG1323" s="844"/>
      <c r="AH1323" s="844"/>
      <c r="AI1323" s="844"/>
      <c r="AJ1323" s="844"/>
      <c r="AK1323" s="844"/>
      <c r="AL1323" s="844"/>
      <c r="AM1323" s="844"/>
      <c r="AN1323" s="844"/>
      <c r="AO1323" s="844"/>
      <c r="AP1323" s="844"/>
      <c r="AQ1323" s="844"/>
      <c r="AR1323" s="844"/>
      <c r="AS1323" s="844"/>
      <c r="AT1323" s="844"/>
      <c r="AU1323" s="844"/>
      <c r="AV1323" s="845"/>
      <c r="AW1323" s="1122"/>
      <c r="AX1323" s="1123"/>
      <c r="AY1323" s="1123"/>
      <c r="AZ1323" s="1123"/>
      <c r="BA1323" s="1123"/>
      <c r="BB1323" s="784"/>
    </row>
    <row r="1324" spans="1:54" ht="12.6" customHeight="1">
      <c r="A1324" s="785"/>
      <c r="B1324" s="765"/>
      <c r="C1324" s="765"/>
      <c r="D1324" s="765"/>
      <c r="E1324" s="765"/>
      <c r="F1324" s="765"/>
      <c r="G1324" s="765"/>
      <c r="H1324" s="765"/>
      <c r="I1324" s="765"/>
      <c r="J1324" s="765"/>
      <c r="K1324" s="765"/>
      <c r="L1324" s="793"/>
      <c r="M1324" s="782"/>
      <c r="N1324" s="783"/>
      <c r="O1324" s="783"/>
      <c r="P1324" s="783"/>
      <c r="Q1324" s="783"/>
      <c r="R1324" s="783"/>
      <c r="S1324" s="783"/>
      <c r="T1324" s="792"/>
      <c r="U1324" s="782"/>
      <c r="V1324" s="783"/>
      <c r="W1324" s="783"/>
      <c r="X1324" s="783"/>
      <c r="Y1324" s="783"/>
      <c r="Z1324" s="783"/>
      <c r="AA1324" s="792"/>
      <c r="AB1324" s="782"/>
      <c r="AC1324" s="783"/>
      <c r="AD1324" s="783"/>
      <c r="AE1324" s="783"/>
      <c r="AF1324" s="783"/>
      <c r="AG1324" s="783"/>
      <c r="AH1324" s="792"/>
      <c r="AI1324" s="782"/>
      <c r="AJ1324" s="783"/>
      <c r="AK1324" s="783"/>
      <c r="AL1324" s="783"/>
      <c r="AM1324" s="783"/>
      <c r="AN1324" s="783"/>
      <c r="AO1324" s="792"/>
      <c r="AP1324" s="812" t="s">
        <v>1607</v>
      </c>
      <c r="AQ1324" s="813"/>
      <c r="AR1324" s="813"/>
      <c r="AS1324" s="813"/>
      <c r="AT1324" s="813"/>
      <c r="AU1324" s="813"/>
      <c r="AV1324" s="814"/>
      <c r="AW1324" s="787"/>
      <c r="AX1324" s="784"/>
      <c r="AY1324" s="784"/>
      <c r="AZ1324" s="784"/>
      <c r="BA1324" s="784"/>
      <c r="BB1324" s="784"/>
    </row>
    <row r="1325" spans="1:54" ht="12.6" customHeight="1">
      <c r="A1325" s="1048" t="s">
        <v>1606</v>
      </c>
      <c r="B1325" s="1049"/>
      <c r="C1325" s="1049"/>
      <c r="D1325" s="1049"/>
      <c r="E1325" s="1049"/>
      <c r="F1325" s="1049"/>
      <c r="G1325" s="1049"/>
      <c r="H1325" s="1049"/>
      <c r="I1325" s="1049"/>
      <c r="J1325" s="1049"/>
      <c r="K1325" s="1049"/>
      <c r="L1325" s="1050"/>
      <c r="M1325" s="1048" t="s">
        <v>1605</v>
      </c>
      <c r="N1325" s="1049"/>
      <c r="O1325" s="1049"/>
      <c r="P1325" s="1049"/>
      <c r="Q1325" s="1049"/>
      <c r="R1325" s="1049"/>
      <c r="S1325" s="1049"/>
      <c r="T1325" s="1050"/>
      <c r="U1325" s="1048" t="s">
        <v>511</v>
      </c>
      <c r="V1325" s="1049"/>
      <c r="W1325" s="1049"/>
      <c r="X1325" s="1049"/>
      <c r="Y1325" s="1049"/>
      <c r="Z1325" s="1049"/>
      <c r="AA1325" s="1050"/>
      <c r="AB1325" s="1048" t="s">
        <v>510</v>
      </c>
      <c r="AC1325" s="1049"/>
      <c r="AD1325" s="1049"/>
      <c r="AE1325" s="1049"/>
      <c r="AF1325" s="1049"/>
      <c r="AG1325" s="1049"/>
      <c r="AH1325" s="1050"/>
      <c r="AI1325" s="1048" t="s">
        <v>590</v>
      </c>
      <c r="AJ1325" s="1049"/>
      <c r="AK1325" s="1049"/>
      <c r="AL1325" s="1049"/>
      <c r="AM1325" s="1049"/>
      <c r="AN1325" s="1049"/>
      <c r="AO1325" s="1050"/>
      <c r="AP1325" s="787" t="s">
        <v>1604</v>
      </c>
      <c r="AQ1325" s="784"/>
      <c r="AR1325" s="784"/>
      <c r="AS1325" s="784"/>
      <c r="AT1325" s="784"/>
      <c r="AU1325" s="784"/>
      <c r="AV1325" s="831"/>
      <c r="AW1325" s="787"/>
      <c r="AX1325" s="784"/>
      <c r="AY1325" s="784"/>
      <c r="AZ1325" s="784"/>
      <c r="BA1325" s="784"/>
      <c r="BB1325" s="784"/>
    </row>
    <row r="1326" spans="1:54" ht="12.6" customHeight="1">
      <c r="A1326" s="1048" t="s">
        <v>1599</v>
      </c>
      <c r="B1326" s="1049"/>
      <c r="C1326" s="1049"/>
      <c r="D1326" s="1049"/>
      <c r="E1326" s="1049"/>
      <c r="F1326" s="1049"/>
      <c r="G1326" s="1049"/>
      <c r="H1326" s="1049"/>
      <c r="I1326" s="1049"/>
      <c r="J1326" s="1049"/>
      <c r="K1326" s="1049"/>
      <c r="L1326" s="1050"/>
      <c r="M1326" s="1048" t="s">
        <v>1590</v>
      </c>
      <c r="N1326" s="1049"/>
      <c r="O1326" s="1049"/>
      <c r="P1326" s="1049"/>
      <c r="Q1326" s="1049"/>
      <c r="R1326" s="1049"/>
      <c r="S1326" s="1049"/>
      <c r="T1326" s="1050"/>
      <c r="U1326" s="785"/>
      <c r="V1326" s="765"/>
      <c r="W1326" s="765"/>
      <c r="X1326" s="765"/>
      <c r="Y1326" s="765"/>
      <c r="Z1326" s="765"/>
      <c r="AA1326" s="793"/>
      <c r="AB1326" s="785"/>
      <c r="AC1326" s="765"/>
      <c r="AD1326" s="765"/>
      <c r="AE1326" s="765"/>
      <c r="AF1326" s="765"/>
      <c r="AG1326" s="765"/>
      <c r="AH1326" s="793"/>
      <c r="AI1326" s="785"/>
      <c r="AJ1326" s="765"/>
      <c r="AK1326" s="765"/>
      <c r="AL1326" s="765"/>
      <c r="AM1326" s="765"/>
      <c r="AN1326" s="765"/>
      <c r="AO1326" s="793"/>
      <c r="AP1326" s="787" t="s">
        <v>1603</v>
      </c>
      <c r="AQ1326" s="784"/>
      <c r="AR1326" s="784"/>
      <c r="AS1326" s="784"/>
      <c r="AT1326" s="784"/>
      <c r="AU1326" s="784"/>
      <c r="AV1326" s="831"/>
      <c r="AW1326" s="787"/>
      <c r="AX1326" s="784"/>
      <c r="AY1326" s="784"/>
      <c r="AZ1326" s="784"/>
      <c r="BA1326" s="784"/>
      <c r="BB1326" s="784"/>
    </row>
    <row r="1327" spans="1:54" ht="12.6" customHeight="1">
      <c r="A1327" s="785"/>
      <c r="B1327" s="765"/>
      <c r="C1327" s="765"/>
      <c r="D1327" s="765"/>
      <c r="E1327" s="765"/>
      <c r="F1327" s="765"/>
      <c r="G1327" s="765"/>
      <c r="H1327" s="765"/>
      <c r="I1327" s="765"/>
      <c r="J1327" s="765"/>
      <c r="K1327" s="765"/>
      <c r="L1327" s="793"/>
      <c r="M1327" s="785"/>
      <c r="N1327" s="765"/>
      <c r="O1327" s="765"/>
      <c r="P1327" s="765"/>
      <c r="Q1327" s="765"/>
      <c r="R1327" s="765"/>
      <c r="S1327" s="765"/>
      <c r="T1327" s="793"/>
      <c r="U1327" s="785"/>
      <c r="V1327" s="765"/>
      <c r="W1327" s="765"/>
      <c r="X1327" s="765"/>
      <c r="Y1327" s="765"/>
      <c r="Z1327" s="765"/>
      <c r="AA1327" s="793"/>
      <c r="AB1327" s="785"/>
      <c r="AC1327" s="765"/>
      <c r="AD1327" s="765"/>
      <c r="AE1327" s="765"/>
      <c r="AF1327" s="765"/>
      <c r="AG1327" s="765"/>
      <c r="AH1327" s="793"/>
      <c r="AI1327" s="785"/>
      <c r="AJ1327" s="765"/>
      <c r="AK1327" s="765"/>
      <c r="AL1327" s="765"/>
      <c r="AM1327" s="765"/>
      <c r="AN1327" s="765"/>
      <c r="AO1327" s="793"/>
      <c r="AP1327" s="787" t="s">
        <v>1602</v>
      </c>
      <c r="AQ1327" s="784"/>
      <c r="AR1327" s="784"/>
      <c r="AS1327" s="784"/>
      <c r="AT1327" s="784"/>
      <c r="AU1327" s="784"/>
      <c r="AV1327" s="831"/>
      <c r="AW1327" s="787"/>
      <c r="AX1327" s="784"/>
      <c r="AY1327" s="784"/>
      <c r="AZ1327" s="784"/>
      <c r="BA1327" s="784"/>
      <c r="BB1327" s="784"/>
    </row>
    <row r="1328" spans="1:54" ht="12.6" customHeight="1">
      <c r="A1328" s="1051" t="s">
        <v>817</v>
      </c>
      <c r="B1328" s="1052"/>
      <c r="C1328" s="1052"/>
      <c r="D1328" s="1052"/>
      <c r="E1328" s="1052"/>
      <c r="F1328" s="1052"/>
      <c r="G1328" s="1052"/>
      <c r="H1328" s="1052"/>
      <c r="I1328" s="1052"/>
      <c r="J1328" s="1052"/>
      <c r="K1328" s="1052"/>
      <c r="L1328" s="1053"/>
      <c r="M1328" s="1051" t="s">
        <v>818</v>
      </c>
      <c r="N1328" s="1052"/>
      <c r="O1328" s="1052"/>
      <c r="P1328" s="1052"/>
      <c r="Q1328" s="1052"/>
      <c r="R1328" s="1052"/>
      <c r="S1328" s="1052"/>
      <c r="T1328" s="1053"/>
      <c r="U1328" s="1051" t="s">
        <v>819</v>
      </c>
      <c r="V1328" s="1052"/>
      <c r="W1328" s="1052"/>
      <c r="X1328" s="1052"/>
      <c r="Y1328" s="1052"/>
      <c r="Z1328" s="1052"/>
      <c r="AA1328" s="1053"/>
      <c r="AB1328" s="1051" t="s">
        <v>477</v>
      </c>
      <c r="AC1328" s="1052"/>
      <c r="AD1328" s="1052"/>
      <c r="AE1328" s="1052"/>
      <c r="AF1328" s="1052"/>
      <c r="AG1328" s="1052"/>
      <c r="AH1328" s="1053"/>
      <c r="AI1328" s="1051" t="s">
        <v>478</v>
      </c>
      <c r="AJ1328" s="1052"/>
      <c r="AK1328" s="1052"/>
      <c r="AL1328" s="1052"/>
      <c r="AM1328" s="1052"/>
      <c r="AN1328" s="1052"/>
      <c r="AO1328" s="1053"/>
      <c r="AP1328" s="826" t="s">
        <v>481</v>
      </c>
      <c r="AQ1328" s="827"/>
      <c r="AR1328" s="827"/>
      <c r="AS1328" s="827"/>
      <c r="AT1328" s="827"/>
      <c r="AU1328" s="827"/>
      <c r="AV1328" s="828"/>
      <c r="AW1328" s="787"/>
      <c r="AX1328" s="784"/>
      <c r="AY1328" s="784"/>
      <c r="AZ1328" s="784"/>
      <c r="BA1328" s="784"/>
      <c r="BB1328" s="784"/>
    </row>
    <row r="1329" spans="1:54" ht="12.6" customHeight="1">
      <c r="A1329" s="770" t="s">
        <v>2396</v>
      </c>
      <c r="B1329" s="771"/>
      <c r="C1329" s="771"/>
      <c r="D1329" s="771"/>
      <c r="E1329" s="771"/>
      <c r="F1329" s="771"/>
      <c r="G1329" s="771"/>
      <c r="H1329" s="771"/>
      <c r="I1329" s="771"/>
      <c r="J1329" s="771"/>
      <c r="K1329" s="771"/>
      <c r="L1329" s="772"/>
      <c r="M1329" s="1081">
        <f>'HL KNIHA VYPOC'!$H$215*-1</f>
        <v>0</v>
      </c>
      <c r="N1329" s="1081"/>
      <c r="O1329" s="1081"/>
      <c r="P1329" s="1081"/>
      <c r="Q1329" s="1081"/>
      <c r="R1329" s="1081"/>
      <c r="S1329" s="1081"/>
      <c r="T1329" s="1081"/>
      <c r="U1329" s="1081">
        <f>'HL KNIHA VYPOC'!$F$215</f>
        <v>0</v>
      </c>
      <c r="V1329" s="1081"/>
      <c r="W1329" s="1081"/>
      <c r="X1329" s="1081"/>
      <c r="Y1329" s="1081"/>
      <c r="Z1329" s="1081"/>
      <c r="AA1329" s="1081"/>
      <c r="AB1329" s="1081">
        <f>'HL KNIHA VYPOC'!$E$215</f>
        <v>0</v>
      </c>
      <c r="AC1329" s="1081"/>
      <c r="AD1329" s="1081"/>
      <c r="AE1329" s="1081"/>
      <c r="AF1329" s="1081"/>
      <c r="AG1329" s="1081"/>
      <c r="AH1329" s="1081"/>
      <c r="AI1329" s="1081"/>
      <c r="AJ1329" s="1081"/>
      <c r="AK1329" s="1081"/>
      <c r="AL1329" s="1081"/>
      <c r="AM1329" s="1081"/>
      <c r="AN1329" s="1081"/>
      <c r="AO1329" s="1081"/>
      <c r="AP1329" s="1090">
        <f>SUM(M1329+U1329-AB1329+AI1329)</f>
        <v>0</v>
      </c>
      <c r="AQ1329" s="1091"/>
      <c r="AR1329" s="1091"/>
      <c r="AS1329" s="1091"/>
      <c r="AT1329" s="1091"/>
      <c r="AU1329" s="1091"/>
      <c r="AV1329" s="1092"/>
      <c r="AW1329" s="755"/>
      <c r="AX1329" s="756"/>
      <c r="AY1329" s="756"/>
      <c r="AZ1329" s="756"/>
      <c r="BA1329" s="756"/>
      <c r="BB1329" s="756"/>
    </row>
    <row r="1330" spans="1:54" ht="12.6" customHeight="1">
      <c r="A1330" s="774" t="s">
        <v>1601</v>
      </c>
      <c r="B1330" s="775"/>
      <c r="C1330" s="775"/>
      <c r="D1330" s="775"/>
      <c r="E1330" s="775"/>
      <c r="F1330" s="775"/>
      <c r="G1330" s="775"/>
      <c r="H1330" s="775"/>
      <c r="I1330" s="775"/>
      <c r="J1330" s="775"/>
      <c r="K1330" s="775"/>
      <c r="L1330" s="776"/>
      <c r="M1330" s="1081"/>
      <c r="N1330" s="1081"/>
      <c r="O1330" s="1081"/>
      <c r="P1330" s="1081"/>
      <c r="Q1330" s="1081"/>
      <c r="R1330" s="1081"/>
      <c r="S1330" s="1081"/>
      <c r="T1330" s="1081"/>
      <c r="U1330" s="1081"/>
      <c r="V1330" s="1081"/>
      <c r="W1330" s="1081"/>
      <c r="X1330" s="1081"/>
      <c r="Y1330" s="1081"/>
      <c r="Z1330" s="1081"/>
      <c r="AA1330" s="1081"/>
      <c r="AB1330" s="1081"/>
      <c r="AC1330" s="1081"/>
      <c r="AD1330" s="1081"/>
      <c r="AE1330" s="1081"/>
      <c r="AF1330" s="1081"/>
      <c r="AG1330" s="1081"/>
      <c r="AH1330" s="1081"/>
      <c r="AI1330" s="1081"/>
      <c r="AJ1330" s="1081"/>
      <c r="AK1330" s="1081"/>
      <c r="AL1330" s="1081"/>
      <c r="AM1330" s="1081"/>
      <c r="AN1330" s="1081"/>
      <c r="AO1330" s="1081"/>
      <c r="AP1330" s="1199">
        <f>SUM(M1330+U1330-AB1330+AI1330)</f>
        <v>0</v>
      </c>
      <c r="AQ1330" s="1200"/>
      <c r="AR1330" s="1200"/>
      <c r="AS1330" s="1200"/>
      <c r="AT1330" s="1200"/>
      <c r="AU1330" s="1200"/>
      <c r="AV1330" s="1201"/>
      <c r="AW1330" s="755"/>
      <c r="AX1330" s="756"/>
      <c r="AY1330" s="756"/>
      <c r="AZ1330" s="756"/>
      <c r="BA1330" s="756"/>
      <c r="BB1330" s="756"/>
    </row>
    <row r="1331" spans="1:54" ht="12.6" customHeight="1">
      <c r="A1331" s="777" t="s">
        <v>1600</v>
      </c>
      <c r="B1331" s="778"/>
      <c r="C1331" s="778"/>
      <c r="D1331" s="778"/>
      <c r="E1331" s="778"/>
      <c r="F1331" s="778"/>
      <c r="G1331" s="778"/>
      <c r="H1331" s="778"/>
      <c r="I1331" s="778"/>
      <c r="J1331" s="778"/>
      <c r="K1331" s="778"/>
      <c r="L1331" s="779"/>
      <c r="M1331" s="1081"/>
      <c r="N1331" s="1081"/>
      <c r="O1331" s="1081"/>
      <c r="P1331" s="1081"/>
      <c r="Q1331" s="1081"/>
      <c r="R1331" s="1081"/>
      <c r="S1331" s="1081"/>
      <c r="T1331" s="1081"/>
      <c r="U1331" s="1081"/>
      <c r="V1331" s="1081"/>
      <c r="W1331" s="1081"/>
      <c r="X1331" s="1081"/>
      <c r="Y1331" s="1081"/>
      <c r="Z1331" s="1081"/>
      <c r="AA1331" s="1081"/>
      <c r="AB1331" s="1081"/>
      <c r="AC1331" s="1081"/>
      <c r="AD1331" s="1081"/>
      <c r="AE1331" s="1081"/>
      <c r="AF1331" s="1081"/>
      <c r="AG1331" s="1081"/>
      <c r="AH1331" s="1081"/>
      <c r="AI1331" s="1081"/>
      <c r="AJ1331" s="1081"/>
      <c r="AK1331" s="1081"/>
      <c r="AL1331" s="1081"/>
      <c r="AM1331" s="1081"/>
      <c r="AN1331" s="1081"/>
      <c r="AO1331" s="1081"/>
      <c r="AP1331" s="1202"/>
      <c r="AQ1331" s="1203"/>
      <c r="AR1331" s="1203"/>
      <c r="AS1331" s="1203"/>
      <c r="AT1331" s="1203"/>
      <c r="AU1331" s="1203"/>
      <c r="AV1331" s="1204"/>
      <c r="AW1331" s="755"/>
      <c r="AX1331" s="756"/>
      <c r="AY1331" s="756"/>
      <c r="AZ1331" s="756"/>
      <c r="BA1331" s="756"/>
      <c r="BB1331" s="756"/>
    </row>
    <row r="1332" spans="1:54" ht="12.6" customHeight="1">
      <c r="A1332" s="774" t="s">
        <v>2395</v>
      </c>
      <c r="B1332" s="775"/>
      <c r="C1332" s="775"/>
      <c r="D1332" s="775"/>
      <c r="E1332" s="775"/>
      <c r="F1332" s="775"/>
      <c r="G1332" s="775"/>
      <c r="H1332" s="775"/>
      <c r="I1332" s="775"/>
      <c r="J1332" s="775"/>
      <c r="K1332" s="775"/>
      <c r="L1332" s="776"/>
      <c r="M1332" s="1090">
        <f>SUM('HL KNIHA VYPOC'!H273)*-1</f>
        <v>0</v>
      </c>
      <c r="N1332" s="1091"/>
      <c r="O1332" s="1091"/>
      <c r="P1332" s="1091"/>
      <c r="Q1332" s="1091"/>
      <c r="R1332" s="1091"/>
      <c r="S1332" s="1091"/>
      <c r="T1332" s="1092"/>
      <c r="U1332" s="1090">
        <f>SUM('HL KNIHA VYPOC'!J273)</f>
        <v>0</v>
      </c>
      <c r="V1332" s="1091"/>
      <c r="W1332" s="1091"/>
      <c r="X1332" s="1091"/>
      <c r="Y1332" s="1091"/>
      <c r="Z1332" s="1091"/>
      <c r="AA1332" s="1092"/>
      <c r="AB1332" s="1090">
        <f>SUM('HL KNIHA VYPOC'!I273)</f>
        <v>0</v>
      </c>
      <c r="AC1332" s="1091"/>
      <c r="AD1332" s="1091"/>
      <c r="AE1332" s="1091"/>
      <c r="AF1332" s="1091"/>
      <c r="AG1332" s="1091"/>
      <c r="AH1332" s="1092"/>
      <c r="AI1332" s="1090"/>
      <c r="AJ1332" s="1091"/>
      <c r="AK1332" s="1091"/>
      <c r="AL1332" s="1091"/>
      <c r="AM1332" s="1091"/>
      <c r="AN1332" s="1091"/>
      <c r="AO1332" s="1092"/>
      <c r="AP1332" s="1090">
        <f>SUM(M1332+U1332-AB1332+AI1332)</f>
        <v>0</v>
      </c>
      <c r="AQ1332" s="1091"/>
      <c r="AR1332" s="1091"/>
      <c r="AS1332" s="1091"/>
      <c r="AT1332" s="1091"/>
      <c r="AU1332" s="1091"/>
      <c r="AV1332" s="1092"/>
      <c r="AW1332" s="755"/>
      <c r="AX1332" s="756"/>
      <c r="AY1332" s="756"/>
      <c r="AZ1332" s="756"/>
      <c r="BA1332" s="756"/>
      <c r="BB1332" s="756"/>
    </row>
    <row r="1333" spans="1:54" ht="12.6" customHeight="1">
      <c r="A1333" s="774" t="s">
        <v>1598</v>
      </c>
      <c r="B1333" s="775"/>
      <c r="C1333" s="775"/>
      <c r="D1333" s="775"/>
      <c r="E1333" s="775"/>
      <c r="F1333" s="775"/>
      <c r="G1333" s="775"/>
      <c r="H1333" s="775"/>
      <c r="I1333" s="775"/>
      <c r="J1333" s="775"/>
      <c r="K1333" s="775"/>
      <c r="L1333" s="776"/>
      <c r="M1333" s="1081">
        <f>SUM('HL KNIHA VYPOC'!H222)</f>
        <v>0</v>
      </c>
      <c r="N1333" s="1081"/>
      <c r="O1333" s="1081"/>
      <c r="P1333" s="1081"/>
      <c r="Q1333" s="1081"/>
      <c r="R1333" s="1081"/>
      <c r="S1333" s="1081"/>
      <c r="T1333" s="1081"/>
      <c r="U1333" s="1081">
        <f>SUM('HL KNIHA VYPOC'!J222)</f>
        <v>0</v>
      </c>
      <c r="V1333" s="1081"/>
      <c r="W1333" s="1081"/>
      <c r="X1333" s="1081"/>
      <c r="Y1333" s="1081"/>
      <c r="Z1333" s="1081"/>
      <c r="AA1333" s="1081"/>
      <c r="AB1333" s="1081">
        <f>SUM('HL KNIHA VYPOC'!I222)</f>
        <v>0</v>
      </c>
      <c r="AC1333" s="1081"/>
      <c r="AD1333" s="1081"/>
      <c r="AE1333" s="1081"/>
      <c r="AF1333" s="1081"/>
      <c r="AG1333" s="1081"/>
      <c r="AH1333" s="1081"/>
      <c r="AI1333" s="1081"/>
      <c r="AJ1333" s="1081"/>
      <c r="AK1333" s="1081"/>
      <c r="AL1333" s="1081"/>
      <c r="AM1333" s="1081"/>
      <c r="AN1333" s="1081"/>
      <c r="AO1333" s="1081"/>
      <c r="AP1333" s="1199">
        <f>SUM(M1333+U1333-AB1333+AI1333)</f>
        <v>0</v>
      </c>
      <c r="AQ1333" s="1200"/>
      <c r="AR1333" s="1200"/>
      <c r="AS1333" s="1200"/>
      <c r="AT1333" s="1200"/>
      <c r="AU1333" s="1200"/>
      <c r="AV1333" s="1201"/>
      <c r="AW1333" s="755"/>
      <c r="AX1333" s="756"/>
      <c r="AY1333" s="756"/>
      <c r="AZ1333" s="756"/>
      <c r="BA1333" s="756"/>
      <c r="BB1333" s="756"/>
    </row>
    <row r="1334" spans="1:54" ht="12.6" customHeight="1">
      <c r="A1334" s="777" t="s">
        <v>2394</v>
      </c>
      <c r="B1334" s="778"/>
      <c r="C1334" s="778"/>
      <c r="D1334" s="778"/>
      <c r="E1334" s="778"/>
      <c r="F1334" s="778"/>
      <c r="G1334" s="778"/>
      <c r="H1334" s="778"/>
      <c r="I1334" s="778"/>
      <c r="J1334" s="778"/>
      <c r="K1334" s="778"/>
      <c r="L1334" s="779"/>
      <c r="M1334" s="1081"/>
      <c r="N1334" s="1081"/>
      <c r="O1334" s="1081"/>
      <c r="P1334" s="1081"/>
      <c r="Q1334" s="1081"/>
      <c r="R1334" s="1081"/>
      <c r="S1334" s="1081"/>
      <c r="T1334" s="1081"/>
      <c r="U1334" s="1081"/>
      <c r="V1334" s="1081"/>
      <c r="W1334" s="1081"/>
      <c r="X1334" s="1081"/>
      <c r="Y1334" s="1081"/>
      <c r="Z1334" s="1081"/>
      <c r="AA1334" s="1081"/>
      <c r="AB1334" s="1081"/>
      <c r="AC1334" s="1081"/>
      <c r="AD1334" s="1081"/>
      <c r="AE1334" s="1081"/>
      <c r="AF1334" s="1081"/>
      <c r="AG1334" s="1081"/>
      <c r="AH1334" s="1081"/>
      <c r="AI1334" s="1081"/>
      <c r="AJ1334" s="1081"/>
      <c r="AK1334" s="1081"/>
      <c r="AL1334" s="1081"/>
      <c r="AM1334" s="1081"/>
      <c r="AN1334" s="1081"/>
      <c r="AO1334" s="1081"/>
      <c r="AP1334" s="1202"/>
      <c r="AQ1334" s="1203"/>
      <c r="AR1334" s="1203"/>
      <c r="AS1334" s="1203"/>
      <c r="AT1334" s="1203"/>
      <c r="AU1334" s="1203"/>
      <c r="AV1334" s="1204"/>
      <c r="AW1334" s="755"/>
      <c r="AX1334" s="756"/>
      <c r="AY1334" s="756"/>
      <c r="AZ1334" s="756"/>
      <c r="BA1334" s="756"/>
      <c r="BB1334" s="756"/>
    </row>
    <row r="1335" spans="1:54" ht="12.6" customHeight="1">
      <c r="A1335" s="770" t="s">
        <v>2393</v>
      </c>
      <c r="B1335" s="771"/>
      <c r="C1335" s="771"/>
      <c r="D1335" s="771"/>
      <c r="E1335" s="771"/>
      <c r="F1335" s="771"/>
      <c r="G1335" s="771"/>
      <c r="H1335" s="771"/>
      <c r="I1335" s="771"/>
      <c r="J1335" s="771"/>
      <c r="K1335" s="771"/>
      <c r="L1335" s="772"/>
      <c r="M1335" s="1081">
        <f>SUM('HL KNIHA VYPOC'!H266)*-1</f>
        <v>0</v>
      </c>
      <c r="N1335" s="1081"/>
      <c r="O1335" s="1081"/>
      <c r="P1335" s="1081"/>
      <c r="Q1335" s="1081"/>
      <c r="R1335" s="1081"/>
      <c r="S1335" s="1081"/>
      <c r="T1335" s="1081"/>
      <c r="U1335" s="1081">
        <f>SUM('HL KNIHA VYPOC'!J266)</f>
        <v>0</v>
      </c>
      <c r="V1335" s="1081"/>
      <c r="W1335" s="1081"/>
      <c r="X1335" s="1081"/>
      <c r="Y1335" s="1081"/>
      <c r="Z1335" s="1081"/>
      <c r="AA1335" s="1081"/>
      <c r="AB1335" s="1081">
        <f>SUM('HL KNIHA VYPOC'!I266)</f>
        <v>0</v>
      </c>
      <c r="AC1335" s="1081"/>
      <c r="AD1335" s="1081"/>
      <c r="AE1335" s="1081"/>
      <c r="AF1335" s="1081"/>
      <c r="AG1335" s="1081"/>
      <c r="AH1335" s="1081"/>
      <c r="AI1335" s="1081"/>
      <c r="AJ1335" s="1081"/>
      <c r="AK1335" s="1081"/>
      <c r="AL1335" s="1081"/>
      <c r="AM1335" s="1081"/>
      <c r="AN1335" s="1081"/>
      <c r="AO1335" s="1081"/>
      <c r="AP1335" s="1090">
        <f t="shared" ref="AP1335:AP1341" si="1">SUM(M1335+U1335-AB1335+AI1335)</f>
        <v>0</v>
      </c>
      <c r="AQ1335" s="1091"/>
      <c r="AR1335" s="1091"/>
      <c r="AS1335" s="1091"/>
      <c r="AT1335" s="1091"/>
      <c r="AU1335" s="1091"/>
      <c r="AV1335" s="1092"/>
      <c r="AW1335" s="755"/>
      <c r="AX1335" s="756"/>
      <c r="AY1335" s="756"/>
      <c r="AZ1335" s="756"/>
      <c r="BA1335" s="756"/>
      <c r="BB1335" s="756"/>
    </row>
    <row r="1336" spans="1:54" ht="12.6" customHeight="1">
      <c r="A1336" s="770" t="s">
        <v>2392</v>
      </c>
      <c r="B1336" s="771"/>
      <c r="C1336" s="771"/>
      <c r="D1336" s="771"/>
      <c r="E1336" s="771"/>
      <c r="F1336" s="771"/>
      <c r="G1336" s="771"/>
      <c r="H1336" s="771"/>
      <c r="I1336" s="771"/>
      <c r="J1336" s="771"/>
      <c r="K1336" s="771"/>
      <c r="L1336" s="772"/>
      <c r="M1336" s="1199">
        <f>SUM('HL KNIHA VYPOC'!H267)*-1</f>
        <v>0</v>
      </c>
      <c r="N1336" s="1200"/>
      <c r="O1336" s="1200"/>
      <c r="P1336" s="1200"/>
      <c r="Q1336" s="1200"/>
      <c r="R1336" s="1200"/>
      <c r="S1336" s="1200"/>
      <c r="T1336" s="1201"/>
      <c r="U1336" s="1199">
        <f>SUM('HL KNIHA VYPOC'!J267)</f>
        <v>0</v>
      </c>
      <c r="V1336" s="1200"/>
      <c r="W1336" s="1200"/>
      <c r="X1336" s="1200"/>
      <c r="Y1336" s="1200"/>
      <c r="Z1336" s="1200"/>
      <c r="AA1336" s="1201"/>
      <c r="AB1336" s="1199">
        <f>SUM('HL KNIHA VYPOC'!I267)</f>
        <v>0</v>
      </c>
      <c r="AC1336" s="1200"/>
      <c r="AD1336" s="1200"/>
      <c r="AE1336" s="1200"/>
      <c r="AF1336" s="1200"/>
      <c r="AG1336" s="1200"/>
      <c r="AH1336" s="1201"/>
      <c r="AI1336" s="1199"/>
      <c r="AJ1336" s="1200"/>
      <c r="AK1336" s="1200"/>
      <c r="AL1336" s="1200"/>
      <c r="AM1336" s="1200"/>
      <c r="AN1336" s="1200"/>
      <c r="AO1336" s="1201"/>
      <c r="AP1336" s="1090">
        <f t="shared" si="1"/>
        <v>0</v>
      </c>
      <c r="AQ1336" s="1091"/>
      <c r="AR1336" s="1091"/>
      <c r="AS1336" s="1091"/>
      <c r="AT1336" s="1091"/>
      <c r="AU1336" s="1091"/>
      <c r="AV1336" s="1092"/>
      <c r="AW1336" s="755"/>
      <c r="AX1336" s="756"/>
      <c r="AY1336" s="756"/>
      <c r="AZ1336" s="756"/>
      <c r="BA1336" s="756"/>
      <c r="BB1336" s="756"/>
    </row>
    <row r="1337" spans="1:54" ht="27" customHeight="1">
      <c r="A1337" s="1131" t="s">
        <v>2391</v>
      </c>
      <c r="B1337" s="1132"/>
      <c r="C1337" s="1132"/>
      <c r="D1337" s="1132"/>
      <c r="E1337" s="1132"/>
      <c r="F1337" s="1132"/>
      <c r="G1337" s="1132"/>
      <c r="H1337" s="1132"/>
      <c r="I1337" s="1132"/>
      <c r="J1337" s="1132"/>
      <c r="K1337" s="1132"/>
      <c r="L1337" s="1133"/>
      <c r="M1337" s="1199">
        <f>SUM('HL KNIHA VYPOC'!H272+'HL KNIHA VYPOC'!H277)*-1</f>
        <v>0</v>
      </c>
      <c r="N1337" s="1200"/>
      <c r="O1337" s="1200"/>
      <c r="P1337" s="1200"/>
      <c r="Q1337" s="1200"/>
      <c r="R1337" s="1200"/>
      <c r="S1337" s="1200"/>
      <c r="T1337" s="1201"/>
      <c r="U1337" s="1199">
        <f>SUM('HL KNIHA VYPOC'!J272+'HL KNIHA VYPOC'!J277)</f>
        <v>0</v>
      </c>
      <c r="V1337" s="1200"/>
      <c r="W1337" s="1200"/>
      <c r="X1337" s="1200"/>
      <c r="Y1337" s="1200"/>
      <c r="Z1337" s="1200"/>
      <c r="AA1337" s="1201"/>
      <c r="AB1337" s="1199">
        <f>SUM('HL KNIHA VYPOC'!I272+'HL KNIHA VYPOC'!I277)</f>
        <v>0</v>
      </c>
      <c r="AC1337" s="1200"/>
      <c r="AD1337" s="1200"/>
      <c r="AE1337" s="1200"/>
      <c r="AF1337" s="1200"/>
      <c r="AG1337" s="1200"/>
      <c r="AH1337" s="1201"/>
      <c r="AI1337" s="1199"/>
      <c r="AJ1337" s="1200"/>
      <c r="AK1337" s="1200"/>
      <c r="AL1337" s="1200"/>
      <c r="AM1337" s="1200"/>
      <c r="AN1337" s="1200"/>
      <c r="AO1337" s="1201"/>
      <c r="AP1337" s="1090">
        <f t="shared" si="1"/>
        <v>0</v>
      </c>
      <c r="AQ1337" s="1091"/>
      <c r="AR1337" s="1091"/>
      <c r="AS1337" s="1091"/>
      <c r="AT1337" s="1091"/>
      <c r="AU1337" s="1091"/>
      <c r="AV1337" s="1092"/>
      <c r="AW1337" s="755"/>
      <c r="AX1337" s="756"/>
      <c r="AY1337" s="756"/>
      <c r="AZ1337" s="756"/>
      <c r="BA1337" s="756"/>
      <c r="BB1337" s="756"/>
    </row>
    <row r="1338" spans="1:54" ht="27" customHeight="1">
      <c r="A1338" s="1131" t="s">
        <v>2390</v>
      </c>
      <c r="B1338" s="1132"/>
      <c r="C1338" s="1132"/>
      <c r="D1338" s="1132"/>
      <c r="E1338" s="1132"/>
      <c r="F1338" s="1132"/>
      <c r="G1338" s="1132"/>
      <c r="H1338" s="1132"/>
      <c r="I1338" s="1132"/>
      <c r="J1338" s="1132"/>
      <c r="K1338" s="1132"/>
      <c r="L1338" s="1133"/>
      <c r="M1338" s="1090">
        <f>SUM('HL KNIHA VYPOC'!H271+'HL KNIHA VYPOC'!H276)*-1</f>
        <v>0</v>
      </c>
      <c r="N1338" s="1091"/>
      <c r="O1338" s="1091"/>
      <c r="P1338" s="1091"/>
      <c r="Q1338" s="1091"/>
      <c r="R1338" s="1091"/>
      <c r="S1338" s="1091"/>
      <c r="T1338" s="1092"/>
      <c r="U1338" s="1090">
        <f>SUM('HL KNIHA VYPOC'!J271+'HL KNIHA VYPOC'!J276)</f>
        <v>0</v>
      </c>
      <c r="V1338" s="1091"/>
      <c r="W1338" s="1091"/>
      <c r="X1338" s="1091"/>
      <c r="Y1338" s="1091"/>
      <c r="Z1338" s="1091"/>
      <c r="AA1338" s="1092"/>
      <c r="AB1338" s="1090">
        <f>SUM('HL KNIHA VYPOC'!I271+'HL KNIHA VYPOC'!I276)</f>
        <v>0</v>
      </c>
      <c r="AC1338" s="1091"/>
      <c r="AD1338" s="1091"/>
      <c r="AE1338" s="1091"/>
      <c r="AF1338" s="1091"/>
      <c r="AG1338" s="1091"/>
      <c r="AH1338" s="1092"/>
      <c r="AI1338" s="1090"/>
      <c r="AJ1338" s="1091"/>
      <c r="AK1338" s="1091"/>
      <c r="AL1338" s="1091"/>
      <c r="AM1338" s="1091"/>
      <c r="AN1338" s="1091"/>
      <c r="AO1338" s="1092"/>
      <c r="AP1338" s="1090">
        <f t="shared" si="1"/>
        <v>0</v>
      </c>
      <c r="AQ1338" s="1091"/>
      <c r="AR1338" s="1091"/>
      <c r="AS1338" s="1091"/>
      <c r="AT1338" s="1091"/>
      <c r="AU1338" s="1091"/>
      <c r="AV1338" s="1092"/>
      <c r="AW1338" s="755"/>
      <c r="AX1338" s="756"/>
      <c r="AY1338" s="756"/>
      <c r="AZ1338" s="756"/>
      <c r="BA1338" s="756"/>
      <c r="BB1338" s="756"/>
    </row>
    <row r="1339" spans="1:54" ht="12.6" customHeight="1">
      <c r="A1339" s="770" t="s">
        <v>2389</v>
      </c>
      <c r="B1339" s="771"/>
      <c r="C1339" s="771"/>
      <c r="D1339" s="771"/>
      <c r="E1339" s="771"/>
      <c r="F1339" s="771"/>
      <c r="G1339" s="771"/>
      <c r="H1339" s="771"/>
      <c r="I1339" s="771"/>
      <c r="J1339" s="771"/>
      <c r="K1339" s="771"/>
      <c r="L1339" s="772"/>
      <c r="M1339" s="1199">
        <f>SUM('HL KNIHA VYPOC'!H278)*-1</f>
        <v>0</v>
      </c>
      <c r="N1339" s="1200"/>
      <c r="O1339" s="1200"/>
      <c r="P1339" s="1200"/>
      <c r="Q1339" s="1200"/>
      <c r="R1339" s="1200"/>
      <c r="S1339" s="1200"/>
      <c r="T1339" s="1201"/>
      <c r="U1339" s="1199">
        <f>SUM('HL KNIHA VYPOC'!J278)</f>
        <v>0</v>
      </c>
      <c r="V1339" s="1200"/>
      <c r="W1339" s="1200"/>
      <c r="X1339" s="1200"/>
      <c r="Y1339" s="1200"/>
      <c r="Z1339" s="1200"/>
      <c r="AA1339" s="1201"/>
      <c r="AB1339" s="1199">
        <f>SUM('HL KNIHA VYPOC'!F278)</f>
        <v>0</v>
      </c>
      <c r="AC1339" s="1200"/>
      <c r="AD1339" s="1200"/>
      <c r="AE1339" s="1200"/>
      <c r="AF1339" s="1200"/>
      <c r="AG1339" s="1200"/>
      <c r="AH1339" s="1201"/>
      <c r="AI1339" s="1199"/>
      <c r="AJ1339" s="1200"/>
      <c r="AK1339" s="1200"/>
      <c r="AL1339" s="1200"/>
      <c r="AM1339" s="1200"/>
      <c r="AN1339" s="1200"/>
      <c r="AO1339" s="1201"/>
      <c r="AP1339" s="1090">
        <f t="shared" si="1"/>
        <v>0</v>
      </c>
      <c r="AQ1339" s="1091"/>
      <c r="AR1339" s="1091"/>
      <c r="AS1339" s="1091"/>
      <c r="AT1339" s="1091"/>
      <c r="AU1339" s="1091"/>
      <c r="AV1339" s="1092"/>
      <c r="AW1339" s="755"/>
      <c r="AX1339" s="756"/>
      <c r="AY1339" s="756"/>
      <c r="AZ1339" s="756"/>
      <c r="BA1339" s="756"/>
      <c r="BB1339" s="756"/>
    </row>
    <row r="1340" spans="1:54" ht="12.6" customHeight="1">
      <c r="A1340" s="777" t="s">
        <v>2388</v>
      </c>
      <c r="B1340" s="778"/>
      <c r="C1340" s="778"/>
      <c r="D1340" s="778"/>
      <c r="E1340" s="778"/>
      <c r="F1340" s="778"/>
      <c r="G1340" s="778"/>
      <c r="H1340" s="778"/>
      <c r="I1340" s="778"/>
      <c r="J1340" s="778"/>
      <c r="K1340" s="778"/>
      <c r="L1340" s="779"/>
      <c r="M1340" s="1199">
        <f>SUM('HL KNIHA VYPOC'!H279)*-1</f>
        <v>0</v>
      </c>
      <c r="N1340" s="1200"/>
      <c r="O1340" s="1200"/>
      <c r="P1340" s="1200"/>
      <c r="Q1340" s="1200"/>
      <c r="R1340" s="1200"/>
      <c r="S1340" s="1200"/>
      <c r="T1340" s="1201"/>
      <c r="U1340" s="1199">
        <f>SUM('HL KNIHA VYPOC'!J279)</f>
        <v>0</v>
      </c>
      <c r="V1340" s="1200"/>
      <c r="W1340" s="1200"/>
      <c r="X1340" s="1200"/>
      <c r="Y1340" s="1200"/>
      <c r="Z1340" s="1200"/>
      <c r="AA1340" s="1201"/>
      <c r="AB1340" s="1199">
        <f>SUM('HL KNIHA VYPOC'!I279)</f>
        <v>0</v>
      </c>
      <c r="AC1340" s="1200"/>
      <c r="AD1340" s="1200"/>
      <c r="AE1340" s="1200"/>
      <c r="AF1340" s="1200"/>
      <c r="AG1340" s="1200"/>
      <c r="AH1340" s="1201"/>
      <c r="AI1340" s="1199"/>
      <c r="AJ1340" s="1200"/>
      <c r="AK1340" s="1200"/>
      <c r="AL1340" s="1200"/>
      <c r="AM1340" s="1200"/>
      <c r="AN1340" s="1200"/>
      <c r="AO1340" s="1201"/>
      <c r="AP1340" s="1090">
        <f t="shared" si="1"/>
        <v>0</v>
      </c>
      <c r="AQ1340" s="1091"/>
      <c r="AR1340" s="1091"/>
      <c r="AS1340" s="1091"/>
      <c r="AT1340" s="1091"/>
      <c r="AU1340" s="1091"/>
      <c r="AV1340" s="1092"/>
      <c r="AW1340" s="755"/>
      <c r="AX1340" s="756"/>
      <c r="AY1340" s="756"/>
      <c r="AZ1340" s="756"/>
      <c r="BA1340" s="756"/>
      <c r="BB1340" s="756"/>
    </row>
    <row r="1341" spans="1:54" ht="12.6" customHeight="1">
      <c r="A1341" s="774" t="s">
        <v>1596</v>
      </c>
      <c r="B1341" s="775"/>
      <c r="C1341" s="775"/>
      <c r="D1341" s="775"/>
      <c r="E1341" s="775"/>
      <c r="F1341" s="775"/>
      <c r="G1341" s="775"/>
      <c r="H1341" s="775"/>
      <c r="I1341" s="775"/>
      <c r="J1341" s="775"/>
      <c r="K1341" s="775"/>
      <c r="L1341" s="776"/>
      <c r="M1341" s="1081">
        <f>SUM('HL KNIHA VYPOC'!H268)*-1</f>
        <v>0</v>
      </c>
      <c r="N1341" s="1081"/>
      <c r="O1341" s="1081"/>
      <c r="P1341" s="1081"/>
      <c r="Q1341" s="1081"/>
      <c r="R1341" s="1081"/>
      <c r="S1341" s="1081"/>
      <c r="T1341" s="1081"/>
      <c r="U1341" s="1081">
        <f>SUM('HL KNIHA VYPOC'!J268)</f>
        <v>0</v>
      </c>
      <c r="V1341" s="1081"/>
      <c r="W1341" s="1081"/>
      <c r="X1341" s="1081"/>
      <c r="Y1341" s="1081"/>
      <c r="Z1341" s="1081"/>
      <c r="AA1341" s="1081"/>
      <c r="AB1341" s="1081">
        <f>SUM('HL KNIHA VYPOC'!I268)</f>
        <v>0</v>
      </c>
      <c r="AC1341" s="1081"/>
      <c r="AD1341" s="1081"/>
      <c r="AE1341" s="1081"/>
      <c r="AF1341" s="1081"/>
      <c r="AG1341" s="1081"/>
      <c r="AH1341" s="1081"/>
      <c r="AI1341" s="1081"/>
      <c r="AJ1341" s="1081"/>
      <c r="AK1341" s="1081"/>
      <c r="AL1341" s="1081"/>
      <c r="AM1341" s="1081"/>
      <c r="AN1341" s="1081"/>
      <c r="AO1341" s="1081"/>
      <c r="AP1341" s="1199">
        <f t="shared" si="1"/>
        <v>0</v>
      </c>
      <c r="AQ1341" s="1200"/>
      <c r="AR1341" s="1200"/>
      <c r="AS1341" s="1200"/>
      <c r="AT1341" s="1200"/>
      <c r="AU1341" s="1200"/>
      <c r="AV1341" s="1201"/>
      <c r="AW1341" s="755"/>
      <c r="AX1341" s="756"/>
      <c r="AY1341" s="756"/>
      <c r="AZ1341" s="756"/>
      <c r="BA1341" s="756"/>
      <c r="BB1341" s="756"/>
    </row>
    <row r="1342" spans="1:54" ht="12.6" customHeight="1">
      <c r="A1342" s="807" t="s">
        <v>1597</v>
      </c>
      <c r="B1342" s="761"/>
      <c r="C1342" s="761"/>
      <c r="D1342" s="761"/>
      <c r="E1342" s="761"/>
      <c r="F1342" s="761"/>
      <c r="G1342" s="761"/>
      <c r="H1342" s="761"/>
      <c r="I1342" s="761"/>
      <c r="J1342" s="761"/>
      <c r="K1342" s="761"/>
      <c r="L1342" s="786"/>
      <c r="M1342" s="1081"/>
      <c r="N1342" s="1081"/>
      <c r="O1342" s="1081"/>
      <c r="P1342" s="1081"/>
      <c r="Q1342" s="1081"/>
      <c r="R1342" s="1081"/>
      <c r="S1342" s="1081"/>
      <c r="T1342" s="1081"/>
      <c r="U1342" s="1081"/>
      <c r="V1342" s="1081"/>
      <c r="W1342" s="1081"/>
      <c r="X1342" s="1081"/>
      <c r="Y1342" s="1081"/>
      <c r="Z1342" s="1081"/>
      <c r="AA1342" s="1081"/>
      <c r="AB1342" s="1081"/>
      <c r="AC1342" s="1081"/>
      <c r="AD1342" s="1081"/>
      <c r="AE1342" s="1081"/>
      <c r="AF1342" s="1081"/>
      <c r="AG1342" s="1081"/>
      <c r="AH1342" s="1081"/>
      <c r="AI1342" s="1081"/>
      <c r="AJ1342" s="1081"/>
      <c r="AK1342" s="1081"/>
      <c r="AL1342" s="1081"/>
      <c r="AM1342" s="1081"/>
      <c r="AN1342" s="1081"/>
      <c r="AO1342" s="1081"/>
      <c r="AP1342" s="1354"/>
      <c r="AQ1342" s="1355"/>
      <c r="AR1342" s="1355"/>
      <c r="AS1342" s="1355"/>
      <c r="AT1342" s="1355"/>
      <c r="AU1342" s="1355"/>
      <c r="AV1342" s="1356"/>
      <c r="AW1342" s="755"/>
      <c r="AX1342" s="756"/>
      <c r="AY1342" s="756"/>
      <c r="AZ1342" s="756"/>
      <c r="BA1342" s="756"/>
      <c r="BB1342" s="756"/>
    </row>
    <row r="1343" spans="1:54" ht="12.6" customHeight="1">
      <c r="A1343" s="777" t="s">
        <v>2387</v>
      </c>
      <c r="B1343" s="778"/>
      <c r="C1343" s="778"/>
      <c r="D1343" s="778"/>
      <c r="E1343" s="778"/>
      <c r="F1343" s="778"/>
      <c r="G1343" s="778"/>
      <c r="H1343" s="778"/>
      <c r="I1343" s="778"/>
      <c r="J1343" s="778"/>
      <c r="K1343" s="778"/>
      <c r="L1343" s="779"/>
      <c r="M1343" s="1081"/>
      <c r="N1343" s="1081"/>
      <c r="O1343" s="1081"/>
      <c r="P1343" s="1081"/>
      <c r="Q1343" s="1081"/>
      <c r="R1343" s="1081"/>
      <c r="S1343" s="1081"/>
      <c r="T1343" s="1081"/>
      <c r="U1343" s="1081"/>
      <c r="V1343" s="1081"/>
      <c r="W1343" s="1081"/>
      <c r="X1343" s="1081"/>
      <c r="Y1343" s="1081"/>
      <c r="Z1343" s="1081"/>
      <c r="AA1343" s="1081"/>
      <c r="AB1343" s="1081"/>
      <c r="AC1343" s="1081"/>
      <c r="AD1343" s="1081"/>
      <c r="AE1343" s="1081"/>
      <c r="AF1343" s="1081"/>
      <c r="AG1343" s="1081"/>
      <c r="AH1343" s="1081"/>
      <c r="AI1343" s="1081"/>
      <c r="AJ1343" s="1081"/>
      <c r="AK1343" s="1081"/>
      <c r="AL1343" s="1081"/>
      <c r="AM1343" s="1081"/>
      <c r="AN1343" s="1081"/>
      <c r="AO1343" s="1081"/>
      <c r="AP1343" s="1202"/>
      <c r="AQ1343" s="1203"/>
      <c r="AR1343" s="1203"/>
      <c r="AS1343" s="1203"/>
      <c r="AT1343" s="1203"/>
      <c r="AU1343" s="1203"/>
      <c r="AV1343" s="1204"/>
      <c r="AW1343" s="755"/>
      <c r="AX1343" s="756"/>
      <c r="AY1343" s="756"/>
      <c r="AZ1343" s="756"/>
      <c r="BA1343" s="756"/>
      <c r="BB1343" s="756"/>
    </row>
    <row r="1344" spans="1:54" ht="12.6" customHeight="1">
      <c r="A1344" s="774" t="s">
        <v>1596</v>
      </c>
      <c r="B1344" s="775"/>
      <c r="C1344" s="775"/>
      <c r="D1344" s="775"/>
      <c r="E1344" s="775"/>
      <c r="F1344" s="775"/>
      <c r="G1344" s="775"/>
      <c r="H1344" s="775"/>
      <c r="I1344" s="775"/>
      <c r="J1344" s="775"/>
      <c r="K1344" s="775"/>
      <c r="L1344" s="776"/>
      <c r="M1344" s="1081">
        <f>SUM('HL KNIHA VYPOC'!H269)*-1</f>
        <v>0</v>
      </c>
      <c r="N1344" s="1081"/>
      <c r="O1344" s="1081"/>
      <c r="P1344" s="1081"/>
      <c r="Q1344" s="1081"/>
      <c r="R1344" s="1081"/>
      <c r="S1344" s="1081"/>
      <c r="T1344" s="1081"/>
      <c r="U1344" s="1081">
        <f>SUM('HL KNIHA VYPOC'!J269)</f>
        <v>0</v>
      </c>
      <c r="V1344" s="1081"/>
      <c r="W1344" s="1081"/>
      <c r="X1344" s="1081"/>
      <c r="Y1344" s="1081"/>
      <c r="Z1344" s="1081"/>
      <c r="AA1344" s="1081"/>
      <c r="AB1344" s="1081">
        <f>SUM('HL KNIHA VYPOC'!I269)</f>
        <v>0</v>
      </c>
      <c r="AC1344" s="1081"/>
      <c r="AD1344" s="1081"/>
      <c r="AE1344" s="1081"/>
      <c r="AF1344" s="1081"/>
      <c r="AG1344" s="1081"/>
      <c r="AH1344" s="1081"/>
      <c r="AI1344" s="1081"/>
      <c r="AJ1344" s="1081"/>
      <c r="AK1344" s="1081"/>
      <c r="AL1344" s="1081"/>
      <c r="AM1344" s="1081"/>
      <c r="AN1344" s="1081"/>
      <c r="AO1344" s="1081"/>
      <c r="AP1344" s="1199">
        <f>SUM(M1344+U1344-AB1344+AI1344)</f>
        <v>0</v>
      </c>
      <c r="AQ1344" s="1200"/>
      <c r="AR1344" s="1200"/>
      <c r="AS1344" s="1200"/>
      <c r="AT1344" s="1200"/>
      <c r="AU1344" s="1200"/>
      <c r="AV1344" s="1201"/>
      <c r="AW1344" s="755"/>
      <c r="AX1344" s="756"/>
      <c r="AY1344" s="756"/>
      <c r="AZ1344" s="756"/>
      <c r="BA1344" s="756"/>
      <c r="BB1344" s="756"/>
    </row>
    <row r="1345" spans="1:54" ht="12.6" customHeight="1">
      <c r="A1345" s="777" t="s">
        <v>2386</v>
      </c>
      <c r="B1345" s="778"/>
      <c r="C1345" s="778"/>
      <c r="D1345" s="778"/>
      <c r="E1345" s="778"/>
      <c r="F1345" s="778"/>
      <c r="G1345" s="778"/>
      <c r="H1345" s="778"/>
      <c r="I1345" s="778"/>
      <c r="J1345" s="778"/>
      <c r="K1345" s="778"/>
      <c r="L1345" s="779"/>
      <c r="M1345" s="1081"/>
      <c r="N1345" s="1081"/>
      <c r="O1345" s="1081"/>
      <c r="P1345" s="1081"/>
      <c r="Q1345" s="1081"/>
      <c r="R1345" s="1081"/>
      <c r="S1345" s="1081"/>
      <c r="T1345" s="1081"/>
      <c r="U1345" s="1081"/>
      <c r="V1345" s="1081"/>
      <c r="W1345" s="1081"/>
      <c r="X1345" s="1081"/>
      <c r="Y1345" s="1081"/>
      <c r="Z1345" s="1081"/>
      <c r="AA1345" s="1081"/>
      <c r="AB1345" s="1081"/>
      <c r="AC1345" s="1081"/>
      <c r="AD1345" s="1081"/>
      <c r="AE1345" s="1081"/>
      <c r="AF1345" s="1081"/>
      <c r="AG1345" s="1081"/>
      <c r="AH1345" s="1081"/>
      <c r="AI1345" s="1081"/>
      <c r="AJ1345" s="1081"/>
      <c r="AK1345" s="1081"/>
      <c r="AL1345" s="1081"/>
      <c r="AM1345" s="1081"/>
      <c r="AN1345" s="1081"/>
      <c r="AO1345" s="1081"/>
      <c r="AP1345" s="1202"/>
      <c r="AQ1345" s="1203"/>
      <c r="AR1345" s="1203"/>
      <c r="AS1345" s="1203"/>
      <c r="AT1345" s="1203"/>
      <c r="AU1345" s="1203"/>
      <c r="AV1345" s="1204"/>
      <c r="AW1345" s="755"/>
      <c r="AX1345" s="756"/>
      <c r="AY1345" s="756"/>
      <c r="AZ1345" s="756"/>
      <c r="BA1345" s="756"/>
      <c r="BB1345" s="756"/>
    </row>
    <row r="1346" spans="1:54" ht="12.6" customHeight="1">
      <c r="A1346" s="774" t="s">
        <v>1596</v>
      </c>
      <c r="B1346" s="775"/>
      <c r="C1346" s="775"/>
      <c r="D1346" s="775"/>
      <c r="E1346" s="775"/>
      <c r="F1346" s="775"/>
      <c r="G1346" s="775"/>
      <c r="H1346" s="775"/>
      <c r="I1346" s="775"/>
      <c r="J1346" s="775"/>
      <c r="K1346" s="775"/>
      <c r="L1346" s="776"/>
      <c r="M1346" s="1081">
        <f>SUM('HL KNIHA VYPOC'!H270)*-1</f>
        <v>0</v>
      </c>
      <c r="N1346" s="1081"/>
      <c r="O1346" s="1081"/>
      <c r="P1346" s="1081"/>
      <c r="Q1346" s="1081"/>
      <c r="R1346" s="1081"/>
      <c r="S1346" s="1081"/>
      <c r="T1346" s="1081"/>
      <c r="U1346" s="1081">
        <f>SUM('HL KNIHA VYPOC'!J270)</f>
        <v>0</v>
      </c>
      <c r="V1346" s="1081"/>
      <c r="W1346" s="1081"/>
      <c r="X1346" s="1081"/>
      <c r="Y1346" s="1081"/>
      <c r="Z1346" s="1081"/>
      <c r="AA1346" s="1081"/>
      <c r="AB1346" s="1081">
        <f>SUM('HL KNIHA VYPOC'!I270)</f>
        <v>0</v>
      </c>
      <c r="AC1346" s="1081"/>
      <c r="AD1346" s="1081"/>
      <c r="AE1346" s="1081"/>
      <c r="AF1346" s="1081"/>
      <c r="AG1346" s="1081"/>
      <c r="AH1346" s="1081"/>
      <c r="AI1346" s="1081"/>
      <c r="AJ1346" s="1081"/>
      <c r="AK1346" s="1081"/>
      <c r="AL1346" s="1081"/>
      <c r="AM1346" s="1081"/>
      <c r="AN1346" s="1081"/>
      <c r="AO1346" s="1081"/>
      <c r="AP1346" s="1199">
        <f>SUM(M1346+U1346-AB1346+AI1346)</f>
        <v>0</v>
      </c>
      <c r="AQ1346" s="1200"/>
      <c r="AR1346" s="1200"/>
      <c r="AS1346" s="1200"/>
      <c r="AT1346" s="1200"/>
      <c r="AU1346" s="1200"/>
      <c r="AV1346" s="1201"/>
      <c r="AW1346" s="755"/>
      <c r="AX1346" s="756"/>
      <c r="AY1346" s="756"/>
      <c r="AZ1346" s="756"/>
      <c r="BA1346" s="756"/>
      <c r="BB1346" s="756"/>
    </row>
    <row r="1347" spans="1:54" ht="12.6" customHeight="1">
      <c r="A1347" s="807" t="s">
        <v>1595</v>
      </c>
      <c r="B1347" s="761"/>
      <c r="C1347" s="761"/>
      <c r="D1347" s="761"/>
      <c r="E1347" s="761"/>
      <c r="F1347" s="761"/>
      <c r="G1347" s="761"/>
      <c r="H1347" s="761"/>
      <c r="I1347" s="761"/>
      <c r="J1347" s="761"/>
      <c r="K1347" s="761"/>
      <c r="L1347" s="786"/>
      <c r="M1347" s="1081"/>
      <c r="N1347" s="1081"/>
      <c r="O1347" s="1081"/>
      <c r="P1347" s="1081"/>
      <c r="Q1347" s="1081"/>
      <c r="R1347" s="1081"/>
      <c r="S1347" s="1081"/>
      <c r="T1347" s="1081"/>
      <c r="U1347" s="1081"/>
      <c r="V1347" s="1081"/>
      <c r="W1347" s="1081"/>
      <c r="X1347" s="1081"/>
      <c r="Y1347" s="1081"/>
      <c r="Z1347" s="1081"/>
      <c r="AA1347" s="1081"/>
      <c r="AB1347" s="1081"/>
      <c r="AC1347" s="1081"/>
      <c r="AD1347" s="1081"/>
      <c r="AE1347" s="1081"/>
      <c r="AF1347" s="1081"/>
      <c r="AG1347" s="1081"/>
      <c r="AH1347" s="1081"/>
      <c r="AI1347" s="1081"/>
      <c r="AJ1347" s="1081"/>
      <c r="AK1347" s="1081"/>
      <c r="AL1347" s="1081"/>
      <c r="AM1347" s="1081"/>
      <c r="AN1347" s="1081"/>
      <c r="AO1347" s="1081"/>
      <c r="AP1347" s="1354"/>
      <c r="AQ1347" s="1355"/>
      <c r="AR1347" s="1355"/>
      <c r="AS1347" s="1355"/>
      <c r="AT1347" s="1355"/>
      <c r="AU1347" s="1355"/>
      <c r="AV1347" s="1356"/>
      <c r="AW1347" s="755"/>
      <c r="AX1347" s="756"/>
      <c r="AY1347" s="756"/>
      <c r="AZ1347" s="756"/>
      <c r="BA1347" s="756"/>
      <c r="BB1347" s="756"/>
    </row>
    <row r="1348" spans="1:54" ht="12.6" customHeight="1">
      <c r="A1348" s="807" t="s">
        <v>1594</v>
      </c>
      <c r="B1348" s="761"/>
      <c r="C1348" s="761"/>
      <c r="D1348" s="761"/>
      <c r="E1348" s="761"/>
      <c r="F1348" s="761"/>
      <c r="G1348" s="761"/>
      <c r="H1348" s="761"/>
      <c r="I1348" s="761"/>
      <c r="J1348" s="761"/>
      <c r="K1348" s="761"/>
      <c r="L1348" s="786"/>
      <c r="M1348" s="1081"/>
      <c r="N1348" s="1081"/>
      <c r="O1348" s="1081"/>
      <c r="P1348" s="1081"/>
      <c r="Q1348" s="1081"/>
      <c r="R1348" s="1081"/>
      <c r="S1348" s="1081"/>
      <c r="T1348" s="1081"/>
      <c r="U1348" s="1081"/>
      <c r="V1348" s="1081"/>
      <c r="W1348" s="1081"/>
      <c r="X1348" s="1081"/>
      <c r="Y1348" s="1081"/>
      <c r="Z1348" s="1081"/>
      <c r="AA1348" s="1081"/>
      <c r="AB1348" s="1081"/>
      <c r="AC1348" s="1081"/>
      <c r="AD1348" s="1081"/>
      <c r="AE1348" s="1081"/>
      <c r="AF1348" s="1081"/>
      <c r="AG1348" s="1081"/>
      <c r="AH1348" s="1081"/>
      <c r="AI1348" s="1081"/>
      <c r="AJ1348" s="1081"/>
      <c r="AK1348" s="1081"/>
      <c r="AL1348" s="1081"/>
      <c r="AM1348" s="1081"/>
      <c r="AN1348" s="1081"/>
      <c r="AO1348" s="1081"/>
      <c r="AP1348" s="1354"/>
      <c r="AQ1348" s="1355"/>
      <c r="AR1348" s="1355"/>
      <c r="AS1348" s="1355"/>
      <c r="AT1348" s="1355"/>
      <c r="AU1348" s="1355"/>
      <c r="AV1348" s="1356"/>
      <c r="AW1348" s="755"/>
      <c r="AX1348" s="756"/>
      <c r="AY1348" s="756"/>
      <c r="AZ1348" s="756"/>
      <c r="BA1348" s="756"/>
      <c r="BB1348" s="756"/>
    </row>
    <row r="1349" spans="1:54" ht="12.6" customHeight="1">
      <c r="A1349" s="777" t="s">
        <v>2385</v>
      </c>
      <c r="B1349" s="778"/>
      <c r="C1349" s="778"/>
      <c r="D1349" s="778"/>
      <c r="E1349" s="778"/>
      <c r="F1349" s="778"/>
      <c r="G1349" s="778"/>
      <c r="H1349" s="778"/>
      <c r="I1349" s="778"/>
      <c r="J1349" s="778"/>
      <c r="K1349" s="778"/>
      <c r="L1349" s="779"/>
      <c r="M1349" s="1081"/>
      <c r="N1349" s="1081"/>
      <c r="O1349" s="1081"/>
      <c r="P1349" s="1081"/>
      <c r="Q1349" s="1081"/>
      <c r="R1349" s="1081"/>
      <c r="S1349" s="1081"/>
      <c r="T1349" s="1081"/>
      <c r="U1349" s="1081"/>
      <c r="V1349" s="1081"/>
      <c r="W1349" s="1081"/>
      <c r="X1349" s="1081"/>
      <c r="Y1349" s="1081"/>
      <c r="Z1349" s="1081"/>
      <c r="AA1349" s="1081"/>
      <c r="AB1349" s="1081"/>
      <c r="AC1349" s="1081"/>
      <c r="AD1349" s="1081"/>
      <c r="AE1349" s="1081"/>
      <c r="AF1349" s="1081"/>
      <c r="AG1349" s="1081"/>
      <c r="AH1349" s="1081"/>
      <c r="AI1349" s="1081"/>
      <c r="AJ1349" s="1081"/>
      <c r="AK1349" s="1081"/>
      <c r="AL1349" s="1081"/>
      <c r="AM1349" s="1081"/>
      <c r="AN1349" s="1081"/>
      <c r="AO1349" s="1081"/>
      <c r="AP1349" s="1202"/>
      <c r="AQ1349" s="1203"/>
      <c r="AR1349" s="1203"/>
      <c r="AS1349" s="1203"/>
      <c r="AT1349" s="1203"/>
      <c r="AU1349" s="1203"/>
      <c r="AV1349" s="1204"/>
      <c r="AW1349" s="755"/>
      <c r="AX1349" s="756"/>
      <c r="AY1349" s="756"/>
      <c r="AZ1349" s="756"/>
      <c r="BA1349" s="756"/>
      <c r="BB1349" s="756"/>
    </row>
    <row r="1350" spans="1:54" ht="12.6" customHeight="1">
      <c r="A1350" s="774" t="s">
        <v>1608</v>
      </c>
      <c r="B1350" s="775"/>
      <c r="C1350" s="775"/>
      <c r="D1350" s="775"/>
      <c r="E1350" s="775"/>
      <c r="F1350" s="775"/>
      <c r="G1350" s="775"/>
      <c r="H1350" s="775"/>
      <c r="I1350" s="775"/>
      <c r="J1350" s="775"/>
      <c r="K1350" s="775"/>
      <c r="L1350" s="776"/>
      <c r="M1350" s="1081">
        <f>SUM('HL KNIHA VYPOC'!H280)*-1</f>
        <v>0</v>
      </c>
      <c r="N1350" s="1081"/>
      <c r="O1350" s="1081"/>
      <c r="P1350" s="1081"/>
      <c r="Q1350" s="1081"/>
      <c r="R1350" s="1081"/>
      <c r="S1350" s="1081"/>
      <c r="T1350" s="1081"/>
      <c r="U1350" s="1081">
        <f>SUM('HL KNIHA VYPOC'!J280)</f>
        <v>0</v>
      </c>
      <c r="V1350" s="1081"/>
      <c r="W1350" s="1081"/>
      <c r="X1350" s="1081"/>
      <c r="Y1350" s="1081"/>
      <c r="Z1350" s="1081"/>
      <c r="AA1350" s="1081"/>
      <c r="AB1350" s="1081">
        <f>SUM('HL KNIHA VYPOC'!I280)</f>
        <v>0</v>
      </c>
      <c r="AC1350" s="1081"/>
      <c r="AD1350" s="1081"/>
      <c r="AE1350" s="1081"/>
      <c r="AF1350" s="1081"/>
      <c r="AG1350" s="1081"/>
      <c r="AH1350" s="1081"/>
      <c r="AI1350" s="1081"/>
      <c r="AJ1350" s="1081"/>
      <c r="AK1350" s="1081"/>
      <c r="AL1350" s="1081"/>
      <c r="AM1350" s="1081"/>
      <c r="AN1350" s="1081"/>
      <c r="AO1350" s="1081"/>
      <c r="AP1350" s="1199">
        <f>SUM(M1350+U1350-AB1350+AI1350)</f>
        <v>0</v>
      </c>
      <c r="AQ1350" s="1200"/>
      <c r="AR1350" s="1200"/>
      <c r="AS1350" s="1200"/>
      <c r="AT1350" s="1200"/>
      <c r="AU1350" s="1200"/>
      <c r="AV1350" s="1201"/>
      <c r="AW1350" s="755"/>
      <c r="AX1350" s="756"/>
      <c r="AY1350" s="756"/>
      <c r="AZ1350" s="756"/>
      <c r="BA1350" s="756"/>
      <c r="BB1350" s="756"/>
    </row>
    <row r="1351" spans="1:54" ht="12.6" customHeight="1">
      <c r="A1351" s="777" t="s">
        <v>2384</v>
      </c>
      <c r="B1351" s="778"/>
      <c r="C1351" s="778"/>
      <c r="D1351" s="778"/>
      <c r="E1351" s="778"/>
      <c r="F1351" s="778"/>
      <c r="G1351" s="778"/>
      <c r="H1351" s="778"/>
      <c r="I1351" s="778"/>
      <c r="J1351" s="778"/>
      <c r="K1351" s="778"/>
      <c r="L1351" s="779"/>
      <c r="M1351" s="1081"/>
      <c r="N1351" s="1081"/>
      <c r="O1351" s="1081"/>
      <c r="P1351" s="1081"/>
      <c r="Q1351" s="1081"/>
      <c r="R1351" s="1081"/>
      <c r="S1351" s="1081"/>
      <c r="T1351" s="1081"/>
      <c r="U1351" s="1081"/>
      <c r="V1351" s="1081"/>
      <c r="W1351" s="1081"/>
      <c r="X1351" s="1081"/>
      <c r="Y1351" s="1081"/>
      <c r="Z1351" s="1081"/>
      <c r="AA1351" s="1081"/>
      <c r="AB1351" s="1081"/>
      <c r="AC1351" s="1081"/>
      <c r="AD1351" s="1081"/>
      <c r="AE1351" s="1081"/>
      <c r="AF1351" s="1081"/>
      <c r="AG1351" s="1081"/>
      <c r="AH1351" s="1081"/>
      <c r="AI1351" s="1081"/>
      <c r="AJ1351" s="1081"/>
      <c r="AK1351" s="1081"/>
      <c r="AL1351" s="1081"/>
      <c r="AM1351" s="1081"/>
      <c r="AN1351" s="1081"/>
      <c r="AO1351" s="1081"/>
      <c r="AP1351" s="1202"/>
      <c r="AQ1351" s="1203"/>
      <c r="AR1351" s="1203"/>
      <c r="AS1351" s="1203"/>
      <c r="AT1351" s="1203"/>
      <c r="AU1351" s="1203"/>
      <c r="AV1351" s="1204"/>
      <c r="AW1351" s="755"/>
      <c r="AX1351" s="756"/>
      <c r="AY1351" s="756"/>
      <c r="AZ1351" s="756"/>
      <c r="BA1351" s="756"/>
      <c r="BB1351" s="756"/>
    </row>
    <row r="1352" spans="1:54" ht="12.6" customHeight="1">
      <c r="A1352" s="774" t="s">
        <v>1593</v>
      </c>
      <c r="B1352" s="775"/>
      <c r="C1352" s="775"/>
      <c r="D1352" s="775"/>
      <c r="E1352" s="775"/>
      <c r="F1352" s="775"/>
      <c r="G1352" s="775"/>
      <c r="H1352" s="775"/>
      <c r="I1352" s="775"/>
      <c r="J1352" s="775"/>
      <c r="K1352" s="775"/>
      <c r="L1352" s="776"/>
      <c r="M1352" s="1081">
        <f>SUM('HL KNIHA VYPOC'!H281)*-1</f>
        <v>0</v>
      </c>
      <c r="N1352" s="1081"/>
      <c r="O1352" s="1081"/>
      <c r="P1352" s="1081"/>
      <c r="Q1352" s="1081"/>
      <c r="R1352" s="1081"/>
      <c r="S1352" s="1081"/>
      <c r="T1352" s="1081"/>
      <c r="U1352" s="1081">
        <f>SUM('HL KNIHA VYPOC'!J281)</f>
        <v>0</v>
      </c>
      <c r="V1352" s="1081"/>
      <c r="W1352" s="1081"/>
      <c r="X1352" s="1081"/>
      <c r="Y1352" s="1081"/>
      <c r="Z1352" s="1081"/>
      <c r="AA1352" s="1081"/>
      <c r="AB1352" s="1081">
        <f>SUM('HL KNIHA VYPOC'!I281)</f>
        <v>0</v>
      </c>
      <c r="AC1352" s="1081"/>
      <c r="AD1352" s="1081"/>
      <c r="AE1352" s="1081"/>
      <c r="AF1352" s="1081"/>
      <c r="AG1352" s="1081"/>
      <c r="AH1352" s="1081"/>
      <c r="AI1352" s="1081"/>
      <c r="AJ1352" s="1081"/>
      <c r="AK1352" s="1081"/>
      <c r="AL1352" s="1081"/>
      <c r="AM1352" s="1081"/>
      <c r="AN1352" s="1081"/>
      <c r="AO1352" s="1081"/>
      <c r="AP1352" s="1199">
        <f>SUM(M1352+U1352-AB1352+AI1352)</f>
        <v>0</v>
      </c>
      <c r="AQ1352" s="1200"/>
      <c r="AR1352" s="1200"/>
      <c r="AS1352" s="1200"/>
      <c r="AT1352" s="1200"/>
      <c r="AU1352" s="1200"/>
      <c r="AV1352" s="1201"/>
      <c r="AW1352" s="755"/>
      <c r="AX1352" s="756"/>
      <c r="AY1352" s="756"/>
      <c r="AZ1352" s="756"/>
      <c r="BA1352" s="756"/>
      <c r="BB1352" s="756"/>
    </row>
    <row r="1353" spans="1:54" ht="12.6" customHeight="1">
      <c r="A1353" s="777" t="s">
        <v>2383</v>
      </c>
      <c r="B1353" s="778"/>
      <c r="C1353" s="778"/>
      <c r="D1353" s="778"/>
      <c r="E1353" s="778"/>
      <c r="F1353" s="778"/>
      <c r="G1353" s="778"/>
      <c r="H1353" s="778"/>
      <c r="I1353" s="778"/>
      <c r="J1353" s="778"/>
      <c r="K1353" s="778"/>
      <c r="L1353" s="779"/>
      <c r="M1353" s="1081"/>
      <c r="N1353" s="1081"/>
      <c r="O1353" s="1081"/>
      <c r="P1353" s="1081"/>
      <c r="Q1353" s="1081"/>
      <c r="R1353" s="1081"/>
      <c r="S1353" s="1081"/>
      <c r="T1353" s="1081"/>
      <c r="U1353" s="1081"/>
      <c r="V1353" s="1081"/>
      <c r="W1353" s="1081"/>
      <c r="X1353" s="1081"/>
      <c r="Y1353" s="1081"/>
      <c r="Z1353" s="1081"/>
      <c r="AA1353" s="1081"/>
      <c r="AB1353" s="1081"/>
      <c r="AC1353" s="1081"/>
      <c r="AD1353" s="1081"/>
      <c r="AE1353" s="1081"/>
      <c r="AF1353" s="1081"/>
      <c r="AG1353" s="1081"/>
      <c r="AH1353" s="1081"/>
      <c r="AI1353" s="1081"/>
      <c r="AJ1353" s="1081"/>
      <c r="AK1353" s="1081"/>
      <c r="AL1353" s="1081"/>
      <c r="AM1353" s="1081"/>
      <c r="AN1353" s="1081"/>
      <c r="AO1353" s="1081"/>
      <c r="AP1353" s="1202"/>
      <c r="AQ1353" s="1203"/>
      <c r="AR1353" s="1203"/>
      <c r="AS1353" s="1203"/>
      <c r="AT1353" s="1203"/>
      <c r="AU1353" s="1203"/>
      <c r="AV1353" s="1204"/>
      <c r="AW1353" s="755"/>
      <c r="AX1353" s="756"/>
      <c r="AY1353" s="756"/>
      <c r="AZ1353" s="756"/>
      <c r="BA1353" s="756"/>
      <c r="BB1353" s="756"/>
    </row>
    <row r="1354" spans="1:54" ht="12.6" customHeight="1">
      <c r="A1354" s="774" t="s">
        <v>1592</v>
      </c>
      <c r="B1354" s="775"/>
      <c r="C1354" s="775"/>
      <c r="D1354" s="775"/>
      <c r="E1354" s="775"/>
      <c r="F1354" s="775"/>
      <c r="G1354" s="775"/>
      <c r="H1354" s="775"/>
      <c r="I1354" s="775"/>
      <c r="J1354" s="775"/>
      <c r="K1354" s="775"/>
      <c r="L1354" s="776"/>
      <c r="M1354" s="1081">
        <f>SUM('HL KNIHA VYPOC'!H284)*-1</f>
        <v>0</v>
      </c>
      <c r="N1354" s="1081"/>
      <c r="O1354" s="1081"/>
      <c r="P1354" s="1081"/>
      <c r="Q1354" s="1081"/>
      <c r="R1354" s="1081"/>
      <c r="S1354" s="1081"/>
      <c r="T1354" s="1081"/>
      <c r="U1354" s="1081">
        <f>SUM('HL KNIHA VYPOC'!J284)</f>
        <v>0</v>
      </c>
      <c r="V1354" s="1081"/>
      <c r="W1354" s="1081"/>
      <c r="X1354" s="1081"/>
      <c r="Y1354" s="1081"/>
      <c r="Z1354" s="1081"/>
      <c r="AA1354" s="1081"/>
      <c r="AB1354" s="1081">
        <f>SUM('HL KNIHA VYPOC'!I284)</f>
        <v>0</v>
      </c>
      <c r="AC1354" s="1081"/>
      <c r="AD1354" s="1081"/>
      <c r="AE1354" s="1081"/>
      <c r="AF1354" s="1081"/>
      <c r="AG1354" s="1081"/>
      <c r="AH1354" s="1081"/>
      <c r="AI1354" s="1081"/>
      <c r="AJ1354" s="1081"/>
      <c r="AK1354" s="1081"/>
      <c r="AL1354" s="1081"/>
      <c r="AM1354" s="1081"/>
      <c r="AN1354" s="1081"/>
      <c r="AO1354" s="1081"/>
      <c r="AP1354" s="1199">
        <f>SUM(M1354+U1354-AB1354+AI1354)</f>
        <v>0</v>
      </c>
      <c r="AQ1354" s="1200"/>
      <c r="AR1354" s="1200"/>
      <c r="AS1354" s="1200"/>
      <c r="AT1354" s="1200"/>
      <c r="AU1354" s="1200"/>
      <c r="AV1354" s="1201"/>
      <c r="AW1354" s="755"/>
      <c r="AX1354" s="756"/>
      <c r="AY1354" s="756"/>
      <c r="AZ1354" s="756"/>
      <c r="BA1354" s="756"/>
      <c r="BB1354" s="756"/>
    </row>
    <row r="1355" spans="1:54" ht="12.6" customHeight="1">
      <c r="A1355" s="807" t="s">
        <v>1591</v>
      </c>
      <c r="B1355" s="761"/>
      <c r="C1355" s="761"/>
      <c r="D1355" s="761"/>
      <c r="E1355" s="761"/>
      <c r="F1355" s="761"/>
      <c r="G1355" s="761"/>
      <c r="H1355" s="761"/>
      <c r="I1355" s="761"/>
      <c r="J1355" s="761"/>
      <c r="K1355" s="761"/>
      <c r="L1355" s="786"/>
      <c r="M1355" s="1081"/>
      <c r="N1355" s="1081"/>
      <c r="O1355" s="1081"/>
      <c r="P1355" s="1081"/>
      <c r="Q1355" s="1081"/>
      <c r="R1355" s="1081"/>
      <c r="S1355" s="1081"/>
      <c r="T1355" s="1081"/>
      <c r="U1355" s="1081"/>
      <c r="V1355" s="1081"/>
      <c r="W1355" s="1081"/>
      <c r="X1355" s="1081"/>
      <c r="Y1355" s="1081"/>
      <c r="Z1355" s="1081"/>
      <c r="AA1355" s="1081"/>
      <c r="AB1355" s="1081"/>
      <c r="AC1355" s="1081"/>
      <c r="AD1355" s="1081"/>
      <c r="AE1355" s="1081"/>
      <c r="AF1355" s="1081"/>
      <c r="AG1355" s="1081"/>
      <c r="AH1355" s="1081"/>
      <c r="AI1355" s="1081"/>
      <c r="AJ1355" s="1081"/>
      <c r="AK1355" s="1081"/>
      <c r="AL1355" s="1081"/>
      <c r="AM1355" s="1081"/>
      <c r="AN1355" s="1081"/>
      <c r="AO1355" s="1081"/>
      <c r="AP1355" s="1354"/>
      <c r="AQ1355" s="1355"/>
      <c r="AR1355" s="1355"/>
      <c r="AS1355" s="1355"/>
      <c r="AT1355" s="1355"/>
      <c r="AU1355" s="1355"/>
      <c r="AV1355" s="1356"/>
      <c r="AW1355" s="755"/>
      <c r="AX1355" s="756"/>
      <c r="AY1355" s="756"/>
      <c r="AZ1355" s="756"/>
      <c r="BA1355" s="756"/>
      <c r="BB1355" s="756"/>
    </row>
    <row r="1356" spans="1:54" ht="12.6" customHeight="1">
      <c r="A1356" s="777" t="s">
        <v>2398</v>
      </c>
      <c r="B1356" s="778"/>
      <c r="C1356" s="778"/>
      <c r="D1356" s="778"/>
      <c r="E1356" s="778"/>
      <c r="F1356" s="778"/>
      <c r="G1356" s="778"/>
      <c r="H1356" s="778" t="s">
        <v>2397</v>
      </c>
      <c r="I1356" s="778"/>
      <c r="J1356" s="778"/>
      <c r="K1356" s="778"/>
      <c r="L1356" s="779"/>
      <c r="M1356" s="1081"/>
      <c r="N1356" s="1081"/>
      <c r="O1356" s="1081"/>
      <c r="P1356" s="1081"/>
      <c r="Q1356" s="1081"/>
      <c r="R1356" s="1081"/>
      <c r="S1356" s="1081"/>
      <c r="T1356" s="1081"/>
      <c r="U1356" s="1081"/>
      <c r="V1356" s="1081"/>
      <c r="W1356" s="1081"/>
      <c r="X1356" s="1081"/>
      <c r="Y1356" s="1081"/>
      <c r="Z1356" s="1081"/>
      <c r="AA1356" s="1081"/>
      <c r="AB1356" s="1081"/>
      <c r="AC1356" s="1081"/>
      <c r="AD1356" s="1081"/>
      <c r="AE1356" s="1081"/>
      <c r="AF1356" s="1081"/>
      <c r="AG1356" s="1081"/>
      <c r="AH1356" s="1081"/>
      <c r="AI1356" s="1081"/>
      <c r="AJ1356" s="1081"/>
      <c r="AK1356" s="1081"/>
      <c r="AL1356" s="1081"/>
      <c r="AM1356" s="1081"/>
      <c r="AN1356" s="1081"/>
      <c r="AO1356" s="1081"/>
      <c r="AP1356" s="1202"/>
      <c r="AQ1356" s="1203"/>
      <c r="AR1356" s="1203"/>
      <c r="AS1356" s="1203"/>
      <c r="AT1356" s="1203"/>
      <c r="AU1356" s="1203"/>
      <c r="AV1356" s="1204"/>
      <c r="AW1356" s="755"/>
      <c r="AX1356" s="756"/>
      <c r="AY1356" s="756"/>
      <c r="AZ1356" s="756"/>
      <c r="BA1356" s="756"/>
      <c r="BB1356" s="756"/>
    </row>
    <row r="1357" spans="1:54" ht="12.6" customHeight="1">
      <c r="A1357" s="774" t="s">
        <v>1589</v>
      </c>
      <c r="B1357" s="775"/>
      <c r="C1357" s="775"/>
      <c r="D1357" s="775"/>
      <c r="E1357" s="775"/>
      <c r="F1357" s="775"/>
      <c r="G1357" s="775"/>
      <c r="H1357" s="775"/>
      <c r="I1357" s="775"/>
      <c r="J1357" s="775"/>
      <c r="K1357" s="775"/>
      <c r="L1357" s="776"/>
      <c r="M1357" s="1081"/>
      <c r="N1357" s="1081"/>
      <c r="O1357" s="1081"/>
      <c r="P1357" s="1081"/>
      <c r="Q1357" s="1081"/>
      <c r="R1357" s="1081"/>
      <c r="S1357" s="1081"/>
      <c r="T1357" s="1081"/>
      <c r="U1357" s="1081"/>
      <c r="V1357" s="1081"/>
      <c r="W1357" s="1081"/>
      <c r="X1357" s="1081"/>
      <c r="Y1357" s="1081"/>
      <c r="Z1357" s="1081"/>
      <c r="AA1357" s="1081"/>
      <c r="AB1357" s="1081"/>
      <c r="AC1357" s="1081"/>
      <c r="AD1357" s="1081"/>
      <c r="AE1357" s="1081"/>
      <c r="AF1357" s="1081"/>
      <c r="AG1357" s="1081"/>
      <c r="AH1357" s="1081"/>
      <c r="AI1357" s="1081"/>
      <c r="AJ1357" s="1081"/>
      <c r="AK1357" s="1081"/>
      <c r="AL1357" s="1081"/>
      <c r="AM1357" s="1081"/>
      <c r="AN1357" s="1081"/>
      <c r="AO1357" s="1081"/>
      <c r="AP1357" s="1199">
        <f>SUM(M1357+U1357-AB1357+AI1357)</f>
        <v>0</v>
      </c>
      <c r="AQ1357" s="1200"/>
      <c r="AR1357" s="1200"/>
      <c r="AS1357" s="1200"/>
      <c r="AT1357" s="1200"/>
      <c r="AU1357" s="1200"/>
      <c r="AV1357" s="1201"/>
      <c r="AW1357" s="755"/>
      <c r="AX1357" s="756"/>
      <c r="AY1357" s="756"/>
      <c r="AZ1357" s="756"/>
      <c r="BA1357" s="756"/>
      <c r="BB1357" s="756"/>
    </row>
    <row r="1358" spans="1:54" ht="12.6" customHeight="1">
      <c r="A1358" s="777" t="s">
        <v>1588</v>
      </c>
      <c r="B1358" s="778"/>
      <c r="C1358" s="778"/>
      <c r="D1358" s="778"/>
      <c r="E1358" s="778"/>
      <c r="F1358" s="778"/>
      <c r="G1358" s="778"/>
      <c r="H1358" s="778"/>
      <c r="I1358" s="778"/>
      <c r="J1358" s="778"/>
      <c r="K1358" s="778"/>
      <c r="L1358" s="779"/>
      <c r="M1358" s="1081"/>
      <c r="N1358" s="1081"/>
      <c r="O1358" s="1081"/>
      <c r="P1358" s="1081"/>
      <c r="Q1358" s="1081"/>
      <c r="R1358" s="1081"/>
      <c r="S1358" s="1081"/>
      <c r="T1358" s="1081"/>
      <c r="U1358" s="1081"/>
      <c r="V1358" s="1081"/>
      <c r="W1358" s="1081"/>
      <c r="X1358" s="1081"/>
      <c r="Y1358" s="1081"/>
      <c r="Z1358" s="1081"/>
      <c r="AA1358" s="1081"/>
      <c r="AB1358" s="1081"/>
      <c r="AC1358" s="1081"/>
      <c r="AD1358" s="1081"/>
      <c r="AE1358" s="1081"/>
      <c r="AF1358" s="1081"/>
      <c r="AG1358" s="1081"/>
      <c r="AH1358" s="1081"/>
      <c r="AI1358" s="1081"/>
      <c r="AJ1358" s="1081"/>
      <c r="AK1358" s="1081"/>
      <c r="AL1358" s="1081"/>
      <c r="AM1358" s="1081"/>
      <c r="AN1358" s="1081"/>
      <c r="AO1358" s="1081"/>
      <c r="AP1358" s="1202"/>
      <c r="AQ1358" s="1203"/>
      <c r="AR1358" s="1203"/>
      <c r="AS1358" s="1203"/>
      <c r="AT1358" s="1203"/>
      <c r="AU1358" s="1203"/>
      <c r="AV1358" s="1204"/>
      <c r="AW1358" s="755"/>
      <c r="AX1358" s="756"/>
      <c r="AY1358" s="756"/>
      <c r="AZ1358" s="756"/>
      <c r="BA1358" s="756"/>
      <c r="BB1358" s="756"/>
    </row>
    <row r="1359" spans="1:54" ht="12.6" customHeight="1">
      <c r="A1359" s="774" t="s">
        <v>1587</v>
      </c>
      <c r="B1359" s="775"/>
      <c r="C1359" s="775"/>
      <c r="D1359" s="775"/>
      <c r="E1359" s="775"/>
      <c r="F1359" s="775"/>
      <c r="G1359" s="775"/>
      <c r="H1359" s="775"/>
      <c r="I1359" s="775"/>
      <c r="J1359" s="775"/>
      <c r="K1359" s="775"/>
      <c r="L1359" s="776"/>
      <c r="M1359" s="1081"/>
      <c r="N1359" s="1081"/>
      <c r="O1359" s="1081"/>
      <c r="P1359" s="1081"/>
      <c r="Q1359" s="1081"/>
      <c r="R1359" s="1081"/>
      <c r="S1359" s="1081"/>
      <c r="T1359" s="1081"/>
      <c r="U1359" s="1081"/>
      <c r="V1359" s="1081"/>
      <c r="W1359" s="1081"/>
      <c r="X1359" s="1081"/>
      <c r="Y1359" s="1081"/>
      <c r="Z1359" s="1081"/>
      <c r="AA1359" s="1081"/>
      <c r="AB1359" s="1081"/>
      <c r="AC1359" s="1081"/>
      <c r="AD1359" s="1081"/>
      <c r="AE1359" s="1081"/>
      <c r="AF1359" s="1081"/>
      <c r="AG1359" s="1081"/>
      <c r="AH1359" s="1081"/>
      <c r="AI1359" s="1081"/>
      <c r="AJ1359" s="1081"/>
      <c r="AK1359" s="1081"/>
      <c r="AL1359" s="1081"/>
      <c r="AM1359" s="1081"/>
      <c r="AN1359" s="1081"/>
      <c r="AO1359" s="1081"/>
      <c r="AP1359" s="1199">
        <f>SUM(M1359+U1359-AB1359+AI1359)</f>
        <v>0</v>
      </c>
      <c r="AQ1359" s="1200"/>
      <c r="AR1359" s="1200"/>
      <c r="AS1359" s="1200"/>
      <c r="AT1359" s="1200"/>
      <c r="AU1359" s="1200"/>
      <c r="AV1359" s="1201"/>
      <c r="AW1359" s="755"/>
      <c r="AX1359" s="756"/>
      <c r="AY1359" s="756"/>
      <c r="AZ1359" s="756"/>
      <c r="BA1359" s="756"/>
      <c r="BB1359" s="756"/>
    </row>
    <row r="1360" spans="1:54" ht="12.6" customHeight="1">
      <c r="A1360" s="807" t="s">
        <v>1586</v>
      </c>
      <c r="B1360" s="761"/>
      <c r="C1360" s="761"/>
      <c r="D1360" s="761"/>
      <c r="E1360" s="761"/>
      <c r="F1360" s="761"/>
      <c r="G1360" s="761"/>
      <c r="H1360" s="761"/>
      <c r="I1360" s="761"/>
      <c r="J1360" s="761"/>
      <c r="K1360" s="761"/>
      <c r="L1360" s="786"/>
      <c r="M1360" s="1081"/>
      <c r="N1360" s="1081"/>
      <c r="O1360" s="1081"/>
      <c r="P1360" s="1081"/>
      <c r="Q1360" s="1081"/>
      <c r="R1360" s="1081"/>
      <c r="S1360" s="1081"/>
      <c r="T1360" s="1081"/>
      <c r="U1360" s="1081"/>
      <c r="V1360" s="1081"/>
      <c r="W1360" s="1081"/>
      <c r="X1360" s="1081"/>
      <c r="Y1360" s="1081"/>
      <c r="Z1360" s="1081"/>
      <c r="AA1360" s="1081"/>
      <c r="AB1360" s="1081"/>
      <c r="AC1360" s="1081"/>
      <c r="AD1360" s="1081"/>
      <c r="AE1360" s="1081"/>
      <c r="AF1360" s="1081"/>
      <c r="AG1360" s="1081"/>
      <c r="AH1360" s="1081"/>
      <c r="AI1360" s="1081"/>
      <c r="AJ1360" s="1081"/>
      <c r="AK1360" s="1081"/>
      <c r="AL1360" s="1081"/>
      <c r="AM1360" s="1081"/>
      <c r="AN1360" s="1081"/>
      <c r="AO1360" s="1081"/>
      <c r="AP1360" s="1354"/>
      <c r="AQ1360" s="1355"/>
      <c r="AR1360" s="1355"/>
      <c r="AS1360" s="1355"/>
      <c r="AT1360" s="1355"/>
      <c r="AU1360" s="1355"/>
      <c r="AV1360" s="1356"/>
      <c r="AW1360" s="755"/>
      <c r="AX1360" s="756"/>
      <c r="AY1360" s="756"/>
      <c r="AZ1360" s="756"/>
      <c r="BA1360" s="756"/>
      <c r="BB1360" s="756"/>
    </row>
    <row r="1361" spans="1:54" ht="12.6" customHeight="1">
      <c r="A1361" s="777" t="s">
        <v>1585</v>
      </c>
      <c r="B1361" s="778"/>
      <c r="C1361" s="778"/>
      <c r="D1361" s="778"/>
      <c r="E1361" s="778"/>
      <c r="F1361" s="778"/>
      <c r="G1361" s="778"/>
      <c r="H1361" s="778"/>
      <c r="I1361" s="778"/>
      <c r="J1361" s="778"/>
      <c r="K1361" s="778"/>
      <c r="L1361" s="779"/>
      <c r="M1361" s="1081"/>
      <c r="N1361" s="1081"/>
      <c r="O1361" s="1081"/>
      <c r="P1361" s="1081"/>
      <c r="Q1361" s="1081"/>
      <c r="R1361" s="1081"/>
      <c r="S1361" s="1081"/>
      <c r="T1361" s="1081"/>
      <c r="U1361" s="1081"/>
      <c r="V1361" s="1081"/>
      <c r="W1361" s="1081"/>
      <c r="X1361" s="1081"/>
      <c r="Y1361" s="1081"/>
      <c r="Z1361" s="1081"/>
      <c r="AA1361" s="1081"/>
      <c r="AB1361" s="1081"/>
      <c r="AC1361" s="1081"/>
      <c r="AD1361" s="1081"/>
      <c r="AE1361" s="1081"/>
      <c r="AF1361" s="1081"/>
      <c r="AG1361" s="1081"/>
      <c r="AH1361" s="1081"/>
      <c r="AI1361" s="1081"/>
      <c r="AJ1361" s="1081"/>
      <c r="AK1361" s="1081"/>
      <c r="AL1361" s="1081"/>
      <c r="AM1361" s="1081"/>
      <c r="AN1361" s="1081"/>
      <c r="AO1361" s="1081"/>
      <c r="AP1361" s="1202"/>
      <c r="AQ1361" s="1203"/>
      <c r="AR1361" s="1203"/>
      <c r="AS1361" s="1203"/>
      <c r="AT1361" s="1203"/>
      <c r="AU1361" s="1203"/>
      <c r="AV1361" s="1204"/>
      <c r="AW1361" s="755"/>
      <c r="AX1361" s="756"/>
      <c r="AY1361" s="756"/>
      <c r="AZ1361" s="756"/>
      <c r="BA1361" s="756"/>
      <c r="BB1361" s="756"/>
    </row>
    <row r="1362" spans="1:54" ht="12.6" customHeight="1">
      <c r="A1362" s="769" t="s">
        <v>2300</v>
      </c>
      <c r="B1362" s="769"/>
    </row>
    <row r="1363" spans="1:54" s="761" customFormat="1" ht="12.6" customHeight="1">
      <c r="A1363" s="1067"/>
      <c r="B1363" s="1068"/>
      <c r="C1363" s="1068"/>
      <c r="D1363" s="1068"/>
      <c r="E1363" s="1068"/>
      <c r="F1363" s="1068"/>
      <c r="G1363" s="1068"/>
      <c r="H1363" s="1068"/>
      <c r="I1363" s="1068"/>
      <c r="J1363" s="1068"/>
      <c r="K1363" s="1068"/>
      <c r="L1363" s="1068"/>
      <c r="M1363" s="1068"/>
      <c r="N1363" s="1068"/>
      <c r="O1363" s="1068"/>
      <c r="P1363" s="1068"/>
      <c r="Q1363" s="1068"/>
      <c r="R1363" s="1068"/>
      <c r="S1363" s="1068"/>
      <c r="T1363" s="1068"/>
      <c r="U1363" s="1068"/>
      <c r="V1363" s="1068"/>
      <c r="W1363" s="1068"/>
      <c r="X1363" s="1068"/>
      <c r="Y1363" s="1068"/>
      <c r="Z1363" s="1068"/>
      <c r="AA1363" s="1068"/>
      <c r="AB1363" s="1068"/>
      <c r="AC1363" s="1068"/>
      <c r="AD1363" s="1068"/>
      <c r="AE1363" s="1068"/>
      <c r="AF1363" s="1068"/>
      <c r="AG1363" s="1068"/>
      <c r="AH1363" s="1068"/>
      <c r="AI1363" s="1068"/>
      <c r="AJ1363" s="1068"/>
      <c r="AK1363" s="1068"/>
      <c r="AL1363" s="1068"/>
      <c r="AM1363" s="1068"/>
      <c r="AN1363" s="1068"/>
      <c r="AO1363" s="1068"/>
      <c r="AP1363" s="1068"/>
      <c r="AQ1363" s="1068"/>
      <c r="AR1363" s="1068"/>
      <c r="AS1363" s="1068"/>
      <c r="AT1363" s="1068"/>
      <c r="AU1363" s="1068"/>
      <c r="AV1363" s="1068"/>
      <c r="AW1363" s="1068"/>
      <c r="AX1363" s="1068"/>
      <c r="AY1363" s="1068"/>
      <c r="AZ1363" s="1068"/>
      <c r="BA1363" s="1068"/>
      <c r="BB1363" s="1069"/>
    </row>
    <row r="1364" spans="1:54" s="761" customFormat="1" ht="12.6" customHeight="1">
      <c r="A1364" s="1070"/>
      <c r="B1364" s="1071"/>
      <c r="C1364" s="1071"/>
      <c r="D1364" s="1071"/>
      <c r="E1364" s="1071"/>
      <c r="F1364" s="1071"/>
      <c r="G1364" s="1071"/>
      <c r="H1364" s="1071"/>
      <c r="I1364" s="1071"/>
      <c r="J1364" s="1071"/>
      <c r="K1364" s="1071"/>
      <c r="L1364" s="1071"/>
      <c r="M1364" s="1071"/>
      <c r="N1364" s="1071"/>
      <c r="O1364" s="1071"/>
      <c r="P1364" s="1071"/>
      <c r="Q1364" s="1071"/>
      <c r="R1364" s="1071"/>
      <c r="S1364" s="1071"/>
      <c r="T1364" s="1071"/>
      <c r="U1364" s="1071"/>
      <c r="V1364" s="1071"/>
      <c r="W1364" s="1071"/>
      <c r="X1364" s="1071"/>
      <c r="Y1364" s="1071"/>
      <c r="Z1364" s="1071"/>
      <c r="AA1364" s="1071"/>
      <c r="AB1364" s="1071"/>
      <c r="AC1364" s="1071"/>
      <c r="AD1364" s="1071"/>
      <c r="AE1364" s="1071"/>
      <c r="AF1364" s="1071"/>
      <c r="AG1364" s="1071"/>
      <c r="AH1364" s="1071"/>
      <c r="AI1364" s="1071"/>
      <c r="AJ1364" s="1071"/>
      <c r="AK1364" s="1071"/>
      <c r="AL1364" s="1071"/>
      <c r="AM1364" s="1071"/>
      <c r="AN1364" s="1071"/>
      <c r="AO1364" s="1071"/>
      <c r="AP1364" s="1071"/>
      <c r="AQ1364" s="1071"/>
      <c r="AR1364" s="1071"/>
      <c r="AS1364" s="1071"/>
      <c r="AT1364" s="1071"/>
      <c r="AU1364" s="1071"/>
      <c r="AV1364" s="1071"/>
      <c r="AW1364" s="1071"/>
      <c r="AX1364" s="1071"/>
      <c r="AY1364" s="1071"/>
      <c r="AZ1364" s="1071"/>
      <c r="BA1364" s="1071"/>
      <c r="BB1364" s="1072"/>
    </row>
    <row r="1365" spans="1:54" s="761" customFormat="1" ht="12.6" customHeight="1">
      <c r="A1365" s="1070"/>
      <c r="B1365" s="1071"/>
      <c r="C1365" s="1071"/>
      <c r="D1365" s="1071"/>
      <c r="E1365" s="1071"/>
      <c r="F1365" s="1071"/>
      <c r="G1365" s="1071"/>
      <c r="H1365" s="1071"/>
      <c r="I1365" s="1071"/>
      <c r="J1365" s="1071"/>
      <c r="K1365" s="1071"/>
      <c r="L1365" s="1071"/>
      <c r="M1365" s="1071"/>
      <c r="N1365" s="1071"/>
      <c r="O1365" s="1071"/>
      <c r="P1365" s="1071"/>
      <c r="Q1365" s="1071"/>
      <c r="R1365" s="1071"/>
      <c r="S1365" s="1071"/>
      <c r="T1365" s="1071"/>
      <c r="U1365" s="1071"/>
      <c r="V1365" s="1071"/>
      <c r="W1365" s="1071"/>
      <c r="X1365" s="1071"/>
      <c r="Y1365" s="1071"/>
      <c r="Z1365" s="1071"/>
      <c r="AA1365" s="1071"/>
      <c r="AB1365" s="1071"/>
      <c r="AC1365" s="1071"/>
      <c r="AD1365" s="1071"/>
      <c r="AE1365" s="1071"/>
      <c r="AF1365" s="1071"/>
      <c r="AG1365" s="1071"/>
      <c r="AH1365" s="1071"/>
      <c r="AI1365" s="1071"/>
      <c r="AJ1365" s="1071"/>
      <c r="AK1365" s="1071"/>
      <c r="AL1365" s="1071"/>
      <c r="AM1365" s="1071"/>
      <c r="AN1365" s="1071"/>
      <c r="AO1365" s="1071"/>
      <c r="AP1365" s="1071"/>
      <c r="AQ1365" s="1071"/>
      <c r="AR1365" s="1071"/>
      <c r="AS1365" s="1071"/>
      <c r="AT1365" s="1071"/>
      <c r="AU1365" s="1071"/>
      <c r="AV1365" s="1071"/>
      <c r="AW1365" s="1071"/>
      <c r="AX1365" s="1071"/>
      <c r="AY1365" s="1071"/>
      <c r="AZ1365" s="1071"/>
      <c r="BA1365" s="1071"/>
      <c r="BB1365" s="1072"/>
    </row>
    <row r="1366" spans="1:54" s="761" customFormat="1" ht="12.6" customHeight="1">
      <c r="A1366" s="1070"/>
      <c r="B1366" s="1071"/>
      <c r="C1366" s="1071"/>
      <c r="D1366" s="1071"/>
      <c r="E1366" s="1071"/>
      <c r="F1366" s="1071"/>
      <c r="G1366" s="1071"/>
      <c r="H1366" s="1071"/>
      <c r="I1366" s="1071"/>
      <c r="J1366" s="1071"/>
      <c r="K1366" s="1071"/>
      <c r="L1366" s="1071"/>
      <c r="M1366" s="1071"/>
      <c r="N1366" s="1071"/>
      <c r="O1366" s="1071"/>
      <c r="P1366" s="1071"/>
      <c r="Q1366" s="1071"/>
      <c r="R1366" s="1071"/>
      <c r="S1366" s="1071"/>
      <c r="T1366" s="1071"/>
      <c r="U1366" s="1071"/>
      <c r="V1366" s="1071"/>
      <c r="W1366" s="1071"/>
      <c r="X1366" s="1071"/>
      <c r="Y1366" s="1071"/>
      <c r="Z1366" s="1071"/>
      <c r="AA1366" s="1071"/>
      <c r="AB1366" s="1071"/>
      <c r="AC1366" s="1071"/>
      <c r="AD1366" s="1071"/>
      <c r="AE1366" s="1071"/>
      <c r="AF1366" s="1071"/>
      <c r="AG1366" s="1071"/>
      <c r="AH1366" s="1071"/>
      <c r="AI1366" s="1071"/>
      <c r="AJ1366" s="1071"/>
      <c r="AK1366" s="1071"/>
      <c r="AL1366" s="1071"/>
      <c r="AM1366" s="1071"/>
      <c r="AN1366" s="1071"/>
      <c r="AO1366" s="1071"/>
      <c r="AP1366" s="1071"/>
      <c r="AQ1366" s="1071"/>
      <c r="AR1366" s="1071"/>
      <c r="AS1366" s="1071"/>
      <c r="AT1366" s="1071"/>
      <c r="AU1366" s="1071"/>
      <c r="AV1366" s="1071"/>
      <c r="AW1366" s="1071"/>
      <c r="AX1366" s="1071"/>
      <c r="AY1366" s="1071"/>
      <c r="AZ1366" s="1071"/>
      <c r="BA1366" s="1071"/>
      <c r="BB1366" s="1072"/>
    </row>
    <row r="1367" spans="1:54" s="761" customFormat="1" ht="12.6" customHeight="1">
      <c r="A1367" s="1070"/>
      <c r="B1367" s="1071"/>
      <c r="C1367" s="1071"/>
      <c r="D1367" s="1071"/>
      <c r="E1367" s="1071"/>
      <c r="F1367" s="1071"/>
      <c r="G1367" s="1071"/>
      <c r="H1367" s="1071"/>
      <c r="I1367" s="1071"/>
      <c r="J1367" s="1071"/>
      <c r="K1367" s="1071"/>
      <c r="L1367" s="1071"/>
      <c r="M1367" s="1071"/>
      <c r="N1367" s="1071"/>
      <c r="O1367" s="1071"/>
      <c r="P1367" s="1071"/>
      <c r="Q1367" s="1071"/>
      <c r="R1367" s="1071"/>
      <c r="S1367" s="1071"/>
      <c r="T1367" s="1071"/>
      <c r="U1367" s="1071"/>
      <c r="V1367" s="1071"/>
      <c r="W1367" s="1071"/>
      <c r="X1367" s="1071"/>
      <c r="Y1367" s="1071"/>
      <c r="Z1367" s="1071"/>
      <c r="AA1367" s="1071"/>
      <c r="AB1367" s="1071"/>
      <c r="AC1367" s="1071"/>
      <c r="AD1367" s="1071"/>
      <c r="AE1367" s="1071"/>
      <c r="AF1367" s="1071"/>
      <c r="AG1367" s="1071"/>
      <c r="AH1367" s="1071"/>
      <c r="AI1367" s="1071"/>
      <c r="AJ1367" s="1071"/>
      <c r="AK1367" s="1071"/>
      <c r="AL1367" s="1071"/>
      <c r="AM1367" s="1071"/>
      <c r="AN1367" s="1071"/>
      <c r="AO1367" s="1071"/>
      <c r="AP1367" s="1071"/>
      <c r="AQ1367" s="1071"/>
      <c r="AR1367" s="1071"/>
      <c r="AS1367" s="1071"/>
      <c r="AT1367" s="1071"/>
      <c r="AU1367" s="1071"/>
      <c r="AV1367" s="1071"/>
      <c r="AW1367" s="1071"/>
      <c r="AX1367" s="1071"/>
      <c r="AY1367" s="1071"/>
      <c r="AZ1367" s="1071"/>
      <c r="BA1367" s="1071"/>
      <c r="BB1367" s="1072"/>
    </row>
    <row r="1368" spans="1:54" s="761" customFormat="1" ht="12.6" customHeight="1">
      <c r="A1368" s="1070"/>
      <c r="B1368" s="1071"/>
      <c r="C1368" s="1071"/>
      <c r="D1368" s="1071"/>
      <c r="E1368" s="1071"/>
      <c r="F1368" s="1071"/>
      <c r="G1368" s="1071"/>
      <c r="H1368" s="1071"/>
      <c r="I1368" s="1071"/>
      <c r="J1368" s="1071"/>
      <c r="K1368" s="1071"/>
      <c r="L1368" s="1071"/>
      <c r="M1368" s="1071"/>
      <c r="N1368" s="1071"/>
      <c r="O1368" s="1071"/>
      <c r="P1368" s="1071"/>
      <c r="Q1368" s="1071"/>
      <c r="R1368" s="1071"/>
      <c r="S1368" s="1071"/>
      <c r="T1368" s="1071"/>
      <c r="U1368" s="1071"/>
      <c r="V1368" s="1071"/>
      <c r="W1368" s="1071"/>
      <c r="X1368" s="1071"/>
      <c r="Y1368" s="1071"/>
      <c r="Z1368" s="1071"/>
      <c r="AA1368" s="1071"/>
      <c r="AB1368" s="1071"/>
      <c r="AC1368" s="1071"/>
      <c r="AD1368" s="1071"/>
      <c r="AE1368" s="1071"/>
      <c r="AF1368" s="1071"/>
      <c r="AG1368" s="1071"/>
      <c r="AH1368" s="1071"/>
      <c r="AI1368" s="1071"/>
      <c r="AJ1368" s="1071"/>
      <c r="AK1368" s="1071"/>
      <c r="AL1368" s="1071"/>
      <c r="AM1368" s="1071"/>
      <c r="AN1368" s="1071"/>
      <c r="AO1368" s="1071"/>
      <c r="AP1368" s="1071"/>
      <c r="AQ1368" s="1071"/>
      <c r="AR1368" s="1071"/>
      <c r="AS1368" s="1071"/>
      <c r="AT1368" s="1071"/>
      <c r="AU1368" s="1071"/>
      <c r="AV1368" s="1071"/>
      <c r="AW1368" s="1071"/>
      <c r="AX1368" s="1071"/>
      <c r="AY1368" s="1071"/>
      <c r="AZ1368" s="1071"/>
      <c r="BA1368" s="1071"/>
      <c r="BB1368" s="1072"/>
    </row>
    <row r="1369" spans="1:54" s="761" customFormat="1" ht="12.6" customHeight="1">
      <c r="A1369" s="1070"/>
      <c r="B1369" s="1071"/>
      <c r="C1369" s="1071"/>
      <c r="D1369" s="1071"/>
      <c r="E1369" s="1071"/>
      <c r="F1369" s="1071"/>
      <c r="G1369" s="1071"/>
      <c r="H1369" s="1071"/>
      <c r="I1369" s="1071"/>
      <c r="J1369" s="1071"/>
      <c r="K1369" s="1071"/>
      <c r="L1369" s="1071"/>
      <c r="M1369" s="1071"/>
      <c r="N1369" s="1071"/>
      <c r="O1369" s="1071"/>
      <c r="P1369" s="1071"/>
      <c r="Q1369" s="1071"/>
      <c r="R1369" s="1071"/>
      <c r="S1369" s="1071"/>
      <c r="T1369" s="1071"/>
      <c r="U1369" s="1071"/>
      <c r="V1369" s="1071"/>
      <c r="W1369" s="1071"/>
      <c r="X1369" s="1071"/>
      <c r="Y1369" s="1071"/>
      <c r="Z1369" s="1071"/>
      <c r="AA1369" s="1071"/>
      <c r="AB1369" s="1071"/>
      <c r="AC1369" s="1071"/>
      <c r="AD1369" s="1071"/>
      <c r="AE1369" s="1071"/>
      <c r="AF1369" s="1071"/>
      <c r="AG1369" s="1071"/>
      <c r="AH1369" s="1071"/>
      <c r="AI1369" s="1071"/>
      <c r="AJ1369" s="1071"/>
      <c r="AK1369" s="1071"/>
      <c r="AL1369" s="1071"/>
      <c r="AM1369" s="1071"/>
      <c r="AN1369" s="1071"/>
      <c r="AO1369" s="1071"/>
      <c r="AP1369" s="1071"/>
      <c r="AQ1369" s="1071"/>
      <c r="AR1369" s="1071"/>
      <c r="AS1369" s="1071"/>
      <c r="AT1369" s="1071"/>
      <c r="AU1369" s="1071"/>
      <c r="AV1369" s="1071"/>
      <c r="AW1369" s="1071"/>
      <c r="AX1369" s="1071"/>
      <c r="AY1369" s="1071"/>
      <c r="AZ1369" s="1071"/>
      <c r="BA1369" s="1071"/>
      <c r="BB1369" s="1072"/>
    </row>
    <row r="1370" spans="1:54" s="761" customFormat="1" ht="12.6" customHeight="1">
      <c r="A1370" s="1070"/>
      <c r="B1370" s="1071"/>
      <c r="C1370" s="1071"/>
      <c r="D1370" s="1071"/>
      <c r="E1370" s="1071"/>
      <c r="F1370" s="1071"/>
      <c r="G1370" s="1071"/>
      <c r="H1370" s="1071"/>
      <c r="I1370" s="1071"/>
      <c r="J1370" s="1071"/>
      <c r="K1370" s="1071"/>
      <c r="L1370" s="1071"/>
      <c r="M1370" s="1071"/>
      <c r="N1370" s="1071"/>
      <c r="O1370" s="1071"/>
      <c r="P1370" s="1071"/>
      <c r="Q1370" s="1071"/>
      <c r="R1370" s="1071"/>
      <c r="S1370" s="1071"/>
      <c r="T1370" s="1071"/>
      <c r="U1370" s="1071"/>
      <c r="V1370" s="1071"/>
      <c r="W1370" s="1071"/>
      <c r="X1370" s="1071"/>
      <c r="Y1370" s="1071"/>
      <c r="Z1370" s="1071"/>
      <c r="AA1370" s="1071"/>
      <c r="AB1370" s="1071"/>
      <c r="AC1370" s="1071"/>
      <c r="AD1370" s="1071"/>
      <c r="AE1370" s="1071"/>
      <c r="AF1370" s="1071"/>
      <c r="AG1370" s="1071"/>
      <c r="AH1370" s="1071"/>
      <c r="AI1370" s="1071"/>
      <c r="AJ1370" s="1071"/>
      <c r="AK1370" s="1071"/>
      <c r="AL1370" s="1071"/>
      <c r="AM1370" s="1071"/>
      <c r="AN1370" s="1071"/>
      <c r="AO1370" s="1071"/>
      <c r="AP1370" s="1071"/>
      <c r="AQ1370" s="1071"/>
      <c r="AR1370" s="1071"/>
      <c r="AS1370" s="1071"/>
      <c r="AT1370" s="1071"/>
      <c r="AU1370" s="1071"/>
      <c r="AV1370" s="1071"/>
      <c r="AW1370" s="1071"/>
      <c r="AX1370" s="1071"/>
      <c r="AY1370" s="1071"/>
      <c r="AZ1370" s="1071"/>
      <c r="BA1370" s="1071"/>
      <c r="BB1370" s="1072"/>
    </row>
    <row r="1371" spans="1:54" s="761" customFormat="1" ht="12.6" customHeight="1">
      <c r="A1371" s="1070"/>
      <c r="B1371" s="1071"/>
      <c r="C1371" s="1071"/>
      <c r="D1371" s="1071"/>
      <c r="E1371" s="1071"/>
      <c r="F1371" s="1071"/>
      <c r="G1371" s="1071"/>
      <c r="H1371" s="1071"/>
      <c r="I1371" s="1071"/>
      <c r="J1371" s="1071"/>
      <c r="K1371" s="1071"/>
      <c r="L1371" s="1071"/>
      <c r="M1371" s="1071"/>
      <c r="N1371" s="1071"/>
      <c r="O1371" s="1071"/>
      <c r="P1371" s="1071"/>
      <c r="Q1371" s="1071"/>
      <c r="R1371" s="1071"/>
      <c r="S1371" s="1071"/>
      <c r="T1371" s="1071"/>
      <c r="U1371" s="1071"/>
      <c r="V1371" s="1071"/>
      <c r="W1371" s="1071"/>
      <c r="X1371" s="1071"/>
      <c r="Y1371" s="1071"/>
      <c r="Z1371" s="1071"/>
      <c r="AA1371" s="1071"/>
      <c r="AB1371" s="1071"/>
      <c r="AC1371" s="1071"/>
      <c r="AD1371" s="1071"/>
      <c r="AE1371" s="1071"/>
      <c r="AF1371" s="1071"/>
      <c r="AG1371" s="1071"/>
      <c r="AH1371" s="1071"/>
      <c r="AI1371" s="1071"/>
      <c r="AJ1371" s="1071"/>
      <c r="AK1371" s="1071"/>
      <c r="AL1371" s="1071"/>
      <c r="AM1371" s="1071"/>
      <c r="AN1371" s="1071"/>
      <c r="AO1371" s="1071"/>
      <c r="AP1371" s="1071"/>
      <c r="AQ1371" s="1071"/>
      <c r="AR1371" s="1071"/>
      <c r="AS1371" s="1071"/>
      <c r="AT1371" s="1071"/>
      <c r="AU1371" s="1071"/>
      <c r="AV1371" s="1071"/>
      <c r="AW1371" s="1071"/>
      <c r="AX1371" s="1071"/>
      <c r="AY1371" s="1071"/>
      <c r="AZ1371" s="1071"/>
      <c r="BA1371" s="1071"/>
      <c r="BB1371" s="1072"/>
    </row>
    <row r="1372" spans="1:54" s="761" customFormat="1" ht="12.6" customHeight="1">
      <c r="A1372" s="1070"/>
      <c r="B1372" s="1071"/>
      <c r="C1372" s="1071"/>
      <c r="D1372" s="1071"/>
      <c r="E1372" s="1071"/>
      <c r="F1372" s="1071"/>
      <c r="G1372" s="1071"/>
      <c r="H1372" s="1071"/>
      <c r="I1372" s="1071"/>
      <c r="J1372" s="1071"/>
      <c r="K1372" s="1071"/>
      <c r="L1372" s="1071"/>
      <c r="M1372" s="1071"/>
      <c r="N1372" s="1071"/>
      <c r="O1372" s="1071"/>
      <c r="P1372" s="1071"/>
      <c r="Q1372" s="1071"/>
      <c r="R1372" s="1071"/>
      <c r="S1372" s="1071"/>
      <c r="T1372" s="1071"/>
      <c r="U1372" s="1071"/>
      <c r="V1372" s="1071"/>
      <c r="W1372" s="1071"/>
      <c r="X1372" s="1071"/>
      <c r="Y1372" s="1071"/>
      <c r="Z1372" s="1071"/>
      <c r="AA1372" s="1071"/>
      <c r="AB1372" s="1071"/>
      <c r="AC1372" s="1071"/>
      <c r="AD1372" s="1071"/>
      <c r="AE1372" s="1071"/>
      <c r="AF1372" s="1071"/>
      <c r="AG1372" s="1071"/>
      <c r="AH1372" s="1071"/>
      <c r="AI1372" s="1071"/>
      <c r="AJ1372" s="1071"/>
      <c r="AK1372" s="1071"/>
      <c r="AL1372" s="1071"/>
      <c r="AM1372" s="1071"/>
      <c r="AN1372" s="1071"/>
      <c r="AO1372" s="1071"/>
      <c r="AP1372" s="1071"/>
      <c r="AQ1372" s="1071"/>
      <c r="AR1372" s="1071"/>
      <c r="AS1372" s="1071"/>
      <c r="AT1372" s="1071"/>
      <c r="AU1372" s="1071"/>
      <c r="AV1372" s="1071"/>
      <c r="AW1372" s="1071"/>
      <c r="AX1372" s="1071"/>
      <c r="AY1372" s="1071"/>
      <c r="AZ1372" s="1071"/>
      <c r="BA1372" s="1071"/>
      <c r="BB1372" s="1072"/>
    </row>
    <row r="1373" spans="1:54" s="761" customFormat="1" ht="12.6" customHeight="1">
      <c r="A1373" s="1070"/>
      <c r="B1373" s="1071"/>
      <c r="C1373" s="1071"/>
      <c r="D1373" s="1071"/>
      <c r="E1373" s="1071"/>
      <c r="F1373" s="1071"/>
      <c r="G1373" s="1071"/>
      <c r="H1373" s="1071"/>
      <c r="I1373" s="1071"/>
      <c r="J1373" s="1071"/>
      <c r="K1373" s="1071"/>
      <c r="L1373" s="1071"/>
      <c r="M1373" s="1071"/>
      <c r="N1373" s="1071"/>
      <c r="O1373" s="1071"/>
      <c r="P1373" s="1071"/>
      <c r="Q1373" s="1071"/>
      <c r="R1373" s="1071"/>
      <c r="S1373" s="1071"/>
      <c r="T1373" s="1071"/>
      <c r="U1373" s="1071"/>
      <c r="V1373" s="1071"/>
      <c r="W1373" s="1071"/>
      <c r="X1373" s="1071"/>
      <c r="Y1373" s="1071"/>
      <c r="Z1373" s="1071"/>
      <c r="AA1373" s="1071"/>
      <c r="AB1373" s="1071"/>
      <c r="AC1373" s="1071"/>
      <c r="AD1373" s="1071"/>
      <c r="AE1373" s="1071"/>
      <c r="AF1373" s="1071"/>
      <c r="AG1373" s="1071"/>
      <c r="AH1373" s="1071"/>
      <c r="AI1373" s="1071"/>
      <c r="AJ1373" s="1071"/>
      <c r="AK1373" s="1071"/>
      <c r="AL1373" s="1071"/>
      <c r="AM1373" s="1071"/>
      <c r="AN1373" s="1071"/>
      <c r="AO1373" s="1071"/>
      <c r="AP1373" s="1071"/>
      <c r="AQ1373" s="1071"/>
      <c r="AR1373" s="1071"/>
      <c r="AS1373" s="1071"/>
      <c r="AT1373" s="1071"/>
      <c r="AU1373" s="1071"/>
      <c r="AV1373" s="1071"/>
      <c r="AW1373" s="1071"/>
      <c r="AX1373" s="1071"/>
      <c r="AY1373" s="1071"/>
      <c r="AZ1373" s="1071"/>
      <c r="BA1373" s="1071"/>
      <c r="BB1373" s="1072"/>
    </row>
    <row r="1374" spans="1:54" s="761" customFormat="1" ht="12.6" customHeight="1">
      <c r="A1374" s="1070"/>
      <c r="B1374" s="1071"/>
      <c r="C1374" s="1071"/>
      <c r="D1374" s="1071"/>
      <c r="E1374" s="1071"/>
      <c r="F1374" s="1071"/>
      <c r="G1374" s="1071"/>
      <c r="H1374" s="1071"/>
      <c r="I1374" s="1071"/>
      <c r="J1374" s="1071"/>
      <c r="K1374" s="1071"/>
      <c r="L1374" s="1071"/>
      <c r="M1374" s="1071"/>
      <c r="N1374" s="1071"/>
      <c r="O1374" s="1071"/>
      <c r="P1374" s="1071"/>
      <c r="Q1374" s="1071"/>
      <c r="R1374" s="1071"/>
      <c r="S1374" s="1071"/>
      <c r="T1374" s="1071"/>
      <c r="U1374" s="1071"/>
      <c r="V1374" s="1071"/>
      <c r="W1374" s="1071"/>
      <c r="X1374" s="1071"/>
      <c r="Y1374" s="1071"/>
      <c r="Z1374" s="1071"/>
      <c r="AA1374" s="1071"/>
      <c r="AB1374" s="1071"/>
      <c r="AC1374" s="1071"/>
      <c r="AD1374" s="1071"/>
      <c r="AE1374" s="1071"/>
      <c r="AF1374" s="1071"/>
      <c r="AG1374" s="1071"/>
      <c r="AH1374" s="1071"/>
      <c r="AI1374" s="1071"/>
      <c r="AJ1374" s="1071"/>
      <c r="AK1374" s="1071"/>
      <c r="AL1374" s="1071"/>
      <c r="AM1374" s="1071"/>
      <c r="AN1374" s="1071"/>
      <c r="AO1374" s="1071"/>
      <c r="AP1374" s="1071"/>
      <c r="AQ1374" s="1071"/>
      <c r="AR1374" s="1071"/>
      <c r="AS1374" s="1071"/>
      <c r="AT1374" s="1071"/>
      <c r="AU1374" s="1071"/>
      <c r="AV1374" s="1071"/>
      <c r="AW1374" s="1071"/>
      <c r="AX1374" s="1071"/>
      <c r="AY1374" s="1071"/>
      <c r="AZ1374" s="1071"/>
      <c r="BA1374" s="1071"/>
      <c r="BB1374" s="1072"/>
    </row>
    <row r="1375" spans="1:54" s="761" customFormat="1" ht="12.6" customHeight="1">
      <c r="A1375" s="1073"/>
      <c r="B1375" s="1074"/>
      <c r="C1375" s="1074"/>
      <c r="D1375" s="1074"/>
      <c r="E1375" s="1074"/>
      <c r="F1375" s="1074"/>
      <c r="G1375" s="1074"/>
      <c r="H1375" s="1074"/>
      <c r="I1375" s="1074"/>
      <c r="J1375" s="1074"/>
      <c r="K1375" s="1074"/>
      <c r="L1375" s="1074"/>
      <c r="M1375" s="1074"/>
      <c r="N1375" s="1074"/>
      <c r="O1375" s="1074"/>
      <c r="P1375" s="1074"/>
      <c r="Q1375" s="1074"/>
      <c r="R1375" s="1074"/>
      <c r="S1375" s="1074"/>
      <c r="T1375" s="1074"/>
      <c r="U1375" s="1074"/>
      <c r="V1375" s="1074"/>
      <c r="W1375" s="1074"/>
      <c r="X1375" s="1074"/>
      <c r="Y1375" s="1074"/>
      <c r="Z1375" s="1074"/>
      <c r="AA1375" s="1074"/>
      <c r="AB1375" s="1074"/>
      <c r="AC1375" s="1074"/>
      <c r="AD1375" s="1074"/>
      <c r="AE1375" s="1074"/>
      <c r="AF1375" s="1074"/>
      <c r="AG1375" s="1074"/>
      <c r="AH1375" s="1074"/>
      <c r="AI1375" s="1074"/>
      <c r="AJ1375" s="1074"/>
      <c r="AK1375" s="1074"/>
      <c r="AL1375" s="1074"/>
      <c r="AM1375" s="1074"/>
      <c r="AN1375" s="1074"/>
      <c r="AO1375" s="1074"/>
      <c r="AP1375" s="1074"/>
      <c r="AQ1375" s="1074"/>
      <c r="AR1375" s="1074"/>
      <c r="AS1375" s="1074"/>
      <c r="AT1375" s="1074"/>
      <c r="AU1375" s="1074"/>
      <c r="AV1375" s="1074"/>
      <c r="AW1375" s="1074"/>
      <c r="AX1375" s="1074"/>
      <c r="AY1375" s="1074"/>
      <c r="AZ1375" s="1074"/>
      <c r="BA1375" s="1074"/>
      <c r="BB1375" s="1075"/>
    </row>
    <row r="1376" spans="1:54" s="761" customFormat="1" ht="12.6" customHeight="1"/>
    <row r="1377" spans="1:54" s="315" customFormat="1" ht="12.6" customHeight="1">
      <c r="A1377" s="315" t="s">
        <v>3609</v>
      </c>
      <c r="B1377" s="289"/>
      <c r="C1377" s="289"/>
      <c r="D1377" s="289"/>
      <c r="E1377" s="289"/>
      <c r="F1377" s="289"/>
      <c r="G1377" s="289"/>
      <c r="H1377" s="289"/>
      <c r="I1377" s="289"/>
      <c r="J1377" s="289"/>
      <c r="K1377" s="289"/>
      <c r="L1377" s="289"/>
      <c r="M1377" s="289"/>
      <c r="N1377" s="289"/>
      <c r="O1377" s="289"/>
      <c r="P1377" s="289"/>
      <c r="Q1377" s="289"/>
      <c r="R1377" s="289"/>
      <c r="S1377" s="289"/>
      <c r="T1377" s="289"/>
      <c r="U1377" s="289"/>
      <c r="V1377" s="289"/>
      <c r="W1377" s="289"/>
      <c r="X1377" s="289"/>
      <c r="Y1377" s="289"/>
      <c r="Z1377" s="289"/>
      <c r="AA1377" s="289"/>
      <c r="AB1377" s="289"/>
      <c r="AC1377" s="289"/>
      <c r="AD1377" s="289"/>
      <c r="AE1377" s="289"/>
      <c r="AF1377" s="289"/>
      <c r="AG1377" s="289"/>
      <c r="AH1377" s="289"/>
      <c r="AI1377" s="289"/>
      <c r="AJ1377" s="289"/>
      <c r="AK1377" s="289"/>
      <c r="AL1377" s="289"/>
      <c r="AM1377" s="289"/>
      <c r="AN1377" s="289"/>
      <c r="AO1377" s="289"/>
      <c r="AP1377" s="289"/>
      <c r="AQ1377" s="289"/>
      <c r="AR1377" s="289"/>
      <c r="AS1377" s="289"/>
      <c r="AT1377" s="289"/>
      <c r="AU1377" s="289"/>
      <c r="AV1377" s="289"/>
      <c r="AW1377" s="289"/>
      <c r="AX1377" s="289"/>
      <c r="AY1377" s="289"/>
      <c r="AZ1377" s="289"/>
      <c r="BA1377" s="289"/>
      <c r="BB1377" s="289"/>
    </row>
    <row r="1378" spans="1:54" s="289" customFormat="1" ht="12.6" customHeight="1">
      <c r="A1378" s="315" t="s">
        <v>2302</v>
      </c>
      <c r="B1378" s="393"/>
      <c r="C1378" s="1036" t="str">
        <f>$C$2</f>
        <v>ELEKTROSYSTEM, a.s.</v>
      </c>
      <c r="D1378" s="1036"/>
      <c r="E1378" s="1036"/>
      <c r="F1378" s="1036"/>
      <c r="G1378" s="1036"/>
      <c r="H1378" s="1036"/>
      <c r="I1378" s="1036"/>
      <c r="J1378" s="1036"/>
      <c r="K1378" s="1036"/>
      <c r="L1378" s="1036"/>
      <c r="M1378" s="1036"/>
      <c r="N1378" s="1036"/>
      <c r="O1378" s="1036"/>
      <c r="P1378" s="1036"/>
      <c r="Q1378" s="1036"/>
      <c r="R1378" s="1036"/>
      <c r="S1378" s="1036"/>
      <c r="T1378" s="1036"/>
      <c r="U1378" s="1036"/>
      <c r="V1378" s="1036"/>
      <c r="W1378" s="1036"/>
      <c r="X1378" s="1036"/>
      <c r="Y1378" s="1036"/>
      <c r="Z1378" s="1037"/>
      <c r="AB1378" s="289" t="s">
        <v>922</v>
      </c>
      <c r="AD1378" s="1035" t="str">
        <f>$AD$2</f>
        <v>31571875</v>
      </c>
      <c r="AE1378" s="1036"/>
      <c r="AF1378" s="1036"/>
      <c r="AG1378" s="1036"/>
      <c r="AH1378" s="1036"/>
      <c r="AI1378" s="1036"/>
      <c r="AJ1378" s="1036"/>
      <c r="AK1378" s="1037"/>
      <c r="AL1378" s="289" t="s">
        <v>844</v>
      </c>
      <c r="AN1378" s="1026" t="str">
        <f>$AN$1106</f>
        <v>21020448496</v>
      </c>
      <c r="AO1378" s="1027"/>
      <c r="AP1378" s="1027"/>
      <c r="AQ1378" s="1027"/>
      <c r="AR1378" s="1027"/>
      <c r="AS1378" s="1027"/>
      <c r="AT1378" s="1027"/>
      <c r="AU1378" s="1027"/>
      <c r="AV1378" s="1027"/>
      <c r="AW1378" s="1027"/>
      <c r="AX1378" s="1027"/>
      <c r="AY1378" s="1027"/>
      <c r="AZ1378" s="1027"/>
      <c r="BA1378" s="1027"/>
      <c r="BB1378" s="1028"/>
    </row>
    <row r="1380" spans="1:54" ht="12.6" customHeight="1">
      <c r="A1380" s="769" t="s">
        <v>2217</v>
      </c>
    </row>
    <row r="1381" spans="1:54" ht="24.75" customHeight="1">
      <c r="A1381" s="1076" t="s">
        <v>2301</v>
      </c>
      <c r="B1381" s="1076"/>
      <c r="C1381" s="1076"/>
      <c r="D1381" s="1076"/>
      <c r="E1381" s="1076"/>
      <c r="F1381" s="1076"/>
      <c r="G1381" s="1076"/>
      <c r="H1381" s="1076"/>
      <c r="I1381" s="1076"/>
      <c r="J1381" s="1076"/>
      <c r="K1381" s="1076"/>
      <c r="L1381" s="1076"/>
      <c r="M1381" s="1076"/>
      <c r="N1381" s="1076"/>
      <c r="O1381" s="1076"/>
      <c r="P1381" s="1076"/>
      <c r="Q1381" s="1076"/>
      <c r="R1381" s="1076"/>
      <c r="S1381" s="1076"/>
      <c r="T1381" s="1076"/>
      <c r="U1381" s="1076"/>
      <c r="V1381" s="1076"/>
      <c r="W1381" s="1076"/>
      <c r="X1381" s="1076"/>
      <c r="Y1381" s="1076"/>
      <c r="Z1381" s="1076"/>
      <c r="AA1381" s="1076"/>
      <c r="AB1381" s="1076"/>
      <c r="AC1381" s="1076"/>
      <c r="AD1381" s="1076"/>
      <c r="AE1381" s="1076"/>
      <c r="AF1381" s="1076"/>
      <c r="AG1381" s="1076"/>
      <c r="AH1381" s="1076"/>
      <c r="AI1381" s="1076"/>
      <c r="AJ1381" s="1076"/>
      <c r="AK1381" s="1076"/>
      <c r="AL1381" s="1076"/>
      <c r="AM1381" s="1076"/>
      <c r="AN1381" s="1076"/>
      <c r="AO1381" s="1076"/>
      <c r="AP1381" s="1076"/>
      <c r="AQ1381" s="1076"/>
      <c r="AR1381" s="1076"/>
      <c r="AS1381" s="1076"/>
      <c r="AT1381" s="1076"/>
      <c r="AU1381" s="1076"/>
      <c r="AV1381" s="1076"/>
      <c r="AW1381" s="1076"/>
      <c r="AX1381" s="1076"/>
      <c r="AY1381" s="1076"/>
      <c r="AZ1381" s="1076"/>
      <c r="BA1381" s="1076"/>
      <c r="BB1381" s="1076"/>
    </row>
    <row r="1382" spans="1:54" s="846" customFormat="1" ht="27" customHeight="1">
      <c r="A1382" s="1077" t="s">
        <v>2210</v>
      </c>
      <c r="B1382" s="1077"/>
      <c r="C1382" s="1077"/>
      <c r="D1382" s="1077"/>
      <c r="E1382" s="1077"/>
      <c r="F1382" s="1077"/>
      <c r="G1382" s="1077"/>
      <c r="H1382" s="1077"/>
      <c r="I1382" s="1077"/>
      <c r="J1382" s="1077"/>
      <c r="K1382" s="1077"/>
      <c r="L1382" s="1077"/>
      <c r="M1382" s="1077"/>
      <c r="N1382" s="1077"/>
      <c r="O1382" s="1077"/>
      <c r="P1382" s="1077"/>
      <c r="Q1382" s="1077"/>
      <c r="R1382" s="1077"/>
      <c r="S1382" s="1077"/>
      <c r="T1382" s="1077"/>
      <c r="U1382" s="1077"/>
      <c r="V1382" s="1077"/>
      <c r="W1382" s="1077"/>
      <c r="X1382" s="1077"/>
      <c r="Y1382" s="1077"/>
      <c r="Z1382" s="1077"/>
      <c r="AA1382" s="1077"/>
      <c r="AB1382" s="1077"/>
      <c r="AC1382" s="1077"/>
      <c r="AD1382" s="1077"/>
      <c r="AE1382" s="1077"/>
      <c r="AF1382" s="1077"/>
      <c r="AG1382" s="1077"/>
      <c r="AH1382" s="1077"/>
      <c r="AI1382" s="1077"/>
      <c r="AJ1382" s="1077"/>
      <c r="AK1382" s="1077"/>
      <c r="AL1382" s="1077"/>
      <c r="AM1382" s="1077"/>
      <c r="AN1382" s="1077"/>
      <c r="AO1382" s="1077"/>
      <c r="AP1382" s="1077"/>
      <c r="AQ1382" s="1077"/>
      <c r="AR1382" s="1077"/>
      <c r="AS1382" s="1077"/>
      <c r="AT1382" s="1077"/>
      <c r="AU1382" s="1077"/>
      <c r="AV1382" s="1077"/>
      <c r="AW1382" s="1077"/>
      <c r="AX1382" s="1077"/>
      <c r="AY1382" s="1077"/>
      <c r="AZ1382" s="1077"/>
      <c r="BA1382" s="1077"/>
      <c r="BB1382" s="1077"/>
    </row>
    <row r="1383" spans="1:54" ht="12.6" customHeight="1">
      <c r="A1383" s="847" t="s">
        <v>473</v>
      </c>
    </row>
    <row r="1384" spans="1:54" s="848" customFormat="1" ht="60" customHeight="1">
      <c r="A1384" s="1078"/>
      <c r="B1384" s="1079"/>
      <c r="C1384" s="1079"/>
      <c r="D1384" s="1079"/>
      <c r="E1384" s="1079"/>
      <c r="F1384" s="1079"/>
      <c r="G1384" s="1079"/>
      <c r="H1384" s="1079"/>
      <c r="I1384" s="1079"/>
      <c r="J1384" s="1079"/>
      <c r="K1384" s="1079"/>
      <c r="L1384" s="1079"/>
      <c r="M1384" s="1079"/>
      <c r="N1384" s="1079"/>
      <c r="O1384" s="1079"/>
      <c r="P1384" s="1079"/>
      <c r="Q1384" s="1079"/>
      <c r="R1384" s="1079"/>
      <c r="S1384" s="1079"/>
      <c r="T1384" s="1079"/>
      <c r="U1384" s="1079"/>
      <c r="V1384" s="1079"/>
      <c r="W1384" s="1079"/>
      <c r="X1384" s="1079"/>
      <c r="Y1384" s="1079"/>
      <c r="Z1384" s="1079"/>
      <c r="AA1384" s="1079"/>
      <c r="AB1384" s="1079"/>
      <c r="AC1384" s="1079"/>
      <c r="AD1384" s="1079"/>
      <c r="AE1384" s="1079"/>
      <c r="AF1384" s="1079"/>
      <c r="AG1384" s="1079"/>
      <c r="AH1384" s="1079"/>
      <c r="AI1384" s="1079"/>
      <c r="AJ1384" s="1079"/>
      <c r="AK1384" s="1079"/>
      <c r="AL1384" s="1079"/>
      <c r="AM1384" s="1079"/>
      <c r="AN1384" s="1079"/>
      <c r="AO1384" s="1079"/>
      <c r="AP1384" s="1079"/>
      <c r="AQ1384" s="1079"/>
      <c r="AR1384" s="1079"/>
      <c r="AS1384" s="1079"/>
      <c r="AT1384" s="1079"/>
      <c r="AU1384" s="1079"/>
      <c r="AV1384" s="1079"/>
      <c r="AW1384" s="1079"/>
      <c r="AX1384" s="1079"/>
      <c r="AY1384" s="1079"/>
      <c r="AZ1384" s="1079"/>
      <c r="BA1384" s="1079"/>
      <c r="BB1384" s="1080"/>
    </row>
    <row r="1385" spans="1:54" s="846" customFormat="1" ht="12.75">
      <c r="A1385" s="1077" t="s">
        <v>2211</v>
      </c>
      <c r="B1385" s="1077"/>
      <c r="C1385" s="1077"/>
      <c r="D1385" s="1077"/>
      <c r="E1385" s="1077"/>
      <c r="F1385" s="1077"/>
      <c r="G1385" s="1077"/>
      <c r="H1385" s="1077"/>
      <c r="I1385" s="1077"/>
      <c r="J1385" s="1077"/>
      <c r="K1385" s="1077"/>
      <c r="L1385" s="1077"/>
      <c r="M1385" s="1077"/>
      <c r="N1385" s="1077"/>
      <c r="O1385" s="1077"/>
      <c r="P1385" s="1077"/>
      <c r="Q1385" s="1077"/>
      <c r="R1385" s="1077"/>
      <c r="S1385" s="1077"/>
      <c r="T1385" s="1077"/>
      <c r="U1385" s="1077"/>
      <c r="V1385" s="1077"/>
      <c r="W1385" s="1077"/>
      <c r="X1385" s="1077"/>
      <c r="Y1385" s="1077"/>
      <c r="Z1385" s="1077"/>
      <c r="AA1385" s="1077"/>
      <c r="AB1385" s="1077"/>
      <c r="AC1385" s="1077"/>
      <c r="AD1385" s="1077"/>
      <c r="AE1385" s="1077"/>
      <c r="AF1385" s="1077"/>
      <c r="AG1385" s="1077"/>
      <c r="AH1385" s="1077"/>
      <c r="AI1385" s="1077"/>
      <c r="AJ1385" s="1077"/>
      <c r="AK1385" s="1077"/>
      <c r="AL1385" s="1077"/>
      <c r="AM1385" s="1077"/>
      <c r="AN1385" s="1077"/>
      <c r="AO1385" s="1077"/>
      <c r="AP1385" s="1077"/>
      <c r="AQ1385" s="1077"/>
      <c r="AR1385" s="1077"/>
      <c r="AS1385" s="1077"/>
      <c r="AT1385" s="1077"/>
      <c r="AU1385" s="1077"/>
      <c r="AV1385" s="1077"/>
      <c r="AW1385" s="1077"/>
      <c r="AX1385" s="1077"/>
      <c r="AY1385" s="1077"/>
      <c r="AZ1385" s="1077"/>
      <c r="BA1385" s="1077"/>
      <c r="BB1385" s="1077"/>
    </row>
    <row r="1386" spans="1:54" ht="12.6" customHeight="1">
      <c r="A1386" s="847" t="s">
        <v>473</v>
      </c>
    </row>
    <row r="1387" spans="1:54" s="848" customFormat="1" ht="60" customHeight="1">
      <c r="A1387" s="1078"/>
      <c r="B1387" s="1079"/>
      <c r="C1387" s="1079"/>
      <c r="D1387" s="1079"/>
      <c r="E1387" s="1079"/>
      <c r="F1387" s="1079"/>
      <c r="G1387" s="1079"/>
      <c r="H1387" s="1079"/>
      <c r="I1387" s="1079"/>
      <c r="J1387" s="1079"/>
      <c r="K1387" s="1079"/>
      <c r="L1387" s="1079"/>
      <c r="M1387" s="1079"/>
      <c r="N1387" s="1079"/>
      <c r="O1387" s="1079"/>
      <c r="P1387" s="1079"/>
      <c r="Q1387" s="1079"/>
      <c r="R1387" s="1079"/>
      <c r="S1387" s="1079"/>
      <c r="T1387" s="1079"/>
      <c r="U1387" s="1079"/>
      <c r="V1387" s="1079"/>
      <c r="W1387" s="1079"/>
      <c r="X1387" s="1079"/>
      <c r="Y1387" s="1079"/>
      <c r="Z1387" s="1079"/>
      <c r="AA1387" s="1079"/>
      <c r="AB1387" s="1079"/>
      <c r="AC1387" s="1079"/>
      <c r="AD1387" s="1079"/>
      <c r="AE1387" s="1079"/>
      <c r="AF1387" s="1079"/>
      <c r="AG1387" s="1079"/>
      <c r="AH1387" s="1079"/>
      <c r="AI1387" s="1079"/>
      <c r="AJ1387" s="1079"/>
      <c r="AK1387" s="1079"/>
      <c r="AL1387" s="1079"/>
      <c r="AM1387" s="1079"/>
      <c r="AN1387" s="1079"/>
      <c r="AO1387" s="1079"/>
      <c r="AP1387" s="1079"/>
      <c r="AQ1387" s="1079"/>
      <c r="AR1387" s="1079"/>
      <c r="AS1387" s="1079"/>
      <c r="AT1387" s="1079"/>
      <c r="AU1387" s="1079"/>
      <c r="AV1387" s="1079"/>
      <c r="AW1387" s="1079"/>
      <c r="AX1387" s="1079"/>
      <c r="AY1387" s="1079"/>
      <c r="AZ1387" s="1079"/>
      <c r="BA1387" s="1079"/>
      <c r="BB1387" s="1080"/>
    </row>
    <row r="1388" spans="1:54" s="846" customFormat="1" ht="12.6" customHeight="1">
      <c r="A1388" s="846" t="s">
        <v>2212</v>
      </c>
    </row>
    <row r="1389" spans="1:54" ht="12.6" customHeight="1">
      <c r="A1389" s="847" t="s">
        <v>473</v>
      </c>
    </row>
    <row r="1390" spans="1:54" s="848" customFormat="1" ht="60" customHeight="1">
      <c r="A1390" s="1078"/>
      <c r="B1390" s="1079"/>
      <c r="C1390" s="1079"/>
      <c r="D1390" s="1079"/>
      <c r="E1390" s="1079"/>
      <c r="F1390" s="1079"/>
      <c r="G1390" s="1079"/>
      <c r="H1390" s="1079"/>
      <c r="I1390" s="1079"/>
      <c r="J1390" s="1079"/>
      <c r="K1390" s="1079"/>
      <c r="L1390" s="1079"/>
      <c r="M1390" s="1079"/>
      <c r="N1390" s="1079"/>
      <c r="O1390" s="1079"/>
      <c r="P1390" s="1079"/>
      <c r="Q1390" s="1079"/>
      <c r="R1390" s="1079"/>
      <c r="S1390" s="1079"/>
      <c r="T1390" s="1079"/>
      <c r="U1390" s="1079"/>
      <c r="V1390" s="1079"/>
      <c r="W1390" s="1079"/>
      <c r="X1390" s="1079"/>
      <c r="Y1390" s="1079"/>
      <c r="Z1390" s="1079"/>
      <c r="AA1390" s="1079"/>
      <c r="AB1390" s="1079"/>
      <c r="AC1390" s="1079"/>
      <c r="AD1390" s="1079"/>
      <c r="AE1390" s="1079"/>
      <c r="AF1390" s="1079"/>
      <c r="AG1390" s="1079"/>
      <c r="AH1390" s="1079"/>
      <c r="AI1390" s="1079"/>
      <c r="AJ1390" s="1079"/>
      <c r="AK1390" s="1079"/>
      <c r="AL1390" s="1079"/>
      <c r="AM1390" s="1079"/>
      <c r="AN1390" s="1079"/>
      <c r="AO1390" s="1079"/>
      <c r="AP1390" s="1079"/>
      <c r="AQ1390" s="1079"/>
      <c r="AR1390" s="1079"/>
      <c r="AS1390" s="1079"/>
      <c r="AT1390" s="1079"/>
      <c r="AU1390" s="1079"/>
      <c r="AV1390" s="1079"/>
      <c r="AW1390" s="1079"/>
      <c r="AX1390" s="1079"/>
      <c r="AY1390" s="1079"/>
      <c r="AZ1390" s="1079"/>
      <c r="BA1390" s="1079"/>
      <c r="BB1390" s="1080"/>
    </row>
    <row r="1391" spans="1:54" s="846" customFormat="1" ht="12.6" customHeight="1">
      <c r="A1391" s="846" t="s">
        <v>2213</v>
      </c>
    </row>
    <row r="1392" spans="1:54" ht="12.6" customHeight="1">
      <c r="A1392" s="847" t="s">
        <v>473</v>
      </c>
    </row>
    <row r="1393" spans="1:54" s="848" customFormat="1" ht="60" customHeight="1">
      <c r="A1393" s="1078"/>
      <c r="B1393" s="1079"/>
      <c r="C1393" s="1079"/>
      <c r="D1393" s="1079"/>
      <c r="E1393" s="1079"/>
      <c r="F1393" s="1079"/>
      <c r="G1393" s="1079"/>
      <c r="H1393" s="1079"/>
      <c r="I1393" s="1079"/>
      <c r="J1393" s="1079"/>
      <c r="K1393" s="1079"/>
      <c r="L1393" s="1079"/>
      <c r="M1393" s="1079"/>
      <c r="N1393" s="1079"/>
      <c r="O1393" s="1079"/>
      <c r="P1393" s="1079"/>
      <c r="Q1393" s="1079"/>
      <c r="R1393" s="1079"/>
      <c r="S1393" s="1079"/>
      <c r="T1393" s="1079"/>
      <c r="U1393" s="1079"/>
      <c r="V1393" s="1079"/>
      <c r="W1393" s="1079"/>
      <c r="X1393" s="1079"/>
      <c r="Y1393" s="1079"/>
      <c r="Z1393" s="1079"/>
      <c r="AA1393" s="1079"/>
      <c r="AB1393" s="1079"/>
      <c r="AC1393" s="1079"/>
      <c r="AD1393" s="1079"/>
      <c r="AE1393" s="1079"/>
      <c r="AF1393" s="1079"/>
      <c r="AG1393" s="1079"/>
      <c r="AH1393" s="1079"/>
      <c r="AI1393" s="1079"/>
      <c r="AJ1393" s="1079"/>
      <c r="AK1393" s="1079"/>
      <c r="AL1393" s="1079"/>
      <c r="AM1393" s="1079"/>
      <c r="AN1393" s="1079"/>
      <c r="AO1393" s="1079"/>
      <c r="AP1393" s="1079"/>
      <c r="AQ1393" s="1079"/>
      <c r="AR1393" s="1079"/>
      <c r="AS1393" s="1079"/>
      <c r="AT1393" s="1079"/>
      <c r="AU1393" s="1079"/>
      <c r="AV1393" s="1079"/>
      <c r="AW1393" s="1079"/>
      <c r="AX1393" s="1079"/>
      <c r="AY1393" s="1079"/>
      <c r="AZ1393" s="1079"/>
      <c r="BA1393" s="1079"/>
      <c r="BB1393" s="1080"/>
    </row>
    <row r="1394" spans="1:54" s="846" customFormat="1" ht="12.6" customHeight="1">
      <c r="A1394" s="846" t="s">
        <v>2214</v>
      </c>
    </row>
    <row r="1395" spans="1:54" ht="12.6" customHeight="1">
      <c r="A1395" s="847" t="s">
        <v>473</v>
      </c>
    </row>
    <row r="1396" spans="1:54" s="848" customFormat="1" ht="60" customHeight="1">
      <c r="A1396" s="1078"/>
      <c r="B1396" s="1079"/>
      <c r="C1396" s="1079"/>
      <c r="D1396" s="1079"/>
      <c r="E1396" s="1079"/>
      <c r="F1396" s="1079"/>
      <c r="G1396" s="1079"/>
      <c r="H1396" s="1079"/>
      <c r="I1396" s="1079"/>
      <c r="J1396" s="1079"/>
      <c r="K1396" s="1079"/>
      <c r="L1396" s="1079"/>
      <c r="M1396" s="1079"/>
      <c r="N1396" s="1079"/>
      <c r="O1396" s="1079"/>
      <c r="P1396" s="1079"/>
      <c r="Q1396" s="1079"/>
      <c r="R1396" s="1079"/>
      <c r="S1396" s="1079"/>
      <c r="T1396" s="1079"/>
      <c r="U1396" s="1079"/>
      <c r="V1396" s="1079"/>
      <c r="W1396" s="1079"/>
      <c r="X1396" s="1079"/>
      <c r="Y1396" s="1079"/>
      <c r="Z1396" s="1079"/>
      <c r="AA1396" s="1079"/>
      <c r="AB1396" s="1079"/>
      <c r="AC1396" s="1079"/>
      <c r="AD1396" s="1079"/>
      <c r="AE1396" s="1079"/>
      <c r="AF1396" s="1079"/>
      <c r="AG1396" s="1079"/>
      <c r="AH1396" s="1079"/>
      <c r="AI1396" s="1079"/>
      <c r="AJ1396" s="1079"/>
      <c r="AK1396" s="1079"/>
      <c r="AL1396" s="1079"/>
      <c r="AM1396" s="1079"/>
      <c r="AN1396" s="1079"/>
      <c r="AO1396" s="1079"/>
      <c r="AP1396" s="1079"/>
      <c r="AQ1396" s="1079"/>
      <c r="AR1396" s="1079"/>
      <c r="AS1396" s="1079"/>
      <c r="AT1396" s="1079"/>
      <c r="AU1396" s="1079"/>
      <c r="AV1396" s="1079"/>
      <c r="AW1396" s="1079"/>
      <c r="AX1396" s="1079"/>
      <c r="AY1396" s="1079"/>
      <c r="AZ1396" s="1079"/>
      <c r="BA1396" s="1079"/>
      <c r="BB1396" s="1080"/>
    </row>
    <row r="1397" spans="1:54" s="846" customFormat="1" ht="12.6" customHeight="1">
      <c r="A1397" s="846" t="s">
        <v>2215</v>
      </c>
    </row>
    <row r="1398" spans="1:54" ht="12.6" customHeight="1">
      <c r="A1398" s="847" t="s">
        <v>473</v>
      </c>
    </row>
    <row r="1399" spans="1:54" s="848" customFormat="1" ht="60" customHeight="1">
      <c r="A1399" s="1078"/>
      <c r="B1399" s="1079"/>
      <c r="C1399" s="1079"/>
      <c r="D1399" s="1079"/>
      <c r="E1399" s="1079"/>
      <c r="F1399" s="1079"/>
      <c r="G1399" s="1079"/>
      <c r="H1399" s="1079"/>
      <c r="I1399" s="1079"/>
      <c r="J1399" s="1079"/>
      <c r="K1399" s="1079"/>
      <c r="L1399" s="1079"/>
      <c r="M1399" s="1079"/>
      <c r="N1399" s="1079"/>
      <c r="O1399" s="1079"/>
      <c r="P1399" s="1079"/>
      <c r="Q1399" s="1079"/>
      <c r="R1399" s="1079"/>
      <c r="S1399" s="1079"/>
      <c r="T1399" s="1079"/>
      <c r="U1399" s="1079"/>
      <c r="V1399" s="1079"/>
      <c r="W1399" s="1079"/>
      <c r="X1399" s="1079"/>
      <c r="Y1399" s="1079"/>
      <c r="Z1399" s="1079"/>
      <c r="AA1399" s="1079"/>
      <c r="AB1399" s="1079"/>
      <c r="AC1399" s="1079"/>
      <c r="AD1399" s="1079"/>
      <c r="AE1399" s="1079"/>
      <c r="AF1399" s="1079"/>
      <c r="AG1399" s="1079"/>
      <c r="AH1399" s="1079"/>
      <c r="AI1399" s="1079"/>
      <c r="AJ1399" s="1079"/>
      <c r="AK1399" s="1079"/>
      <c r="AL1399" s="1079"/>
      <c r="AM1399" s="1079"/>
      <c r="AN1399" s="1079"/>
      <c r="AO1399" s="1079"/>
      <c r="AP1399" s="1079"/>
      <c r="AQ1399" s="1079"/>
      <c r="AR1399" s="1079"/>
      <c r="AS1399" s="1079"/>
      <c r="AT1399" s="1079"/>
      <c r="AU1399" s="1079"/>
      <c r="AV1399" s="1079"/>
      <c r="AW1399" s="1079"/>
      <c r="AX1399" s="1079"/>
      <c r="AY1399" s="1079"/>
      <c r="AZ1399" s="1079"/>
      <c r="BA1399" s="1079"/>
      <c r="BB1399" s="1080"/>
    </row>
    <row r="1400" spans="1:54" s="846" customFormat="1" ht="12.6" customHeight="1">
      <c r="A1400" s="846" t="s">
        <v>2216</v>
      </c>
    </row>
    <row r="1401" spans="1:54" ht="12.6" customHeight="1">
      <c r="A1401" s="847" t="s">
        <v>473</v>
      </c>
    </row>
    <row r="1402" spans="1:54" s="848" customFormat="1" ht="60" customHeight="1">
      <c r="A1402" s="1078"/>
      <c r="B1402" s="1079"/>
      <c r="C1402" s="1079"/>
      <c r="D1402" s="1079"/>
      <c r="E1402" s="1079"/>
      <c r="F1402" s="1079"/>
      <c r="G1402" s="1079"/>
      <c r="H1402" s="1079"/>
      <c r="I1402" s="1079"/>
      <c r="J1402" s="1079"/>
      <c r="K1402" s="1079"/>
      <c r="L1402" s="1079"/>
      <c r="M1402" s="1079"/>
      <c r="N1402" s="1079"/>
      <c r="O1402" s="1079"/>
      <c r="P1402" s="1079"/>
      <c r="Q1402" s="1079"/>
      <c r="R1402" s="1079"/>
      <c r="S1402" s="1079"/>
      <c r="T1402" s="1079"/>
      <c r="U1402" s="1079"/>
      <c r="V1402" s="1079"/>
      <c r="W1402" s="1079"/>
      <c r="X1402" s="1079"/>
      <c r="Y1402" s="1079"/>
      <c r="Z1402" s="1079"/>
      <c r="AA1402" s="1079"/>
      <c r="AB1402" s="1079"/>
      <c r="AC1402" s="1079"/>
      <c r="AD1402" s="1079"/>
      <c r="AE1402" s="1079"/>
      <c r="AF1402" s="1079"/>
      <c r="AG1402" s="1079"/>
      <c r="AH1402" s="1079"/>
      <c r="AI1402" s="1079"/>
      <c r="AJ1402" s="1079"/>
      <c r="AK1402" s="1079"/>
      <c r="AL1402" s="1079"/>
      <c r="AM1402" s="1079"/>
      <c r="AN1402" s="1079"/>
      <c r="AO1402" s="1079"/>
      <c r="AP1402" s="1079"/>
      <c r="AQ1402" s="1079"/>
      <c r="AR1402" s="1079"/>
      <c r="AS1402" s="1079"/>
      <c r="AT1402" s="1079"/>
      <c r="AU1402" s="1079"/>
      <c r="AV1402" s="1079"/>
      <c r="AW1402" s="1079"/>
      <c r="AX1402" s="1079"/>
      <c r="AY1402" s="1079"/>
      <c r="AZ1402" s="1079"/>
      <c r="BA1402" s="1079"/>
      <c r="BB1402" s="1080"/>
    </row>
    <row r="1403" spans="1:54" ht="12.6" customHeight="1">
      <c r="A1403" s="761" t="s">
        <v>3609</v>
      </c>
    </row>
    <row r="1404" spans="1:54" ht="12.6" customHeight="1">
      <c r="A1404" s="761" t="s">
        <v>2302</v>
      </c>
      <c r="B1404" s="763"/>
      <c r="C1404" s="1030" t="str">
        <f>$C$2</f>
        <v>ELEKTROSYSTEM, a.s.</v>
      </c>
      <c r="D1404" s="1030"/>
      <c r="E1404" s="1030"/>
      <c r="F1404" s="1030"/>
      <c r="G1404" s="1030"/>
      <c r="H1404" s="1030"/>
      <c r="I1404" s="1030"/>
      <c r="J1404" s="1030"/>
      <c r="K1404" s="1030"/>
      <c r="L1404" s="1030"/>
      <c r="M1404" s="1030"/>
      <c r="N1404" s="1030"/>
      <c r="O1404" s="1030"/>
      <c r="P1404" s="1030"/>
      <c r="Q1404" s="1030"/>
      <c r="R1404" s="1030"/>
      <c r="S1404" s="1030"/>
      <c r="T1404" s="1030"/>
      <c r="U1404" s="1030"/>
      <c r="V1404" s="1030"/>
      <c r="W1404" s="1030"/>
      <c r="X1404" s="1030"/>
      <c r="Y1404" s="1030"/>
      <c r="Z1404" s="1031"/>
      <c r="AB1404" s="762" t="s">
        <v>922</v>
      </c>
      <c r="AD1404" s="1029" t="str">
        <f>$AD$2</f>
        <v>31571875</v>
      </c>
      <c r="AE1404" s="1030"/>
      <c r="AF1404" s="1030"/>
      <c r="AG1404" s="1030"/>
      <c r="AH1404" s="1030"/>
      <c r="AI1404" s="1030"/>
      <c r="AJ1404" s="1030"/>
      <c r="AK1404" s="1031"/>
      <c r="AL1404" s="762" t="s">
        <v>844</v>
      </c>
      <c r="AN1404" s="1032" t="str">
        <f>$AN$1106</f>
        <v>21020448496</v>
      </c>
      <c r="AO1404" s="1033"/>
      <c r="AP1404" s="1033"/>
      <c r="AQ1404" s="1033"/>
      <c r="AR1404" s="1033"/>
      <c r="AS1404" s="1033"/>
      <c r="AT1404" s="1033"/>
      <c r="AU1404" s="1033"/>
      <c r="AV1404" s="1033"/>
      <c r="AW1404" s="1033"/>
      <c r="AX1404" s="1033"/>
      <c r="AY1404" s="1033"/>
      <c r="AZ1404" s="1033"/>
      <c r="BA1404" s="1033"/>
      <c r="BB1404" s="1034"/>
    </row>
    <row r="1406" spans="1:54" ht="12.6" customHeight="1">
      <c r="A1406" s="769" t="s">
        <v>2303</v>
      </c>
    </row>
    <row r="1407" spans="1:54" ht="12.6" customHeight="1">
      <c r="A1407" s="762" t="s">
        <v>2218</v>
      </c>
    </row>
    <row r="1408" spans="1:54" ht="12.6" customHeight="1">
      <c r="A1408" s="769" t="s">
        <v>2219</v>
      </c>
    </row>
    <row r="1409" spans="1:54" ht="12.6" customHeight="1">
      <c r="A1409" s="847" t="s">
        <v>473</v>
      </c>
    </row>
    <row r="1410" spans="1:54" s="848" customFormat="1" ht="84.95" customHeight="1">
      <c r="A1410" s="1078"/>
      <c r="B1410" s="1079"/>
      <c r="C1410" s="1079"/>
      <c r="D1410" s="1079"/>
      <c r="E1410" s="1079"/>
      <c r="F1410" s="1079"/>
      <c r="G1410" s="1079"/>
      <c r="H1410" s="1079"/>
      <c r="I1410" s="1079"/>
      <c r="J1410" s="1079"/>
      <c r="K1410" s="1079"/>
      <c r="L1410" s="1079"/>
      <c r="M1410" s="1079"/>
      <c r="N1410" s="1079"/>
      <c r="O1410" s="1079"/>
      <c r="P1410" s="1079"/>
      <c r="Q1410" s="1079"/>
      <c r="R1410" s="1079"/>
      <c r="S1410" s="1079"/>
      <c r="T1410" s="1079"/>
      <c r="U1410" s="1079"/>
      <c r="V1410" s="1079"/>
      <c r="W1410" s="1079"/>
      <c r="X1410" s="1079"/>
      <c r="Y1410" s="1079"/>
      <c r="Z1410" s="1079"/>
      <c r="AA1410" s="1079"/>
      <c r="AB1410" s="1079"/>
      <c r="AC1410" s="1079"/>
      <c r="AD1410" s="1079"/>
      <c r="AE1410" s="1079"/>
      <c r="AF1410" s="1079"/>
      <c r="AG1410" s="1079"/>
      <c r="AH1410" s="1079"/>
      <c r="AI1410" s="1079"/>
      <c r="AJ1410" s="1079"/>
      <c r="AK1410" s="1079"/>
      <c r="AL1410" s="1079"/>
      <c r="AM1410" s="1079"/>
      <c r="AN1410" s="1079"/>
      <c r="AO1410" s="1079"/>
      <c r="AP1410" s="1079"/>
      <c r="AQ1410" s="1079"/>
      <c r="AR1410" s="1079"/>
      <c r="AS1410" s="1079"/>
      <c r="AT1410" s="1079"/>
      <c r="AU1410" s="1079"/>
      <c r="AV1410" s="1079"/>
      <c r="AW1410" s="1079"/>
      <c r="AX1410" s="1079"/>
      <c r="AY1410" s="1079"/>
      <c r="AZ1410" s="1079"/>
      <c r="BA1410" s="1079"/>
      <c r="BB1410" s="1080"/>
    </row>
    <row r="1411" spans="1:54" s="846" customFormat="1" ht="12.6" customHeight="1">
      <c r="A1411" s="846" t="s">
        <v>2220</v>
      </c>
    </row>
    <row r="1412" spans="1:54" ht="12.6" customHeight="1">
      <c r="A1412" s="847" t="s">
        <v>473</v>
      </c>
    </row>
    <row r="1413" spans="1:54" s="848" customFormat="1" ht="84.95" customHeight="1">
      <c r="A1413" s="1078"/>
      <c r="B1413" s="1079"/>
      <c r="C1413" s="1079"/>
      <c r="D1413" s="1079"/>
      <c r="E1413" s="1079"/>
      <c r="F1413" s="1079"/>
      <c r="G1413" s="1079"/>
      <c r="H1413" s="1079"/>
      <c r="I1413" s="1079"/>
      <c r="J1413" s="1079"/>
      <c r="K1413" s="1079"/>
      <c r="L1413" s="1079"/>
      <c r="M1413" s="1079"/>
      <c r="N1413" s="1079"/>
      <c r="O1413" s="1079"/>
      <c r="P1413" s="1079"/>
      <c r="Q1413" s="1079"/>
      <c r="R1413" s="1079"/>
      <c r="S1413" s="1079"/>
      <c r="T1413" s="1079"/>
      <c r="U1413" s="1079"/>
      <c r="V1413" s="1079"/>
      <c r="W1413" s="1079"/>
      <c r="X1413" s="1079"/>
      <c r="Y1413" s="1079"/>
      <c r="Z1413" s="1079"/>
      <c r="AA1413" s="1079"/>
      <c r="AB1413" s="1079"/>
      <c r="AC1413" s="1079"/>
      <c r="AD1413" s="1079"/>
      <c r="AE1413" s="1079"/>
      <c r="AF1413" s="1079"/>
      <c r="AG1413" s="1079"/>
      <c r="AH1413" s="1079"/>
      <c r="AI1413" s="1079"/>
      <c r="AJ1413" s="1079"/>
      <c r="AK1413" s="1079"/>
      <c r="AL1413" s="1079"/>
      <c r="AM1413" s="1079"/>
      <c r="AN1413" s="1079"/>
      <c r="AO1413" s="1079"/>
      <c r="AP1413" s="1079"/>
      <c r="AQ1413" s="1079"/>
      <c r="AR1413" s="1079"/>
      <c r="AS1413" s="1079"/>
      <c r="AT1413" s="1079"/>
      <c r="AU1413" s="1079"/>
      <c r="AV1413" s="1079"/>
      <c r="AW1413" s="1079"/>
      <c r="AX1413" s="1079"/>
      <c r="AY1413" s="1079"/>
      <c r="AZ1413" s="1079"/>
      <c r="BA1413" s="1079"/>
      <c r="BB1413" s="1080"/>
    </row>
    <row r="1414" spans="1:54" s="846" customFormat="1" ht="12.6" customHeight="1">
      <c r="A1414" s="846" t="s">
        <v>2221</v>
      </c>
    </row>
    <row r="1415" spans="1:54" ht="12.6" customHeight="1">
      <c r="A1415" s="847" t="s">
        <v>473</v>
      </c>
    </row>
    <row r="1416" spans="1:54" s="848" customFormat="1" ht="84.95" customHeight="1">
      <c r="A1416" s="1078"/>
      <c r="B1416" s="1079"/>
      <c r="C1416" s="1079"/>
      <c r="D1416" s="1079"/>
      <c r="E1416" s="1079"/>
      <c r="F1416" s="1079"/>
      <c r="G1416" s="1079"/>
      <c r="H1416" s="1079"/>
      <c r="I1416" s="1079"/>
      <c r="J1416" s="1079"/>
      <c r="K1416" s="1079"/>
      <c r="L1416" s="1079"/>
      <c r="M1416" s="1079"/>
      <c r="N1416" s="1079"/>
      <c r="O1416" s="1079"/>
      <c r="P1416" s="1079"/>
      <c r="Q1416" s="1079"/>
      <c r="R1416" s="1079"/>
      <c r="S1416" s="1079"/>
      <c r="T1416" s="1079"/>
      <c r="U1416" s="1079"/>
      <c r="V1416" s="1079"/>
      <c r="W1416" s="1079"/>
      <c r="X1416" s="1079"/>
      <c r="Y1416" s="1079"/>
      <c r="Z1416" s="1079"/>
      <c r="AA1416" s="1079"/>
      <c r="AB1416" s="1079"/>
      <c r="AC1416" s="1079"/>
      <c r="AD1416" s="1079"/>
      <c r="AE1416" s="1079"/>
      <c r="AF1416" s="1079"/>
      <c r="AG1416" s="1079"/>
      <c r="AH1416" s="1079"/>
      <c r="AI1416" s="1079"/>
      <c r="AJ1416" s="1079"/>
      <c r="AK1416" s="1079"/>
      <c r="AL1416" s="1079"/>
      <c r="AM1416" s="1079"/>
      <c r="AN1416" s="1079"/>
      <c r="AO1416" s="1079"/>
      <c r="AP1416" s="1079"/>
      <c r="AQ1416" s="1079"/>
      <c r="AR1416" s="1079"/>
      <c r="AS1416" s="1079"/>
      <c r="AT1416" s="1079"/>
      <c r="AU1416" s="1079"/>
      <c r="AV1416" s="1079"/>
      <c r="AW1416" s="1079"/>
      <c r="AX1416" s="1079"/>
      <c r="AY1416" s="1079"/>
      <c r="AZ1416" s="1079"/>
      <c r="BA1416" s="1080"/>
    </row>
    <row r="1417" spans="1:54" s="846" customFormat="1" ht="12.6" customHeight="1">
      <c r="A1417" s="846" t="s">
        <v>2222</v>
      </c>
    </row>
    <row r="1418" spans="1:54" ht="12.6" customHeight="1">
      <c r="A1418" s="847" t="s">
        <v>473</v>
      </c>
    </row>
    <row r="1419" spans="1:54" s="848" customFormat="1" ht="84.95" customHeight="1">
      <c r="A1419" s="1078"/>
      <c r="B1419" s="1079"/>
      <c r="C1419" s="1079"/>
      <c r="D1419" s="1079"/>
      <c r="E1419" s="1079"/>
      <c r="F1419" s="1079"/>
      <c r="G1419" s="1079"/>
      <c r="H1419" s="1079"/>
      <c r="I1419" s="1079"/>
      <c r="J1419" s="1079"/>
      <c r="K1419" s="1079"/>
      <c r="L1419" s="1079"/>
      <c r="M1419" s="1079"/>
      <c r="N1419" s="1079"/>
      <c r="O1419" s="1079"/>
      <c r="P1419" s="1079"/>
      <c r="Q1419" s="1079"/>
      <c r="R1419" s="1079"/>
      <c r="S1419" s="1079"/>
      <c r="T1419" s="1079"/>
      <c r="U1419" s="1079"/>
      <c r="V1419" s="1079"/>
      <c r="W1419" s="1079"/>
      <c r="X1419" s="1079"/>
      <c r="Y1419" s="1079"/>
      <c r="Z1419" s="1079"/>
      <c r="AA1419" s="1079"/>
      <c r="AB1419" s="1079"/>
      <c r="AC1419" s="1079"/>
      <c r="AD1419" s="1079"/>
      <c r="AE1419" s="1079"/>
      <c r="AF1419" s="1079"/>
      <c r="AG1419" s="1079"/>
      <c r="AH1419" s="1079"/>
      <c r="AI1419" s="1079"/>
      <c r="AJ1419" s="1079"/>
      <c r="AK1419" s="1079"/>
      <c r="AL1419" s="1079"/>
      <c r="AM1419" s="1079"/>
      <c r="AN1419" s="1079"/>
      <c r="AO1419" s="1079"/>
      <c r="AP1419" s="1079"/>
      <c r="AQ1419" s="1079"/>
      <c r="AR1419" s="1079"/>
      <c r="AS1419" s="1079"/>
      <c r="AT1419" s="1079"/>
      <c r="AU1419" s="1079"/>
      <c r="AV1419" s="1079"/>
      <c r="AW1419" s="1079"/>
      <c r="AX1419" s="1079"/>
      <c r="AY1419" s="1079"/>
      <c r="AZ1419" s="1079"/>
      <c r="BA1419" s="1079"/>
      <c r="BB1419" s="1080"/>
    </row>
    <row r="1420" spans="1:54" s="846" customFormat="1" ht="12.6" customHeight="1">
      <c r="A1420" s="846" t="s">
        <v>2223</v>
      </c>
    </row>
    <row r="1421" spans="1:54" ht="12.6" customHeight="1">
      <c r="A1421" s="847" t="s">
        <v>473</v>
      </c>
    </row>
    <row r="1422" spans="1:54" s="848" customFormat="1" ht="84.95" customHeight="1">
      <c r="A1422" s="1078"/>
      <c r="B1422" s="1079"/>
      <c r="C1422" s="1079"/>
      <c r="D1422" s="1079"/>
      <c r="E1422" s="1079"/>
      <c r="F1422" s="1079"/>
      <c r="G1422" s="1079"/>
      <c r="H1422" s="1079"/>
      <c r="I1422" s="1079"/>
      <c r="J1422" s="1079"/>
      <c r="K1422" s="1079"/>
      <c r="L1422" s="1079"/>
      <c r="M1422" s="1079"/>
      <c r="N1422" s="1079"/>
      <c r="O1422" s="1079"/>
      <c r="P1422" s="1079"/>
      <c r="Q1422" s="1079"/>
      <c r="R1422" s="1079"/>
      <c r="S1422" s="1079"/>
      <c r="T1422" s="1079"/>
      <c r="U1422" s="1079"/>
      <c r="V1422" s="1079"/>
      <c r="W1422" s="1079"/>
      <c r="X1422" s="1079"/>
      <c r="Y1422" s="1079"/>
      <c r="Z1422" s="1079"/>
      <c r="AA1422" s="1079"/>
      <c r="AB1422" s="1079"/>
      <c r="AC1422" s="1079"/>
      <c r="AD1422" s="1079"/>
      <c r="AE1422" s="1079"/>
      <c r="AF1422" s="1079"/>
      <c r="AG1422" s="1079"/>
      <c r="AH1422" s="1079"/>
      <c r="AI1422" s="1079"/>
      <c r="AJ1422" s="1079"/>
      <c r="AK1422" s="1079"/>
      <c r="AL1422" s="1079"/>
      <c r="AM1422" s="1079"/>
      <c r="AN1422" s="1079"/>
      <c r="AO1422" s="1079"/>
      <c r="AP1422" s="1079"/>
      <c r="AQ1422" s="1079"/>
      <c r="AR1422" s="1079"/>
      <c r="AS1422" s="1079"/>
      <c r="AT1422" s="1079"/>
      <c r="AU1422" s="1079"/>
      <c r="AV1422" s="1079"/>
      <c r="AW1422" s="1079"/>
      <c r="AX1422" s="1079"/>
      <c r="AY1422" s="1079"/>
      <c r="AZ1422" s="1079"/>
      <c r="BA1422" s="1079"/>
      <c r="BB1422" s="1080"/>
    </row>
    <row r="1423" spans="1:54" s="846" customFormat="1" ht="12.6" customHeight="1">
      <c r="A1423" s="846" t="s">
        <v>2224</v>
      </c>
    </row>
    <row r="1424" spans="1:54" ht="12.6" customHeight="1">
      <c r="A1424" s="847" t="s">
        <v>473</v>
      </c>
    </row>
    <row r="1425" spans="1:54" s="848" customFormat="1" ht="84.95" customHeight="1">
      <c r="A1425" s="1078"/>
      <c r="B1425" s="1079"/>
      <c r="C1425" s="1079"/>
      <c r="D1425" s="1079"/>
      <c r="E1425" s="1079"/>
      <c r="F1425" s="1079"/>
      <c r="G1425" s="1079"/>
      <c r="H1425" s="1079"/>
      <c r="I1425" s="1079"/>
      <c r="J1425" s="1079"/>
      <c r="K1425" s="1079"/>
      <c r="L1425" s="1079"/>
      <c r="M1425" s="1079"/>
      <c r="N1425" s="1079"/>
      <c r="O1425" s="1079"/>
      <c r="P1425" s="1079"/>
      <c r="Q1425" s="1079"/>
      <c r="R1425" s="1079"/>
      <c r="S1425" s="1079"/>
      <c r="T1425" s="1079"/>
      <c r="U1425" s="1079"/>
      <c r="V1425" s="1079"/>
      <c r="W1425" s="1079"/>
      <c r="X1425" s="1079"/>
      <c r="Y1425" s="1079"/>
      <c r="Z1425" s="1079"/>
      <c r="AA1425" s="1079"/>
      <c r="AB1425" s="1079"/>
      <c r="AC1425" s="1079"/>
      <c r="AD1425" s="1079"/>
      <c r="AE1425" s="1079"/>
      <c r="AF1425" s="1079"/>
      <c r="AG1425" s="1079"/>
      <c r="AH1425" s="1079"/>
      <c r="AI1425" s="1079"/>
      <c r="AJ1425" s="1079"/>
      <c r="AK1425" s="1079"/>
      <c r="AL1425" s="1079"/>
      <c r="AM1425" s="1079"/>
      <c r="AN1425" s="1079"/>
      <c r="AO1425" s="1079"/>
      <c r="AP1425" s="1079"/>
      <c r="AQ1425" s="1079"/>
      <c r="AR1425" s="1079"/>
      <c r="AS1425" s="1079"/>
      <c r="AT1425" s="1079"/>
      <c r="AU1425" s="1079"/>
      <c r="AV1425" s="1079"/>
      <c r="AW1425" s="1079"/>
      <c r="AX1425" s="1079"/>
      <c r="AY1425" s="1079"/>
      <c r="AZ1425" s="1079"/>
      <c r="BA1425" s="1079"/>
      <c r="BB1425" s="1080"/>
    </row>
    <row r="1427" spans="1:54" s="289" customFormat="1" ht="12.6" customHeight="1">
      <c r="A1427" s="315" t="s">
        <v>3609</v>
      </c>
    </row>
    <row r="1428" spans="1:54" s="289" customFormat="1" ht="12.6" customHeight="1">
      <c r="A1428" s="315" t="s">
        <v>2302</v>
      </c>
      <c r="B1428" s="393"/>
      <c r="C1428" s="1036" t="str">
        <f>$C$2</f>
        <v>ELEKTROSYSTEM, a.s.</v>
      </c>
      <c r="D1428" s="1036"/>
      <c r="E1428" s="1036"/>
      <c r="F1428" s="1036"/>
      <c r="G1428" s="1036"/>
      <c r="H1428" s="1036"/>
      <c r="I1428" s="1036"/>
      <c r="J1428" s="1036"/>
      <c r="K1428" s="1036"/>
      <c r="L1428" s="1036"/>
      <c r="M1428" s="1036"/>
      <c r="N1428" s="1036"/>
      <c r="O1428" s="1036"/>
      <c r="P1428" s="1036"/>
      <c r="Q1428" s="1036"/>
      <c r="R1428" s="1036"/>
      <c r="S1428" s="1036"/>
      <c r="T1428" s="1036"/>
      <c r="U1428" s="1036"/>
      <c r="V1428" s="1036"/>
      <c r="W1428" s="1036"/>
      <c r="X1428" s="1036"/>
      <c r="Y1428" s="1036"/>
      <c r="Z1428" s="1037"/>
      <c r="AB1428" s="289" t="s">
        <v>922</v>
      </c>
      <c r="AD1428" s="1035" t="str">
        <f>$AD$2</f>
        <v>31571875</v>
      </c>
      <c r="AE1428" s="1036"/>
      <c r="AF1428" s="1036"/>
      <c r="AG1428" s="1036"/>
      <c r="AH1428" s="1036"/>
      <c r="AI1428" s="1036"/>
      <c r="AJ1428" s="1036"/>
      <c r="AK1428" s="1037"/>
      <c r="AL1428" s="289" t="s">
        <v>844</v>
      </c>
      <c r="AN1428" s="1026" t="str">
        <f>$AN$1106</f>
        <v>21020448496</v>
      </c>
      <c r="AO1428" s="1027"/>
      <c r="AP1428" s="1027"/>
      <c r="AQ1428" s="1027"/>
      <c r="AR1428" s="1027"/>
      <c r="AS1428" s="1027"/>
      <c r="AT1428" s="1027"/>
      <c r="AU1428" s="1027"/>
      <c r="AV1428" s="1027"/>
      <c r="AW1428" s="1027"/>
      <c r="AX1428" s="1027"/>
      <c r="AY1428" s="1027"/>
      <c r="AZ1428" s="1027"/>
      <c r="BA1428" s="1027"/>
      <c r="BB1428" s="1028"/>
    </row>
    <row r="1430" spans="1:54" ht="31.5" customHeight="1">
      <c r="A1430" s="1103" t="s">
        <v>2304</v>
      </c>
      <c r="B1430" s="1103"/>
      <c r="C1430" s="1103"/>
      <c r="D1430" s="1103"/>
      <c r="E1430" s="1103"/>
      <c r="F1430" s="1103"/>
      <c r="G1430" s="1103"/>
      <c r="H1430" s="1103"/>
      <c r="I1430" s="1103"/>
      <c r="J1430" s="1103"/>
      <c r="K1430" s="1103"/>
      <c r="L1430" s="1103"/>
      <c r="M1430" s="1103"/>
      <c r="N1430" s="1103"/>
      <c r="O1430" s="1103"/>
      <c r="P1430" s="1103"/>
      <c r="Q1430" s="1103"/>
      <c r="R1430" s="1103"/>
      <c r="S1430" s="1103"/>
      <c r="T1430" s="1103"/>
      <c r="U1430" s="1103"/>
      <c r="V1430" s="1103"/>
      <c r="W1430" s="1103"/>
      <c r="X1430" s="1103"/>
      <c r="Y1430" s="1103"/>
      <c r="Z1430" s="1103"/>
      <c r="AA1430" s="1103"/>
      <c r="AB1430" s="1103"/>
      <c r="AC1430" s="1103"/>
      <c r="AD1430" s="1103"/>
      <c r="AE1430" s="1103"/>
      <c r="AF1430" s="1103"/>
      <c r="AG1430" s="1103"/>
      <c r="AH1430" s="1103"/>
      <c r="AI1430" s="1103"/>
      <c r="AJ1430" s="1103"/>
      <c r="AK1430" s="1103"/>
      <c r="AL1430" s="1103"/>
      <c r="AM1430" s="1103"/>
      <c r="AN1430" s="1103"/>
      <c r="AO1430" s="1103"/>
      <c r="AP1430" s="1103"/>
      <c r="AQ1430" s="1103"/>
      <c r="AR1430" s="1103"/>
      <c r="AS1430" s="1103"/>
      <c r="AT1430" s="1103"/>
      <c r="AU1430" s="1103"/>
      <c r="AV1430" s="1103"/>
      <c r="AW1430" s="1103"/>
      <c r="AX1430" s="1103"/>
      <c r="AY1430" s="1103"/>
      <c r="AZ1430" s="1103"/>
      <c r="BA1430" s="1103"/>
      <c r="BB1430" s="1103"/>
    </row>
    <row r="1431" spans="1:54" s="769" customFormat="1" ht="12.6" customHeight="1">
      <c r="A1431" s="769" t="s">
        <v>2225</v>
      </c>
    </row>
    <row r="1432" spans="1:54" ht="12.6" customHeight="1">
      <c r="A1432" s="847" t="s">
        <v>473</v>
      </c>
    </row>
    <row r="1433" spans="1:54" ht="95.1" customHeight="1">
      <c r="A1433" s="1078"/>
      <c r="B1433" s="1079"/>
      <c r="C1433" s="1079"/>
      <c r="D1433" s="1079"/>
      <c r="E1433" s="1079"/>
      <c r="F1433" s="1079"/>
      <c r="G1433" s="1079"/>
      <c r="H1433" s="1079"/>
      <c r="I1433" s="1079"/>
      <c r="J1433" s="1079"/>
      <c r="K1433" s="1079"/>
      <c r="L1433" s="1079"/>
      <c r="M1433" s="1079"/>
      <c r="N1433" s="1079"/>
      <c r="O1433" s="1079"/>
      <c r="P1433" s="1079"/>
      <c r="Q1433" s="1079"/>
      <c r="R1433" s="1079"/>
      <c r="S1433" s="1079"/>
      <c r="T1433" s="1079"/>
      <c r="U1433" s="1079"/>
      <c r="V1433" s="1079"/>
      <c r="W1433" s="1079"/>
      <c r="X1433" s="1079"/>
      <c r="Y1433" s="1079"/>
      <c r="Z1433" s="1079"/>
      <c r="AA1433" s="1079"/>
      <c r="AB1433" s="1079"/>
      <c r="AC1433" s="1079"/>
      <c r="AD1433" s="1079"/>
      <c r="AE1433" s="1079"/>
      <c r="AF1433" s="1079"/>
      <c r="AG1433" s="1079"/>
      <c r="AH1433" s="1079"/>
      <c r="AI1433" s="1079"/>
      <c r="AJ1433" s="1079"/>
      <c r="AK1433" s="1079"/>
      <c r="AL1433" s="1079"/>
      <c r="AM1433" s="1079"/>
      <c r="AN1433" s="1079"/>
      <c r="AO1433" s="1079"/>
      <c r="AP1433" s="1079"/>
      <c r="AQ1433" s="1079"/>
      <c r="AR1433" s="1079"/>
      <c r="AS1433" s="1079"/>
      <c r="AT1433" s="1079"/>
      <c r="AU1433" s="1079"/>
      <c r="AV1433" s="1079"/>
      <c r="AW1433" s="1079"/>
      <c r="AX1433" s="1079"/>
      <c r="AY1433" s="1079"/>
      <c r="AZ1433" s="1079"/>
      <c r="BA1433" s="1079"/>
      <c r="BB1433" s="1080"/>
    </row>
    <row r="1434" spans="1:54" s="769" customFormat="1" ht="12.6" customHeight="1">
      <c r="A1434" s="769" t="s">
        <v>2226</v>
      </c>
    </row>
    <row r="1435" spans="1:54" ht="12.6" customHeight="1">
      <c r="A1435" s="847" t="s">
        <v>473</v>
      </c>
    </row>
    <row r="1436" spans="1:54" ht="95.1" customHeight="1">
      <c r="A1436" s="1078"/>
      <c r="B1436" s="1079"/>
      <c r="C1436" s="1079"/>
      <c r="D1436" s="1079"/>
      <c r="E1436" s="1079"/>
      <c r="F1436" s="1079"/>
      <c r="G1436" s="1079"/>
      <c r="H1436" s="1079"/>
      <c r="I1436" s="1079"/>
      <c r="J1436" s="1079"/>
      <c r="K1436" s="1079"/>
      <c r="L1436" s="1079"/>
      <c r="M1436" s="1079"/>
      <c r="N1436" s="1079"/>
      <c r="O1436" s="1079"/>
      <c r="P1436" s="1079"/>
      <c r="Q1436" s="1079"/>
      <c r="R1436" s="1079"/>
      <c r="S1436" s="1079"/>
      <c r="T1436" s="1079"/>
      <c r="U1436" s="1079"/>
      <c r="V1436" s="1079"/>
      <c r="W1436" s="1079"/>
      <c r="X1436" s="1079"/>
      <c r="Y1436" s="1079"/>
      <c r="Z1436" s="1079"/>
      <c r="AA1436" s="1079"/>
      <c r="AB1436" s="1079"/>
      <c r="AC1436" s="1079"/>
      <c r="AD1436" s="1079"/>
      <c r="AE1436" s="1079"/>
      <c r="AF1436" s="1079"/>
      <c r="AG1436" s="1079"/>
      <c r="AH1436" s="1079"/>
      <c r="AI1436" s="1079"/>
      <c r="AJ1436" s="1079"/>
      <c r="AK1436" s="1079"/>
      <c r="AL1436" s="1079"/>
      <c r="AM1436" s="1079"/>
      <c r="AN1436" s="1079"/>
      <c r="AO1436" s="1079"/>
      <c r="AP1436" s="1079"/>
      <c r="AQ1436" s="1079"/>
      <c r="AR1436" s="1079"/>
      <c r="AS1436" s="1079"/>
      <c r="AT1436" s="1079"/>
      <c r="AU1436" s="1079"/>
      <c r="AV1436" s="1079"/>
      <c r="AW1436" s="1079"/>
      <c r="AX1436" s="1079"/>
      <c r="AY1436" s="1079"/>
      <c r="AZ1436" s="1079"/>
      <c r="BA1436" s="1079"/>
      <c r="BB1436" s="1080"/>
    </row>
    <row r="1437" spans="1:54" s="769" customFormat="1" ht="12.6" customHeight="1">
      <c r="A1437" s="769" t="s">
        <v>2227</v>
      </c>
    </row>
    <row r="1438" spans="1:54" ht="12.6" customHeight="1">
      <c r="A1438" s="847" t="s">
        <v>473</v>
      </c>
    </row>
    <row r="1439" spans="1:54" ht="95.1" customHeight="1">
      <c r="A1439" s="1078"/>
      <c r="B1439" s="1079"/>
      <c r="C1439" s="1079"/>
      <c r="D1439" s="1079"/>
      <c r="E1439" s="1079"/>
      <c r="F1439" s="1079"/>
      <c r="G1439" s="1079"/>
      <c r="H1439" s="1079"/>
      <c r="I1439" s="1079"/>
      <c r="J1439" s="1079"/>
      <c r="K1439" s="1079"/>
      <c r="L1439" s="1079"/>
      <c r="M1439" s="1079"/>
      <c r="N1439" s="1079"/>
      <c r="O1439" s="1079"/>
      <c r="P1439" s="1079"/>
      <c r="Q1439" s="1079"/>
      <c r="R1439" s="1079"/>
      <c r="S1439" s="1079"/>
      <c r="T1439" s="1079"/>
      <c r="U1439" s="1079"/>
      <c r="V1439" s="1079"/>
      <c r="W1439" s="1079"/>
      <c r="X1439" s="1079"/>
      <c r="Y1439" s="1079"/>
      <c r="Z1439" s="1079"/>
      <c r="AA1439" s="1079"/>
      <c r="AB1439" s="1079"/>
      <c r="AC1439" s="1079"/>
      <c r="AD1439" s="1079"/>
      <c r="AE1439" s="1079"/>
      <c r="AF1439" s="1079"/>
      <c r="AG1439" s="1079"/>
      <c r="AH1439" s="1079"/>
      <c r="AI1439" s="1079"/>
      <c r="AJ1439" s="1079"/>
      <c r="AK1439" s="1079"/>
      <c r="AL1439" s="1079"/>
      <c r="AM1439" s="1079"/>
      <c r="AN1439" s="1079"/>
      <c r="AO1439" s="1079"/>
      <c r="AP1439" s="1079"/>
      <c r="AQ1439" s="1079"/>
      <c r="AR1439" s="1079"/>
      <c r="AS1439" s="1079"/>
      <c r="AT1439" s="1079"/>
      <c r="AU1439" s="1079"/>
      <c r="AV1439" s="1079"/>
      <c r="AW1439" s="1079"/>
      <c r="AX1439" s="1079"/>
      <c r="AY1439" s="1079"/>
      <c r="AZ1439" s="1079"/>
      <c r="BA1439" s="1079"/>
      <c r="BB1439" s="1080"/>
    </row>
    <row r="1440" spans="1:54" s="769" customFormat="1" ht="12.6" customHeight="1">
      <c r="A1440" s="769" t="s">
        <v>2228</v>
      </c>
    </row>
    <row r="1441" spans="1:54" ht="12.6" customHeight="1">
      <c r="A1441" s="847" t="s">
        <v>473</v>
      </c>
    </row>
    <row r="1442" spans="1:54" ht="95.1" customHeight="1">
      <c r="A1442" s="1078"/>
      <c r="B1442" s="1079"/>
      <c r="C1442" s="1079"/>
      <c r="D1442" s="1079"/>
      <c r="E1442" s="1079"/>
      <c r="F1442" s="1079"/>
      <c r="G1442" s="1079"/>
      <c r="H1442" s="1079"/>
      <c r="I1442" s="1079"/>
      <c r="J1442" s="1079"/>
      <c r="K1442" s="1079"/>
      <c r="L1442" s="1079"/>
      <c r="M1442" s="1079"/>
      <c r="N1442" s="1079"/>
      <c r="O1442" s="1079"/>
      <c r="P1442" s="1079"/>
      <c r="Q1442" s="1079"/>
      <c r="R1442" s="1079"/>
      <c r="S1442" s="1079"/>
      <c r="T1442" s="1079"/>
      <c r="U1442" s="1079"/>
      <c r="V1442" s="1079"/>
      <c r="W1442" s="1079"/>
      <c r="X1442" s="1079"/>
      <c r="Y1442" s="1079"/>
      <c r="Z1442" s="1079"/>
      <c r="AA1442" s="1079"/>
      <c r="AB1442" s="1079"/>
      <c r="AC1442" s="1079"/>
      <c r="AD1442" s="1079"/>
      <c r="AE1442" s="1079"/>
      <c r="AF1442" s="1079"/>
      <c r="AG1442" s="1079"/>
      <c r="AH1442" s="1079"/>
      <c r="AI1442" s="1079"/>
      <c r="AJ1442" s="1079"/>
      <c r="AK1442" s="1079"/>
      <c r="AL1442" s="1079"/>
      <c r="AM1442" s="1079"/>
      <c r="AN1442" s="1079"/>
      <c r="AO1442" s="1079"/>
      <c r="AP1442" s="1079"/>
      <c r="AQ1442" s="1079"/>
      <c r="AR1442" s="1079"/>
      <c r="AS1442" s="1079"/>
      <c r="AT1442" s="1079"/>
      <c r="AU1442" s="1079"/>
      <c r="AV1442" s="1079"/>
      <c r="AW1442" s="1079"/>
      <c r="AX1442" s="1079"/>
      <c r="AY1442" s="1079"/>
      <c r="AZ1442" s="1079"/>
      <c r="BA1442" s="1079"/>
      <c r="BB1442" s="1080"/>
    </row>
  </sheetData>
  <sheetProtection algorithmName="SHA-512" hashValue="RyiT95rL+LD4I9P+sEvYjVhg41k11iLvDrSZ4BWpsxvRLwfUqoFiyJ9p8+Mkem0s95/HVEfb2S27teWn8C1jwg==" saltValue="r/FnnBJCJkFqjaVW3hkFJg==" spinCount="100000" sheet="1" objects="1" scenarios="1"/>
  <mergeCells count="3474">
    <mergeCell ref="AB1359:AH1361"/>
    <mergeCell ref="AI1359:AO1361"/>
    <mergeCell ref="M1352:T1353"/>
    <mergeCell ref="U1352:AA1353"/>
    <mergeCell ref="AB1352:AH1353"/>
    <mergeCell ref="AI1352:AO1353"/>
    <mergeCell ref="M1354:T1356"/>
    <mergeCell ref="U1354:AA1356"/>
    <mergeCell ref="AB1354:AH1356"/>
    <mergeCell ref="AI1354:AO1356"/>
    <mergeCell ref="M1336:T1336"/>
    <mergeCell ref="U1336:AA1336"/>
    <mergeCell ref="AB1336:AH1336"/>
    <mergeCell ref="AI1336:AO1336"/>
    <mergeCell ref="M1337:T1337"/>
    <mergeCell ref="U1337:AA1337"/>
    <mergeCell ref="AB1337:AH1337"/>
    <mergeCell ref="AI1337:AO1337"/>
    <mergeCell ref="M1350:T1351"/>
    <mergeCell ref="U1350:AA1351"/>
    <mergeCell ref="AB1350:AH1351"/>
    <mergeCell ref="AI1350:AO1351"/>
    <mergeCell ref="M1346:T1349"/>
    <mergeCell ref="U1346:AA1349"/>
    <mergeCell ref="AB1346:AH1349"/>
    <mergeCell ref="AI1346:AO1349"/>
    <mergeCell ref="M1341:T1343"/>
    <mergeCell ref="U1341:AA1343"/>
    <mergeCell ref="AB1341:AH1343"/>
    <mergeCell ref="AP1357:AV1358"/>
    <mergeCell ref="AP1359:AV1361"/>
    <mergeCell ref="M1339:T1339"/>
    <mergeCell ref="U1339:AA1339"/>
    <mergeCell ref="AB1339:AH1339"/>
    <mergeCell ref="AI1339:AO1339"/>
    <mergeCell ref="M1340:T1340"/>
    <mergeCell ref="U1340:AA1340"/>
    <mergeCell ref="AB1340:AH1340"/>
    <mergeCell ref="AI1340:AO1340"/>
    <mergeCell ref="AP1329:AV1329"/>
    <mergeCell ref="AP1332:AV1332"/>
    <mergeCell ref="AP1307:AV1308"/>
    <mergeCell ref="AP1352:AV1353"/>
    <mergeCell ref="AP1354:AV1356"/>
    <mergeCell ref="AP1341:AV1343"/>
    <mergeCell ref="AP1344:AV1345"/>
    <mergeCell ref="AP1346:AV1349"/>
    <mergeCell ref="AP1350:AV1351"/>
    <mergeCell ref="AP1335:AV1335"/>
    <mergeCell ref="AP1336:AV1336"/>
    <mergeCell ref="M1332:T1332"/>
    <mergeCell ref="U1332:AA1332"/>
    <mergeCell ref="AB1332:AH1332"/>
    <mergeCell ref="AI1332:AO1332"/>
    <mergeCell ref="AI1344:AO1345"/>
    <mergeCell ref="M1357:T1358"/>
    <mergeCell ref="U1357:AA1358"/>
    <mergeCell ref="AB1357:AH1358"/>
    <mergeCell ref="AI1357:AO1358"/>
    <mergeCell ref="M1359:T1361"/>
    <mergeCell ref="U1359:AA1361"/>
    <mergeCell ref="AP1294:AV1295"/>
    <mergeCell ref="AP1296:AV1299"/>
    <mergeCell ref="AP1300:AV1301"/>
    <mergeCell ref="AP1302:AV1303"/>
    <mergeCell ref="AP1304:AV1306"/>
    <mergeCell ref="AP1309:AV1311"/>
    <mergeCell ref="AP1280:AV1281"/>
    <mergeCell ref="AP1282:AV1282"/>
    <mergeCell ref="AP1283:AV1284"/>
    <mergeCell ref="AP1285:AV1285"/>
    <mergeCell ref="AP1286:AV1286"/>
    <mergeCell ref="AP1291:AV1293"/>
    <mergeCell ref="R207:V210"/>
    <mergeCell ref="AP1337:AV1337"/>
    <mergeCell ref="AP1338:AV1338"/>
    <mergeCell ref="AP1339:AV1339"/>
    <mergeCell ref="AP1340:AV1340"/>
    <mergeCell ref="AP1287:AV1287"/>
    <mergeCell ref="AP1288:AV1288"/>
    <mergeCell ref="AP1289:AV1289"/>
    <mergeCell ref="AP1290:AV1290"/>
    <mergeCell ref="AP1279:AV1279"/>
    <mergeCell ref="AT213:AX213"/>
    <mergeCell ref="AT214:AX216"/>
    <mergeCell ref="AT218:AX221"/>
    <mergeCell ref="AT222:AX224"/>
    <mergeCell ref="M1289:T1289"/>
    <mergeCell ref="U1289:AA1289"/>
    <mergeCell ref="AB1289:AH1289"/>
    <mergeCell ref="AI1289:AO1289"/>
    <mergeCell ref="AW830:BB830"/>
    <mergeCell ref="AW831:BB831"/>
    <mergeCell ref="AB202:AF202"/>
    <mergeCell ref="AB203:AF205"/>
    <mergeCell ref="AB207:AF210"/>
    <mergeCell ref="AB211:AF211"/>
    <mergeCell ref="A163:BB166"/>
    <mergeCell ref="A153:BB156"/>
    <mergeCell ref="W201:AA201"/>
    <mergeCell ref="W202:AA202"/>
    <mergeCell ref="W189:AA189"/>
    <mergeCell ref="R196:V199"/>
    <mergeCell ref="R200:V200"/>
    <mergeCell ref="R201:V201"/>
    <mergeCell ref="H174:L174"/>
    <mergeCell ref="H175:L175"/>
    <mergeCell ref="R175:V175"/>
    <mergeCell ref="R192:V194"/>
    <mergeCell ref="W185:AA188"/>
    <mergeCell ref="R185:V188"/>
    <mergeCell ref="R189:V189"/>
    <mergeCell ref="W182:AA182"/>
    <mergeCell ref="M182:Q182"/>
    <mergeCell ref="AB176:AF176"/>
    <mergeCell ref="AB177:AF177"/>
    <mergeCell ref="AB178:AF178"/>
    <mergeCell ref="R178:V178"/>
    <mergeCell ref="R190:V190"/>
    <mergeCell ref="R191:V191"/>
    <mergeCell ref="R203:V205"/>
    <mergeCell ref="W200:AA200"/>
    <mergeCell ref="H196:L199"/>
    <mergeCell ref="W196:AA199"/>
    <mergeCell ref="W192:AA194"/>
    <mergeCell ref="AI1287:AO1287"/>
    <mergeCell ref="AP834:AV834"/>
    <mergeCell ref="AP835:AV835"/>
    <mergeCell ref="AP836:AV836"/>
    <mergeCell ref="AP837:AV837"/>
    <mergeCell ref="AP838:AV838"/>
    <mergeCell ref="AI963:AP963"/>
    <mergeCell ref="AB925:AH925"/>
    <mergeCell ref="AQ963:BB963"/>
    <mergeCell ref="A864:BB869"/>
    <mergeCell ref="AQ961:BB961"/>
    <mergeCell ref="AC962:AH962"/>
    <mergeCell ref="AI962:AP962"/>
    <mergeCell ref="AQ962:BB962"/>
    <mergeCell ref="AI960:AP960"/>
    <mergeCell ref="AQ960:BB960"/>
    <mergeCell ref="AF834:AH834"/>
    <mergeCell ref="AB838:AE838"/>
    <mergeCell ref="AF838:AH838"/>
    <mergeCell ref="A928:BB930"/>
    <mergeCell ref="AW836:BB836"/>
    <mergeCell ref="A926:L926"/>
    <mergeCell ref="C1046:Z1046"/>
    <mergeCell ref="C932:Z932"/>
    <mergeCell ref="C986:Z986"/>
    <mergeCell ref="W958:AB958"/>
    <mergeCell ref="AB841:AE841"/>
    <mergeCell ref="U926:AA926"/>
    <mergeCell ref="A959:M959"/>
    <mergeCell ref="AL881:BB881"/>
    <mergeCell ref="AW837:BB837"/>
    <mergeCell ref="AW838:BB838"/>
    <mergeCell ref="AW839:BB839"/>
    <mergeCell ref="AW840:BB840"/>
    <mergeCell ref="AW841:BB841"/>
    <mergeCell ref="AP839:AV839"/>
    <mergeCell ref="AP840:AV840"/>
    <mergeCell ref="A906:S906"/>
    <mergeCell ref="A899:BB903"/>
    <mergeCell ref="AI841:AL841"/>
    <mergeCell ref="AM841:AO841"/>
    <mergeCell ref="M841:P841"/>
    <mergeCell ref="Q841:T841"/>
    <mergeCell ref="A841:L841"/>
    <mergeCell ref="AP841:AV841"/>
    <mergeCell ref="AF841:AH841"/>
    <mergeCell ref="Y881:AK881"/>
    <mergeCell ref="W956:AB956"/>
    <mergeCell ref="AC956:AH956"/>
    <mergeCell ref="AI839:AL839"/>
    <mergeCell ref="AC953:AH953"/>
    <mergeCell ref="AI953:AP953"/>
    <mergeCell ref="AQ953:BB953"/>
    <mergeCell ref="N952:Q952"/>
    <mergeCell ref="R952:V952"/>
    <mergeCell ref="W952:AB952"/>
    <mergeCell ref="N940:Q940"/>
    <mergeCell ref="R948:V948"/>
    <mergeCell ref="W948:AB948"/>
    <mergeCell ref="AC948:AH948"/>
    <mergeCell ref="AI948:AP948"/>
    <mergeCell ref="AQ948:BB948"/>
    <mergeCell ref="N945:Q945"/>
    <mergeCell ref="A843:BB849"/>
    <mergeCell ref="AI959:AP959"/>
    <mergeCell ref="AQ956:BB956"/>
    <mergeCell ref="Y1169:AB1170"/>
    <mergeCell ref="AC1169:AF1170"/>
    <mergeCell ref="AG1169:AO1170"/>
    <mergeCell ref="A1168:O1168"/>
    <mergeCell ref="A1169:O1169"/>
    <mergeCell ref="AP1174:AU1175"/>
    <mergeCell ref="AP1172:AU1172"/>
    <mergeCell ref="AP1173:AU1173"/>
    <mergeCell ref="Y1168:AB1168"/>
    <mergeCell ref="P1174:X1175"/>
    <mergeCell ref="AP1180:AU1180"/>
    <mergeCell ref="A916:BB919"/>
    <mergeCell ref="A977:BB984"/>
    <mergeCell ref="A972:M972"/>
    <mergeCell ref="A971:M971"/>
    <mergeCell ref="N964:Q964"/>
    <mergeCell ref="R964:V964"/>
    <mergeCell ref="W964:AB964"/>
    <mergeCell ref="A966:M966"/>
    <mergeCell ref="AI964:AP964"/>
    <mergeCell ref="A964:M964"/>
    <mergeCell ref="A953:M953"/>
    <mergeCell ref="A952:M952"/>
    <mergeCell ref="A950:M950"/>
    <mergeCell ref="A949:M949"/>
    <mergeCell ref="N959:Q959"/>
    <mergeCell ref="A948:M948"/>
    <mergeCell ref="A956:H956"/>
    <mergeCell ref="N953:Q953"/>
    <mergeCell ref="R953:V953"/>
    <mergeCell ref="A1338:L1338"/>
    <mergeCell ref="A1166:M1166"/>
    <mergeCell ref="AG1172:AO1172"/>
    <mergeCell ref="P1171:X1171"/>
    <mergeCell ref="Y1171:AB1171"/>
    <mergeCell ref="AC1171:AF1171"/>
    <mergeCell ref="P1169:X1170"/>
    <mergeCell ref="AP1176:AU1176"/>
    <mergeCell ref="AP1177:AU1177"/>
    <mergeCell ref="AP1178:AU1178"/>
    <mergeCell ref="AP1179:AU1179"/>
    <mergeCell ref="A965:M965"/>
    <mergeCell ref="M1328:T1328"/>
    <mergeCell ref="U1328:AA1328"/>
    <mergeCell ref="A1337:L1337"/>
    <mergeCell ref="R971:V971"/>
    <mergeCell ref="AQ973:BB973"/>
    <mergeCell ref="W971:AB971"/>
    <mergeCell ref="AC971:AH971"/>
    <mergeCell ref="AI971:AP971"/>
    <mergeCell ref="AQ969:BB969"/>
    <mergeCell ref="N970:Q970"/>
    <mergeCell ref="R970:V970"/>
    <mergeCell ref="N972:Q972"/>
    <mergeCell ref="R972:V972"/>
    <mergeCell ref="W972:AB972"/>
    <mergeCell ref="AC972:AH972"/>
    <mergeCell ref="AI972:AP972"/>
    <mergeCell ref="N971:Q971"/>
    <mergeCell ref="AI966:AP966"/>
    <mergeCell ref="AQ966:BB966"/>
    <mergeCell ref="N965:Q965"/>
    <mergeCell ref="W953:AB953"/>
    <mergeCell ref="AC964:AH964"/>
    <mergeCell ref="A968:M968"/>
    <mergeCell ref="A967:M967"/>
    <mergeCell ref="AB1287:AH1287"/>
    <mergeCell ref="AT373:AW373"/>
    <mergeCell ref="AV1166:BB1166"/>
    <mergeCell ref="AV1167:BB1167"/>
    <mergeCell ref="AN519:BB519"/>
    <mergeCell ref="A854:S854"/>
    <mergeCell ref="C1218:Z1218"/>
    <mergeCell ref="C1269:Z1269"/>
    <mergeCell ref="C1320:Z1320"/>
    <mergeCell ref="AI1328:AO1328"/>
    <mergeCell ref="A925:L925"/>
    <mergeCell ref="M925:T925"/>
    <mergeCell ref="U841:X841"/>
    <mergeCell ref="Y841:AA841"/>
    <mergeCell ref="AC963:AH963"/>
    <mergeCell ref="A946:M946"/>
    <mergeCell ref="A945:M945"/>
    <mergeCell ref="A940:M940"/>
    <mergeCell ref="C1161:Z1161"/>
    <mergeCell ref="A852:S852"/>
    <mergeCell ref="AQ497:BB497"/>
    <mergeCell ref="AQ498:BB499"/>
    <mergeCell ref="M926:T926"/>
    <mergeCell ref="BB374:BF374"/>
    <mergeCell ref="AB926:AH926"/>
    <mergeCell ref="AI926:AO926"/>
    <mergeCell ref="AP926:BB926"/>
    <mergeCell ref="N688:S688"/>
    <mergeCell ref="T688:Z688"/>
    <mergeCell ref="V379:Y382"/>
    <mergeCell ref="Z379:AC382"/>
    <mergeCell ref="I1053:N1053"/>
    <mergeCell ref="A1040:BB1044"/>
    <mergeCell ref="C1378:Z1378"/>
    <mergeCell ref="C1404:Z1404"/>
    <mergeCell ref="C1428:Z1428"/>
    <mergeCell ref="AP1166:AU1166"/>
    <mergeCell ref="AP1167:AU1167"/>
    <mergeCell ref="AP1168:AU1168"/>
    <mergeCell ref="AP1169:AU1170"/>
    <mergeCell ref="AP1171:AU1171"/>
    <mergeCell ref="AI1341:AO1343"/>
    <mergeCell ref="M1333:T1334"/>
    <mergeCell ref="AX373:BA373"/>
    <mergeCell ref="BB373:BF373"/>
    <mergeCell ref="Z373:AC373"/>
    <mergeCell ref="AD373:AG373"/>
    <mergeCell ref="N471:S471"/>
    <mergeCell ref="A497:M497"/>
    <mergeCell ref="A498:M498"/>
    <mergeCell ref="N595:S595"/>
    <mergeCell ref="P626:W626"/>
    <mergeCell ref="AI617:BB617"/>
    <mergeCell ref="AI618:BB618"/>
    <mergeCell ref="P618:W618"/>
    <mergeCell ref="P629:W629"/>
    <mergeCell ref="A500:M500"/>
    <mergeCell ref="T504:Z505"/>
    <mergeCell ref="AD374:AG374"/>
    <mergeCell ref="J373:M373"/>
    <mergeCell ref="Z363:AC363"/>
    <mergeCell ref="AL368:AO371"/>
    <mergeCell ref="AH368:AK371"/>
    <mergeCell ref="AD363:AG363"/>
    <mergeCell ref="AH363:AK363"/>
    <mergeCell ref="AT368:AW371"/>
    <mergeCell ref="AX368:BA371"/>
    <mergeCell ref="BB368:BF371"/>
    <mergeCell ref="AT372:AW372"/>
    <mergeCell ref="AX372:BA372"/>
    <mergeCell ref="BB372:BF372"/>
    <mergeCell ref="BB363:BF363"/>
    <mergeCell ref="AT364:AW366"/>
    <mergeCell ref="AX364:BA366"/>
    <mergeCell ref="BB364:BF366"/>
    <mergeCell ref="U1333:AA1334"/>
    <mergeCell ref="AB1333:AH1334"/>
    <mergeCell ref="AI1333:AO1334"/>
    <mergeCell ref="AD445:AJ446"/>
    <mergeCell ref="T506:Z506"/>
    <mergeCell ref="AA506:AG506"/>
    <mergeCell ref="AH506:AP506"/>
    <mergeCell ref="C699:Z699"/>
    <mergeCell ref="N687:S687"/>
    <mergeCell ref="T687:Z687"/>
    <mergeCell ref="AA687:AG687"/>
    <mergeCell ref="AH687:AP687"/>
    <mergeCell ref="AI615:BB615"/>
    <mergeCell ref="P614:W614"/>
    <mergeCell ref="P615:W615"/>
    <mergeCell ref="A629:O629"/>
    <mergeCell ref="A595:M595"/>
    <mergeCell ref="AT124:AX125"/>
    <mergeCell ref="AT363:AW363"/>
    <mergeCell ref="AX363:BA363"/>
    <mergeCell ref="AT144:AX144"/>
    <mergeCell ref="AX327:BA327"/>
    <mergeCell ref="AT328:AW328"/>
    <mergeCell ref="H173:AX173"/>
    <mergeCell ref="H229:AX229"/>
    <mergeCell ref="C285:Z285"/>
    <mergeCell ref="F361:I361"/>
    <mergeCell ref="A355:E355"/>
    <mergeCell ref="AP357:AS360"/>
    <mergeCell ref="C226:Z226"/>
    <mergeCell ref="AK248:AN250"/>
    <mergeCell ref="AK241:AN244"/>
    <mergeCell ref="AK267:AN267"/>
    <mergeCell ref="AK263:AN266"/>
    <mergeCell ref="AG211:AJ211"/>
    <mergeCell ref="AT145:AX146"/>
    <mergeCell ref="AT148:AX149"/>
    <mergeCell ref="AT150:AX151"/>
    <mergeCell ref="AT185:AX188"/>
    <mergeCell ref="AT189:AX189"/>
    <mergeCell ref="AT190:AX190"/>
    <mergeCell ref="AH161:BB161"/>
    <mergeCell ref="AO175:AS175"/>
    <mergeCell ref="AG192:AJ194"/>
    <mergeCell ref="AG200:AJ200"/>
    <mergeCell ref="AL363:AO363"/>
    <mergeCell ref="AP363:AS363"/>
    <mergeCell ref="AG201:AJ201"/>
    <mergeCell ref="AG180:AJ180"/>
    <mergeCell ref="A11:BB11"/>
    <mergeCell ref="A40:BB40"/>
    <mergeCell ref="A42:BB42"/>
    <mergeCell ref="C61:Z61"/>
    <mergeCell ref="C114:Z114"/>
    <mergeCell ref="C169:Z169"/>
    <mergeCell ref="AT143:AX143"/>
    <mergeCell ref="AT142:AX142"/>
    <mergeCell ref="AT140:AX141"/>
    <mergeCell ref="AT137:AX138"/>
    <mergeCell ref="L144:O144"/>
    <mergeCell ref="P144:S144"/>
    <mergeCell ref="AC148:AG149"/>
    <mergeCell ref="L142:O142"/>
    <mergeCell ref="P142:S142"/>
    <mergeCell ref="T142:W142"/>
    <mergeCell ref="X143:AB143"/>
    <mergeCell ref="AC143:AG143"/>
    <mergeCell ref="T144:W144"/>
    <mergeCell ref="T145:W146"/>
    <mergeCell ref="X145:AB146"/>
    <mergeCell ref="AC145:AG146"/>
    <mergeCell ref="AH145:AL146"/>
    <mergeCell ref="AT103:AX103"/>
    <mergeCell ref="AT136:AX136"/>
    <mergeCell ref="AT135:AX135"/>
    <mergeCell ref="AT134:AX134"/>
    <mergeCell ref="AT132:AX133"/>
    <mergeCell ref="AT129:AX130"/>
    <mergeCell ref="AT128:AX128"/>
    <mergeCell ref="AT127:AX127"/>
    <mergeCell ref="AT126:AX126"/>
    <mergeCell ref="C2:Z2"/>
    <mergeCell ref="A33:BB33"/>
    <mergeCell ref="A34:BB34"/>
    <mergeCell ref="A35:BB35"/>
    <mergeCell ref="A37:BB37"/>
    <mergeCell ref="A38:BB38"/>
    <mergeCell ref="AM7:BB7"/>
    <mergeCell ref="S7:X7"/>
    <mergeCell ref="A15:BB15"/>
    <mergeCell ref="F362:I362"/>
    <mergeCell ref="R357:U360"/>
    <mergeCell ref="V357:Y360"/>
    <mergeCell ref="Z357:AC360"/>
    <mergeCell ref="AP362:AS362"/>
    <mergeCell ref="AP329:AS331"/>
    <mergeCell ref="AH346:AK354"/>
    <mergeCell ref="AD346:AG354"/>
    <mergeCell ref="AP327:AS327"/>
    <mergeCell ref="BB327:BF327"/>
    <mergeCell ref="BB328:BF328"/>
    <mergeCell ref="BB329:BF331"/>
    <mergeCell ref="BB333:BF336"/>
    <mergeCell ref="AT318:AW320"/>
    <mergeCell ref="AX318:BA320"/>
    <mergeCell ref="AT322:AW325"/>
    <mergeCell ref="AT326:AW326"/>
    <mergeCell ref="AT327:AW327"/>
    <mergeCell ref="BB318:BF320"/>
    <mergeCell ref="AT315:AW315"/>
    <mergeCell ref="AX315:BA315"/>
    <mergeCell ref="AT316:AW316"/>
    <mergeCell ref="AT94:AX94"/>
    <mergeCell ref="AX317:BA317"/>
    <mergeCell ref="AT346:AW354"/>
    <mergeCell ref="AX346:BA354"/>
    <mergeCell ref="BB346:BF354"/>
    <mergeCell ref="AT355:AW355"/>
    <mergeCell ref="AX355:BA355"/>
    <mergeCell ref="BB355:BF355"/>
    <mergeCell ref="AO196:AS199"/>
    <mergeCell ref="AO200:AS200"/>
    <mergeCell ref="AP317:AS317"/>
    <mergeCell ref="BB309:BF309"/>
    <mergeCell ref="BB311:BF314"/>
    <mergeCell ref="BB315:BF315"/>
    <mergeCell ref="BB316:BF316"/>
    <mergeCell ref="BB317:BF317"/>
    <mergeCell ref="AT203:AX205"/>
    <mergeCell ref="AT207:AX210"/>
    <mergeCell ref="AO248:AS250"/>
    <mergeCell ref="AO241:AS244"/>
    <mergeCell ref="AL346:AO354"/>
    <mergeCell ref="AX328:BA328"/>
    <mergeCell ref="AT329:AW331"/>
    <mergeCell ref="AX329:BA331"/>
    <mergeCell ref="AP333:AS336"/>
    <mergeCell ref="AP328:AS328"/>
    <mergeCell ref="AN342:BB342"/>
    <mergeCell ref="AT337:AW339"/>
    <mergeCell ref="AX337:BA339"/>
    <mergeCell ref="AX326:BA326"/>
    <mergeCell ref="AP322:AS325"/>
    <mergeCell ref="BB337:BF339"/>
    <mergeCell ref="AT263:AX266"/>
    <mergeCell ref="AT267:AX267"/>
    <mergeCell ref="AT268:AX268"/>
    <mergeCell ref="AK183:AN183"/>
    <mergeCell ref="AT177:AW177"/>
    <mergeCell ref="AO183:AS183"/>
    <mergeCell ref="AT183:AW183"/>
    <mergeCell ref="AK258:AN258"/>
    <mergeCell ref="AO258:AS258"/>
    <mergeCell ref="AK235:AN235"/>
    <mergeCell ref="AT241:AX244"/>
    <mergeCell ref="AO180:AS180"/>
    <mergeCell ref="AK177:AN177"/>
    <mergeCell ref="AK178:AN178"/>
    <mergeCell ref="AK180:AN180"/>
    <mergeCell ref="AT245:AX245"/>
    <mergeCell ref="AT246:AX246"/>
    <mergeCell ref="AT247:AX247"/>
    <mergeCell ref="AT248:AX250"/>
    <mergeCell ref="AT252:AX255"/>
    <mergeCell ref="AT256:AX256"/>
    <mergeCell ref="AT257:AX257"/>
    <mergeCell ref="AT258:AX258"/>
    <mergeCell ref="AT259:AX261"/>
    <mergeCell ref="AT211:AX211"/>
    <mergeCell ref="AT212:AX212"/>
    <mergeCell ref="AT191:AX191"/>
    <mergeCell ref="AT192:AX194"/>
    <mergeCell ref="AT196:AX199"/>
    <mergeCell ref="AT200:AX200"/>
    <mergeCell ref="AT201:AX201"/>
    <mergeCell ref="AT202:AX202"/>
    <mergeCell ref="AK247:AN247"/>
    <mergeCell ref="AT278:AX280"/>
    <mergeCell ref="AD285:AK285"/>
    <mergeCell ref="AT269:AX269"/>
    <mergeCell ref="AT270:AX272"/>
    <mergeCell ref="M274:Q277"/>
    <mergeCell ref="R274:V277"/>
    <mergeCell ref="W274:AA277"/>
    <mergeCell ref="AB274:AF277"/>
    <mergeCell ref="W269:AA269"/>
    <mergeCell ref="AB269:AF269"/>
    <mergeCell ref="AO256:AS256"/>
    <mergeCell ref="AK259:AN261"/>
    <mergeCell ref="F300:I308"/>
    <mergeCell ref="J300:M308"/>
    <mergeCell ref="AG278:AJ280"/>
    <mergeCell ref="AT274:AX277"/>
    <mergeCell ref="AK270:AN272"/>
    <mergeCell ref="AO270:AS272"/>
    <mergeCell ref="AP300:AS308"/>
    <mergeCell ref="AH288:BB288"/>
    <mergeCell ref="AG274:AJ277"/>
    <mergeCell ref="AH290:BB290"/>
    <mergeCell ref="AO274:AS277"/>
    <mergeCell ref="H278:L280"/>
    <mergeCell ref="AK278:AN280"/>
    <mergeCell ref="M278:Q280"/>
    <mergeCell ref="R278:V280"/>
    <mergeCell ref="W278:AA280"/>
    <mergeCell ref="AB278:AF280"/>
    <mergeCell ref="AB270:AF272"/>
    <mergeCell ref="AG270:AJ272"/>
    <mergeCell ref="AN285:BB285"/>
    <mergeCell ref="AD300:AG308"/>
    <mergeCell ref="AH300:AK308"/>
    <mergeCell ref="AG214:AJ216"/>
    <mergeCell ref="AG202:AJ202"/>
    <mergeCell ref="AG203:AJ205"/>
    <mergeCell ref="AO190:AS190"/>
    <mergeCell ref="AO191:AS191"/>
    <mergeCell ref="AO192:AS194"/>
    <mergeCell ref="AK185:AN188"/>
    <mergeCell ref="AK189:AN189"/>
    <mergeCell ref="AK190:AN190"/>
    <mergeCell ref="AK191:AN191"/>
    <mergeCell ref="AK192:AN194"/>
    <mergeCell ref="AO211:AS211"/>
    <mergeCell ref="AO212:AS212"/>
    <mergeCell ref="AO185:AS188"/>
    <mergeCell ref="AO189:AS189"/>
    <mergeCell ref="AG196:AJ199"/>
    <mergeCell ref="AG207:AJ210"/>
    <mergeCell ref="AB185:AF188"/>
    <mergeCell ref="AB189:AF189"/>
    <mergeCell ref="AB190:AF190"/>
    <mergeCell ref="AB191:AF191"/>
    <mergeCell ref="AB192:AF194"/>
    <mergeCell ref="AO267:AS267"/>
    <mergeCell ref="AO259:AS261"/>
    <mergeCell ref="AO263:AS266"/>
    <mergeCell ref="AO214:AS216"/>
    <mergeCell ref="AG212:AJ212"/>
    <mergeCell ref="AG213:AJ213"/>
    <mergeCell ref="AB212:AF212"/>
    <mergeCell ref="AO213:AS213"/>
    <mergeCell ref="A471:M471"/>
    <mergeCell ref="A427:J427"/>
    <mergeCell ref="AD454:AJ455"/>
    <mergeCell ref="AK454:AQ455"/>
    <mergeCell ref="C403:Z403"/>
    <mergeCell ref="C462:Z462"/>
    <mergeCell ref="AA471:AG471"/>
    <mergeCell ref="F318:I320"/>
    <mergeCell ref="J318:M320"/>
    <mergeCell ref="N318:Q320"/>
    <mergeCell ref="R318:U320"/>
    <mergeCell ref="V318:Y320"/>
    <mergeCell ref="Z318:AC320"/>
    <mergeCell ref="AK440:AQ440"/>
    <mergeCell ref="K427:O427"/>
    <mergeCell ref="P427:W427"/>
    <mergeCell ref="X427:AF427"/>
    <mergeCell ref="AD440:AJ440"/>
    <mergeCell ref="A428:J428"/>
    <mergeCell ref="J383:M385"/>
    <mergeCell ref="N383:Q385"/>
    <mergeCell ref="AQ466:BB466"/>
    <mergeCell ref="AQ467:BB467"/>
    <mergeCell ref="AQ468:BB468"/>
    <mergeCell ref="A467:M467"/>
    <mergeCell ref="AH467:AP467"/>
    <mergeCell ref="AH468:AP468"/>
    <mergeCell ref="AD379:AG382"/>
    <mergeCell ref="BB326:BF326"/>
    <mergeCell ref="AL373:AO373"/>
    <mergeCell ref="N373:Q373"/>
    <mergeCell ref="R374:U374"/>
    <mergeCell ref="V374:Y374"/>
    <mergeCell ref="AA497:AG497"/>
    <mergeCell ref="AA498:AG499"/>
    <mergeCell ref="AA500:AG500"/>
    <mergeCell ref="AH497:AP497"/>
    <mergeCell ref="BB322:BF325"/>
    <mergeCell ref="AQ500:BB500"/>
    <mergeCell ref="AA686:AG686"/>
    <mergeCell ref="AH686:AP686"/>
    <mergeCell ref="AQ686:BB686"/>
    <mergeCell ref="AL510:BB510"/>
    <mergeCell ref="AQ593:BB593"/>
    <mergeCell ref="N594:S594"/>
    <mergeCell ref="AH594:AP594"/>
    <mergeCell ref="AQ594:BB594"/>
    <mergeCell ref="N596:S597"/>
    <mergeCell ref="AI626:BB626"/>
    <mergeCell ref="AD636:AK636"/>
    <mergeCell ref="AN636:BB636"/>
    <mergeCell ref="X626:AH626"/>
    <mergeCell ref="X632:AH632"/>
    <mergeCell ref="AI632:BB632"/>
    <mergeCell ref="X633:AH633"/>
    <mergeCell ref="X614:AH614"/>
    <mergeCell ref="AI614:BB614"/>
    <mergeCell ref="T475:Z475"/>
    <mergeCell ref="AA475:AG475"/>
    <mergeCell ref="T470:Z470"/>
    <mergeCell ref="T686:Z686"/>
    <mergeCell ref="N374:Q374"/>
    <mergeCell ref="AH601:AP602"/>
    <mergeCell ref="AH607:AP607"/>
    <mergeCell ref="T605:Z605"/>
    <mergeCell ref="AA606:AG606"/>
    <mergeCell ref="AH606:AP606"/>
    <mergeCell ref="AQ606:BB606"/>
    <mergeCell ref="X613:AH613"/>
    <mergeCell ref="AI613:BB613"/>
    <mergeCell ref="AA607:AG607"/>
    <mergeCell ref="P440:V440"/>
    <mergeCell ref="W440:AC440"/>
    <mergeCell ref="AP364:AS366"/>
    <mergeCell ref="M1335:T1335"/>
    <mergeCell ref="U1335:AA1335"/>
    <mergeCell ref="AB1335:AH1335"/>
    <mergeCell ref="AI1335:AO1335"/>
    <mergeCell ref="AQ964:BB964"/>
    <mergeCell ref="M1329:T1329"/>
    <mergeCell ref="R960:V960"/>
    <mergeCell ref="W960:AB960"/>
    <mergeCell ref="AC960:AH960"/>
    <mergeCell ref="R961:V961"/>
    <mergeCell ref="AC961:AH961"/>
    <mergeCell ref="AI961:AP961"/>
    <mergeCell ref="AV1174:BB1175"/>
    <mergeCell ref="A947:M947"/>
    <mergeCell ref="A499:M499"/>
    <mergeCell ref="AC959:AH959"/>
    <mergeCell ref="AP1333:AV1334"/>
    <mergeCell ref="AQ471:BB471"/>
    <mergeCell ref="AB837:AE837"/>
    <mergeCell ref="AF837:AH837"/>
    <mergeCell ref="AI835:AL835"/>
    <mergeCell ref="AM835:AO835"/>
    <mergeCell ref="AI836:AL836"/>
    <mergeCell ref="AM836:AO836"/>
    <mergeCell ref="AI837:AL837"/>
    <mergeCell ref="AM837:AO837"/>
    <mergeCell ref="AQ937:BB937"/>
    <mergeCell ref="AB833:AE833"/>
    <mergeCell ref="AF833:AH833"/>
    <mergeCell ref="R949:V949"/>
    <mergeCell ref="W949:AB949"/>
    <mergeCell ref="AC949:AH949"/>
    <mergeCell ref="AI949:AP949"/>
    <mergeCell ref="AC957:AH957"/>
    <mergeCell ref="AI957:AP957"/>
    <mergeCell ref="AI956:AP956"/>
    <mergeCell ref="W957:AB957"/>
    <mergeCell ref="AC952:AH952"/>
    <mergeCell ref="AI952:AP952"/>
    <mergeCell ref="AC940:AH940"/>
    <mergeCell ref="AC941:AH941"/>
    <mergeCell ref="Q834:T834"/>
    <mergeCell ref="Q836:T836"/>
    <mergeCell ref="Y834:AA834"/>
    <mergeCell ref="U835:X835"/>
    <mergeCell ref="Y835:AA835"/>
    <mergeCell ref="U836:X836"/>
    <mergeCell ref="U840:X840"/>
    <mergeCell ref="AB839:AE839"/>
    <mergeCell ref="AF839:AH839"/>
    <mergeCell ref="AB836:AE836"/>
    <mergeCell ref="AF836:AH836"/>
    <mergeCell ref="U838:X838"/>
    <mergeCell ref="Y838:AA838"/>
    <mergeCell ref="U839:X839"/>
    <mergeCell ref="Y839:AA839"/>
    <mergeCell ref="Y840:AA840"/>
    <mergeCell ref="AI828:AL828"/>
    <mergeCell ref="AM828:AO828"/>
    <mergeCell ref="M835:P835"/>
    <mergeCell ref="Q835:T835"/>
    <mergeCell ref="M839:P839"/>
    <mergeCell ref="Q839:T839"/>
    <mergeCell ref="A837:L837"/>
    <mergeCell ref="M837:P837"/>
    <mergeCell ref="Q837:T837"/>
    <mergeCell ref="A838:L838"/>
    <mergeCell ref="M838:P838"/>
    <mergeCell ref="A836:L836"/>
    <mergeCell ref="A840:L840"/>
    <mergeCell ref="AM839:AO839"/>
    <mergeCell ref="AI840:AL840"/>
    <mergeCell ref="AM840:AO840"/>
    <mergeCell ref="AB840:AE840"/>
    <mergeCell ref="AF840:AH840"/>
    <mergeCell ref="AI834:AL834"/>
    <mergeCell ref="AM834:AO834"/>
    <mergeCell ref="M840:P840"/>
    <mergeCell ref="Q840:T840"/>
    <mergeCell ref="AI838:AL838"/>
    <mergeCell ref="AM838:AO838"/>
    <mergeCell ref="AB835:AE835"/>
    <mergeCell ref="AF835:AH835"/>
    <mergeCell ref="U833:X833"/>
    <mergeCell ref="Y833:AA833"/>
    <mergeCell ref="U834:X834"/>
    <mergeCell ref="Y836:AA836"/>
    <mergeCell ref="U837:X837"/>
    <mergeCell ref="Y837:AA837"/>
    <mergeCell ref="W765:AB765"/>
    <mergeCell ref="AC765:AH765"/>
    <mergeCell ref="AI765:AP765"/>
    <mergeCell ref="AQ765:BB765"/>
    <mergeCell ref="C816:Z816"/>
    <mergeCell ref="AI787:BB787"/>
    <mergeCell ref="AI788:BB788"/>
    <mergeCell ref="M829:P829"/>
    <mergeCell ref="AI802:BB802"/>
    <mergeCell ref="AI803:BB803"/>
    <mergeCell ref="Q831:T831"/>
    <mergeCell ref="AW826:BB826"/>
    <mergeCell ref="AW827:BB827"/>
    <mergeCell ref="AW828:BB828"/>
    <mergeCell ref="AW829:BB829"/>
    <mergeCell ref="AP827:AV827"/>
    <mergeCell ref="AI829:AL829"/>
    <mergeCell ref="AM829:AO829"/>
    <mergeCell ref="AI830:AL830"/>
    <mergeCell ref="AM830:AO830"/>
    <mergeCell ref="AP821:BB821"/>
    <mergeCell ref="AP822:BB822"/>
    <mergeCell ref="AP823:BB823"/>
    <mergeCell ref="AP824:BB824"/>
    <mergeCell ref="AI822:AO822"/>
    <mergeCell ref="AI799:BB799"/>
    <mergeCell ref="AI800:BB800"/>
    <mergeCell ref="AI801:BB801"/>
    <mergeCell ref="W768:AB768"/>
    <mergeCell ref="U826:X826"/>
    <mergeCell ref="U827:X827"/>
    <mergeCell ref="M826:P826"/>
    <mergeCell ref="AP828:AV828"/>
    <mergeCell ref="AP829:AV829"/>
    <mergeCell ref="AP830:AV830"/>
    <mergeCell ref="AF827:AH827"/>
    <mergeCell ref="AB828:AE828"/>
    <mergeCell ref="AF828:AH828"/>
    <mergeCell ref="AB829:AE829"/>
    <mergeCell ref="Q826:T826"/>
    <mergeCell ref="M827:P827"/>
    <mergeCell ref="Q827:T827"/>
    <mergeCell ref="AB827:AE827"/>
    <mergeCell ref="I768:N768"/>
    <mergeCell ref="O768:V768"/>
    <mergeCell ref="AI786:BB786"/>
    <mergeCell ref="AI783:BB783"/>
    <mergeCell ref="AI779:BB779"/>
    <mergeCell ref="A776:AH776"/>
    <mergeCell ref="AI776:BB776"/>
    <mergeCell ref="AI826:AL826"/>
    <mergeCell ref="AM826:AO826"/>
    <mergeCell ref="AI827:AL827"/>
    <mergeCell ref="AM827:AO827"/>
    <mergeCell ref="AI798:BB798"/>
    <mergeCell ref="A794:AH794"/>
    <mergeCell ref="AI794:BB794"/>
    <mergeCell ref="AI796:BB796"/>
    <mergeCell ref="AI793:BB793"/>
    <mergeCell ref="I765:N765"/>
    <mergeCell ref="O765:V765"/>
    <mergeCell ref="I766:N766"/>
    <mergeCell ref="O766:V766"/>
    <mergeCell ref="W766:AB766"/>
    <mergeCell ref="AC766:AH766"/>
    <mergeCell ref="AM748:BB748"/>
    <mergeCell ref="A749:S749"/>
    <mergeCell ref="A762:H762"/>
    <mergeCell ref="C756:Z756"/>
    <mergeCell ref="AI764:AP764"/>
    <mergeCell ref="W764:AB764"/>
    <mergeCell ref="I767:N767"/>
    <mergeCell ref="O767:V767"/>
    <mergeCell ref="W767:AB767"/>
    <mergeCell ref="AC768:AH768"/>
    <mergeCell ref="AI768:AP768"/>
    <mergeCell ref="AQ768:BB768"/>
    <mergeCell ref="A828:L828"/>
    <mergeCell ref="M825:P825"/>
    <mergeCell ref="Q825:T825"/>
    <mergeCell ref="Y825:AA825"/>
    <mergeCell ref="U825:X825"/>
    <mergeCell ref="A825:L825"/>
    <mergeCell ref="Y826:AA826"/>
    <mergeCell ref="Y827:AA827"/>
    <mergeCell ref="U828:X828"/>
    <mergeCell ref="Y828:AA828"/>
    <mergeCell ref="U829:X829"/>
    <mergeCell ref="Y829:AA829"/>
    <mergeCell ref="U831:X831"/>
    <mergeCell ref="Y831:AA831"/>
    <mergeCell ref="W703:AB703"/>
    <mergeCell ref="W704:AB704"/>
    <mergeCell ref="T742:Z742"/>
    <mergeCell ref="A743:S743"/>
    <mergeCell ref="A747:S747"/>
    <mergeCell ref="T747:Z747"/>
    <mergeCell ref="AA747:AL747"/>
    <mergeCell ref="A745:S745"/>
    <mergeCell ref="T745:Z745"/>
    <mergeCell ref="A746:S746"/>
    <mergeCell ref="T746:Z746"/>
    <mergeCell ref="AA746:AL746"/>
    <mergeCell ref="A761:H761"/>
    <mergeCell ref="A748:S748"/>
    <mergeCell ref="T748:Z748"/>
    <mergeCell ref="AA748:AL748"/>
    <mergeCell ref="AC759:BB759"/>
    <mergeCell ref="A793:AH793"/>
    <mergeCell ref="AI969:AP969"/>
    <mergeCell ref="AQ766:BB766"/>
    <mergeCell ref="AC767:AH767"/>
    <mergeCell ref="AI767:AP767"/>
    <mergeCell ref="AQ767:BB767"/>
    <mergeCell ref="AC761:BB761"/>
    <mergeCell ref="AC762:AH762"/>
    <mergeCell ref="AI762:AP762"/>
    <mergeCell ref="AC704:AI704"/>
    <mergeCell ref="A739:S739"/>
    <mergeCell ref="T739:Z739"/>
    <mergeCell ref="W708:AB708"/>
    <mergeCell ref="AC708:AI708"/>
    <mergeCell ref="I764:N764"/>
    <mergeCell ref="O763:V763"/>
    <mergeCell ref="AC760:BB760"/>
    <mergeCell ref="A765:H765"/>
    <mergeCell ref="O764:V764"/>
    <mergeCell ref="T744:Z744"/>
    <mergeCell ref="Q707:V707"/>
    <mergeCell ref="W707:AB707"/>
    <mergeCell ref="AC707:AI707"/>
    <mergeCell ref="A709:P709"/>
    <mergeCell ref="A710:P710"/>
    <mergeCell ref="A711:P711"/>
    <mergeCell ref="Q710:V710"/>
    <mergeCell ref="A751:BB754"/>
    <mergeCell ref="I762:N762"/>
    <mergeCell ref="AM743:BB743"/>
    <mergeCell ref="O762:V762"/>
    <mergeCell ref="W762:AB762"/>
    <mergeCell ref="T735:Z735"/>
    <mergeCell ref="N973:Q973"/>
    <mergeCell ref="R973:V973"/>
    <mergeCell ref="W973:AB973"/>
    <mergeCell ref="AC973:AH973"/>
    <mergeCell ref="AI973:AP973"/>
    <mergeCell ref="X621:AH622"/>
    <mergeCell ref="AI633:BB633"/>
    <mergeCell ref="P634:W634"/>
    <mergeCell ref="AI627:BB627"/>
    <mergeCell ref="P620:W620"/>
    <mergeCell ref="AH605:AP605"/>
    <mergeCell ref="AC975:AH975"/>
    <mergeCell ref="AI975:AP975"/>
    <mergeCell ref="A995:V995"/>
    <mergeCell ref="W995:AD995"/>
    <mergeCell ref="AE995:AL995"/>
    <mergeCell ref="AI625:BB625"/>
    <mergeCell ref="AE992:AL992"/>
    <mergeCell ref="A993:V993"/>
    <mergeCell ref="W993:AD993"/>
    <mergeCell ref="A991:V992"/>
    <mergeCell ref="W992:AD992"/>
    <mergeCell ref="A974:M974"/>
    <mergeCell ref="N974:Q974"/>
    <mergeCell ref="R974:V974"/>
    <mergeCell ref="W974:AB974"/>
    <mergeCell ref="AC974:AH974"/>
    <mergeCell ref="AI974:AP974"/>
    <mergeCell ref="N969:Q969"/>
    <mergeCell ref="R969:V969"/>
    <mergeCell ref="W969:AB969"/>
    <mergeCell ref="AC969:AH969"/>
    <mergeCell ref="AE994:AL994"/>
    <mergeCell ref="AM993:BB993"/>
    <mergeCell ref="AE993:AL993"/>
    <mergeCell ref="W991:AL991"/>
    <mergeCell ref="AM998:BB998"/>
    <mergeCell ref="AQ975:BB975"/>
    <mergeCell ref="T601:Z602"/>
    <mergeCell ref="N607:S607"/>
    <mergeCell ref="T607:Z607"/>
    <mergeCell ref="N606:S606"/>
    <mergeCell ref="T606:Z606"/>
    <mergeCell ref="A613:O613"/>
    <mergeCell ref="AI643:BB643"/>
    <mergeCell ref="A994:V994"/>
    <mergeCell ref="AM994:BB994"/>
    <mergeCell ref="W994:AD994"/>
    <mergeCell ref="A975:M975"/>
    <mergeCell ref="N975:Q975"/>
    <mergeCell ref="R975:V975"/>
    <mergeCell ref="W975:AB975"/>
    <mergeCell ref="AN986:BB986"/>
    <mergeCell ref="A970:M970"/>
    <mergeCell ref="A969:M969"/>
    <mergeCell ref="AM991:BB991"/>
    <mergeCell ref="N968:Q968"/>
    <mergeCell ref="R968:V968"/>
    <mergeCell ref="W968:AB968"/>
    <mergeCell ref="AC968:AH968"/>
    <mergeCell ref="AI968:AP968"/>
    <mergeCell ref="AQ968:BB968"/>
    <mergeCell ref="AQ974:BB974"/>
    <mergeCell ref="A973:M973"/>
    <mergeCell ref="W1002:AD1002"/>
    <mergeCell ref="AE1002:AL1002"/>
    <mergeCell ref="AM1002:BB1002"/>
    <mergeCell ref="W997:AD997"/>
    <mergeCell ref="A1003:V1003"/>
    <mergeCell ref="W1003:AD1003"/>
    <mergeCell ref="AE1003:AL1003"/>
    <mergeCell ref="A999:V999"/>
    <mergeCell ref="W999:AD999"/>
    <mergeCell ref="AE999:AL999"/>
    <mergeCell ref="W998:AD998"/>
    <mergeCell ref="AE998:AL998"/>
    <mergeCell ref="A998:V998"/>
    <mergeCell ref="A1000:V1000"/>
    <mergeCell ref="W1000:AD1000"/>
    <mergeCell ref="AE1000:AL1000"/>
    <mergeCell ref="A997:V997"/>
    <mergeCell ref="AM1000:BB1000"/>
    <mergeCell ref="AE997:AL997"/>
    <mergeCell ref="AM997:BB997"/>
    <mergeCell ref="AM999:BB999"/>
    <mergeCell ref="N967:Q967"/>
    <mergeCell ref="R967:V967"/>
    <mergeCell ref="W967:AB967"/>
    <mergeCell ref="AC967:AH967"/>
    <mergeCell ref="AI967:AP967"/>
    <mergeCell ref="AQ965:BB965"/>
    <mergeCell ref="N966:Q966"/>
    <mergeCell ref="N946:Q946"/>
    <mergeCell ref="R946:V946"/>
    <mergeCell ref="N950:Q950"/>
    <mergeCell ref="R950:V950"/>
    <mergeCell ref="W950:AB950"/>
    <mergeCell ref="AC950:AH950"/>
    <mergeCell ref="AI950:AP950"/>
    <mergeCell ref="AQ950:BB950"/>
    <mergeCell ref="N949:Q949"/>
    <mergeCell ref="A506:M506"/>
    <mergeCell ref="N506:S506"/>
    <mergeCell ref="AL509:BB509"/>
    <mergeCell ref="T736:Z736"/>
    <mergeCell ref="AA745:AL745"/>
    <mergeCell ref="AJ702:AP702"/>
    <mergeCell ref="AJ703:AP703"/>
    <mergeCell ref="Q706:V706"/>
    <mergeCell ref="M828:P828"/>
    <mergeCell ref="Q828:T828"/>
    <mergeCell ref="A831:L831"/>
    <mergeCell ref="A829:L829"/>
    <mergeCell ref="A826:L826"/>
    <mergeCell ref="Q829:T829"/>
    <mergeCell ref="M831:P831"/>
    <mergeCell ref="A830:L830"/>
    <mergeCell ref="W959:AB959"/>
    <mergeCell ref="U1014:AC1014"/>
    <mergeCell ref="AD1014:AI1014"/>
    <mergeCell ref="AJ1014:AQ1014"/>
    <mergeCell ref="AJ1009:BB1009"/>
    <mergeCell ref="AC946:AH946"/>
    <mergeCell ref="W940:AB940"/>
    <mergeCell ref="W941:AB941"/>
    <mergeCell ref="R940:V940"/>
    <mergeCell ref="R941:V941"/>
    <mergeCell ref="R942:V942"/>
    <mergeCell ref="AQ952:BB952"/>
    <mergeCell ref="R966:V966"/>
    <mergeCell ref="W966:AB966"/>
    <mergeCell ref="AC966:AH966"/>
    <mergeCell ref="W970:AB970"/>
    <mergeCell ref="AC970:AH970"/>
    <mergeCell ref="AI970:AP970"/>
    <mergeCell ref="AQ970:BB970"/>
    <mergeCell ref="AM995:BB995"/>
    <mergeCell ref="R945:V945"/>
    <mergeCell ref="AQ967:BB967"/>
    <mergeCell ref="R965:V965"/>
    <mergeCell ref="W965:AB965"/>
    <mergeCell ref="AC965:AH965"/>
    <mergeCell ref="AI965:AP965"/>
    <mergeCell ref="AM1003:BB1003"/>
    <mergeCell ref="A1001:V1001"/>
    <mergeCell ref="W1001:AD1001"/>
    <mergeCell ref="AE1001:AL1001"/>
    <mergeCell ref="AM1001:BB1001"/>
    <mergeCell ref="A1002:V1002"/>
    <mergeCell ref="AD1012:AI1012"/>
    <mergeCell ref="AJ1012:AQ1012"/>
    <mergeCell ref="AR1012:BB1012"/>
    <mergeCell ref="U1009:AI1009"/>
    <mergeCell ref="AI938:AP938"/>
    <mergeCell ref="AQ938:BB938"/>
    <mergeCell ref="W938:AB938"/>
    <mergeCell ref="AC938:AH938"/>
    <mergeCell ref="AQ945:BB945"/>
    <mergeCell ref="AQ940:BB940"/>
    <mergeCell ref="AQ941:BB941"/>
    <mergeCell ref="AQ942:BB942"/>
    <mergeCell ref="AQ943:BB943"/>
    <mergeCell ref="AQ944:BB944"/>
    <mergeCell ref="AI940:AP940"/>
    <mergeCell ref="AI941:AP941"/>
    <mergeCell ref="AC942:AH942"/>
    <mergeCell ref="AC943:AH943"/>
    <mergeCell ref="AC944:AH944"/>
    <mergeCell ref="AC939:AH939"/>
    <mergeCell ref="AI939:AP939"/>
    <mergeCell ref="AQ939:BB939"/>
    <mergeCell ref="W945:AB945"/>
    <mergeCell ref="AC945:AH945"/>
    <mergeCell ref="AI945:AP945"/>
    <mergeCell ref="AQ959:BB959"/>
    <mergeCell ref="AC958:AH958"/>
    <mergeCell ref="AI958:AP958"/>
    <mergeCell ref="AQ958:BB958"/>
    <mergeCell ref="AQ949:BB949"/>
    <mergeCell ref="AI946:AP946"/>
    <mergeCell ref="R959:V959"/>
    <mergeCell ref="AD932:AK932"/>
    <mergeCell ref="AN932:BB932"/>
    <mergeCell ref="W937:AB937"/>
    <mergeCell ref="AC937:AH937"/>
    <mergeCell ref="AI937:AP937"/>
    <mergeCell ref="A996:V996"/>
    <mergeCell ref="W996:AD996"/>
    <mergeCell ref="AE996:AL996"/>
    <mergeCell ref="AM996:BB996"/>
    <mergeCell ref="AI942:AP942"/>
    <mergeCell ref="U1013:AC1013"/>
    <mergeCell ref="AD1013:AI1013"/>
    <mergeCell ref="AJ1013:AQ1013"/>
    <mergeCell ref="AR1013:BB1013"/>
    <mergeCell ref="AQ947:BB947"/>
    <mergeCell ref="AI943:AP943"/>
    <mergeCell ref="AI944:AP944"/>
    <mergeCell ref="AQ957:BB957"/>
    <mergeCell ref="W946:AB946"/>
    <mergeCell ref="AC951:AH951"/>
    <mergeCell ref="AI951:AP951"/>
    <mergeCell ref="AM992:BB992"/>
    <mergeCell ref="AQ946:BB946"/>
    <mergeCell ref="N947:Q947"/>
    <mergeCell ref="R947:V947"/>
    <mergeCell ref="W947:AB947"/>
    <mergeCell ref="AC947:AH947"/>
    <mergeCell ref="AI947:AP947"/>
    <mergeCell ref="N948:Q948"/>
    <mergeCell ref="AQ971:BB971"/>
    <mergeCell ref="AQ972:BB972"/>
    <mergeCell ref="U1012:AC1012"/>
    <mergeCell ref="Y895:AK895"/>
    <mergeCell ref="Y893:AK893"/>
    <mergeCell ref="AL893:BB893"/>
    <mergeCell ref="AG914:BB914"/>
    <mergeCell ref="AL895:BB895"/>
    <mergeCell ref="Y896:AK896"/>
    <mergeCell ref="AL896:BB896"/>
    <mergeCell ref="A1008:T1008"/>
    <mergeCell ref="U1010:AI1010"/>
    <mergeCell ref="AJ1010:BB1010"/>
    <mergeCell ref="U1006:AI1006"/>
    <mergeCell ref="AJ1008:BB1008"/>
    <mergeCell ref="AQ951:BB951"/>
    <mergeCell ref="A951:M951"/>
    <mergeCell ref="N951:Q951"/>
    <mergeCell ref="R951:V951"/>
    <mergeCell ref="W951:AB951"/>
    <mergeCell ref="M921:T921"/>
    <mergeCell ref="M922:T922"/>
    <mergeCell ref="U921:AA922"/>
    <mergeCell ref="AB921:AH922"/>
    <mergeCell ref="AI925:AO925"/>
    <mergeCell ref="AP925:BB925"/>
    <mergeCell ref="U925:AA925"/>
    <mergeCell ref="A923:L923"/>
    <mergeCell ref="M923:T923"/>
    <mergeCell ref="U923:AA923"/>
    <mergeCell ref="AB923:AH923"/>
    <mergeCell ref="AI923:AO923"/>
    <mergeCell ref="A922:L922"/>
    <mergeCell ref="A937:H937"/>
    <mergeCell ref="W939:AB939"/>
    <mergeCell ref="AG910:BB910"/>
    <mergeCell ref="AB834:AE834"/>
    <mergeCell ref="AW832:BB832"/>
    <mergeCell ref="AW833:BB833"/>
    <mergeCell ref="AW834:BB834"/>
    <mergeCell ref="AW835:BB835"/>
    <mergeCell ref="AP831:AV831"/>
    <mergeCell ref="AP832:AV832"/>
    <mergeCell ref="AP833:AV833"/>
    <mergeCell ref="Y892:AK892"/>
    <mergeCell ref="AG859:BB859"/>
    <mergeCell ref="AG851:BB851"/>
    <mergeCell ref="T852:AF852"/>
    <mergeCell ref="A924:L924"/>
    <mergeCell ref="M924:T924"/>
    <mergeCell ref="U924:AA924"/>
    <mergeCell ref="AB924:AH924"/>
    <mergeCell ref="AI924:AO924"/>
    <mergeCell ref="AP924:BB924"/>
    <mergeCell ref="Y887:AK887"/>
    <mergeCell ref="AL887:BB887"/>
    <mergeCell ref="Y891:AK891"/>
    <mergeCell ref="AL891:BB891"/>
    <mergeCell ref="AL888:BB888"/>
    <mergeCell ref="Y889:AK889"/>
    <mergeCell ref="AL889:BB889"/>
    <mergeCell ref="Y890:AK890"/>
    <mergeCell ref="AL890:BB890"/>
    <mergeCell ref="A921:L921"/>
    <mergeCell ref="AL897:BB897"/>
    <mergeCell ref="Y894:AK894"/>
    <mergeCell ref="AL894:BB894"/>
    <mergeCell ref="AI797:BB797"/>
    <mergeCell ref="T855:AF856"/>
    <mergeCell ref="AG855:BB856"/>
    <mergeCell ref="M822:T822"/>
    <mergeCell ref="M823:T823"/>
    <mergeCell ref="U822:AA822"/>
    <mergeCell ref="AB822:AH822"/>
    <mergeCell ref="A805:BB813"/>
    <mergeCell ref="AD816:AK816"/>
    <mergeCell ref="AL878:BB879"/>
    <mergeCell ref="Y880:AK880"/>
    <mergeCell ref="AL880:BB880"/>
    <mergeCell ref="AL875:BB875"/>
    <mergeCell ref="T860:AF861"/>
    <mergeCell ref="AG860:BB861"/>
    <mergeCell ref="T862:AF862"/>
    <mergeCell ref="AF830:AH830"/>
    <mergeCell ref="AB830:AE830"/>
    <mergeCell ref="AI831:AL831"/>
    <mergeCell ref="AM831:AO831"/>
    <mergeCell ref="AI832:AL832"/>
    <mergeCell ref="AM832:AO832"/>
    <mergeCell ref="AI833:AL833"/>
    <mergeCell ref="AM833:AO833"/>
    <mergeCell ref="M836:P836"/>
    <mergeCell ref="A839:L839"/>
    <mergeCell ref="Q838:T838"/>
    <mergeCell ref="AB832:AE832"/>
    <mergeCell ref="AF832:AH832"/>
    <mergeCell ref="A822:L822"/>
    <mergeCell ref="M820:BB820"/>
    <mergeCell ref="AP825:AV825"/>
    <mergeCell ref="AI921:AO922"/>
    <mergeCell ref="AP921:BB922"/>
    <mergeCell ref="AG905:BB905"/>
    <mergeCell ref="T906:AF906"/>
    <mergeCell ref="AG906:BB906"/>
    <mergeCell ref="T911:AF911"/>
    <mergeCell ref="AG911:BB911"/>
    <mergeCell ref="T912:AF912"/>
    <mergeCell ref="AG912:BB912"/>
    <mergeCell ref="T914:AF914"/>
    <mergeCell ref="Y897:AK897"/>
    <mergeCell ref="AG852:BB852"/>
    <mergeCell ref="AG853:BB853"/>
    <mergeCell ref="T854:AF854"/>
    <mergeCell ref="AG854:BB854"/>
    <mergeCell ref="Y882:AK883"/>
    <mergeCell ref="Y876:AK876"/>
    <mergeCell ref="AL876:BB876"/>
    <mergeCell ref="AL877:BB877"/>
    <mergeCell ref="Y886:AK886"/>
    <mergeCell ref="AL886:BB886"/>
    <mergeCell ref="Y877:AK877"/>
    <mergeCell ref="Y878:AK879"/>
    <mergeCell ref="C871:Z871"/>
    <mergeCell ref="T913:AF913"/>
    <mergeCell ref="AG913:BB913"/>
    <mergeCell ref="AG907:BB907"/>
    <mergeCell ref="T908:AF908"/>
    <mergeCell ref="AG908:BB908"/>
    <mergeCell ref="T909:AF909"/>
    <mergeCell ref="AG909:BB909"/>
    <mergeCell ref="T910:AF910"/>
    <mergeCell ref="AW825:BB825"/>
    <mergeCell ref="AP826:AV826"/>
    <mergeCell ref="AL892:BB892"/>
    <mergeCell ref="M832:P832"/>
    <mergeCell ref="T857:AF858"/>
    <mergeCell ref="AG857:BB858"/>
    <mergeCell ref="T859:AF859"/>
    <mergeCell ref="AB826:AE826"/>
    <mergeCell ref="AF826:AH826"/>
    <mergeCell ref="AL882:BB883"/>
    <mergeCell ref="Y884:AK884"/>
    <mergeCell ref="AL884:BB884"/>
    <mergeCell ref="Y885:AK885"/>
    <mergeCell ref="AL885:BB885"/>
    <mergeCell ref="A876:X876"/>
    <mergeCell ref="Y888:AK888"/>
    <mergeCell ref="Q832:T832"/>
    <mergeCell ref="AN871:BB871"/>
    <mergeCell ref="AG862:BB862"/>
    <mergeCell ref="M833:P833"/>
    <mergeCell ref="Q833:T833"/>
    <mergeCell ref="M834:P834"/>
    <mergeCell ref="U832:X832"/>
    <mergeCell ref="Y832:AA832"/>
    <mergeCell ref="U830:X830"/>
    <mergeCell ref="Y830:AA830"/>
    <mergeCell ref="AF829:AH829"/>
    <mergeCell ref="AB831:AE831"/>
    <mergeCell ref="AF831:AH831"/>
    <mergeCell ref="M830:P830"/>
    <mergeCell ref="Q830:T830"/>
    <mergeCell ref="A827:L827"/>
    <mergeCell ref="P638:W638"/>
    <mergeCell ref="X638:AH638"/>
    <mergeCell ref="AI638:BB638"/>
    <mergeCell ref="A638:O638"/>
    <mergeCell ref="P627:W627"/>
    <mergeCell ref="X627:AH627"/>
    <mergeCell ref="P630:W630"/>
    <mergeCell ref="C636:Z636"/>
    <mergeCell ref="T749:Z749"/>
    <mergeCell ref="AA749:AL749"/>
    <mergeCell ref="AM749:BB749"/>
    <mergeCell ref="A712:P712"/>
    <mergeCell ref="Q712:V712"/>
    <mergeCell ref="AG665:BB665"/>
    <mergeCell ref="AG666:BB666"/>
    <mergeCell ref="T665:AF665"/>
    <mergeCell ref="AJ657:BB657"/>
    <mergeCell ref="AG664:BB664"/>
    <mergeCell ref="AJ653:BB653"/>
    <mergeCell ref="AJ654:BB654"/>
    <mergeCell ref="Q702:V702"/>
    <mergeCell ref="Q708:V708"/>
    <mergeCell ref="AQ712:BB712"/>
    <mergeCell ref="AI639:BB639"/>
    <mergeCell ref="AC702:AI702"/>
    <mergeCell ref="Q703:V703"/>
    <mergeCell ref="Q704:V704"/>
    <mergeCell ref="A688:M688"/>
    <mergeCell ref="AJ704:AP704"/>
    <mergeCell ref="AJ705:AP705"/>
    <mergeCell ref="AJ706:AP706"/>
    <mergeCell ref="AQ702:BB702"/>
    <mergeCell ref="X639:AH639"/>
    <mergeCell ref="P641:W641"/>
    <mergeCell ref="P642:W642"/>
    <mergeCell ref="P643:W643"/>
    <mergeCell ref="AI641:BB641"/>
    <mergeCell ref="I761:AB761"/>
    <mergeCell ref="AC705:AI705"/>
    <mergeCell ref="AC706:AI706"/>
    <mergeCell ref="AQ762:BB762"/>
    <mergeCell ref="AC763:AH763"/>
    <mergeCell ref="W763:AB763"/>
    <mergeCell ref="AQ763:BB763"/>
    <mergeCell ref="AI763:AP763"/>
    <mergeCell ref="A665:S665"/>
    <mergeCell ref="I759:AB759"/>
    <mergeCell ref="A667:BB667"/>
    <mergeCell ref="AA679:AG679"/>
    <mergeCell ref="AH679:AP679"/>
    <mergeCell ref="T669:AF669"/>
    <mergeCell ref="A669:S669"/>
    <mergeCell ref="A670:BB670"/>
    <mergeCell ref="A672:S672"/>
    <mergeCell ref="T671:AF671"/>
    <mergeCell ref="AG671:BB671"/>
    <mergeCell ref="T672:AF672"/>
    <mergeCell ref="W655:AI656"/>
    <mergeCell ref="A673:S673"/>
    <mergeCell ref="AM742:BB742"/>
    <mergeCell ref="AG668:BB668"/>
    <mergeCell ref="AG673:BB673"/>
    <mergeCell ref="AG674:BB674"/>
    <mergeCell ref="AG675:BB675"/>
    <mergeCell ref="AQ605:BB605"/>
    <mergeCell ref="AA603:AG603"/>
    <mergeCell ref="P624:W624"/>
    <mergeCell ref="X624:AH624"/>
    <mergeCell ref="A624:O624"/>
    <mergeCell ref="A630:O630"/>
    <mergeCell ref="X625:AH625"/>
    <mergeCell ref="P631:W631"/>
    <mergeCell ref="X631:AH631"/>
    <mergeCell ref="AI631:BB631"/>
    <mergeCell ref="A631:O631"/>
    <mergeCell ref="P625:W625"/>
    <mergeCell ref="A632:O632"/>
    <mergeCell ref="A633:O633"/>
    <mergeCell ref="A653:V653"/>
    <mergeCell ref="W657:AI657"/>
    <mergeCell ref="AQ607:BB607"/>
    <mergeCell ref="AH603:AP603"/>
    <mergeCell ref="AQ603:BB603"/>
    <mergeCell ref="X617:AH617"/>
    <mergeCell ref="W654:AI654"/>
    <mergeCell ref="N604:S604"/>
    <mergeCell ref="T604:Z604"/>
    <mergeCell ref="AA604:AG604"/>
    <mergeCell ref="P623:W623"/>
    <mergeCell ref="X629:AH629"/>
    <mergeCell ref="P621:W622"/>
    <mergeCell ref="W653:AI653"/>
    <mergeCell ref="X618:AH618"/>
    <mergeCell ref="P632:W632"/>
    <mergeCell ref="P633:W633"/>
    <mergeCell ref="AJ655:BB656"/>
    <mergeCell ref="AA601:AG602"/>
    <mergeCell ref="AQ596:BB597"/>
    <mergeCell ref="AQ598:BB599"/>
    <mergeCell ref="T596:Z597"/>
    <mergeCell ref="AQ600:BB600"/>
    <mergeCell ref="N601:S602"/>
    <mergeCell ref="AQ595:BB595"/>
    <mergeCell ref="AQ601:BB602"/>
    <mergeCell ref="A617:O617"/>
    <mergeCell ref="W652:BB652"/>
    <mergeCell ref="AI630:BB630"/>
    <mergeCell ref="X630:AH630"/>
    <mergeCell ref="X641:AH641"/>
    <mergeCell ref="AI621:BB622"/>
    <mergeCell ref="X640:AH640"/>
    <mergeCell ref="AI640:BB640"/>
    <mergeCell ref="AI629:BB629"/>
    <mergeCell ref="X623:AH623"/>
    <mergeCell ref="AQ604:BB604"/>
    <mergeCell ref="A605:M605"/>
    <mergeCell ref="A604:M604"/>
    <mergeCell ref="N605:S605"/>
    <mergeCell ref="N603:S603"/>
    <mergeCell ref="T603:Z603"/>
    <mergeCell ref="AA605:AG605"/>
    <mergeCell ref="T598:Z599"/>
    <mergeCell ref="AH596:AP597"/>
    <mergeCell ref="AI642:BB642"/>
    <mergeCell ref="X620:AH620"/>
    <mergeCell ref="AI620:BB620"/>
    <mergeCell ref="P640:W640"/>
    <mergeCell ref="A627:O627"/>
    <mergeCell ref="AH593:AP593"/>
    <mergeCell ref="AQ591:BB591"/>
    <mergeCell ref="AA591:AG591"/>
    <mergeCell ref="C582:Z582"/>
    <mergeCell ref="A585:BB587"/>
    <mergeCell ref="N589:BB589"/>
    <mergeCell ref="AH590:AP590"/>
    <mergeCell ref="A592:M592"/>
    <mergeCell ref="N592:S592"/>
    <mergeCell ref="T592:Z592"/>
    <mergeCell ref="AA592:AG592"/>
    <mergeCell ref="AH592:AP592"/>
    <mergeCell ref="AQ592:BB592"/>
    <mergeCell ref="AH598:AP599"/>
    <mergeCell ref="AH600:AP600"/>
    <mergeCell ref="T595:Z595"/>
    <mergeCell ref="N598:S599"/>
    <mergeCell ref="N600:S600"/>
    <mergeCell ref="N591:S591"/>
    <mergeCell ref="AH591:AP591"/>
    <mergeCell ref="AD582:AK582"/>
    <mergeCell ref="AN582:BB582"/>
    <mergeCell ref="AA595:AG595"/>
    <mergeCell ref="AH595:AP595"/>
    <mergeCell ref="T600:Z600"/>
    <mergeCell ref="U579:AG579"/>
    <mergeCell ref="AH579:BB579"/>
    <mergeCell ref="AH573:BB573"/>
    <mergeCell ref="U567:AG567"/>
    <mergeCell ref="AH567:BB567"/>
    <mergeCell ref="M565:W565"/>
    <mergeCell ref="A569:T569"/>
    <mergeCell ref="A570:T570"/>
    <mergeCell ref="AH568:BB568"/>
    <mergeCell ref="AI561:BB562"/>
    <mergeCell ref="AH569:BB569"/>
    <mergeCell ref="AH570:BB570"/>
    <mergeCell ref="U568:AG568"/>
    <mergeCell ref="U569:AG569"/>
    <mergeCell ref="A573:T573"/>
    <mergeCell ref="U570:AG570"/>
    <mergeCell ref="X565:AH565"/>
    <mergeCell ref="AI565:BB565"/>
    <mergeCell ref="U573:AG573"/>
    <mergeCell ref="X563:AH564"/>
    <mergeCell ref="AI563:BB564"/>
    <mergeCell ref="AH571:BB571"/>
    <mergeCell ref="AH572:BB572"/>
    <mergeCell ref="U580:AG580"/>
    <mergeCell ref="AH580:BB580"/>
    <mergeCell ref="U574:AG576"/>
    <mergeCell ref="U577:AG578"/>
    <mergeCell ref="AH574:BB576"/>
    <mergeCell ref="AH577:BB578"/>
    <mergeCell ref="AI557:BB557"/>
    <mergeCell ref="AI558:BB558"/>
    <mergeCell ref="A552:T552"/>
    <mergeCell ref="U552:AG552"/>
    <mergeCell ref="U571:AG571"/>
    <mergeCell ref="U572:AG572"/>
    <mergeCell ref="AI559:BB559"/>
    <mergeCell ref="AI560:BB560"/>
    <mergeCell ref="A560:L560"/>
    <mergeCell ref="M560:W560"/>
    <mergeCell ref="M557:W557"/>
    <mergeCell ref="M558:W558"/>
    <mergeCell ref="X556:AH556"/>
    <mergeCell ref="X557:AH557"/>
    <mergeCell ref="X558:AH558"/>
    <mergeCell ref="M561:W562"/>
    <mergeCell ref="X560:AH560"/>
    <mergeCell ref="X561:AH562"/>
    <mergeCell ref="AI555:BB555"/>
    <mergeCell ref="AI556:BB556"/>
    <mergeCell ref="AH552:BB552"/>
    <mergeCell ref="A553:T553"/>
    <mergeCell ref="U553:AG553"/>
    <mergeCell ref="AH553:BB553"/>
    <mergeCell ref="A557:L557"/>
    <mergeCell ref="M563:W564"/>
    <mergeCell ref="U548:AG549"/>
    <mergeCell ref="AH548:BB549"/>
    <mergeCell ref="AH550:BB551"/>
    <mergeCell ref="A550:T550"/>
    <mergeCell ref="A551:T551"/>
    <mergeCell ref="A548:T548"/>
    <mergeCell ref="A549:T549"/>
    <mergeCell ref="A543:T543"/>
    <mergeCell ref="U543:AG543"/>
    <mergeCell ref="AH543:BB543"/>
    <mergeCell ref="A544:T544"/>
    <mergeCell ref="U544:AG544"/>
    <mergeCell ref="AH544:BB544"/>
    <mergeCell ref="A545:T545"/>
    <mergeCell ref="U545:AG545"/>
    <mergeCell ref="AH545:BB545"/>
    <mergeCell ref="A546:T546"/>
    <mergeCell ref="U546:AG546"/>
    <mergeCell ref="AH546:BB546"/>
    <mergeCell ref="A547:T547"/>
    <mergeCell ref="U547:AG547"/>
    <mergeCell ref="AH547:BB547"/>
    <mergeCell ref="U550:AG551"/>
    <mergeCell ref="A541:O541"/>
    <mergeCell ref="P540:Z540"/>
    <mergeCell ref="AA540:AK540"/>
    <mergeCell ref="AL540:BB540"/>
    <mergeCell ref="P541:Z541"/>
    <mergeCell ref="AA541:AK541"/>
    <mergeCell ref="AL511:BB511"/>
    <mergeCell ref="A509:AK509"/>
    <mergeCell ref="A510:AK510"/>
    <mergeCell ref="A540:O540"/>
    <mergeCell ref="P536:Z536"/>
    <mergeCell ref="AA536:AK536"/>
    <mergeCell ref="AL536:BB536"/>
    <mergeCell ref="A537:O537"/>
    <mergeCell ref="A524:AK524"/>
    <mergeCell ref="AL524:BB524"/>
    <mergeCell ref="P539:Z539"/>
    <mergeCell ref="P535:Z535"/>
    <mergeCell ref="AA535:AK535"/>
    <mergeCell ref="AL535:BB535"/>
    <mergeCell ref="A536:O536"/>
    <mergeCell ref="P537:Z537"/>
    <mergeCell ref="AL539:BB539"/>
    <mergeCell ref="AA539:AK539"/>
    <mergeCell ref="A539:O539"/>
    <mergeCell ref="A513:BB517"/>
    <mergeCell ref="AD519:AK519"/>
    <mergeCell ref="A526:BB531"/>
    <mergeCell ref="AA537:AK537"/>
    <mergeCell ref="AL537:BB537"/>
    <mergeCell ref="AL541:BB541"/>
    <mergeCell ref="A538:O538"/>
    <mergeCell ref="P538:Z538"/>
    <mergeCell ref="AA538:AK538"/>
    <mergeCell ref="AQ504:BB505"/>
    <mergeCell ref="A505:M505"/>
    <mergeCell ref="A503:M503"/>
    <mergeCell ref="N503:S503"/>
    <mergeCell ref="T503:Z503"/>
    <mergeCell ref="AA503:AG503"/>
    <mergeCell ref="AH503:AP503"/>
    <mergeCell ref="AA504:AG505"/>
    <mergeCell ref="AH504:AP505"/>
    <mergeCell ref="A501:M501"/>
    <mergeCell ref="A502:M502"/>
    <mergeCell ref="A511:AK511"/>
    <mergeCell ref="A522:AK523"/>
    <mergeCell ref="AL522:BB522"/>
    <mergeCell ref="AL523:BB523"/>
    <mergeCell ref="AQ506:BB506"/>
    <mergeCell ref="AQ503:BB503"/>
    <mergeCell ref="A504:M504"/>
    <mergeCell ref="N504:S505"/>
    <mergeCell ref="A534:O534"/>
    <mergeCell ref="P534:Z534"/>
    <mergeCell ref="AA534:AK534"/>
    <mergeCell ref="AL534:BB534"/>
    <mergeCell ref="A535:O535"/>
    <mergeCell ref="AL538:BB538"/>
    <mergeCell ref="AA501:AG501"/>
    <mergeCell ref="AA502:AG502"/>
    <mergeCell ref="AQ501:BB501"/>
    <mergeCell ref="AQ502:BB502"/>
    <mergeCell ref="C519:Z519"/>
    <mergeCell ref="AH500:AP500"/>
    <mergeCell ref="AH501:AP501"/>
    <mergeCell ref="AH502:AP502"/>
    <mergeCell ref="N497:S497"/>
    <mergeCell ref="N498:S499"/>
    <mergeCell ref="N500:S500"/>
    <mergeCell ref="N501:S501"/>
    <mergeCell ref="N502:S502"/>
    <mergeCell ref="T497:Z497"/>
    <mergeCell ref="T498:Z499"/>
    <mergeCell ref="T500:Z500"/>
    <mergeCell ref="T501:Z501"/>
    <mergeCell ref="T502:Z502"/>
    <mergeCell ref="N494:S494"/>
    <mergeCell ref="T494:Z494"/>
    <mergeCell ref="AA494:AG494"/>
    <mergeCell ref="AH494:AP494"/>
    <mergeCell ref="AH498:AP499"/>
    <mergeCell ref="AQ494:BB494"/>
    <mergeCell ref="N495:S495"/>
    <mergeCell ref="AH495:AP495"/>
    <mergeCell ref="AQ495:BB495"/>
    <mergeCell ref="AH491:AP491"/>
    <mergeCell ref="N492:S492"/>
    <mergeCell ref="AH492:AP492"/>
    <mergeCell ref="AQ492:BB492"/>
    <mergeCell ref="A496:M496"/>
    <mergeCell ref="N496:S496"/>
    <mergeCell ref="T496:Z496"/>
    <mergeCell ref="AA496:AG496"/>
    <mergeCell ref="AH496:AP496"/>
    <mergeCell ref="AQ496:BB496"/>
    <mergeCell ref="A493:M493"/>
    <mergeCell ref="N493:S493"/>
    <mergeCell ref="T493:Z493"/>
    <mergeCell ref="AA493:AG493"/>
    <mergeCell ref="AH493:AP493"/>
    <mergeCell ref="AQ493:BB493"/>
    <mergeCell ref="A480:BB487"/>
    <mergeCell ref="AA476:AG477"/>
    <mergeCell ref="AA478:AG478"/>
    <mergeCell ref="A475:M475"/>
    <mergeCell ref="A478:M478"/>
    <mergeCell ref="N472:S473"/>
    <mergeCell ref="N476:S477"/>
    <mergeCell ref="N478:S478"/>
    <mergeCell ref="A472:M473"/>
    <mergeCell ref="A476:M477"/>
    <mergeCell ref="N474:S474"/>
    <mergeCell ref="N475:S475"/>
    <mergeCell ref="A474:M474"/>
    <mergeCell ref="N490:BB490"/>
    <mergeCell ref="AQ472:BB473"/>
    <mergeCell ref="AQ476:BB477"/>
    <mergeCell ref="AQ478:BB478"/>
    <mergeCell ref="AH475:AP475"/>
    <mergeCell ref="AQ475:BB475"/>
    <mergeCell ref="AH476:AP477"/>
    <mergeCell ref="AH478:AP478"/>
    <mergeCell ref="T476:Z477"/>
    <mergeCell ref="T478:Z478"/>
    <mergeCell ref="T472:Z473"/>
    <mergeCell ref="AH472:AP473"/>
    <mergeCell ref="AQ474:BB474"/>
    <mergeCell ref="AH469:AP469"/>
    <mergeCell ref="AH470:AP470"/>
    <mergeCell ref="AA472:AG473"/>
    <mergeCell ref="AQ469:BB469"/>
    <mergeCell ref="AQ470:BB470"/>
    <mergeCell ref="T474:Z474"/>
    <mergeCell ref="AA474:AG474"/>
    <mergeCell ref="AH474:AP474"/>
    <mergeCell ref="L452:O453"/>
    <mergeCell ref="L454:O455"/>
    <mergeCell ref="P445:V446"/>
    <mergeCell ref="P447:V449"/>
    <mergeCell ref="P450:V451"/>
    <mergeCell ref="P452:V453"/>
    <mergeCell ref="P454:V455"/>
    <mergeCell ref="W450:AC451"/>
    <mergeCell ref="W452:AC453"/>
    <mergeCell ref="W454:AC455"/>
    <mergeCell ref="AD450:AJ451"/>
    <mergeCell ref="A470:M470"/>
    <mergeCell ref="N466:S466"/>
    <mergeCell ref="N467:S467"/>
    <mergeCell ref="N468:S468"/>
    <mergeCell ref="N469:S469"/>
    <mergeCell ref="N470:S470"/>
    <mergeCell ref="AH471:AP471"/>
    <mergeCell ref="T468:Z468"/>
    <mergeCell ref="AA470:AG470"/>
    <mergeCell ref="T467:Z467"/>
    <mergeCell ref="AA467:AG467"/>
    <mergeCell ref="AA468:AG468"/>
    <mergeCell ref="T471:Z471"/>
    <mergeCell ref="AK443:AQ443"/>
    <mergeCell ref="AH465:AP465"/>
    <mergeCell ref="AH466:AP466"/>
    <mergeCell ref="A457:BB460"/>
    <mergeCell ref="L450:O451"/>
    <mergeCell ref="AR442:BB442"/>
    <mergeCell ref="AK445:AQ446"/>
    <mergeCell ref="AR445:BB446"/>
    <mergeCell ref="AD447:AJ449"/>
    <mergeCell ref="AK447:AQ449"/>
    <mergeCell ref="AR447:BB449"/>
    <mergeCell ref="AR443:BB443"/>
    <mergeCell ref="A442:K442"/>
    <mergeCell ref="L442:O442"/>
    <mergeCell ref="P442:V442"/>
    <mergeCell ref="W442:AC442"/>
    <mergeCell ref="AD442:AJ442"/>
    <mergeCell ref="AK442:AQ442"/>
    <mergeCell ref="AN462:BB462"/>
    <mergeCell ref="AD462:AK462"/>
    <mergeCell ref="AK450:AQ451"/>
    <mergeCell ref="AR450:BB451"/>
    <mergeCell ref="AD452:AJ453"/>
    <mergeCell ref="AK452:AQ453"/>
    <mergeCell ref="AR452:BB453"/>
    <mergeCell ref="AR454:BB455"/>
    <mergeCell ref="A450:K450"/>
    <mergeCell ref="A451:K451"/>
    <mergeCell ref="A452:K452"/>
    <mergeCell ref="A453:K453"/>
    <mergeCell ref="A454:K454"/>
    <mergeCell ref="A455:K455"/>
    <mergeCell ref="A440:K440"/>
    <mergeCell ref="L440:O440"/>
    <mergeCell ref="AR440:BB440"/>
    <mergeCell ref="A441:K441"/>
    <mergeCell ref="L441:O441"/>
    <mergeCell ref="P441:V441"/>
    <mergeCell ref="W441:AC441"/>
    <mergeCell ref="AD441:AJ441"/>
    <mergeCell ref="A439:K439"/>
    <mergeCell ref="AK441:AQ441"/>
    <mergeCell ref="AR441:BB441"/>
    <mergeCell ref="A449:K449"/>
    <mergeCell ref="L445:O446"/>
    <mergeCell ref="L447:O449"/>
    <mergeCell ref="W445:AC446"/>
    <mergeCell ref="W447:AC449"/>
    <mergeCell ref="A444:K444"/>
    <mergeCell ref="L444:O444"/>
    <mergeCell ref="P444:V444"/>
    <mergeCell ref="AR444:BB444"/>
    <mergeCell ref="A445:K445"/>
    <mergeCell ref="A446:K446"/>
    <mergeCell ref="A447:K447"/>
    <mergeCell ref="A448:K448"/>
    <mergeCell ref="AD444:AJ444"/>
    <mergeCell ref="AK444:AQ444"/>
    <mergeCell ref="W444:AC444"/>
    <mergeCell ref="A443:K443"/>
    <mergeCell ref="L443:O443"/>
    <mergeCell ref="P443:V443"/>
    <mergeCell ref="W443:AC443"/>
    <mergeCell ref="AD443:AJ443"/>
    <mergeCell ref="AG427:AO427"/>
    <mergeCell ref="AP427:BB427"/>
    <mergeCell ref="A426:J426"/>
    <mergeCell ref="K426:O426"/>
    <mergeCell ref="P426:W426"/>
    <mergeCell ref="X426:AF426"/>
    <mergeCell ref="AG426:AO426"/>
    <mergeCell ref="AP426:BB426"/>
    <mergeCell ref="L439:O439"/>
    <mergeCell ref="P439:V439"/>
    <mergeCell ref="W439:AC439"/>
    <mergeCell ref="AD439:AJ439"/>
    <mergeCell ref="AK439:AQ439"/>
    <mergeCell ref="AP428:BB428"/>
    <mergeCell ref="K428:O428"/>
    <mergeCell ref="P428:W428"/>
    <mergeCell ref="X428:AF428"/>
    <mergeCell ref="AG428:AO428"/>
    <mergeCell ref="AR439:BB439"/>
    <mergeCell ref="K422:O422"/>
    <mergeCell ref="P422:W422"/>
    <mergeCell ref="X422:AF422"/>
    <mergeCell ref="AG422:AO422"/>
    <mergeCell ref="AP422:BB422"/>
    <mergeCell ref="A420:J420"/>
    <mergeCell ref="K420:O420"/>
    <mergeCell ref="P420:W420"/>
    <mergeCell ref="X420:AF420"/>
    <mergeCell ref="AG420:AO420"/>
    <mergeCell ref="K423:O423"/>
    <mergeCell ref="P423:W423"/>
    <mergeCell ref="X423:AF423"/>
    <mergeCell ref="AG423:AO423"/>
    <mergeCell ref="AP423:BB423"/>
    <mergeCell ref="A423:J423"/>
    <mergeCell ref="A424:J424"/>
    <mergeCell ref="K424:O424"/>
    <mergeCell ref="P424:W424"/>
    <mergeCell ref="X424:AF424"/>
    <mergeCell ref="AG424:AO424"/>
    <mergeCell ref="AP424:BB424"/>
    <mergeCell ref="AT375:AW377"/>
    <mergeCell ref="AX375:BA377"/>
    <mergeCell ref="K407:O407"/>
    <mergeCell ref="P407:W407"/>
    <mergeCell ref="AP420:BB420"/>
    <mergeCell ref="A419:J419"/>
    <mergeCell ref="K419:O419"/>
    <mergeCell ref="P419:W419"/>
    <mergeCell ref="X419:AF419"/>
    <mergeCell ref="AG419:AO419"/>
    <mergeCell ref="AP419:BB419"/>
    <mergeCell ref="P409:W409"/>
    <mergeCell ref="X409:AF409"/>
    <mergeCell ref="A408:J408"/>
    <mergeCell ref="K408:O408"/>
    <mergeCell ref="P408:W408"/>
    <mergeCell ref="AP416:BB416"/>
    <mergeCell ref="A415:J415"/>
    <mergeCell ref="K415:O415"/>
    <mergeCell ref="P415:W415"/>
    <mergeCell ref="X415:AF415"/>
    <mergeCell ref="AG415:AO415"/>
    <mergeCell ref="AT379:AW382"/>
    <mergeCell ref="AX379:BA382"/>
    <mergeCell ref="BB379:BF382"/>
    <mergeCell ref="AT383:AW385"/>
    <mergeCell ref="AX383:BA385"/>
    <mergeCell ref="BB383:BF385"/>
    <mergeCell ref="AP415:BB415"/>
    <mergeCell ref="A387:BB391"/>
    <mergeCell ref="AG410:AO410"/>
    <mergeCell ref="AP411:BB411"/>
    <mergeCell ref="F374:I374"/>
    <mergeCell ref="X418:AF418"/>
    <mergeCell ref="AG418:AO418"/>
    <mergeCell ref="AP418:BB418"/>
    <mergeCell ref="A416:J416"/>
    <mergeCell ref="K416:O416"/>
    <mergeCell ref="P416:W416"/>
    <mergeCell ref="X416:AF416"/>
    <mergeCell ref="AG416:AO416"/>
    <mergeCell ref="AP375:AS377"/>
    <mergeCell ref="AL379:AO382"/>
    <mergeCell ref="AP379:AS382"/>
    <mergeCell ref="AL375:AO377"/>
    <mergeCell ref="AP407:BB407"/>
    <mergeCell ref="X407:AF407"/>
    <mergeCell ref="K406:BB406"/>
    <mergeCell ref="AG407:AO407"/>
    <mergeCell ref="AH395:BB395"/>
    <mergeCell ref="J374:M374"/>
    <mergeCell ref="AX374:BA374"/>
    <mergeCell ref="AT374:AW374"/>
    <mergeCell ref="AD403:AK403"/>
    <mergeCell ref="AN403:BB403"/>
    <mergeCell ref="J379:M382"/>
    <mergeCell ref="BB375:BF377"/>
    <mergeCell ref="A393:AG393"/>
    <mergeCell ref="Z374:AC374"/>
    <mergeCell ref="A397:BB401"/>
    <mergeCell ref="AH393:BB393"/>
    <mergeCell ref="AH394:BB394"/>
    <mergeCell ref="AP412:BB412"/>
    <mergeCell ref="X408:AF408"/>
    <mergeCell ref="AP373:AS373"/>
    <mergeCell ref="AH374:AK374"/>
    <mergeCell ref="AH373:AK373"/>
    <mergeCell ref="AH364:AK366"/>
    <mergeCell ref="AL364:AO366"/>
    <mergeCell ref="AP383:AS385"/>
    <mergeCell ref="AH379:AK382"/>
    <mergeCell ref="N375:Q377"/>
    <mergeCell ref="R375:U377"/>
    <mergeCell ref="V375:Y377"/>
    <mergeCell ref="Z375:AC377"/>
    <mergeCell ref="AD375:AG377"/>
    <mergeCell ref="AH375:AK377"/>
    <mergeCell ref="J364:M366"/>
    <mergeCell ref="N364:Q366"/>
    <mergeCell ref="R364:U366"/>
    <mergeCell ref="V364:Y366"/>
    <mergeCell ref="Z364:AC366"/>
    <mergeCell ref="AD364:AG366"/>
    <mergeCell ref="R373:U373"/>
    <mergeCell ref="V373:Y373"/>
    <mergeCell ref="AL374:AO374"/>
    <mergeCell ref="AP374:AS374"/>
    <mergeCell ref="R383:U385"/>
    <mergeCell ref="V383:Y385"/>
    <mergeCell ref="Z383:AC385"/>
    <mergeCell ref="AD383:AG385"/>
    <mergeCell ref="AH383:AK385"/>
    <mergeCell ref="AL383:AO385"/>
    <mergeCell ref="J375:M377"/>
    <mergeCell ref="N379:Q382"/>
    <mergeCell ref="R379:U382"/>
    <mergeCell ref="BB361:BF361"/>
    <mergeCell ref="BB357:BF360"/>
    <mergeCell ref="AX362:BA362"/>
    <mergeCell ref="BB362:BF362"/>
    <mergeCell ref="AP361:AS361"/>
    <mergeCell ref="N372:Q372"/>
    <mergeCell ref="R372:U372"/>
    <mergeCell ref="V372:Y372"/>
    <mergeCell ref="Z372:AC372"/>
    <mergeCell ref="AL372:AO372"/>
    <mergeCell ref="AP372:AS372"/>
    <mergeCell ref="AD372:AG372"/>
    <mergeCell ref="AH372:AK372"/>
    <mergeCell ref="J368:M371"/>
    <mergeCell ref="N368:Q371"/>
    <mergeCell ref="R368:U371"/>
    <mergeCell ref="V368:Y371"/>
    <mergeCell ref="Z368:AC371"/>
    <mergeCell ref="AD368:AG371"/>
    <mergeCell ref="R361:U361"/>
    <mergeCell ref="AT357:AW360"/>
    <mergeCell ref="AX357:BA360"/>
    <mergeCell ref="J372:M372"/>
    <mergeCell ref="AP368:AS371"/>
    <mergeCell ref="R363:U363"/>
    <mergeCell ref="V363:Y363"/>
    <mergeCell ref="J363:M363"/>
    <mergeCell ref="N363:Q363"/>
    <mergeCell ref="V362:Y362"/>
    <mergeCell ref="Z362:AC362"/>
    <mergeCell ref="AD362:AG362"/>
    <mergeCell ref="AL362:AO362"/>
    <mergeCell ref="AT333:AW336"/>
    <mergeCell ref="AT361:AW361"/>
    <mergeCell ref="AT362:AW362"/>
    <mergeCell ref="V346:Y354"/>
    <mergeCell ref="J346:M354"/>
    <mergeCell ref="V333:Y336"/>
    <mergeCell ref="Z333:AC336"/>
    <mergeCell ref="AD333:AG336"/>
    <mergeCell ref="AH333:AK336"/>
    <mergeCell ref="J361:M361"/>
    <mergeCell ref="N361:Q361"/>
    <mergeCell ref="AL357:AO360"/>
    <mergeCell ref="V361:Y361"/>
    <mergeCell ref="J355:M355"/>
    <mergeCell ref="N355:Q355"/>
    <mergeCell ref="R355:U355"/>
    <mergeCell ref="V355:Y355"/>
    <mergeCell ref="Z355:AC355"/>
    <mergeCell ref="J357:M360"/>
    <mergeCell ref="AH355:AK355"/>
    <mergeCell ref="AD355:AG355"/>
    <mergeCell ref="AP355:AS355"/>
    <mergeCell ref="R346:U354"/>
    <mergeCell ref="N346:Q354"/>
    <mergeCell ref="Z346:AC354"/>
    <mergeCell ref="J362:M362"/>
    <mergeCell ref="C342:Z342"/>
    <mergeCell ref="F328:I328"/>
    <mergeCell ref="F357:I360"/>
    <mergeCell ref="N357:Q360"/>
    <mergeCell ref="F346:I354"/>
    <mergeCell ref="Z326:AC326"/>
    <mergeCell ref="F337:I339"/>
    <mergeCell ref="F355:I355"/>
    <mergeCell ref="R328:U328"/>
    <mergeCell ref="V328:Y328"/>
    <mergeCell ref="N326:Q326"/>
    <mergeCell ref="R326:U326"/>
    <mergeCell ref="R333:U336"/>
    <mergeCell ref="F326:I326"/>
    <mergeCell ref="AD342:AK342"/>
    <mergeCell ref="AH329:AK331"/>
    <mergeCell ref="AD329:AG331"/>
    <mergeCell ref="N328:Q328"/>
    <mergeCell ref="Z328:AC328"/>
    <mergeCell ref="AD328:AG328"/>
    <mergeCell ref="AD357:AG360"/>
    <mergeCell ref="AH357:AK360"/>
    <mergeCell ref="J329:M331"/>
    <mergeCell ref="F329:I331"/>
    <mergeCell ref="F316:I316"/>
    <mergeCell ref="BB300:BF308"/>
    <mergeCell ref="AL317:AO317"/>
    <mergeCell ref="AT309:AW309"/>
    <mergeCell ref="AX309:BA309"/>
    <mergeCell ref="AT311:AW314"/>
    <mergeCell ref="F315:I315"/>
    <mergeCell ref="J315:M315"/>
    <mergeCell ref="AP315:AS315"/>
    <mergeCell ref="AP311:AS314"/>
    <mergeCell ref="N322:Q325"/>
    <mergeCell ref="R322:U325"/>
    <mergeCell ref="F327:I327"/>
    <mergeCell ref="J327:M327"/>
    <mergeCell ref="N327:Q327"/>
    <mergeCell ref="AX316:BA316"/>
    <mergeCell ref="AP316:AS316"/>
    <mergeCell ref="R316:U316"/>
    <mergeCell ref="F322:I325"/>
    <mergeCell ref="AD311:AG314"/>
    <mergeCell ref="AH311:AK314"/>
    <mergeCell ref="AL311:AO314"/>
    <mergeCell ref="AD327:AG327"/>
    <mergeCell ref="AH327:AK327"/>
    <mergeCell ref="N300:Q308"/>
    <mergeCell ref="R300:U308"/>
    <mergeCell ref="V300:Y308"/>
    <mergeCell ref="Z300:AC308"/>
    <mergeCell ref="AX311:BA314"/>
    <mergeCell ref="R317:U317"/>
    <mergeCell ref="AH318:AK320"/>
    <mergeCell ref="AD318:AG320"/>
    <mergeCell ref="AH289:BB289"/>
    <mergeCell ref="AT300:AW308"/>
    <mergeCell ref="AX300:BA308"/>
    <mergeCell ref="AL300:AO308"/>
    <mergeCell ref="A292:BB296"/>
    <mergeCell ref="AL328:AO328"/>
    <mergeCell ref="AL329:AO331"/>
    <mergeCell ref="A282:BB283"/>
    <mergeCell ref="A288:AG289"/>
    <mergeCell ref="A302:E302"/>
    <mergeCell ref="A303:E303"/>
    <mergeCell ref="A304:E304"/>
    <mergeCell ref="F317:I317"/>
    <mergeCell ref="V316:Y316"/>
    <mergeCell ref="AL327:AO327"/>
    <mergeCell ref="V326:Y326"/>
    <mergeCell ref="AT317:AW317"/>
    <mergeCell ref="Z327:AC327"/>
    <mergeCell ref="V327:Y327"/>
    <mergeCell ref="AP318:AS320"/>
    <mergeCell ref="AX322:BA325"/>
    <mergeCell ref="V322:Y325"/>
    <mergeCell ref="Z322:AC325"/>
    <mergeCell ref="AD322:AG325"/>
    <mergeCell ref="AH322:AK325"/>
    <mergeCell ref="AL318:AO320"/>
    <mergeCell ref="J316:M316"/>
    <mergeCell ref="N316:Q316"/>
    <mergeCell ref="V317:Y317"/>
    <mergeCell ref="Z317:AC317"/>
    <mergeCell ref="J317:M317"/>
    <mergeCell ref="N317:Q317"/>
    <mergeCell ref="AH315:AK315"/>
    <mergeCell ref="AL315:AO315"/>
    <mergeCell ref="AL316:AO316"/>
    <mergeCell ref="Z316:AC316"/>
    <mergeCell ref="AD316:AG316"/>
    <mergeCell ref="AH316:AK316"/>
    <mergeCell ref="J328:M328"/>
    <mergeCell ref="N315:Q315"/>
    <mergeCell ref="AD317:AG317"/>
    <mergeCell ref="AH317:AK317"/>
    <mergeCell ref="J322:M325"/>
    <mergeCell ref="R315:U315"/>
    <mergeCell ref="V315:Y315"/>
    <mergeCell ref="Z315:AC315"/>
    <mergeCell ref="AD315:AG315"/>
    <mergeCell ref="AL322:AO325"/>
    <mergeCell ref="J326:M326"/>
    <mergeCell ref="AD326:AG326"/>
    <mergeCell ref="AH326:AK326"/>
    <mergeCell ref="AH328:AK328"/>
    <mergeCell ref="AL326:AO326"/>
    <mergeCell ref="H269:L269"/>
    <mergeCell ref="M269:Q269"/>
    <mergeCell ref="H274:L277"/>
    <mergeCell ref="AO269:AS269"/>
    <mergeCell ref="H270:L272"/>
    <mergeCell ref="M270:Q272"/>
    <mergeCell ref="R270:V272"/>
    <mergeCell ref="W270:AA272"/>
    <mergeCell ref="R269:V269"/>
    <mergeCell ref="AG269:AJ269"/>
    <mergeCell ref="AO278:AS280"/>
    <mergeCell ref="AK274:AN277"/>
    <mergeCell ref="H268:L268"/>
    <mergeCell ref="M268:Q268"/>
    <mergeCell ref="R268:V268"/>
    <mergeCell ref="W268:AA268"/>
    <mergeCell ref="AB268:AF268"/>
    <mergeCell ref="AG268:AJ268"/>
    <mergeCell ref="AK268:AN268"/>
    <mergeCell ref="AO268:AS268"/>
    <mergeCell ref="AK269:AN269"/>
    <mergeCell ref="H263:L266"/>
    <mergeCell ref="M263:Q266"/>
    <mergeCell ref="R263:V266"/>
    <mergeCell ref="W263:AA266"/>
    <mergeCell ref="AB263:AF266"/>
    <mergeCell ref="AG263:AJ266"/>
    <mergeCell ref="H267:L267"/>
    <mergeCell ref="M267:Q267"/>
    <mergeCell ref="R267:V267"/>
    <mergeCell ref="W267:AA267"/>
    <mergeCell ref="AB267:AF267"/>
    <mergeCell ref="AG267:AJ267"/>
    <mergeCell ref="H258:L258"/>
    <mergeCell ref="M258:Q258"/>
    <mergeCell ref="R258:V258"/>
    <mergeCell ref="W258:AA258"/>
    <mergeCell ref="AB258:AF258"/>
    <mergeCell ref="AG258:AJ258"/>
    <mergeCell ref="H259:L261"/>
    <mergeCell ref="M259:Q261"/>
    <mergeCell ref="R259:V261"/>
    <mergeCell ref="W259:AA261"/>
    <mergeCell ref="AB259:AF261"/>
    <mergeCell ref="AG259:AJ261"/>
    <mergeCell ref="AO247:AS247"/>
    <mergeCell ref="AO245:AS245"/>
    <mergeCell ref="AK246:AN246"/>
    <mergeCell ref="AO246:AS246"/>
    <mergeCell ref="AK245:AN245"/>
    <mergeCell ref="H252:L255"/>
    <mergeCell ref="M252:Q255"/>
    <mergeCell ref="R252:V255"/>
    <mergeCell ref="W252:AA255"/>
    <mergeCell ref="AB252:AF255"/>
    <mergeCell ref="AG252:AJ255"/>
    <mergeCell ref="AK252:AN255"/>
    <mergeCell ref="AK257:AN257"/>
    <mergeCell ref="AO257:AS257"/>
    <mergeCell ref="AO252:AS255"/>
    <mergeCell ref="H256:L256"/>
    <mergeCell ref="M256:Q256"/>
    <mergeCell ref="R256:V256"/>
    <mergeCell ref="W256:AA256"/>
    <mergeCell ref="AB256:AF256"/>
    <mergeCell ref="AG256:AJ256"/>
    <mergeCell ref="AK256:AN256"/>
    <mergeCell ref="H257:L257"/>
    <mergeCell ref="M257:Q257"/>
    <mergeCell ref="R257:V257"/>
    <mergeCell ref="W257:AA257"/>
    <mergeCell ref="AB257:AF257"/>
    <mergeCell ref="AG257:AJ257"/>
    <mergeCell ref="H248:L250"/>
    <mergeCell ref="M248:Q250"/>
    <mergeCell ref="R248:V250"/>
    <mergeCell ref="W248:AA250"/>
    <mergeCell ref="AB248:AF250"/>
    <mergeCell ref="AG248:AJ250"/>
    <mergeCell ref="H247:L247"/>
    <mergeCell ref="M247:Q247"/>
    <mergeCell ref="R247:V247"/>
    <mergeCell ref="H237:L237"/>
    <mergeCell ref="M237:Q237"/>
    <mergeCell ref="R237:V237"/>
    <mergeCell ref="W237:AA237"/>
    <mergeCell ref="AB237:AF237"/>
    <mergeCell ref="H238:L238"/>
    <mergeCell ref="M238:Q238"/>
    <mergeCell ref="R238:V238"/>
    <mergeCell ref="W238:AA238"/>
    <mergeCell ref="AB238:AF238"/>
    <mergeCell ref="H245:L245"/>
    <mergeCell ref="M245:Q245"/>
    <mergeCell ref="R245:V245"/>
    <mergeCell ref="W245:AA245"/>
    <mergeCell ref="AB245:AF245"/>
    <mergeCell ref="AG245:AJ245"/>
    <mergeCell ref="H246:L246"/>
    <mergeCell ref="M246:Q246"/>
    <mergeCell ref="R246:V246"/>
    <mergeCell ref="W246:AA246"/>
    <mergeCell ref="AB246:AF246"/>
    <mergeCell ref="AG246:AJ246"/>
    <mergeCell ref="W247:AA247"/>
    <mergeCell ref="AB247:AF247"/>
    <mergeCell ref="AG247:AJ247"/>
    <mergeCell ref="A239:G239"/>
    <mergeCell ref="H239:L239"/>
    <mergeCell ref="M239:Q239"/>
    <mergeCell ref="R239:V239"/>
    <mergeCell ref="W239:AA239"/>
    <mergeCell ref="AB239:AF239"/>
    <mergeCell ref="AG239:AJ239"/>
    <mergeCell ref="AK239:AN239"/>
    <mergeCell ref="AO239:AS239"/>
    <mergeCell ref="AT239:AW239"/>
    <mergeCell ref="H241:L244"/>
    <mergeCell ref="M241:Q244"/>
    <mergeCell ref="R241:V244"/>
    <mergeCell ref="W241:AA244"/>
    <mergeCell ref="AB241:AF244"/>
    <mergeCell ref="AG241:AJ244"/>
    <mergeCell ref="AT233:AW233"/>
    <mergeCell ref="H234:L234"/>
    <mergeCell ref="M234:Q234"/>
    <mergeCell ref="R234:V234"/>
    <mergeCell ref="W234:AA234"/>
    <mergeCell ref="AB234:AF234"/>
    <mergeCell ref="AG234:AJ234"/>
    <mergeCell ref="AK234:AN234"/>
    <mergeCell ref="AO234:AS234"/>
    <mergeCell ref="AK236:AN236"/>
    <mergeCell ref="AO236:AS236"/>
    <mergeCell ref="H235:L235"/>
    <mergeCell ref="M235:Q235"/>
    <mergeCell ref="R235:V235"/>
    <mergeCell ref="W235:AA235"/>
    <mergeCell ref="AB235:AF235"/>
    <mergeCell ref="AG235:AJ235"/>
    <mergeCell ref="H236:L236"/>
    <mergeCell ref="M236:Q236"/>
    <mergeCell ref="R236:V236"/>
    <mergeCell ref="W236:AA236"/>
    <mergeCell ref="AB236:AF236"/>
    <mergeCell ref="AG236:AJ236"/>
    <mergeCell ref="H231:L231"/>
    <mergeCell ref="M231:Q231"/>
    <mergeCell ref="R231:V231"/>
    <mergeCell ref="W231:AA231"/>
    <mergeCell ref="AB231:AF231"/>
    <mergeCell ref="AB232:AF232"/>
    <mergeCell ref="AO231:AS231"/>
    <mergeCell ref="AB233:AF233"/>
    <mergeCell ref="AG233:AJ233"/>
    <mergeCell ref="AK233:AN233"/>
    <mergeCell ref="AO233:AS233"/>
    <mergeCell ref="AO235:AS235"/>
    <mergeCell ref="AO232:AS232"/>
    <mergeCell ref="A232:G232"/>
    <mergeCell ref="H232:L232"/>
    <mergeCell ref="M232:Q232"/>
    <mergeCell ref="R232:V232"/>
    <mergeCell ref="W232:AA232"/>
    <mergeCell ref="AG218:AJ221"/>
    <mergeCell ref="AK218:AN221"/>
    <mergeCell ref="AD226:AK226"/>
    <mergeCell ref="AN226:BB226"/>
    <mergeCell ref="M214:Q216"/>
    <mergeCell ref="A233:G233"/>
    <mergeCell ref="H233:L233"/>
    <mergeCell ref="M233:Q233"/>
    <mergeCell ref="R233:V233"/>
    <mergeCell ref="W233:AA233"/>
    <mergeCell ref="AO218:AS221"/>
    <mergeCell ref="H222:L224"/>
    <mergeCell ref="M222:Q224"/>
    <mergeCell ref="R222:V224"/>
    <mergeCell ref="W222:AA224"/>
    <mergeCell ref="AB222:AF224"/>
    <mergeCell ref="AG222:AJ224"/>
    <mergeCell ref="AK222:AN224"/>
    <mergeCell ref="AO222:AS224"/>
    <mergeCell ref="H218:L221"/>
    <mergeCell ref="R214:V216"/>
    <mergeCell ref="H230:L230"/>
    <mergeCell ref="M230:Q230"/>
    <mergeCell ref="R230:V230"/>
    <mergeCell ref="W230:AA230"/>
    <mergeCell ref="AB230:AF230"/>
    <mergeCell ref="M218:Q221"/>
    <mergeCell ref="R218:V221"/>
    <mergeCell ref="W218:AA221"/>
    <mergeCell ref="AB218:AF221"/>
    <mergeCell ref="AB201:AF201"/>
    <mergeCell ref="AB196:AF199"/>
    <mergeCell ref="AB200:AF200"/>
    <mergeCell ref="W214:AA216"/>
    <mergeCell ref="AB214:AF216"/>
    <mergeCell ref="AK212:AN212"/>
    <mergeCell ref="AK213:AN213"/>
    <mergeCell ref="AK214:AN216"/>
    <mergeCell ref="AK196:AN199"/>
    <mergeCell ref="AK200:AN200"/>
    <mergeCell ref="AK201:AN201"/>
    <mergeCell ref="AK202:AN202"/>
    <mergeCell ref="AK203:AN205"/>
    <mergeCell ref="AO201:AS201"/>
    <mergeCell ref="AO202:AS202"/>
    <mergeCell ref="AO203:AS205"/>
    <mergeCell ref="AO207:AS210"/>
    <mergeCell ref="AK207:AN210"/>
    <mergeCell ref="AK211:AN211"/>
    <mergeCell ref="R202:V202"/>
    <mergeCell ref="R211:V211"/>
    <mergeCell ref="R212:V212"/>
    <mergeCell ref="R213:V213"/>
    <mergeCell ref="AB213:AF213"/>
    <mergeCell ref="W213:AA213"/>
    <mergeCell ref="W203:AA205"/>
    <mergeCell ref="W207:AA210"/>
    <mergeCell ref="W211:AA211"/>
    <mergeCell ref="W212:AA212"/>
    <mergeCell ref="H185:L188"/>
    <mergeCell ref="H190:L190"/>
    <mergeCell ref="H214:L216"/>
    <mergeCell ref="M185:Q188"/>
    <mergeCell ref="M189:Q189"/>
    <mergeCell ref="M190:Q190"/>
    <mergeCell ref="M191:Q191"/>
    <mergeCell ref="M192:Q194"/>
    <mergeCell ref="M196:Q199"/>
    <mergeCell ref="M200:Q200"/>
    <mergeCell ref="M201:Q201"/>
    <mergeCell ref="M202:Q202"/>
    <mergeCell ref="M203:Q205"/>
    <mergeCell ref="M207:Q210"/>
    <mergeCell ref="M211:Q211"/>
    <mergeCell ref="M212:Q212"/>
    <mergeCell ref="M213:Q213"/>
    <mergeCell ref="H192:L194"/>
    <mergeCell ref="H191:L191"/>
    <mergeCell ref="H200:L200"/>
    <mergeCell ref="H201:L201"/>
    <mergeCell ref="H202:L202"/>
    <mergeCell ref="H203:L205"/>
    <mergeCell ref="H207:L210"/>
    <mergeCell ref="H211:L211"/>
    <mergeCell ref="H212:L212"/>
    <mergeCell ref="H213:L213"/>
    <mergeCell ref="H189:L189"/>
    <mergeCell ref="M174:Q174"/>
    <mergeCell ref="M175:Q175"/>
    <mergeCell ref="AD169:AK169"/>
    <mergeCell ref="AN169:BB169"/>
    <mergeCell ref="M183:Q183"/>
    <mergeCell ref="H182:L182"/>
    <mergeCell ref="H183:L183"/>
    <mergeCell ref="AB179:AF179"/>
    <mergeCell ref="AB181:AF181"/>
    <mergeCell ref="AB182:AF182"/>
    <mergeCell ref="R179:V179"/>
    <mergeCell ref="W174:AA174"/>
    <mergeCell ref="W176:AA176"/>
    <mergeCell ref="W177:AA177"/>
    <mergeCell ref="W178:AA178"/>
    <mergeCell ref="H181:L181"/>
    <mergeCell ref="R180:V180"/>
    <mergeCell ref="R181:V181"/>
    <mergeCell ref="W179:AA179"/>
    <mergeCell ref="R176:V176"/>
    <mergeCell ref="R177:V177"/>
    <mergeCell ref="M176:Q176"/>
    <mergeCell ref="M177:Q177"/>
    <mergeCell ref="M178:Q178"/>
    <mergeCell ref="M179:Q179"/>
    <mergeCell ref="M180:Q180"/>
    <mergeCell ref="M181:Q181"/>
    <mergeCell ref="AG177:AJ177"/>
    <mergeCell ref="AG178:AJ178"/>
    <mergeCell ref="AG183:AJ183"/>
    <mergeCell ref="AG179:AJ179"/>
    <mergeCell ref="AG185:AJ188"/>
    <mergeCell ref="AG189:AJ189"/>
    <mergeCell ref="AG190:AJ190"/>
    <mergeCell ref="AG191:AJ191"/>
    <mergeCell ref="R182:V182"/>
    <mergeCell ref="R183:V183"/>
    <mergeCell ref="W183:AA183"/>
    <mergeCell ref="AB183:AF183"/>
    <mergeCell ref="W190:AA190"/>
    <mergeCell ref="W191:AA191"/>
    <mergeCell ref="AB175:AF175"/>
    <mergeCell ref="W175:AA175"/>
    <mergeCell ref="R174:V174"/>
    <mergeCell ref="A159:AG160"/>
    <mergeCell ref="AB174:AF174"/>
    <mergeCell ref="AH160:BB160"/>
    <mergeCell ref="A183:G183"/>
    <mergeCell ref="AO176:AS176"/>
    <mergeCell ref="AO177:AS177"/>
    <mergeCell ref="AO178:AS178"/>
    <mergeCell ref="AO179:AS179"/>
    <mergeCell ref="AK179:AN179"/>
    <mergeCell ref="H180:L180"/>
    <mergeCell ref="AB180:AF180"/>
    <mergeCell ref="W180:AA180"/>
    <mergeCell ref="W181:AA181"/>
    <mergeCell ref="A176:G176"/>
    <mergeCell ref="A177:G177"/>
    <mergeCell ref="H176:L176"/>
    <mergeCell ref="H177:L177"/>
    <mergeCell ref="H178:L178"/>
    <mergeCell ref="H179:L179"/>
    <mergeCell ref="L150:O151"/>
    <mergeCell ref="P150:S151"/>
    <mergeCell ref="T150:W151"/>
    <mergeCell ref="X150:AB151"/>
    <mergeCell ref="X140:AB141"/>
    <mergeCell ref="AM150:AS151"/>
    <mergeCell ref="AH148:AL149"/>
    <mergeCell ref="AM144:AS144"/>
    <mergeCell ref="L145:O146"/>
    <mergeCell ref="P145:S146"/>
    <mergeCell ref="L136:O136"/>
    <mergeCell ref="P136:S136"/>
    <mergeCell ref="T136:W136"/>
    <mergeCell ref="X136:AB136"/>
    <mergeCell ref="AC136:AG136"/>
    <mergeCell ref="AH136:AL136"/>
    <mergeCell ref="AM148:AS149"/>
    <mergeCell ref="AC150:AG151"/>
    <mergeCell ref="AH150:AL151"/>
    <mergeCell ref="AH140:AL141"/>
    <mergeCell ref="AM136:AS136"/>
    <mergeCell ref="L148:O149"/>
    <mergeCell ref="P148:S149"/>
    <mergeCell ref="T148:W149"/>
    <mergeCell ref="X148:AB149"/>
    <mergeCell ref="L140:O141"/>
    <mergeCell ref="P140:S141"/>
    <mergeCell ref="T140:W141"/>
    <mergeCell ref="AH144:AL144"/>
    <mergeCell ref="AM142:AS142"/>
    <mergeCell ref="L143:O143"/>
    <mergeCell ref="P143:S143"/>
    <mergeCell ref="T143:W143"/>
    <mergeCell ref="X144:AB144"/>
    <mergeCell ref="AC144:AG144"/>
    <mergeCell ref="T132:W133"/>
    <mergeCell ref="X132:AB133"/>
    <mergeCell ref="AC132:AG133"/>
    <mergeCell ref="AH132:AL133"/>
    <mergeCell ref="AM140:AS141"/>
    <mergeCell ref="L137:O138"/>
    <mergeCell ref="P137:S138"/>
    <mergeCell ref="T137:W138"/>
    <mergeCell ref="X137:AB138"/>
    <mergeCell ref="AC137:AG138"/>
    <mergeCell ref="AH143:AL143"/>
    <mergeCell ref="AM143:AS143"/>
    <mergeCell ref="X142:AB142"/>
    <mergeCell ref="AC142:AG142"/>
    <mergeCell ref="AH142:AL142"/>
    <mergeCell ref="AM137:AS138"/>
    <mergeCell ref="AC140:AG141"/>
    <mergeCell ref="AM145:AS146"/>
    <mergeCell ref="AH137:AL138"/>
    <mergeCell ref="AM132:AS133"/>
    <mergeCell ref="L134:O134"/>
    <mergeCell ref="L126:O126"/>
    <mergeCell ref="P126:S126"/>
    <mergeCell ref="T126:W126"/>
    <mergeCell ref="X126:AB126"/>
    <mergeCell ref="AC126:AG126"/>
    <mergeCell ref="P134:S134"/>
    <mergeCell ref="T134:W134"/>
    <mergeCell ref="X134:AB134"/>
    <mergeCell ref="AC134:AG134"/>
    <mergeCell ref="AH134:AL134"/>
    <mergeCell ref="AM134:AS134"/>
    <mergeCell ref="L132:O133"/>
    <mergeCell ref="P132:S133"/>
    <mergeCell ref="L135:O135"/>
    <mergeCell ref="P135:S135"/>
    <mergeCell ref="T135:W135"/>
    <mergeCell ref="X135:AB135"/>
    <mergeCell ref="AC135:AG135"/>
    <mergeCell ref="AH135:AL135"/>
    <mergeCell ref="X127:AB127"/>
    <mergeCell ref="AM135:AS135"/>
    <mergeCell ref="AH127:AL127"/>
    <mergeCell ref="AM127:AS127"/>
    <mergeCell ref="L128:O128"/>
    <mergeCell ref="P128:S128"/>
    <mergeCell ref="T128:W128"/>
    <mergeCell ref="X128:AB128"/>
    <mergeCell ref="AC128:AG128"/>
    <mergeCell ref="AH128:AL128"/>
    <mergeCell ref="L127:O127"/>
    <mergeCell ref="A120:K120"/>
    <mergeCell ref="L121:O121"/>
    <mergeCell ref="L108:O109"/>
    <mergeCell ref="L110:O111"/>
    <mergeCell ref="P108:S109"/>
    <mergeCell ref="P127:S127"/>
    <mergeCell ref="AM128:AS128"/>
    <mergeCell ref="L129:O130"/>
    <mergeCell ref="P129:S130"/>
    <mergeCell ref="T129:W130"/>
    <mergeCell ref="X129:AB130"/>
    <mergeCell ref="AC129:AG130"/>
    <mergeCell ref="AH129:AL130"/>
    <mergeCell ref="AM129:AS130"/>
    <mergeCell ref="AC127:AG127"/>
    <mergeCell ref="A122:K122"/>
    <mergeCell ref="L122:O122"/>
    <mergeCell ref="P122:S122"/>
    <mergeCell ref="AM122:AS122"/>
    <mergeCell ref="T121:W121"/>
    <mergeCell ref="AC121:AG121"/>
    <mergeCell ref="AH121:AL121"/>
    <mergeCell ref="AM121:AS121"/>
    <mergeCell ref="X122:AB122"/>
    <mergeCell ref="AC122:AG122"/>
    <mergeCell ref="AM126:AS126"/>
    <mergeCell ref="L124:O125"/>
    <mergeCell ref="P124:S125"/>
    <mergeCell ref="T124:W125"/>
    <mergeCell ref="X124:AB125"/>
    <mergeCell ref="AC124:AG125"/>
    <mergeCell ref="AH124:AL125"/>
    <mergeCell ref="T87:W87"/>
    <mergeCell ref="T88:W88"/>
    <mergeCell ref="X84:AB85"/>
    <mergeCell ref="T96:W96"/>
    <mergeCell ref="AH122:AL122"/>
    <mergeCell ref="AM118:AS118"/>
    <mergeCell ref="AC119:AG119"/>
    <mergeCell ref="AC108:AG109"/>
    <mergeCell ref="AH108:AL109"/>
    <mergeCell ref="AH119:AL119"/>
    <mergeCell ref="AM119:AS119"/>
    <mergeCell ref="L117:AX117"/>
    <mergeCell ref="L118:O118"/>
    <mergeCell ref="P118:S121"/>
    <mergeCell ref="X118:AB121"/>
    <mergeCell ref="AC118:AG118"/>
    <mergeCell ref="AH118:AL118"/>
    <mergeCell ref="T120:W120"/>
    <mergeCell ref="AC120:AG120"/>
    <mergeCell ref="AH120:AL120"/>
    <mergeCell ref="AD114:AK114"/>
    <mergeCell ref="AN114:BB114"/>
    <mergeCell ref="AT92:AX93"/>
    <mergeCell ref="AT89:AX90"/>
    <mergeCell ref="AT88:AX88"/>
    <mergeCell ref="AT102:AX102"/>
    <mergeCell ref="AT100:AX101"/>
    <mergeCell ref="AT97:AX98"/>
    <mergeCell ref="AT96:AX96"/>
    <mergeCell ref="AT95:AX95"/>
    <mergeCell ref="AT122:AW122"/>
    <mergeCell ref="AT118:AW121"/>
    <mergeCell ref="P100:S101"/>
    <mergeCell ref="T97:W98"/>
    <mergeCell ref="P110:S111"/>
    <mergeCell ref="T108:W109"/>
    <mergeCell ref="X108:AB109"/>
    <mergeCell ref="AH103:AL103"/>
    <mergeCell ref="AM103:AS103"/>
    <mergeCell ref="X104:AB104"/>
    <mergeCell ref="P102:S102"/>
    <mergeCell ref="P103:S103"/>
    <mergeCell ref="P104:S104"/>
    <mergeCell ref="T103:W103"/>
    <mergeCell ref="AM100:AS101"/>
    <mergeCell ref="AC102:AG102"/>
    <mergeCell ref="AH102:AL102"/>
    <mergeCell ref="AM102:AS102"/>
    <mergeCell ref="AM110:AS111"/>
    <mergeCell ref="AC104:AG104"/>
    <mergeCell ref="AH104:AL104"/>
    <mergeCell ref="AM104:AS104"/>
    <mergeCell ref="T100:W101"/>
    <mergeCell ref="T102:W102"/>
    <mergeCell ref="AT110:AX111"/>
    <mergeCell ref="AT108:AX109"/>
    <mergeCell ref="AT105:AX106"/>
    <mergeCell ref="AT104:AX104"/>
    <mergeCell ref="P78:S81"/>
    <mergeCell ref="A58:BB58"/>
    <mergeCell ref="A59:BB59"/>
    <mergeCell ref="AD61:AK61"/>
    <mergeCell ref="A52:BB52"/>
    <mergeCell ref="A53:BB53"/>
    <mergeCell ref="A54:BB54"/>
    <mergeCell ref="X96:AB96"/>
    <mergeCell ref="AH92:AL93"/>
    <mergeCell ref="AM105:AS106"/>
    <mergeCell ref="AH96:AL96"/>
    <mergeCell ref="AM96:AS96"/>
    <mergeCell ref="AC97:AG98"/>
    <mergeCell ref="AH97:AL98"/>
    <mergeCell ref="AM97:AS98"/>
    <mergeCell ref="AC84:AG85"/>
    <mergeCell ref="AC86:AG86"/>
    <mergeCell ref="AC87:AG87"/>
    <mergeCell ref="P89:S90"/>
    <mergeCell ref="P87:S87"/>
    <mergeCell ref="P88:S88"/>
    <mergeCell ref="X87:AB87"/>
    <mergeCell ref="X88:AB88"/>
    <mergeCell ref="AC95:AG95"/>
    <mergeCell ref="AC88:AG88"/>
    <mergeCell ref="AC89:AG90"/>
    <mergeCell ref="AC94:AG94"/>
    <mergeCell ref="P92:S93"/>
    <mergeCell ref="P94:S94"/>
    <mergeCell ref="P95:S95"/>
    <mergeCell ref="T86:W86"/>
    <mergeCell ref="AM84:AS85"/>
    <mergeCell ref="AM92:AS93"/>
    <mergeCell ref="AH86:AL86"/>
    <mergeCell ref="AH87:AL87"/>
    <mergeCell ref="AH89:AL90"/>
    <mergeCell ref="A43:BB43"/>
    <mergeCell ref="A41:BB41"/>
    <mergeCell ref="L81:O81"/>
    <mergeCell ref="U24:AG24"/>
    <mergeCell ref="A26:BB29"/>
    <mergeCell ref="AM78:AS78"/>
    <mergeCell ref="A64:BB64"/>
    <mergeCell ref="A65:BB65"/>
    <mergeCell ref="AC80:AG80"/>
    <mergeCell ref="AH80:AL80"/>
    <mergeCell ref="A82:K82"/>
    <mergeCell ref="A80:K80"/>
    <mergeCell ref="A79:K79"/>
    <mergeCell ref="L80:O80"/>
    <mergeCell ref="A47:BB47"/>
    <mergeCell ref="AM82:AS82"/>
    <mergeCell ref="L77:AX77"/>
    <mergeCell ref="T82:W82"/>
    <mergeCell ref="X82:AB82"/>
    <mergeCell ref="A69:BB69"/>
    <mergeCell ref="A70:BB70"/>
    <mergeCell ref="A71:BB71"/>
    <mergeCell ref="A72:BB72"/>
    <mergeCell ref="AM88:AS88"/>
    <mergeCell ref="T89:W90"/>
    <mergeCell ref="AH82:AL82"/>
    <mergeCell ref="L78:O78"/>
    <mergeCell ref="L79:O79"/>
    <mergeCell ref="AL309:AO309"/>
    <mergeCell ref="AP309:AS309"/>
    <mergeCell ref="F311:I314"/>
    <mergeCell ref="J311:M314"/>
    <mergeCell ref="AT87:AX87"/>
    <mergeCell ref="T668:AF668"/>
    <mergeCell ref="AH22:BB23"/>
    <mergeCell ref="AH24:BB24"/>
    <mergeCell ref="A73:BB73"/>
    <mergeCell ref="A44:BB44"/>
    <mergeCell ref="AT78:AW81"/>
    <mergeCell ref="X78:AB81"/>
    <mergeCell ref="AC82:AG82"/>
    <mergeCell ref="A45:BB45"/>
    <mergeCell ref="L92:O93"/>
    <mergeCell ref="L94:O94"/>
    <mergeCell ref="L95:O95"/>
    <mergeCell ref="L96:O96"/>
    <mergeCell ref="L84:O85"/>
    <mergeCell ref="L87:O87"/>
    <mergeCell ref="L88:O88"/>
    <mergeCell ref="L89:O90"/>
    <mergeCell ref="P96:S96"/>
    <mergeCell ref="X92:AB93"/>
    <mergeCell ref="X94:AB94"/>
    <mergeCell ref="X95:AB95"/>
    <mergeCell ref="X86:AB86"/>
    <mergeCell ref="P84:S85"/>
    <mergeCell ref="P86:S86"/>
    <mergeCell ref="T95:W95"/>
    <mergeCell ref="A39:BB39"/>
    <mergeCell ref="AN61:BB61"/>
    <mergeCell ref="L104:O104"/>
    <mergeCell ref="AC105:AG106"/>
    <mergeCell ref="X105:AB106"/>
    <mergeCell ref="X615:AH615"/>
    <mergeCell ref="A618:O618"/>
    <mergeCell ref="P105:S106"/>
    <mergeCell ref="T118:W118"/>
    <mergeCell ref="P97:S98"/>
    <mergeCell ref="AC103:AG103"/>
    <mergeCell ref="X102:AB102"/>
    <mergeCell ref="X103:AB103"/>
    <mergeCell ref="AH105:AL106"/>
    <mergeCell ref="T127:W127"/>
    <mergeCell ref="AH126:AL126"/>
    <mergeCell ref="AM120:AS120"/>
    <mergeCell ref="L120:O120"/>
    <mergeCell ref="A119:K119"/>
    <mergeCell ref="L119:O119"/>
    <mergeCell ref="T119:W119"/>
    <mergeCell ref="AM124:AS125"/>
    <mergeCell ref="T122:W122"/>
    <mergeCell ref="Z311:AC314"/>
    <mergeCell ref="AP410:BB410"/>
    <mergeCell ref="K409:O409"/>
    <mergeCell ref="Z309:AC309"/>
    <mergeCell ref="T105:W106"/>
    <mergeCell ref="N311:Q314"/>
    <mergeCell ref="R311:U314"/>
    <mergeCell ref="AD309:AG309"/>
    <mergeCell ref="AH309:AK309"/>
    <mergeCell ref="L102:O102"/>
    <mergeCell ref="V311:Y314"/>
    <mergeCell ref="N677:BB677"/>
    <mergeCell ref="T674:AF674"/>
    <mergeCell ref="T675:AF675"/>
    <mergeCell ref="AQ679:BB679"/>
    <mergeCell ref="N681:S681"/>
    <mergeCell ref="AH681:AP681"/>
    <mergeCell ref="N679:S679"/>
    <mergeCell ref="T679:Z679"/>
    <mergeCell ref="T682:Z682"/>
    <mergeCell ref="N678:S678"/>
    <mergeCell ref="AH678:AP678"/>
    <mergeCell ref="AQ678:BB678"/>
    <mergeCell ref="A668:S668"/>
    <mergeCell ref="A682:M682"/>
    <mergeCell ref="N682:S682"/>
    <mergeCell ref="AQ680:BB680"/>
    <mergeCell ref="AQ682:BB682"/>
    <mergeCell ref="AH680:AP680"/>
    <mergeCell ref="A679:M679"/>
    <mergeCell ref="T673:AF673"/>
    <mergeCell ref="AA682:AG682"/>
    <mergeCell ref="AH682:AP682"/>
    <mergeCell ref="AG672:BB672"/>
    <mergeCell ref="AG669:BB669"/>
    <mergeCell ref="AA688:AG688"/>
    <mergeCell ref="AH688:AP688"/>
    <mergeCell ref="A692:BB697"/>
    <mergeCell ref="N686:S686"/>
    <mergeCell ref="N683:S683"/>
    <mergeCell ref="AA685:AG685"/>
    <mergeCell ref="AH685:AP685"/>
    <mergeCell ref="AH683:AP683"/>
    <mergeCell ref="N680:S680"/>
    <mergeCell ref="T680:Z680"/>
    <mergeCell ref="AA680:AG680"/>
    <mergeCell ref="AH690:AP690"/>
    <mergeCell ref="AH684:AP684"/>
    <mergeCell ref="N690:S690"/>
    <mergeCell ref="N684:S684"/>
    <mergeCell ref="T683:Z683"/>
    <mergeCell ref="T684:Z684"/>
    <mergeCell ref="AQ681:BB681"/>
    <mergeCell ref="AA689:AG689"/>
    <mergeCell ref="N689:S689"/>
    <mergeCell ref="AA683:AG683"/>
    <mergeCell ref="AQ683:BB683"/>
    <mergeCell ref="AQ684:BB684"/>
    <mergeCell ref="AQ685:BB685"/>
    <mergeCell ref="AA690:AG690"/>
    <mergeCell ref="T689:Z689"/>
    <mergeCell ref="AQ689:BB689"/>
    <mergeCell ref="AQ690:BB690"/>
    <mergeCell ref="AQ688:BB688"/>
    <mergeCell ref="T690:Z690"/>
    <mergeCell ref="T685:Z685"/>
    <mergeCell ref="AQ687:BB687"/>
    <mergeCell ref="W702:AB702"/>
    <mergeCell ref="AQ711:BB711"/>
    <mergeCell ref="N685:S685"/>
    <mergeCell ref="A735:S735"/>
    <mergeCell ref="A737:S737"/>
    <mergeCell ref="A738:S738"/>
    <mergeCell ref="T738:Z738"/>
    <mergeCell ref="W705:AB705"/>
    <mergeCell ref="W706:AB706"/>
    <mergeCell ref="A708:P708"/>
    <mergeCell ref="Q705:V705"/>
    <mergeCell ref="W710:AB710"/>
    <mergeCell ref="AC710:AI710"/>
    <mergeCell ref="AJ710:AP710"/>
    <mergeCell ref="Q711:V711"/>
    <mergeCell ref="W711:AB711"/>
    <mergeCell ref="AC711:AI711"/>
    <mergeCell ref="AJ711:AP711"/>
    <mergeCell ref="AQ708:BB708"/>
    <mergeCell ref="Q709:V709"/>
    <mergeCell ref="W709:AB709"/>
    <mergeCell ref="AC709:AI709"/>
    <mergeCell ref="AJ709:AP709"/>
    <mergeCell ref="AQ709:BB709"/>
    <mergeCell ref="AJ708:AP708"/>
    <mergeCell ref="A687:M687"/>
    <mergeCell ref="AC703:AI703"/>
    <mergeCell ref="W712:AB712"/>
    <mergeCell ref="AC712:AI712"/>
    <mergeCell ref="AJ712:AP712"/>
    <mergeCell ref="AJ707:AP707"/>
    <mergeCell ref="A707:P707"/>
    <mergeCell ref="AM745:BB745"/>
    <mergeCell ref="T737:Z737"/>
    <mergeCell ref="A744:S744"/>
    <mergeCell ref="A740:S740"/>
    <mergeCell ref="T740:Z740"/>
    <mergeCell ref="A741:S741"/>
    <mergeCell ref="T741:Z741"/>
    <mergeCell ref="A742:S742"/>
    <mergeCell ref="AD756:AK756"/>
    <mergeCell ref="AN756:BB756"/>
    <mergeCell ref="AA738:AL738"/>
    <mergeCell ref="AM738:BB738"/>
    <mergeCell ref="AA739:AL739"/>
    <mergeCell ref="AM739:BB739"/>
    <mergeCell ref="AA743:AL743"/>
    <mergeCell ref="AA736:AL736"/>
    <mergeCell ref="T743:Z743"/>
    <mergeCell ref="AA742:AL742"/>
    <mergeCell ref="AM746:BB746"/>
    <mergeCell ref="AM747:BB747"/>
    <mergeCell ref="AI785:BB785"/>
    <mergeCell ref="AI778:BB778"/>
    <mergeCell ref="A777:AH777"/>
    <mergeCell ref="A778:AH778"/>
    <mergeCell ref="AI780:BB780"/>
    <mergeCell ref="AI777:BB777"/>
    <mergeCell ref="AI789:BB789"/>
    <mergeCell ref="A792:AH792"/>
    <mergeCell ref="AI792:BB792"/>
    <mergeCell ref="A1017:T1017"/>
    <mergeCell ref="AD1015:AI1015"/>
    <mergeCell ref="AJ1015:AQ1015"/>
    <mergeCell ref="AR1015:BB1015"/>
    <mergeCell ref="AL724:BB724"/>
    <mergeCell ref="A714:BB719"/>
    <mergeCell ref="A724:AK724"/>
    <mergeCell ref="AA733:AL733"/>
    <mergeCell ref="AM733:BB733"/>
    <mergeCell ref="AA734:AL734"/>
    <mergeCell ref="AM737:BB737"/>
    <mergeCell ref="A722:AK723"/>
    <mergeCell ref="AL722:BB722"/>
    <mergeCell ref="AL723:BB723"/>
    <mergeCell ref="AM734:BB734"/>
    <mergeCell ref="AA735:AL735"/>
    <mergeCell ref="AM735:BB735"/>
    <mergeCell ref="A726:BB730"/>
    <mergeCell ref="T733:Z734"/>
    <mergeCell ref="I763:N763"/>
    <mergeCell ref="AI766:AP766"/>
    <mergeCell ref="AQ764:BB764"/>
    <mergeCell ref="AC764:AH764"/>
    <mergeCell ref="AD1030:AM1030"/>
    <mergeCell ref="AN1030:BB1030"/>
    <mergeCell ref="U1016:AC1016"/>
    <mergeCell ref="AD1016:AI1016"/>
    <mergeCell ref="AJ1016:AQ1016"/>
    <mergeCell ref="AJ1006:BB1006"/>
    <mergeCell ref="U1007:AI1007"/>
    <mergeCell ref="AJ1007:BB1007"/>
    <mergeCell ref="U1008:AI1008"/>
    <mergeCell ref="A770:BB772"/>
    <mergeCell ref="AR1014:BB1014"/>
    <mergeCell ref="A1014:T1014"/>
    <mergeCell ref="AI784:BB784"/>
    <mergeCell ref="AI781:BB781"/>
    <mergeCell ref="AI782:BB782"/>
    <mergeCell ref="AD1021:AI1021"/>
    <mergeCell ref="AJ1021:AQ1021"/>
    <mergeCell ref="AR1021:BB1021"/>
    <mergeCell ref="U1022:AC1022"/>
    <mergeCell ref="AD1022:AI1022"/>
    <mergeCell ref="AD1019:AI1019"/>
    <mergeCell ref="AJ1019:AQ1019"/>
    <mergeCell ref="AR1019:BB1019"/>
    <mergeCell ref="U1020:AC1020"/>
    <mergeCell ref="AD1020:AI1020"/>
    <mergeCell ref="AJ1020:AQ1020"/>
    <mergeCell ref="AR1020:BB1020"/>
    <mergeCell ref="U1019:AC1019"/>
    <mergeCell ref="AR1016:BB1016"/>
    <mergeCell ref="A1016:T1016"/>
    <mergeCell ref="AR1018:BB1018"/>
    <mergeCell ref="U1017:AC1017"/>
    <mergeCell ref="A66:BB66"/>
    <mergeCell ref="A67:BB67"/>
    <mergeCell ref="A68:BB68"/>
    <mergeCell ref="P617:W617"/>
    <mergeCell ref="AH79:AL79"/>
    <mergeCell ref="AH1080:AN1080"/>
    <mergeCell ref="AO1080:BB1080"/>
    <mergeCell ref="M1077:S1077"/>
    <mergeCell ref="T1077:Z1077"/>
    <mergeCell ref="AI1057:AP1057"/>
    <mergeCell ref="AA1079:AG1079"/>
    <mergeCell ref="AH1079:AN1079"/>
    <mergeCell ref="AO1079:BB1079"/>
    <mergeCell ref="A1060:BB1064"/>
    <mergeCell ref="AD1037:AM1037"/>
    <mergeCell ref="AN1037:BB1037"/>
    <mergeCell ref="AD1038:AM1038"/>
    <mergeCell ref="AN1038:BB1038"/>
    <mergeCell ref="AD1046:AK1046"/>
    <mergeCell ref="AN1046:BB1046"/>
    <mergeCell ref="AD1034:AM1034"/>
    <mergeCell ref="AN1034:BB1034"/>
    <mergeCell ref="AD1035:AM1035"/>
    <mergeCell ref="AN1035:BB1035"/>
    <mergeCell ref="AD1036:AM1036"/>
    <mergeCell ref="A1033:AC1033"/>
    <mergeCell ref="AD1033:AM1033"/>
    <mergeCell ref="AN1033:BB1033"/>
    <mergeCell ref="AD1031:AM1031"/>
    <mergeCell ref="AN1031:BB1031"/>
    <mergeCell ref="AD1032:AM1032"/>
    <mergeCell ref="AN1032:BB1032"/>
    <mergeCell ref="O1053:V1053"/>
    <mergeCell ref="W1053:AB1053"/>
    <mergeCell ref="AC1053:AH1053"/>
    <mergeCell ref="AI1053:AP1053"/>
    <mergeCell ref="AQ1053:BB1053"/>
    <mergeCell ref="AC1057:AH1057"/>
    <mergeCell ref="M1080:S1080"/>
    <mergeCell ref="T1080:Z1080"/>
    <mergeCell ref="AQ1055:BB1055"/>
    <mergeCell ref="I1056:N1056"/>
    <mergeCell ref="O1056:V1056"/>
    <mergeCell ref="W1056:AB1056"/>
    <mergeCell ref="AC1056:AH1056"/>
    <mergeCell ref="AI1056:AP1056"/>
    <mergeCell ref="AQ1056:BB1056"/>
    <mergeCell ref="AA1077:AG1077"/>
    <mergeCell ref="M1079:S1079"/>
    <mergeCell ref="I1054:N1054"/>
    <mergeCell ref="O1054:V1054"/>
    <mergeCell ref="W1054:AB1054"/>
    <mergeCell ref="AC1054:AH1054"/>
    <mergeCell ref="AI1054:AP1054"/>
    <mergeCell ref="AQ1054:BB1054"/>
    <mergeCell ref="I1055:N1055"/>
    <mergeCell ref="O1055:V1055"/>
    <mergeCell ref="T1068:AG1068"/>
    <mergeCell ref="T1075:Z1075"/>
    <mergeCell ref="AA1075:AG1075"/>
    <mergeCell ref="AH1078:AN1078"/>
    <mergeCell ref="M1073:S1074"/>
    <mergeCell ref="T1079:Z1079"/>
    <mergeCell ref="A1118:AE1118"/>
    <mergeCell ref="A1119:AE1119"/>
    <mergeCell ref="M1082:S1085"/>
    <mergeCell ref="A1097:AE1097"/>
    <mergeCell ref="I1057:N1057"/>
    <mergeCell ref="AA1069:AG1069"/>
    <mergeCell ref="AO1071:BB1071"/>
    <mergeCell ref="M1076:S1076"/>
    <mergeCell ref="AA1076:AG1076"/>
    <mergeCell ref="T1076:Z1076"/>
    <mergeCell ref="O1057:V1057"/>
    <mergeCell ref="W1057:AB1057"/>
    <mergeCell ref="AO1076:BB1076"/>
    <mergeCell ref="M1075:S1075"/>
    <mergeCell ref="AH1071:AN1071"/>
    <mergeCell ref="AH1069:AN1069"/>
    <mergeCell ref="AH1068:BB1068"/>
    <mergeCell ref="AO1070:BB1070"/>
    <mergeCell ref="T1073:Z1074"/>
    <mergeCell ref="AA1073:AG1074"/>
    <mergeCell ref="AH1076:AN1076"/>
    <mergeCell ref="AC1058:AH1058"/>
    <mergeCell ref="AI1058:AP1058"/>
    <mergeCell ref="AQ1058:BB1058"/>
    <mergeCell ref="T1066:AG1066"/>
    <mergeCell ref="T1067:AG1067"/>
    <mergeCell ref="AO1092:BB1092"/>
    <mergeCell ref="AO1093:BB1093"/>
    <mergeCell ref="AO1082:BB1085"/>
    <mergeCell ref="C1106:Z1106"/>
    <mergeCell ref="A1087:BB1090"/>
    <mergeCell ref="AF1093:AN1093"/>
    <mergeCell ref="A1133:AE1133"/>
    <mergeCell ref="AG1164:BB1164"/>
    <mergeCell ref="AG1165:BB1165"/>
    <mergeCell ref="P1165:AF1165"/>
    <mergeCell ref="AF1148:AN1150"/>
    <mergeCell ref="AO1148:BB1150"/>
    <mergeCell ref="AF1137:AN1138"/>
    <mergeCell ref="AO1137:BB1138"/>
    <mergeCell ref="AF1133:AN1133"/>
    <mergeCell ref="AO1133:BB1133"/>
    <mergeCell ref="AF1134:AN1134"/>
    <mergeCell ref="AO1134:BB1134"/>
    <mergeCell ref="A1122:AE1122"/>
    <mergeCell ref="A1123:AE1123"/>
    <mergeCell ref="AO1081:BB1081"/>
    <mergeCell ref="A1109:BB1113"/>
    <mergeCell ref="AO1101:BB1101"/>
    <mergeCell ref="AF1101:AN1101"/>
    <mergeCell ref="AO1100:BB1100"/>
    <mergeCell ref="AF1100:AN1100"/>
    <mergeCell ref="A1100:AE1100"/>
    <mergeCell ref="A1101:AE1101"/>
    <mergeCell ref="AN1106:BB1106"/>
    <mergeCell ref="A1120:AE1120"/>
    <mergeCell ref="A1121:AE1121"/>
    <mergeCell ref="AO1115:BB1115"/>
    <mergeCell ref="A1116:AE1116"/>
    <mergeCell ref="AF1116:AN1116"/>
    <mergeCell ref="AO1116:BB1116"/>
    <mergeCell ref="AF1117:AN1117"/>
    <mergeCell ref="AO1117:BB1117"/>
    <mergeCell ref="AF1094:AN1094"/>
    <mergeCell ref="AO1122:BB1122"/>
    <mergeCell ref="AF1122:AN1122"/>
    <mergeCell ref="AF1151:AN1153"/>
    <mergeCell ref="AO1151:BB1153"/>
    <mergeCell ref="AO1123:BB1123"/>
    <mergeCell ref="AF1123:AN1123"/>
    <mergeCell ref="AO1118:BB1118"/>
    <mergeCell ref="AF1118:AN1118"/>
    <mergeCell ref="AO1121:BB1121"/>
    <mergeCell ref="AF1121:AN1121"/>
    <mergeCell ref="AO1120:BB1120"/>
    <mergeCell ref="AF1120:AN1120"/>
    <mergeCell ref="AO1119:BB1119"/>
    <mergeCell ref="AF1119:AN1119"/>
    <mergeCell ref="AF1139:AN1143"/>
    <mergeCell ref="AO1139:BB1143"/>
    <mergeCell ref="AF1135:AN1136"/>
    <mergeCell ref="AO1135:BB1136"/>
    <mergeCell ref="AO1132:BB1132"/>
    <mergeCell ref="A1253:BB1266"/>
    <mergeCell ref="A1236:BB1250"/>
    <mergeCell ref="A1221:BB1233"/>
    <mergeCell ref="A1203:BB1216"/>
    <mergeCell ref="AG1178:AO1178"/>
    <mergeCell ref="Y1178:AB1178"/>
    <mergeCell ref="AC1178:AF1178"/>
    <mergeCell ref="AV1168:BB1168"/>
    <mergeCell ref="AV1171:BB1171"/>
    <mergeCell ref="AV1172:BB1172"/>
    <mergeCell ref="P1166:X1166"/>
    <mergeCell ref="Y1166:AB1166"/>
    <mergeCell ref="AC1166:AF1166"/>
    <mergeCell ref="AC1168:AF1168"/>
    <mergeCell ref="AV1169:BB1170"/>
    <mergeCell ref="AG1173:AO1173"/>
    <mergeCell ref="P1172:X1172"/>
    <mergeCell ref="Y1172:AB1172"/>
    <mergeCell ref="AC1172:AF1172"/>
    <mergeCell ref="AG1166:AO1166"/>
    <mergeCell ref="AC1173:AF1173"/>
    <mergeCell ref="P1173:X1173"/>
    <mergeCell ref="Y1173:AB1173"/>
    <mergeCell ref="AG1171:AO1171"/>
    <mergeCell ref="AV1173:BB1173"/>
    <mergeCell ref="AG1168:AO1168"/>
    <mergeCell ref="AC1167:AF1167"/>
    <mergeCell ref="P1168:X1168"/>
    <mergeCell ref="P1177:X1177"/>
    <mergeCell ref="Y1177:AB1177"/>
    <mergeCell ref="AC1177:AF1177"/>
    <mergeCell ref="P1176:X1176"/>
    <mergeCell ref="AV1177:BB1177"/>
    <mergeCell ref="AV1178:BB1178"/>
    <mergeCell ref="AV1179:BB1179"/>
    <mergeCell ref="AG1179:AO1179"/>
    <mergeCell ref="AG1180:AO1180"/>
    <mergeCell ref="AG1181:AO1181"/>
    <mergeCell ref="AV1180:BB1180"/>
    <mergeCell ref="Y1174:AB1175"/>
    <mergeCell ref="P1182:X1182"/>
    <mergeCell ref="Y1182:AB1182"/>
    <mergeCell ref="AC1182:AF1182"/>
    <mergeCell ref="AG1182:AO1182"/>
    <mergeCell ref="AG1176:AO1176"/>
    <mergeCell ref="AC1174:AF1175"/>
    <mergeCell ref="AG1174:AO1175"/>
    <mergeCell ref="P1179:X1179"/>
    <mergeCell ref="Y1179:AB1179"/>
    <mergeCell ref="AC1179:AF1179"/>
    <mergeCell ref="P1178:X1178"/>
    <mergeCell ref="AV1181:BB1181"/>
    <mergeCell ref="AV1182:BB1182"/>
    <mergeCell ref="AP1181:AU1181"/>
    <mergeCell ref="AP1182:AU1182"/>
    <mergeCell ref="Y1176:AB1176"/>
    <mergeCell ref="AC1176:AF1176"/>
    <mergeCell ref="AI1325:AO1325"/>
    <mergeCell ref="AB1304:AH1306"/>
    <mergeCell ref="AI1304:AO1306"/>
    <mergeCell ref="AD1320:AK1320"/>
    <mergeCell ref="AN1320:BB1320"/>
    <mergeCell ref="M1290:T1290"/>
    <mergeCell ref="U1290:AA1290"/>
    <mergeCell ref="AB1290:AH1290"/>
    <mergeCell ref="Y1180:AB1180"/>
    <mergeCell ref="AC1180:AF1180"/>
    <mergeCell ref="AI1290:AO1290"/>
    <mergeCell ref="M1286:T1286"/>
    <mergeCell ref="U1286:AA1286"/>
    <mergeCell ref="A1287:L1287"/>
    <mergeCell ref="A1288:L1288"/>
    <mergeCell ref="AD1269:AK1269"/>
    <mergeCell ref="U1275:AA1275"/>
    <mergeCell ref="AB1275:AH1275"/>
    <mergeCell ref="AI1275:AO1275"/>
    <mergeCell ref="AB1286:AH1286"/>
    <mergeCell ref="U1287:AA1287"/>
    <mergeCell ref="AB1278:AH1278"/>
    <mergeCell ref="AI1278:AO1278"/>
    <mergeCell ref="M1279:T1279"/>
    <mergeCell ref="U1279:AA1279"/>
    <mergeCell ref="AB1279:AH1279"/>
    <mergeCell ref="AI1279:AO1279"/>
    <mergeCell ref="U1283:AA1284"/>
    <mergeCell ref="P1181:X1181"/>
    <mergeCell ref="Y1181:AB1181"/>
    <mergeCell ref="AC1181:AF1181"/>
    <mergeCell ref="P1180:X1180"/>
    <mergeCell ref="AW1323:BA1323"/>
    <mergeCell ref="AP1330:AV1331"/>
    <mergeCell ref="A1326:L1326"/>
    <mergeCell ref="M1326:T1326"/>
    <mergeCell ref="A1328:L1328"/>
    <mergeCell ref="M1325:T1325"/>
    <mergeCell ref="U1325:AA1325"/>
    <mergeCell ref="AB1328:AH1328"/>
    <mergeCell ref="U1329:AA1329"/>
    <mergeCell ref="AB1329:AH1329"/>
    <mergeCell ref="M1296:T1299"/>
    <mergeCell ref="U1296:AA1299"/>
    <mergeCell ref="AB1296:AH1299"/>
    <mergeCell ref="AI1296:AO1299"/>
    <mergeCell ref="M1309:T1311"/>
    <mergeCell ref="U1309:AA1311"/>
    <mergeCell ref="AB1309:AH1311"/>
    <mergeCell ref="AI1309:AO1311"/>
    <mergeCell ref="M1304:T1306"/>
    <mergeCell ref="U1304:AA1306"/>
    <mergeCell ref="A1325:L1325"/>
    <mergeCell ref="M1330:T1331"/>
    <mergeCell ref="U1330:AA1331"/>
    <mergeCell ref="AB1330:AH1331"/>
    <mergeCell ref="AI1330:AO1331"/>
    <mergeCell ref="M1307:T1308"/>
    <mergeCell ref="U1307:AA1308"/>
    <mergeCell ref="AB1307:AH1308"/>
    <mergeCell ref="AI1307:AO1308"/>
    <mergeCell ref="M1302:T1303"/>
    <mergeCell ref="AI1329:AO1329"/>
    <mergeCell ref="AB1325:AH1325"/>
    <mergeCell ref="M1294:T1295"/>
    <mergeCell ref="A1155:BB1159"/>
    <mergeCell ref="A1125:BB1130"/>
    <mergeCell ref="M1291:T1293"/>
    <mergeCell ref="U1291:AA1293"/>
    <mergeCell ref="AB1291:AH1293"/>
    <mergeCell ref="AI1291:AO1293"/>
    <mergeCell ref="U1280:AA1281"/>
    <mergeCell ref="AI1286:AO1286"/>
    <mergeCell ref="M1287:T1287"/>
    <mergeCell ref="AI1280:AO1281"/>
    <mergeCell ref="M1282:T1282"/>
    <mergeCell ref="U1282:AA1282"/>
    <mergeCell ref="AB1282:AH1282"/>
    <mergeCell ref="AI1282:AO1282"/>
    <mergeCell ref="AB1283:AH1284"/>
    <mergeCell ref="AI1283:AO1284"/>
    <mergeCell ref="M1278:T1278"/>
    <mergeCell ref="U1278:AA1278"/>
    <mergeCell ref="U1294:AA1295"/>
    <mergeCell ref="AB1285:AH1285"/>
    <mergeCell ref="AI1285:AO1285"/>
    <mergeCell ref="M1280:T1281"/>
    <mergeCell ref="AF1144:AN1147"/>
    <mergeCell ref="AO1144:BB1147"/>
    <mergeCell ref="M1285:T1285"/>
    <mergeCell ref="U1285:AA1285"/>
    <mergeCell ref="M1276:T1276"/>
    <mergeCell ref="AB1280:AH1281"/>
    <mergeCell ref="AN1218:BB1218"/>
    <mergeCell ref="AN1269:BB1269"/>
    <mergeCell ref="AV1176:BB1176"/>
    <mergeCell ref="AH78:AL78"/>
    <mergeCell ref="T79:W79"/>
    <mergeCell ref="L86:O86"/>
    <mergeCell ref="T84:W85"/>
    <mergeCell ref="P82:S82"/>
    <mergeCell ref="T78:W78"/>
    <mergeCell ref="AH84:AL85"/>
    <mergeCell ref="X89:AB90"/>
    <mergeCell ref="AH159:BB159"/>
    <mergeCell ref="AT86:AX86"/>
    <mergeCell ref="AT84:AX85"/>
    <mergeCell ref="AT82:AW82"/>
    <mergeCell ref="T80:W80"/>
    <mergeCell ref="AC78:AG78"/>
    <mergeCell ref="AC79:AG79"/>
    <mergeCell ref="AM86:AS86"/>
    <mergeCell ref="AM79:AS79"/>
    <mergeCell ref="AM80:AS80"/>
    <mergeCell ref="L103:O103"/>
    <mergeCell ref="AM108:AS109"/>
    <mergeCell ref="T110:W111"/>
    <mergeCell ref="X110:AB111"/>
    <mergeCell ref="AC110:AG111"/>
    <mergeCell ref="AH110:AL111"/>
    <mergeCell ref="AM87:AS87"/>
    <mergeCell ref="T81:W81"/>
    <mergeCell ref="AC81:AG81"/>
    <mergeCell ref="AH81:AL81"/>
    <mergeCell ref="T92:W93"/>
    <mergeCell ref="T94:W94"/>
    <mergeCell ref="L97:O98"/>
    <mergeCell ref="L100:O101"/>
    <mergeCell ref="A17:BB17"/>
    <mergeCell ref="U21:AG21"/>
    <mergeCell ref="U22:AG23"/>
    <mergeCell ref="A32:BB32"/>
    <mergeCell ref="A36:BB36"/>
    <mergeCell ref="L82:O82"/>
    <mergeCell ref="A46:BB46"/>
    <mergeCell ref="A74:BB74"/>
    <mergeCell ref="AH100:AL101"/>
    <mergeCell ref="AD1106:AK1106"/>
    <mergeCell ref="A5:J5"/>
    <mergeCell ref="A6:J6"/>
    <mergeCell ref="A7:J7"/>
    <mergeCell ref="K5:BB5"/>
    <mergeCell ref="K6:BB6"/>
    <mergeCell ref="K7:Q7"/>
    <mergeCell ref="Y7:AE7"/>
    <mergeCell ref="AG7:AL7"/>
    <mergeCell ref="AM89:AS90"/>
    <mergeCell ref="AH94:AL94"/>
    <mergeCell ref="AM94:AS94"/>
    <mergeCell ref="X100:AB101"/>
    <mergeCell ref="AC96:AG96"/>
    <mergeCell ref="X97:AB98"/>
    <mergeCell ref="AC100:AG101"/>
    <mergeCell ref="AH95:AL95"/>
    <mergeCell ref="A13:BB13"/>
    <mergeCell ref="A14:BB14"/>
    <mergeCell ref="A16:BB16"/>
    <mergeCell ref="A30:BB30"/>
    <mergeCell ref="A8:BB8"/>
    <mergeCell ref="A9:BB9"/>
    <mergeCell ref="U1302:AA1303"/>
    <mergeCell ref="A1278:L1278"/>
    <mergeCell ref="AB1302:AH1303"/>
    <mergeCell ref="AO1094:BB1094"/>
    <mergeCell ref="A1093:AE1093"/>
    <mergeCell ref="A1024:BB1027"/>
    <mergeCell ref="A1051:H1051"/>
    <mergeCell ref="I1051:AB1051"/>
    <mergeCell ref="AH88:AL88"/>
    <mergeCell ref="A1276:L1276"/>
    <mergeCell ref="A1275:L1275"/>
    <mergeCell ref="M1275:T1275"/>
    <mergeCell ref="A1189:BB1201"/>
    <mergeCell ref="A1184:BB1186"/>
    <mergeCell ref="AG1177:AO1177"/>
    <mergeCell ref="AQ1057:BB1057"/>
    <mergeCell ref="I1058:N1058"/>
    <mergeCell ref="O1058:V1058"/>
    <mergeCell ref="W1058:AB1058"/>
    <mergeCell ref="AM95:AS95"/>
    <mergeCell ref="AC92:AG93"/>
    <mergeCell ref="L105:O106"/>
    <mergeCell ref="T104:W104"/>
    <mergeCell ref="AC1050:BB1050"/>
    <mergeCell ref="AO1078:BB1078"/>
    <mergeCell ref="AH1075:AN1075"/>
    <mergeCell ref="AA1080:AG1080"/>
    <mergeCell ref="A1095:AE1095"/>
    <mergeCell ref="A1096:AE1096"/>
    <mergeCell ref="I1052:N1052"/>
    <mergeCell ref="O1052:V1052"/>
    <mergeCell ref="W1052:AB1052"/>
    <mergeCell ref="A10:BB10"/>
    <mergeCell ref="E25:BB25"/>
    <mergeCell ref="AH19:BB19"/>
    <mergeCell ref="AH20:BB20"/>
    <mergeCell ref="A19:T20"/>
    <mergeCell ref="U19:AG20"/>
    <mergeCell ref="AH21:BB21"/>
    <mergeCell ref="A12:BB12"/>
    <mergeCell ref="AF1098:AN1098"/>
    <mergeCell ref="AO1097:BB1097"/>
    <mergeCell ref="AO1096:BB1096"/>
    <mergeCell ref="AF1096:AN1096"/>
    <mergeCell ref="AO1095:BB1095"/>
    <mergeCell ref="AF1095:AN1095"/>
    <mergeCell ref="AF1097:AN1097"/>
    <mergeCell ref="A1098:AE1098"/>
    <mergeCell ref="A1099:AE1099"/>
    <mergeCell ref="AO1073:BB1074"/>
    <mergeCell ref="AH1073:AN1074"/>
    <mergeCell ref="AA1082:AG1085"/>
    <mergeCell ref="M1081:S1081"/>
    <mergeCell ref="T1081:Z1081"/>
    <mergeCell ref="AO1099:BB1099"/>
    <mergeCell ref="AF1099:AN1099"/>
    <mergeCell ref="AO1098:BB1098"/>
    <mergeCell ref="A1052:H1052"/>
    <mergeCell ref="A1055:H1055"/>
    <mergeCell ref="I1049:AB1049"/>
    <mergeCell ref="W1055:AB1055"/>
    <mergeCell ref="AC1055:AH1055"/>
    <mergeCell ref="AI1055:AP1055"/>
    <mergeCell ref="AC1049:BB1049"/>
    <mergeCell ref="AA1081:AG1081"/>
    <mergeCell ref="AH1081:AN1081"/>
    <mergeCell ref="M1071:S1071"/>
    <mergeCell ref="T1071:Z1071"/>
    <mergeCell ref="AA1071:AG1071"/>
    <mergeCell ref="A1072:L1072"/>
    <mergeCell ref="M1072:S1072"/>
    <mergeCell ref="T1072:Z1072"/>
    <mergeCell ref="AA1072:AG1072"/>
    <mergeCell ref="A1066:L1071"/>
    <mergeCell ref="M1069:S1069"/>
    <mergeCell ref="T1069:Z1069"/>
    <mergeCell ref="AH1067:BB1067"/>
    <mergeCell ref="AO1075:BB1075"/>
    <mergeCell ref="AO1069:BB1069"/>
    <mergeCell ref="M1078:S1078"/>
    <mergeCell ref="T1078:Z1078"/>
    <mergeCell ref="AA1078:AG1078"/>
    <mergeCell ref="M1070:S1070"/>
    <mergeCell ref="T1070:Z1070"/>
    <mergeCell ref="AA1070:AG1070"/>
    <mergeCell ref="M1066:S1066"/>
    <mergeCell ref="M1067:S1067"/>
    <mergeCell ref="AH1066:BB1066"/>
    <mergeCell ref="A309:E309"/>
    <mergeCell ref="F309:I309"/>
    <mergeCell ref="J309:M309"/>
    <mergeCell ref="N309:Q309"/>
    <mergeCell ref="R309:U309"/>
    <mergeCell ref="V309:Y309"/>
    <mergeCell ref="A596:M597"/>
    <mergeCell ref="A598:M599"/>
    <mergeCell ref="A600:M600"/>
    <mergeCell ref="A601:M602"/>
    <mergeCell ref="A603:M603"/>
    <mergeCell ref="A626:O626"/>
    <mergeCell ref="A615:O615"/>
    <mergeCell ref="A609:BB611"/>
    <mergeCell ref="A614:O614"/>
    <mergeCell ref="AH604:AP604"/>
    <mergeCell ref="AA596:AG597"/>
    <mergeCell ref="AA598:AG599"/>
    <mergeCell ref="AA600:AG600"/>
    <mergeCell ref="P412:W412"/>
    <mergeCell ref="X412:AF412"/>
    <mergeCell ref="AG412:AO412"/>
    <mergeCell ref="K410:O410"/>
    <mergeCell ref="P410:W410"/>
    <mergeCell ref="X410:AF410"/>
    <mergeCell ref="AL333:AO336"/>
    <mergeCell ref="AG409:AO409"/>
    <mergeCell ref="F379:I382"/>
    <mergeCell ref="F383:I385"/>
    <mergeCell ref="AI624:BB624"/>
    <mergeCell ref="A625:O625"/>
    <mergeCell ref="K414:O414"/>
    <mergeCell ref="P414:W414"/>
    <mergeCell ref="X414:AF414"/>
    <mergeCell ref="AG414:AO414"/>
    <mergeCell ref="AP414:BB414"/>
    <mergeCell ref="A412:J412"/>
    <mergeCell ref="A411:J411"/>
    <mergeCell ref="K411:O411"/>
    <mergeCell ref="P411:W411"/>
    <mergeCell ref="X411:AF411"/>
    <mergeCell ref="AG411:AO411"/>
    <mergeCell ref="K412:O412"/>
    <mergeCell ref="AC1052:AH1052"/>
    <mergeCell ref="AN1036:BB1036"/>
    <mergeCell ref="AI1052:AP1052"/>
    <mergeCell ref="A634:O634"/>
    <mergeCell ref="AN699:BB699"/>
    <mergeCell ref="AQ1052:BB1052"/>
    <mergeCell ref="AJ1022:AQ1022"/>
    <mergeCell ref="AR1022:BB1022"/>
    <mergeCell ref="A1018:T1018"/>
    <mergeCell ref="A1020:T1020"/>
    <mergeCell ref="A1021:T1021"/>
    <mergeCell ref="A1022:T1022"/>
    <mergeCell ref="A430:BB437"/>
    <mergeCell ref="U1015:AC1015"/>
    <mergeCell ref="AD1017:AI1017"/>
    <mergeCell ref="AJ1017:AQ1017"/>
    <mergeCell ref="AR1017:BB1017"/>
    <mergeCell ref="U1018:AC1018"/>
    <mergeCell ref="AD1018:AI1018"/>
    <mergeCell ref="AJ1018:AQ1018"/>
    <mergeCell ref="AD1029:BB1029"/>
    <mergeCell ref="AP326:AS326"/>
    <mergeCell ref="R362:U362"/>
    <mergeCell ref="A422:J422"/>
    <mergeCell ref="P619:W619"/>
    <mergeCell ref="X619:AH619"/>
    <mergeCell ref="AI619:BB619"/>
    <mergeCell ref="F333:I336"/>
    <mergeCell ref="J333:M336"/>
    <mergeCell ref="N333:Q336"/>
    <mergeCell ref="A418:J418"/>
    <mergeCell ref="K418:O418"/>
    <mergeCell ref="P418:W418"/>
    <mergeCell ref="F372:I372"/>
    <mergeCell ref="F373:I373"/>
    <mergeCell ref="F375:I377"/>
    <mergeCell ref="A409:J409"/>
    <mergeCell ref="A406:J406"/>
    <mergeCell ref="A407:J407"/>
    <mergeCell ref="A410:J410"/>
    <mergeCell ref="R327:U327"/>
    <mergeCell ref="F368:I371"/>
    <mergeCell ref="J337:M339"/>
    <mergeCell ref="N337:Q339"/>
    <mergeCell ref="F364:I366"/>
    <mergeCell ref="N362:Q362"/>
    <mergeCell ref="N329:Q331"/>
    <mergeCell ref="R329:U331"/>
    <mergeCell ref="V329:Y331"/>
    <mergeCell ref="Z329:AC331"/>
    <mergeCell ref="AG408:AO408"/>
    <mergeCell ref="AP408:BB408"/>
    <mergeCell ref="A414:J414"/>
    <mergeCell ref="A55:BB55"/>
    <mergeCell ref="A56:BB56"/>
    <mergeCell ref="AA593:AG593"/>
    <mergeCell ref="AL337:AO339"/>
    <mergeCell ref="AP337:AS339"/>
    <mergeCell ref="A621:O622"/>
    <mergeCell ref="AD2:AK2"/>
    <mergeCell ref="AN2:BB2"/>
    <mergeCell ref="A49:BB49"/>
    <mergeCell ref="A50:BB50"/>
    <mergeCell ref="A51:BB51"/>
    <mergeCell ref="A57:BB57"/>
    <mergeCell ref="AI623:BB623"/>
    <mergeCell ref="Z361:AC361"/>
    <mergeCell ref="AD361:AG361"/>
    <mergeCell ref="AH361:AK361"/>
    <mergeCell ref="AL361:AO361"/>
    <mergeCell ref="A623:O623"/>
    <mergeCell ref="N593:S593"/>
    <mergeCell ref="T593:Z593"/>
    <mergeCell ref="R337:U339"/>
    <mergeCell ref="V337:Y339"/>
    <mergeCell ref="Z337:AC339"/>
    <mergeCell ref="AD337:AG339"/>
    <mergeCell ref="AH337:AK339"/>
    <mergeCell ref="F363:I363"/>
    <mergeCell ref="AP409:BB409"/>
    <mergeCell ref="AH362:AK362"/>
    <mergeCell ref="AX333:BA336"/>
    <mergeCell ref="AX361:BA361"/>
    <mergeCell ref="AP346:AS354"/>
    <mergeCell ref="AL355:AO355"/>
    <mergeCell ref="A1439:BB1439"/>
    <mergeCell ref="A1442:BB1442"/>
    <mergeCell ref="A1425:BB1425"/>
    <mergeCell ref="A1422:BB1422"/>
    <mergeCell ref="A1416:BA1416"/>
    <mergeCell ref="A1413:BB1413"/>
    <mergeCell ref="A1419:BB1419"/>
    <mergeCell ref="A1430:BB1430"/>
    <mergeCell ref="A1433:BB1433"/>
    <mergeCell ref="A1436:BB1436"/>
    <mergeCell ref="A1410:BB1410"/>
    <mergeCell ref="A1402:BB1402"/>
    <mergeCell ref="A1399:BB1399"/>
    <mergeCell ref="A1396:BB1396"/>
    <mergeCell ref="AH1077:AN1077"/>
    <mergeCell ref="AO1077:BB1077"/>
    <mergeCell ref="U1338:AA1338"/>
    <mergeCell ref="AD1161:AK1161"/>
    <mergeCell ref="AN1161:BB1161"/>
    <mergeCell ref="AD1218:AK1218"/>
    <mergeCell ref="AD1378:AK1378"/>
    <mergeCell ref="AB1338:AH1338"/>
    <mergeCell ref="AI1338:AO1338"/>
    <mergeCell ref="U1344:AA1345"/>
    <mergeCell ref="AI1302:AO1303"/>
    <mergeCell ref="M1300:T1301"/>
    <mergeCell ref="U1300:AA1301"/>
    <mergeCell ref="AB1300:AH1301"/>
    <mergeCell ref="AI1300:AO1301"/>
    <mergeCell ref="M1283:T1284"/>
    <mergeCell ref="A1393:BB1393"/>
    <mergeCell ref="A1313:BB1318"/>
    <mergeCell ref="A1363:BB1375"/>
    <mergeCell ref="A1381:BB1381"/>
    <mergeCell ref="A1382:BB1382"/>
    <mergeCell ref="A1385:BB1385"/>
    <mergeCell ref="A1390:BB1390"/>
    <mergeCell ref="A1387:BB1387"/>
    <mergeCell ref="A1384:BB1384"/>
    <mergeCell ref="M1344:T1345"/>
    <mergeCell ref="AA684:AG684"/>
    <mergeCell ref="AH689:AP689"/>
    <mergeCell ref="P639:W639"/>
    <mergeCell ref="AI795:BB795"/>
    <mergeCell ref="AQ704:BB704"/>
    <mergeCell ref="AQ703:BB703"/>
    <mergeCell ref="AQ707:BB707"/>
    <mergeCell ref="AQ705:BB705"/>
    <mergeCell ref="AQ706:BB706"/>
    <mergeCell ref="AQ710:BB710"/>
    <mergeCell ref="AA744:AL744"/>
    <mergeCell ref="AM744:BB744"/>
    <mergeCell ref="AD699:AK699"/>
    <mergeCell ref="AB1294:AH1295"/>
    <mergeCell ref="AI1294:AO1295"/>
    <mergeCell ref="AI1288:AO1288"/>
    <mergeCell ref="M1338:T1338"/>
    <mergeCell ref="AB1344:AH1345"/>
    <mergeCell ref="AH1072:AN1072"/>
    <mergeCell ref="U1021:AC1021"/>
    <mergeCell ref="AH1070:AN1070"/>
    <mergeCell ref="M1068:S1068"/>
    <mergeCell ref="T1082:Z1085"/>
    <mergeCell ref="AH1082:AN1085"/>
    <mergeCell ref="F299:BA299"/>
    <mergeCell ref="F345:BA345"/>
    <mergeCell ref="AN1378:BB1378"/>
    <mergeCell ref="AD1404:AK1404"/>
    <mergeCell ref="AN1404:BB1404"/>
    <mergeCell ref="AD1428:AK1428"/>
    <mergeCell ref="AN1428:BB1428"/>
    <mergeCell ref="M1288:T1288"/>
    <mergeCell ref="U1288:AA1288"/>
    <mergeCell ref="AB1288:AH1288"/>
    <mergeCell ref="X634:AH634"/>
    <mergeCell ref="AA741:AL741"/>
    <mergeCell ref="AM741:BB741"/>
    <mergeCell ref="AA740:AL740"/>
    <mergeCell ref="AM740:BB740"/>
    <mergeCell ref="AN816:BB816"/>
    <mergeCell ref="AD871:AK871"/>
    <mergeCell ref="AM736:BB736"/>
    <mergeCell ref="AA737:AL737"/>
    <mergeCell ref="AD986:AK986"/>
    <mergeCell ref="AB825:AE825"/>
    <mergeCell ref="AF825:AH825"/>
    <mergeCell ref="AI825:AL825"/>
    <mergeCell ref="AM825:AO825"/>
    <mergeCell ref="AO1072:BB1072"/>
    <mergeCell ref="AC1051:BB1051"/>
    <mergeCell ref="AP923:BB923"/>
    <mergeCell ref="AI634:BB634"/>
    <mergeCell ref="A645:BB649"/>
    <mergeCell ref="A659:BB661"/>
    <mergeCell ref="X643:AH643"/>
    <mergeCell ref="X642:AH642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rowBreaks count="27" manualBreakCount="27">
    <brk id="59" max="56" man="1"/>
    <brk id="112" max="56" man="1"/>
    <brk id="167" max="56" man="1"/>
    <brk id="224" max="56" man="1"/>
    <brk id="283" max="56" man="1"/>
    <brk id="340" max="56" man="1"/>
    <brk id="401" max="56" man="1"/>
    <brk id="460" max="56" man="1"/>
    <brk id="517" max="56" man="1"/>
    <brk id="580" max="56" man="1"/>
    <brk id="634" max="56" man="1"/>
    <brk id="697" max="56" man="1"/>
    <brk id="754" max="56" man="1"/>
    <brk id="814" max="56" man="1"/>
    <brk id="869" max="56" man="1"/>
    <brk id="930" max="56" man="1"/>
    <brk id="984" max="56" man="1"/>
    <brk id="1044" max="56" man="1"/>
    <brk id="1104" max="56" man="1"/>
    <brk id="1159" max="56" man="1"/>
    <brk id="1216" max="56" man="1"/>
    <brk id="1267" max="56" man="1"/>
    <brk id="1318" max="56" man="1"/>
    <brk id="1376" max="56" man="1"/>
    <brk id="1402" max="56" man="1"/>
    <brk id="1426" max="56" man="1"/>
    <brk id="1443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X219"/>
  <sheetViews>
    <sheetView showGridLines="0" showZeros="0" workbookViewId="0">
      <selection activeCell="K8" sqref="K8:AW8"/>
    </sheetView>
  </sheetViews>
  <sheetFormatPr defaultColWidth="1.85546875" defaultRowHeight="12.6" customHeight="1"/>
  <cols>
    <col min="1" max="49" width="1.7109375" style="289" customWidth="1"/>
    <col min="50" max="50" width="2.28515625" style="289" customWidth="1"/>
    <col min="51" max="16384" width="1.85546875" style="289"/>
  </cols>
  <sheetData>
    <row r="1" spans="1:49" ht="12.6" customHeight="1">
      <c r="A1" s="315" t="s">
        <v>3150</v>
      </c>
    </row>
    <row r="2" spans="1:49" ht="12.6" customHeight="1">
      <c r="A2" s="315" t="s">
        <v>2302</v>
      </c>
      <c r="B2" s="393"/>
      <c r="C2" s="1036" t="str">
        <f>VstupHlavička!$B$5</f>
        <v>ELEKTROSYSTEM, a.s.</v>
      </c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6"/>
      <c r="S2" s="1036"/>
      <c r="T2" s="1036"/>
      <c r="U2" s="1036"/>
      <c r="V2" s="1036"/>
      <c r="W2" s="1036"/>
      <c r="X2" s="1036"/>
      <c r="Y2" s="1036"/>
      <c r="Z2" s="1037"/>
      <c r="AB2" s="289" t="s">
        <v>922</v>
      </c>
      <c r="AD2" s="1035" t="str">
        <f>VstupHlavička!$B$3</f>
        <v>31571875</v>
      </c>
      <c r="AE2" s="1036"/>
      <c r="AF2" s="1036"/>
      <c r="AG2" s="1036"/>
      <c r="AH2" s="1036"/>
      <c r="AI2" s="1036"/>
      <c r="AJ2" s="1036"/>
      <c r="AK2" s="1037"/>
      <c r="AL2" s="289" t="s">
        <v>844</v>
      </c>
      <c r="AN2" s="1026" t="str">
        <f>VstupHlavička!$B$2</f>
        <v>21020448496</v>
      </c>
      <c r="AO2" s="1027"/>
      <c r="AP2" s="1027"/>
      <c r="AQ2" s="1027"/>
      <c r="AR2" s="1027"/>
      <c r="AS2" s="1027"/>
      <c r="AT2" s="1027"/>
      <c r="AU2" s="1027"/>
      <c r="AV2" s="1027"/>
      <c r="AW2" s="1028"/>
    </row>
    <row r="3" spans="1:49" ht="12.6" customHeigh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AG3" s="340"/>
      <c r="AR3" s="340"/>
    </row>
    <row r="4" spans="1:49" ht="12.6" customHeight="1">
      <c r="A4" s="1362" t="s">
        <v>3151</v>
      </c>
      <c r="B4" s="1362"/>
      <c r="C4" s="1362"/>
      <c r="D4" s="1362"/>
      <c r="E4" s="1362"/>
      <c r="F4" s="1362"/>
      <c r="G4" s="1362"/>
      <c r="H4" s="1362"/>
      <c r="I4" s="1362"/>
      <c r="J4" s="1362"/>
      <c r="K4" s="1362"/>
      <c r="L4" s="1362"/>
      <c r="M4" s="1362"/>
      <c r="N4" s="1362"/>
      <c r="O4" s="1362"/>
      <c r="P4" s="1362"/>
      <c r="Q4" s="1362"/>
      <c r="R4" s="1362"/>
      <c r="S4" s="1362"/>
      <c r="T4" s="1362"/>
      <c r="U4" s="1362"/>
      <c r="V4" s="1362"/>
      <c r="W4" s="1362"/>
      <c r="X4" s="1362"/>
      <c r="Y4" s="1362"/>
      <c r="Z4" s="1362"/>
      <c r="AA4" s="1362"/>
      <c r="AB4" s="1362"/>
      <c r="AC4" s="1362"/>
      <c r="AD4" s="1362"/>
      <c r="AE4" s="1362"/>
      <c r="AF4" s="1362"/>
      <c r="AG4" s="1362"/>
      <c r="AH4" s="1362"/>
      <c r="AI4" s="1362"/>
      <c r="AJ4" s="1362"/>
      <c r="AK4" s="1362"/>
      <c r="AL4" s="1362"/>
      <c r="AM4" s="1362"/>
      <c r="AN4" s="1362"/>
      <c r="AO4" s="1362"/>
      <c r="AP4" s="1362"/>
      <c r="AQ4" s="1362"/>
      <c r="AR4" s="1362"/>
      <c r="AS4" s="1362"/>
      <c r="AT4" s="1362"/>
      <c r="AU4" s="1362"/>
      <c r="AV4" s="1362"/>
      <c r="AW4" s="1362"/>
    </row>
    <row r="5" spans="1:49" ht="12.6" customHeight="1">
      <c r="A5" s="611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L5" s="611"/>
      <c r="AM5" s="611"/>
      <c r="AN5" s="611"/>
      <c r="AO5" s="611"/>
      <c r="AP5" s="611"/>
      <c r="AQ5" s="611"/>
      <c r="AR5" s="611"/>
      <c r="AS5" s="611"/>
      <c r="AT5" s="611"/>
      <c r="AU5" s="611"/>
      <c r="AV5" s="611"/>
      <c r="AW5" s="611"/>
    </row>
    <row r="6" spans="1:49" ht="12.6" customHeight="1">
      <c r="A6" s="327" t="s">
        <v>3152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AG6" s="340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0"/>
    </row>
    <row r="7" spans="1:49" s="364" customFormat="1" ht="12.6" customHeight="1">
      <c r="A7" s="1363" t="s">
        <v>2204</v>
      </c>
      <c r="B7" s="1363"/>
      <c r="C7" s="1363"/>
      <c r="D7" s="1363"/>
      <c r="E7" s="1363"/>
      <c r="F7" s="1363"/>
      <c r="G7" s="1363"/>
      <c r="H7" s="1363"/>
      <c r="I7" s="1363"/>
      <c r="J7" s="1363"/>
      <c r="K7" s="1364"/>
      <c r="L7" s="1364"/>
      <c r="M7" s="1364"/>
      <c r="N7" s="1364"/>
      <c r="O7" s="1364"/>
      <c r="P7" s="1364"/>
      <c r="Q7" s="1364"/>
      <c r="R7" s="1364"/>
      <c r="S7" s="1364"/>
      <c r="T7" s="1364"/>
      <c r="U7" s="1364"/>
      <c r="V7" s="1364"/>
      <c r="W7" s="1364"/>
      <c r="X7" s="1364"/>
      <c r="Y7" s="1364"/>
      <c r="Z7" s="1364"/>
      <c r="AA7" s="1364"/>
      <c r="AB7" s="1364"/>
      <c r="AC7" s="1364"/>
      <c r="AD7" s="1364"/>
      <c r="AE7" s="1364"/>
      <c r="AF7" s="1364"/>
      <c r="AG7" s="1364"/>
      <c r="AH7" s="1364"/>
      <c r="AI7" s="1364"/>
      <c r="AJ7" s="1364"/>
      <c r="AK7" s="1364"/>
      <c r="AL7" s="1364"/>
      <c r="AM7" s="1364"/>
      <c r="AN7" s="1364"/>
      <c r="AO7" s="1364"/>
      <c r="AP7" s="1364"/>
      <c r="AQ7" s="1364"/>
      <c r="AR7" s="1364"/>
      <c r="AS7" s="1364"/>
      <c r="AT7" s="1364"/>
      <c r="AU7" s="1364"/>
      <c r="AV7" s="1364"/>
      <c r="AW7" s="1364"/>
    </row>
    <row r="8" spans="1:49" s="364" customFormat="1" ht="12.6" customHeight="1">
      <c r="A8" s="1363" t="s">
        <v>2205</v>
      </c>
      <c r="B8" s="1363"/>
      <c r="C8" s="1363"/>
      <c r="D8" s="1363"/>
      <c r="E8" s="1363"/>
      <c r="F8" s="1363"/>
      <c r="G8" s="1363"/>
      <c r="H8" s="1363"/>
      <c r="I8" s="1363"/>
      <c r="J8" s="1363"/>
      <c r="K8" s="1365"/>
      <c r="L8" s="1365"/>
      <c r="M8" s="1365"/>
      <c r="N8" s="1365"/>
      <c r="O8" s="1365"/>
      <c r="P8" s="1365"/>
      <c r="Q8" s="1365"/>
      <c r="R8" s="1365"/>
      <c r="S8" s="1365"/>
      <c r="T8" s="1365"/>
      <c r="U8" s="1365"/>
      <c r="V8" s="1365"/>
      <c r="W8" s="1365"/>
      <c r="X8" s="1365"/>
      <c r="Y8" s="1365"/>
      <c r="Z8" s="1365"/>
      <c r="AA8" s="1365"/>
      <c r="AB8" s="1365"/>
      <c r="AC8" s="1365"/>
      <c r="AD8" s="1365"/>
      <c r="AE8" s="1365"/>
      <c r="AF8" s="1365"/>
      <c r="AG8" s="1365"/>
      <c r="AH8" s="1365"/>
      <c r="AI8" s="1365"/>
      <c r="AJ8" s="1365"/>
      <c r="AK8" s="1365"/>
      <c r="AL8" s="1365"/>
      <c r="AM8" s="1365"/>
      <c r="AN8" s="1365"/>
      <c r="AO8" s="1365"/>
      <c r="AP8" s="1365"/>
      <c r="AQ8" s="1365"/>
      <c r="AR8" s="1365"/>
      <c r="AS8" s="1365"/>
      <c r="AT8" s="1365"/>
      <c r="AU8" s="1365"/>
      <c r="AV8" s="1365"/>
      <c r="AW8" s="1365"/>
    </row>
    <row r="9" spans="1:49" s="364" customFormat="1" ht="12.6" customHeight="1">
      <c r="A9" s="1363" t="s">
        <v>2206</v>
      </c>
      <c r="B9" s="1363"/>
      <c r="C9" s="1363"/>
      <c r="D9" s="1363"/>
      <c r="E9" s="1363"/>
      <c r="F9" s="1363"/>
      <c r="G9" s="1363"/>
      <c r="H9" s="1363"/>
      <c r="I9" s="1363"/>
      <c r="J9" s="1363"/>
      <c r="K9" s="1365"/>
      <c r="L9" s="1365"/>
      <c r="M9" s="1365"/>
      <c r="N9" s="1365"/>
      <c r="O9" s="1365"/>
      <c r="P9" s="1365"/>
      <c r="Q9" s="1365"/>
      <c r="R9" s="403"/>
      <c r="S9" s="1366" t="s">
        <v>2207</v>
      </c>
      <c r="T9" s="1366"/>
      <c r="U9" s="1366"/>
      <c r="V9" s="1366"/>
      <c r="W9" s="1366"/>
      <c r="X9" s="1366"/>
      <c r="Y9" s="1189"/>
      <c r="Z9" s="1189"/>
      <c r="AA9" s="1189"/>
      <c r="AB9" s="1189"/>
      <c r="AC9" s="1189"/>
      <c r="AD9" s="1189"/>
      <c r="AE9" s="1189"/>
      <c r="AF9" s="403"/>
      <c r="AG9" s="1367" t="s">
        <v>468</v>
      </c>
      <c r="AH9" s="1367"/>
      <c r="AI9" s="1367"/>
      <c r="AJ9" s="1367"/>
      <c r="AK9" s="1367"/>
      <c r="AL9" s="1367"/>
      <c r="AM9" s="1189"/>
      <c r="AN9" s="1189"/>
      <c r="AO9" s="1189"/>
      <c r="AP9" s="1189"/>
      <c r="AQ9" s="1189"/>
      <c r="AR9" s="1189"/>
      <c r="AS9" s="1189"/>
      <c r="AT9" s="1189"/>
      <c r="AU9" s="1189"/>
      <c r="AV9" s="1189"/>
      <c r="AW9" s="1189"/>
    </row>
    <row r="10" spans="1:49" s="336" customFormat="1" ht="12.6" customHeight="1">
      <c r="A10" s="1360" t="s">
        <v>1946</v>
      </c>
      <c r="B10" s="1361"/>
      <c r="C10" s="1361"/>
      <c r="D10" s="1361"/>
      <c r="E10" s="1361"/>
      <c r="F10" s="1361"/>
      <c r="G10" s="1361"/>
      <c r="H10" s="1361"/>
      <c r="I10" s="1361"/>
      <c r="J10" s="1361"/>
      <c r="K10" s="1361"/>
      <c r="L10" s="1361"/>
      <c r="M10" s="1361"/>
      <c r="N10" s="1361"/>
      <c r="O10" s="1361"/>
      <c r="P10" s="1361"/>
      <c r="Q10" s="1361"/>
      <c r="R10" s="1361"/>
      <c r="S10" s="1361"/>
      <c r="T10" s="1361"/>
      <c r="U10" s="1361"/>
      <c r="V10" s="1361"/>
      <c r="W10" s="1361"/>
      <c r="X10" s="1361"/>
      <c r="Y10" s="1361"/>
      <c r="Z10" s="1361"/>
      <c r="AA10" s="1361"/>
      <c r="AB10" s="1361"/>
      <c r="AC10" s="1361"/>
      <c r="AD10" s="1361"/>
      <c r="AE10" s="1361"/>
      <c r="AF10" s="1361"/>
      <c r="AG10" s="1361"/>
      <c r="AH10" s="1361"/>
      <c r="AI10" s="1361"/>
      <c r="AJ10" s="1361"/>
      <c r="AK10" s="1361"/>
      <c r="AL10" s="1361"/>
      <c r="AM10" s="1361"/>
      <c r="AN10" s="1361"/>
      <c r="AO10" s="1361"/>
      <c r="AP10" s="1361"/>
      <c r="AQ10" s="1361"/>
      <c r="AR10" s="1361"/>
      <c r="AS10" s="1361"/>
      <c r="AT10" s="1361"/>
      <c r="AU10" s="1361"/>
      <c r="AV10" s="1361"/>
      <c r="AW10" s="1361"/>
    </row>
    <row r="11" spans="1:49" s="336" customFormat="1" ht="12.6" customHeight="1">
      <c r="A11" s="1117"/>
      <c r="B11" s="1118"/>
      <c r="C11" s="1118"/>
      <c r="D11" s="1118"/>
      <c r="E11" s="1118"/>
      <c r="F11" s="1118"/>
      <c r="G11" s="1118"/>
      <c r="H11" s="1118"/>
      <c r="I11" s="1118"/>
      <c r="J11" s="1118"/>
      <c r="K11" s="1118"/>
      <c r="L11" s="1118"/>
      <c r="M11" s="1118"/>
      <c r="N11" s="1118"/>
      <c r="O11" s="1118"/>
      <c r="P11" s="1118"/>
      <c r="Q11" s="1118"/>
      <c r="R11" s="1118"/>
      <c r="S11" s="1118"/>
      <c r="T11" s="1118"/>
      <c r="U11" s="1118"/>
      <c r="V11" s="1118"/>
      <c r="W11" s="1118"/>
      <c r="X11" s="1118"/>
      <c r="Y11" s="1118"/>
      <c r="Z11" s="1118"/>
      <c r="AA11" s="1118"/>
      <c r="AB11" s="1118"/>
      <c r="AC11" s="1118"/>
      <c r="AD11" s="1118"/>
      <c r="AE11" s="1118"/>
      <c r="AF11" s="1118"/>
      <c r="AG11" s="1118"/>
      <c r="AH11" s="1118"/>
      <c r="AI11" s="1118"/>
      <c r="AJ11" s="1118"/>
      <c r="AK11" s="1118"/>
      <c r="AL11" s="1118"/>
      <c r="AM11" s="1118"/>
      <c r="AN11" s="1118"/>
      <c r="AO11" s="1118"/>
      <c r="AP11" s="1118"/>
      <c r="AQ11" s="1118"/>
      <c r="AR11" s="1118"/>
      <c r="AS11" s="1118"/>
      <c r="AT11" s="1118"/>
      <c r="AU11" s="1118"/>
      <c r="AV11" s="1118"/>
      <c r="AW11" s="1118"/>
    </row>
    <row r="12" spans="1:49" s="336" customFormat="1" ht="12.6" customHeight="1">
      <c r="A12" s="1117"/>
      <c r="B12" s="1118"/>
      <c r="C12" s="1118"/>
      <c r="D12" s="1118"/>
      <c r="E12" s="1118"/>
      <c r="F12" s="1118"/>
      <c r="G12" s="1118"/>
      <c r="H12" s="1118"/>
      <c r="I12" s="1118"/>
      <c r="J12" s="1118"/>
      <c r="K12" s="1118"/>
      <c r="L12" s="1118"/>
      <c r="M12" s="1118"/>
      <c r="N12" s="1118"/>
      <c r="O12" s="1118"/>
      <c r="P12" s="1118"/>
      <c r="Q12" s="1118"/>
      <c r="R12" s="1118"/>
      <c r="S12" s="1118"/>
      <c r="T12" s="1118"/>
      <c r="U12" s="1118"/>
      <c r="V12" s="1118"/>
      <c r="W12" s="1118"/>
      <c r="X12" s="1118"/>
      <c r="Y12" s="1118"/>
      <c r="Z12" s="1118"/>
      <c r="AA12" s="1118"/>
      <c r="AB12" s="1118"/>
      <c r="AC12" s="1118"/>
      <c r="AD12" s="1118"/>
      <c r="AE12" s="1118"/>
      <c r="AF12" s="1118"/>
      <c r="AG12" s="1118"/>
      <c r="AH12" s="1118"/>
      <c r="AI12" s="1118"/>
      <c r="AJ12" s="1118"/>
      <c r="AK12" s="1118"/>
      <c r="AL12" s="1118"/>
      <c r="AM12" s="1118"/>
      <c r="AN12" s="1118"/>
      <c r="AO12" s="1118"/>
      <c r="AP12" s="1118"/>
      <c r="AQ12" s="1118"/>
      <c r="AR12" s="1118"/>
      <c r="AS12" s="1118"/>
      <c r="AT12" s="1118"/>
      <c r="AU12" s="1118"/>
      <c r="AV12" s="1118"/>
      <c r="AW12" s="1118"/>
    </row>
    <row r="13" spans="1:49" s="336" customFormat="1" ht="12.6" customHeight="1">
      <c r="A13" s="1117"/>
      <c r="B13" s="1118"/>
      <c r="C13" s="1118"/>
      <c r="D13" s="1118"/>
      <c r="E13" s="1118"/>
      <c r="F13" s="1118"/>
      <c r="G13" s="1118"/>
      <c r="H13" s="1118"/>
      <c r="I13" s="1118"/>
      <c r="J13" s="1118"/>
      <c r="K13" s="1118"/>
      <c r="L13" s="1118"/>
      <c r="M13" s="1118"/>
      <c r="N13" s="1118"/>
      <c r="O13" s="1118"/>
      <c r="P13" s="1118"/>
      <c r="Q13" s="1118"/>
      <c r="R13" s="1118"/>
      <c r="S13" s="1118"/>
      <c r="T13" s="1118"/>
      <c r="U13" s="1118"/>
      <c r="V13" s="1118"/>
      <c r="W13" s="1118"/>
      <c r="X13" s="1118"/>
      <c r="Y13" s="1118"/>
      <c r="Z13" s="1118"/>
      <c r="AA13" s="1118"/>
      <c r="AB13" s="1118"/>
      <c r="AC13" s="1118"/>
      <c r="AD13" s="1118"/>
      <c r="AE13" s="1118"/>
      <c r="AF13" s="1118"/>
      <c r="AG13" s="1118"/>
      <c r="AH13" s="1118"/>
      <c r="AI13" s="1118"/>
      <c r="AJ13" s="1118"/>
      <c r="AK13" s="1118"/>
      <c r="AL13" s="1118"/>
      <c r="AM13" s="1118"/>
      <c r="AN13" s="1118"/>
      <c r="AO13" s="1118"/>
      <c r="AP13" s="1118"/>
      <c r="AQ13" s="1118"/>
      <c r="AR13" s="1118"/>
      <c r="AS13" s="1118"/>
      <c r="AT13" s="1118"/>
      <c r="AU13" s="1118"/>
      <c r="AV13" s="1118"/>
      <c r="AW13" s="1118"/>
    </row>
    <row r="14" spans="1:49" s="336" customFormat="1" ht="12.6" customHeight="1">
      <c r="A14" s="1117"/>
      <c r="B14" s="1118"/>
      <c r="C14" s="1118"/>
      <c r="D14" s="1118"/>
      <c r="E14" s="1118"/>
      <c r="F14" s="1118"/>
      <c r="G14" s="1118"/>
      <c r="H14" s="1118"/>
      <c r="I14" s="1118"/>
      <c r="J14" s="1118"/>
      <c r="K14" s="1118"/>
      <c r="L14" s="1118"/>
      <c r="M14" s="1118"/>
      <c r="N14" s="1118"/>
      <c r="O14" s="1118"/>
      <c r="P14" s="1118"/>
      <c r="Q14" s="1118"/>
      <c r="R14" s="1118"/>
      <c r="S14" s="1118"/>
      <c r="T14" s="1118"/>
      <c r="U14" s="1118"/>
      <c r="V14" s="1118"/>
      <c r="W14" s="1118"/>
      <c r="X14" s="1118"/>
      <c r="Y14" s="1118"/>
      <c r="Z14" s="1118"/>
      <c r="AA14" s="1118"/>
      <c r="AB14" s="1118"/>
      <c r="AC14" s="1118"/>
      <c r="AD14" s="1118"/>
      <c r="AE14" s="1118"/>
      <c r="AF14" s="1118"/>
      <c r="AG14" s="1118"/>
      <c r="AH14" s="1118"/>
      <c r="AI14" s="1118"/>
      <c r="AJ14" s="1118"/>
      <c r="AK14" s="1118"/>
      <c r="AL14" s="1118"/>
      <c r="AM14" s="1118"/>
      <c r="AN14" s="1118"/>
      <c r="AO14" s="1118"/>
      <c r="AP14" s="1118"/>
      <c r="AQ14" s="1118"/>
      <c r="AR14" s="1118"/>
      <c r="AS14" s="1118"/>
      <c r="AT14" s="1118"/>
      <c r="AU14" s="1118"/>
      <c r="AV14" s="1118"/>
      <c r="AW14" s="1118"/>
    </row>
    <row r="15" spans="1:49" s="336" customFormat="1" ht="12.6" customHeight="1">
      <c r="A15" s="1117"/>
      <c r="B15" s="1118"/>
      <c r="C15" s="1118"/>
      <c r="D15" s="1118"/>
      <c r="E15" s="1118"/>
      <c r="F15" s="1118"/>
      <c r="G15" s="1118"/>
      <c r="H15" s="1118"/>
      <c r="I15" s="1118"/>
      <c r="J15" s="1118"/>
      <c r="K15" s="1118"/>
      <c r="L15" s="1118"/>
      <c r="M15" s="1118"/>
      <c r="N15" s="1118"/>
      <c r="O15" s="1118"/>
      <c r="P15" s="1118"/>
      <c r="Q15" s="1118"/>
      <c r="R15" s="1118"/>
      <c r="S15" s="1118"/>
      <c r="T15" s="1118"/>
      <c r="U15" s="1118"/>
      <c r="V15" s="1118"/>
      <c r="W15" s="1118"/>
      <c r="X15" s="1118"/>
      <c r="Y15" s="1118"/>
      <c r="Z15" s="1118"/>
      <c r="AA15" s="1118"/>
      <c r="AB15" s="1118"/>
      <c r="AC15" s="1118"/>
      <c r="AD15" s="1118"/>
      <c r="AE15" s="1118"/>
      <c r="AF15" s="1118"/>
      <c r="AG15" s="1118"/>
      <c r="AH15" s="1118"/>
      <c r="AI15" s="1118"/>
      <c r="AJ15" s="1118"/>
      <c r="AK15" s="1118"/>
      <c r="AL15" s="1118"/>
      <c r="AM15" s="1118"/>
      <c r="AN15" s="1118"/>
      <c r="AO15" s="1118"/>
      <c r="AP15" s="1118"/>
      <c r="AQ15" s="1118"/>
      <c r="AR15" s="1118"/>
      <c r="AS15" s="1118"/>
      <c r="AT15" s="1118"/>
      <c r="AU15" s="1118"/>
      <c r="AV15" s="1118"/>
      <c r="AW15" s="1118"/>
    </row>
    <row r="16" spans="1:49" s="336" customFormat="1" ht="12.6" customHeight="1">
      <c r="A16" s="1117"/>
      <c r="B16" s="1118"/>
      <c r="C16" s="1118"/>
      <c r="D16" s="1118"/>
      <c r="E16" s="1118"/>
      <c r="F16" s="1118"/>
      <c r="G16" s="1118"/>
      <c r="H16" s="1118"/>
      <c r="I16" s="1118"/>
      <c r="J16" s="1118"/>
      <c r="K16" s="1118"/>
      <c r="L16" s="1118"/>
      <c r="M16" s="1118"/>
      <c r="N16" s="1118"/>
      <c r="O16" s="1118"/>
      <c r="P16" s="1118"/>
      <c r="Q16" s="1118"/>
      <c r="R16" s="1118"/>
      <c r="S16" s="1118"/>
      <c r="T16" s="1118"/>
      <c r="U16" s="1118"/>
      <c r="V16" s="1118"/>
      <c r="W16" s="1118"/>
      <c r="X16" s="1118"/>
      <c r="Y16" s="1118"/>
      <c r="Z16" s="1118"/>
      <c r="AA16" s="1118"/>
      <c r="AB16" s="1118"/>
      <c r="AC16" s="1118"/>
      <c r="AD16" s="1118"/>
      <c r="AE16" s="1118"/>
      <c r="AF16" s="1118"/>
      <c r="AG16" s="1118"/>
      <c r="AH16" s="1118"/>
      <c r="AI16" s="1118"/>
      <c r="AJ16" s="1118"/>
      <c r="AK16" s="1118"/>
      <c r="AL16" s="1118"/>
      <c r="AM16" s="1118"/>
      <c r="AN16" s="1118"/>
      <c r="AO16" s="1118"/>
      <c r="AP16" s="1118"/>
      <c r="AQ16" s="1118"/>
      <c r="AR16" s="1118"/>
      <c r="AS16" s="1118"/>
      <c r="AT16" s="1118"/>
      <c r="AU16" s="1118"/>
      <c r="AV16" s="1118"/>
      <c r="AW16" s="1118"/>
    </row>
    <row r="17" spans="1:49" s="336" customFormat="1" ht="12.6" customHeight="1">
      <c r="A17" s="1117"/>
      <c r="B17" s="1118"/>
      <c r="C17" s="1118"/>
      <c r="D17" s="1118"/>
      <c r="E17" s="1118"/>
      <c r="F17" s="1118"/>
      <c r="G17" s="1118"/>
      <c r="H17" s="1118"/>
      <c r="I17" s="1118"/>
      <c r="J17" s="1118"/>
      <c r="K17" s="1118"/>
      <c r="L17" s="1118"/>
      <c r="M17" s="1118"/>
      <c r="N17" s="1118"/>
      <c r="O17" s="1118"/>
      <c r="P17" s="1118"/>
      <c r="Q17" s="1118"/>
      <c r="R17" s="1118"/>
      <c r="S17" s="1118"/>
      <c r="T17" s="1118"/>
      <c r="U17" s="1118"/>
      <c r="V17" s="1118"/>
      <c r="W17" s="1118"/>
      <c r="X17" s="1118"/>
      <c r="Y17" s="1118"/>
      <c r="Z17" s="1118"/>
      <c r="AA17" s="1118"/>
      <c r="AB17" s="1118"/>
      <c r="AC17" s="1118"/>
      <c r="AD17" s="1118"/>
      <c r="AE17" s="1118"/>
      <c r="AF17" s="1118"/>
      <c r="AG17" s="1118"/>
      <c r="AH17" s="1118"/>
      <c r="AI17" s="1118"/>
      <c r="AJ17" s="1118"/>
      <c r="AK17" s="1118"/>
      <c r="AL17" s="1118"/>
      <c r="AM17" s="1118"/>
      <c r="AN17" s="1118"/>
      <c r="AO17" s="1118"/>
      <c r="AP17" s="1118"/>
      <c r="AQ17" s="1118"/>
      <c r="AR17" s="1118"/>
      <c r="AS17" s="1118"/>
      <c r="AT17" s="1118"/>
      <c r="AU17" s="1118"/>
      <c r="AV17" s="1118"/>
      <c r="AW17" s="1118"/>
    </row>
    <row r="18" spans="1:49" s="336" customFormat="1" ht="12.6" customHeight="1">
      <c r="A18" s="1152"/>
      <c r="B18" s="1197"/>
      <c r="C18" s="1197"/>
      <c r="D18" s="1197"/>
      <c r="E18" s="1197"/>
      <c r="F18" s="1197"/>
      <c r="G18" s="1197"/>
      <c r="H18" s="1197"/>
      <c r="I18" s="1197"/>
      <c r="J18" s="1197"/>
      <c r="K18" s="1197"/>
      <c r="L18" s="1197"/>
      <c r="M18" s="1197"/>
      <c r="N18" s="1197"/>
      <c r="O18" s="1197"/>
      <c r="P18" s="1197"/>
      <c r="Q18" s="1197"/>
      <c r="R18" s="1197"/>
      <c r="S18" s="1197"/>
      <c r="T18" s="1197"/>
      <c r="U18" s="1197"/>
      <c r="V18" s="1197"/>
      <c r="W18" s="1197"/>
      <c r="X18" s="1197"/>
      <c r="Y18" s="1197"/>
      <c r="Z18" s="1197"/>
      <c r="AA18" s="1197"/>
      <c r="AB18" s="1197"/>
      <c r="AC18" s="1197"/>
      <c r="AD18" s="1197"/>
      <c r="AE18" s="1197"/>
      <c r="AF18" s="1197"/>
      <c r="AG18" s="1197"/>
      <c r="AH18" s="1197"/>
      <c r="AI18" s="1197"/>
      <c r="AJ18" s="1197"/>
      <c r="AK18" s="1197"/>
      <c r="AL18" s="1197"/>
      <c r="AM18" s="1197"/>
      <c r="AN18" s="1197"/>
      <c r="AO18" s="1197"/>
      <c r="AP18" s="1197"/>
      <c r="AQ18" s="1197"/>
      <c r="AR18" s="1197"/>
      <c r="AS18" s="1197"/>
      <c r="AT18" s="1197"/>
      <c r="AU18" s="1197"/>
      <c r="AV18" s="1197"/>
      <c r="AW18" s="1197"/>
    </row>
    <row r="19" spans="1:49" ht="12.6" customHeight="1">
      <c r="A19" s="1117"/>
      <c r="B19" s="1118"/>
      <c r="C19" s="1118"/>
      <c r="D19" s="1118"/>
      <c r="E19" s="1118"/>
      <c r="F19" s="1118"/>
      <c r="G19" s="1118"/>
      <c r="H19" s="1118"/>
      <c r="I19" s="1118"/>
      <c r="J19" s="1118"/>
      <c r="K19" s="1118"/>
      <c r="L19" s="1118"/>
      <c r="M19" s="1118"/>
      <c r="N19" s="1118"/>
      <c r="O19" s="1118"/>
      <c r="P19" s="1118"/>
      <c r="Q19" s="1118"/>
      <c r="R19" s="1118"/>
      <c r="S19" s="1118"/>
      <c r="T19" s="1118"/>
      <c r="U19" s="1118"/>
      <c r="V19" s="1118"/>
      <c r="W19" s="1118"/>
      <c r="X19" s="1118"/>
      <c r="Y19" s="1118"/>
      <c r="Z19" s="1118"/>
      <c r="AA19" s="1118"/>
      <c r="AB19" s="1118"/>
      <c r="AC19" s="1118"/>
      <c r="AD19" s="1118"/>
      <c r="AE19" s="1118"/>
      <c r="AF19" s="1118"/>
      <c r="AG19" s="1118"/>
      <c r="AH19" s="1118"/>
      <c r="AI19" s="1118"/>
      <c r="AJ19" s="1118"/>
      <c r="AK19" s="1118"/>
      <c r="AL19" s="1118"/>
      <c r="AM19" s="1118"/>
      <c r="AN19" s="1118"/>
      <c r="AO19" s="1118"/>
      <c r="AP19" s="1118"/>
      <c r="AQ19" s="1118"/>
      <c r="AR19" s="1118"/>
      <c r="AS19" s="1118"/>
      <c r="AT19" s="1118"/>
      <c r="AU19" s="1118"/>
      <c r="AV19" s="1118"/>
      <c r="AW19" s="1118"/>
    </row>
    <row r="20" spans="1:49" s="328" customFormat="1" ht="12.6" customHeight="1">
      <c r="A20" s="338" t="s">
        <v>3153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</row>
    <row r="21" spans="1:49" s="336" customFormat="1" ht="12.6" customHeight="1">
      <c r="A21" s="1360" t="s">
        <v>1942</v>
      </c>
      <c r="B21" s="1361"/>
      <c r="C21" s="1361"/>
      <c r="D21" s="1361"/>
      <c r="E21" s="1361"/>
      <c r="F21" s="1361"/>
      <c r="G21" s="1361"/>
      <c r="H21" s="1361"/>
      <c r="I21" s="1361"/>
      <c r="J21" s="1361"/>
      <c r="K21" s="1361"/>
      <c r="L21" s="1361"/>
      <c r="M21" s="1361"/>
      <c r="N21" s="1361"/>
      <c r="O21" s="1361"/>
      <c r="P21" s="1361"/>
      <c r="Q21" s="1361"/>
      <c r="R21" s="1361"/>
      <c r="S21" s="1361"/>
      <c r="T21" s="1361"/>
      <c r="U21" s="1361"/>
      <c r="V21" s="1361"/>
      <c r="W21" s="1361"/>
      <c r="X21" s="1361"/>
      <c r="Y21" s="1361"/>
      <c r="Z21" s="1361"/>
      <c r="AA21" s="1361"/>
      <c r="AB21" s="1361"/>
      <c r="AC21" s="1361"/>
      <c r="AD21" s="1361"/>
      <c r="AE21" s="1361"/>
      <c r="AF21" s="1361"/>
      <c r="AG21" s="1361"/>
      <c r="AH21" s="1361"/>
      <c r="AI21" s="1361"/>
      <c r="AJ21" s="1361"/>
      <c r="AK21" s="1361"/>
      <c r="AL21" s="1361"/>
      <c r="AM21" s="1361"/>
      <c r="AN21" s="1361"/>
      <c r="AO21" s="1361"/>
      <c r="AP21" s="1361"/>
      <c r="AQ21" s="1361"/>
      <c r="AR21" s="1361"/>
      <c r="AS21" s="1361"/>
      <c r="AT21" s="1361"/>
      <c r="AU21" s="1361"/>
      <c r="AV21" s="1361"/>
      <c r="AW21" s="1361"/>
    </row>
    <row r="22" spans="1:49" s="336" customFormat="1" ht="12.6" customHeight="1">
      <c r="A22" s="1152"/>
      <c r="B22" s="1152"/>
      <c r="C22" s="1152"/>
      <c r="D22" s="1152"/>
      <c r="E22" s="1152"/>
      <c r="F22" s="1152"/>
      <c r="G22" s="1152"/>
      <c r="H22" s="1152"/>
      <c r="I22" s="1152"/>
      <c r="J22" s="1152"/>
      <c r="K22" s="1152"/>
      <c r="L22" s="1152"/>
      <c r="M22" s="1152"/>
      <c r="N22" s="1152"/>
      <c r="O22" s="1152"/>
      <c r="P22" s="1152"/>
      <c r="Q22" s="1152"/>
      <c r="R22" s="1152"/>
      <c r="S22" s="1152"/>
      <c r="T22" s="1152"/>
      <c r="U22" s="1152"/>
      <c r="V22" s="1152"/>
      <c r="W22" s="1152"/>
      <c r="X22" s="1152"/>
      <c r="Y22" s="1152"/>
      <c r="Z22" s="1152"/>
      <c r="AA22" s="1152"/>
      <c r="AB22" s="1152"/>
      <c r="AC22" s="1152"/>
      <c r="AD22" s="1152"/>
      <c r="AE22" s="1152"/>
      <c r="AF22" s="1152"/>
      <c r="AG22" s="1152"/>
      <c r="AH22" s="1152"/>
      <c r="AI22" s="1152"/>
      <c r="AJ22" s="1152"/>
      <c r="AK22" s="1152"/>
      <c r="AL22" s="1152"/>
      <c r="AM22" s="1152"/>
      <c r="AN22" s="1152"/>
      <c r="AO22" s="1152"/>
      <c r="AP22" s="1152"/>
      <c r="AQ22" s="1152"/>
      <c r="AR22" s="1152"/>
      <c r="AS22" s="1152"/>
      <c r="AT22" s="1152"/>
      <c r="AU22" s="1152"/>
      <c r="AV22" s="1152"/>
      <c r="AW22" s="1152"/>
    </row>
    <row r="23" spans="1:49" s="336" customFormat="1" ht="12.6" customHeight="1">
      <c r="A23" s="1152"/>
      <c r="B23" s="1152"/>
      <c r="C23" s="1152"/>
      <c r="D23" s="1152"/>
      <c r="E23" s="1152"/>
      <c r="F23" s="1152"/>
      <c r="G23" s="1152"/>
      <c r="H23" s="1152"/>
      <c r="I23" s="1152"/>
      <c r="J23" s="1152"/>
      <c r="K23" s="1152"/>
      <c r="L23" s="1152"/>
      <c r="M23" s="1152"/>
      <c r="N23" s="1152"/>
      <c r="O23" s="1152"/>
      <c r="P23" s="1152"/>
      <c r="Q23" s="1152"/>
      <c r="R23" s="1152"/>
      <c r="S23" s="1152"/>
      <c r="T23" s="1152"/>
      <c r="U23" s="1152"/>
      <c r="V23" s="1152"/>
      <c r="W23" s="1152"/>
      <c r="X23" s="1152"/>
      <c r="Y23" s="1152"/>
      <c r="Z23" s="1152"/>
      <c r="AA23" s="1152"/>
      <c r="AB23" s="1152"/>
      <c r="AC23" s="1152"/>
      <c r="AD23" s="1152"/>
      <c r="AE23" s="1152"/>
      <c r="AF23" s="1152"/>
      <c r="AG23" s="1152"/>
      <c r="AH23" s="1152"/>
      <c r="AI23" s="1152"/>
      <c r="AJ23" s="1152"/>
      <c r="AK23" s="1152"/>
      <c r="AL23" s="1152"/>
      <c r="AM23" s="1152"/>
      <c r="AN23" s="1152"/>
      <c r="AO23" s="1152"/>
      <c r="AP23" s="1152"/>
      <c r="AQ23" s="1152"/>
      <c r="AR23" s="1152"/>
      <c r="AS23" s="1152"/>
      <c r="AT23" s="1152"/>
      <c r="AU23" s="1152"/>
      <c r="AV23" s="1152"/>
      <c r="AW23" s="1152"/>
    </row>
    <row r="24" spans="1:49" s="336" customFormat="1" ht="12.6" customHeight="1">
      <c r="A24" s="1152"/>
      <c r="B24" s="1152"/>
      <c r="C24" s="1152"/>
      <c r="D24" s="1152"/>
      <c r="E24" s="1152"/>
      <c r="F24" s="1152"/>
      <c r="G24" s="1152"/>
      <c r="H24" s="1152"/>
      <c r="I24" s="1152"/>
      <c r="J24" s="1152"/>
      <c r="K24" s="1152"/>
      <c r="L24" s="1152"/>
      <c r="M24" s="1152"/>
      <c r="N24" s="1152"/>
      <c r="O24" s="1152"/>
      <c r="P24" s="1152"/>
      <c r="Q24" s="1152"/>
      <c r="R24" s="1152"/>
      <c r="S24" s="1152"/>
      <c r="T24" s="1152"/>
      <c r="U24" s="1152"/>
      <c r="V24" s="1152"/>
      <c r="W24" s="1152"/>
      <c r="X24" s="1152"/>
      <c r="Y24" s="1152"/>
      <c r="Z24" s="1152"/>
      <c r="AA24" s="1152"/>
      <c r="AB24" s="1152"/>
      <c r="AC24" s="1152"/>
      <c r="AD24" s="1152"/>
      <c r="AE24" s="1152"/>
      <c r="AF24" s="1152"/>
      <c r="AG24" s="1152"/>
      <c r="AH24" s="1152"/>
      <c r="AI24" s="1152"/>
      <c r="AJ24" s="1152"/>
      <c r="AK24" s="1152"/>
      <c r="AL24" s="1152"/>
      <c r="AM24" s="1152"/>
      <c r="AN24" s="1152"/>
      <c r="AO24" s="1152"/>
      <c r="AP24" s="1152"/>
      <c r="AQ24" s="1152"/>
      <c r="AR24" s="1152"/>
      <c r="AS24" s="1152"/>
      <c r="AT24" s="1152"/>
      <c r="AU24" s="1152"/>
      <c r="AV24" s="1152"/>
      <c r="AW24" s="1152"/>
    </row>
    <row r="25" spans="1:49" s="336" customFormat="1" ht="12.6" customHeight="1">
      <c r="A25" s="1360" t="s">
        <v>1941</v>
      </c>
      <c r="B25" s="1361"/>
      <c r="C25" s="1361"/>
      <c r="D25" s="1361"/>
      <c r="E25" s="1361"/>
      <c r="F25" s="1361"/>
      <c r="G25" s="1361"/>
      <c r="H25" s="1361"/>
      <c r="I25" s="1361"/>
      <c r="J25" s="1361"/>
      <c r="K25" s="1361"/>
      <c r="L25" s="1361"/>
      <c r="M25" s="1361"/>
      <c r="N25" s="1361"/>
      <c r="O25" s="1361"/>
      <c r="P25" s="1361"/>
      <c r="Q25" s="1361"/>
      <c r="R25" s="1361"/>
      <c r="S25" s="1361"/>
      <c r="T25" s="1361"/>
      <c r="U25" s="1361"/>
      <c r="V25" s="1361"/>
      <c r="W25" s="1361"/>
      <c r="X25" s="1361"/>
      <c r="Y25" s="1361"/>
      <c r="Z25" s="1361"/>
      <c r="AA25" s="1361"/>
      <c r="AB25" s="1361"/>
      <c r="AC25" s="1361"/>
      <c r="AD25" s="1361"/>
      <c r="AE25" s="1361"/>
      <c r="AF25" s="1361"/>
      <c r="AG25" s="1361"/>
      <c r="AH25" s="1361"/>
      <c r="AI25" s="1361"/>
      <c r="AJ25" s="1361"/>
      <c r="AK25" s="1361"/>
      <c r="AL25" s="1361"/>
      <c r="AM25" s="1361"/>
      <c r="AN25" s="1361"/>
      <c r="AO25" s="1361"/>
      <c r="AP25" s="1361"/>
      <c r="AQ25" s="1361"/>
      <c r="AR25" s="1361"/>
      <c r="AS25" s="1361"/>
      <c r="AT25" s="1361"/>
      <c r="AU25" s="1361"/>
      <c r="AV25" s="1361"/>
      <c r="AW25" s="1361"/>
    </row>
    <row r="26" spans="1:49" s="336" customFormat="1" ht="12.6" customHeight="1">
      <c r="A26" s="1152"/>
      <c r="B26" s="1152"/>
      <c r="C26" s="1152"/>
      <c r="D26" s="1152"/>
      <c r="E26" s="1152"/>
      <c r="F26" s="1152"/>
      <c r="G26" s="1152"/>
      <c r="H26" s="1152"/>
      <c r="I26" s="1152"/>
      <c r="J26" s="1152"/>
      <c r="K26" s="1152"/>
      <c r="L26" s="1152"/>
      <c r="M26" s="1152"/>
      <c r="N26" s="1152"/>
      <c r="O26" s="1152"/>
      <c r="P26" s="1152"/>
      <c r="Q26" s="1152"/>
      <c r="R26" s="1152"/>
      <c r="S26" s="1152"/>
      <c r="T26" s="1152"/>
      <c r="U26" s="1152"/>
      <c r="V26" s="1152"/>
      <c r="W26" s="1152"/>
      <c r="X26" s="1152"/>
      <c r="Y26" s="1152"/>
      <c r="Z26" s="1152"/>
      <c r="AA26" s="1152"/>
      <c r="AB26" s="1152"/>
      <c r="AC26" s="1152"/>
      <c r="AD26" s="1152"/>
      <c r="AE26" s="1152"/>
      <c r="AF26" s="1152"/>
      <c r="AG26" s="1152"/>
      <c r="AH26" s="1152"/>
      <c r="AI26" s="1152"/>
      <c r="AJ26" s="1152"/>
      <c r="AK26" s="1152"/>
      <c r="AL26" s="1152"/>
      <c r="AM26" s="1152"/>
      <c r="AN26" s="1152"/>
      <c r="AO26" s="1152"/>
      <c r="AP26" s="1152"/>
      <c r="AQ26" s="1152"/>
      <c r="AR26" s="1152"/>
      <c r="AS26" s="1152"/>
      <c r="AT26" s="1152"/>
      <c r="AU26" s="1152"/>
      <c r="AV26" s="1152"/>
      <c r="AW26" s="1152"/>
    </row>
    <row r="27" spans="1:49" s="336" customFormat="1" ht="12.6" customHeight="1">
      <c r="A27" s="1152"/>
      <c r="B27" s="1152"/>
      <c r="C27" s="1152"/>
      <c r="D27" s="1152"/>
      <c r="E27" s="1152"/>
      <c r="F27" s="1152"/>
      <c r="G27" s="1152"/>
      <c r="H27" s="1152"/>
      <c r="I27" s="1152"/>
      <c r="J27" s="1152"/>
      <c r="K27" s="1152"/>
      <c r="L27" s="1152"/>
      <c r="M27" s="1152"/>
      <c r="N27" s="1152"/>
      <c r="O27" s="1152"/>
      <c r="P27" s="1152"/>
      <c r="Q27" s="1152"/>
      <c r="R27" s="1152"/>
      <c r="S27" s="1152"/>
      <c r="T27" s="1152"/>
      <c r="U27" s="1152"/>
      <c r="V27" s="1152"/>
      <c r="W27" s="1152"/>
      <c r="X27" s="1152"/>
      <c r="Y27" s="1152"/>
      <c r="Z27" s="1152"/>
      <c r="AA27" s="1152"/>
      <c r="AB27" s="1152"/>
      <c r="AC27" s="1152"/>
      <c r="AD27" s="1152"/>
      <c r="AE27" s="1152"/>
      <c r="AF27" s="1152"/>
      <c r="AG27" s="1152"/>
      <c r="AH27" s="1152"/>
      <c r="AI27" s="1152"/>
      <c r="AJ27" s="1152"/>
      <c r="AK27" s="1152"/>
      <c r="AL27" s="1152"/>
      <c r="AM27" s="1152"/>
      <c r="AN27" s="1152"/>
      <c r="AO27" s="1152"/>
      <c r="AP27" s="1152"/>
      <c r="AQ27" s="1152"/>
      <c r="AR27" s="1152"/>
      <c r="AS27" s="1152"/>
      <c r="AT27" s="1152"/>
      <c r="AU27" s="1152"/>
      <c r="AV27" s="1152"/>
      <c r="AW27" s="1152"/>
    </row>
    <row r="28" spans="1:49" s="336" customFormat="1" ht="12.6" customHeight="1">
      <c r="A28" s="1360" t="s">
        <v>1940</v>
      </c>
      <c r="B28" s="1361"/>
      <c r="C28" s="1361"/>
      <c r="D28" s="1361"/>
      <c r="E28" s="1361"/>
      <c r="F28" s="1361"/>
      <c r="G28" s="1361"/>
      <c r="H28" s="1361"/>
      <c r="I28" s="1361"/>
      <c r="J28" s="1361"/>
      <c r="K28" s="1361"/>
      <c r="L28" s="1361"/>
      <c r="M28" s="1361"/>
      <c r="N28" s="1361"/>
      <c r="O28" s="1361"/>
      <c r="P28" s="1361"/>
      <c r="Q28" s="1361"/>
      <c r="R28" s="1361"/>
      <c r="S28" s="1361"/>
      <c r="T28" s="1361"/>
      <c r="U28" s="1361"/>
      <c r="V28" s="1361"/>
      <c r="W28" s="1361"/>
      <c r="X28" s="1361"/>
      <c r="Y28" s="1361"/>
      <c r="Z28" s="1361"/>
      <c r="AA28" s="1361"/>
      <c r="AB28" s="1361"/>
      <c r="AC28" s="1361"/>
      <c r="AD28" s="1361"/>
      <c r="AE28" s="1361"/>
      <c r="AF28" s="1361"/>
      <c r="AG28" s="1361"/>
      <c r="AH28" s="1361"/>
      <c r="AI28" s="1361"/>
      <c r="AJ28" s="1361"/>
      <c r="AK28" s="1361"/>
      <c r="AL28" s="1361"/>
      <c r="AM28" s="1361"/>
      <c r="AN28" s="1361"/>
      <c r="AO28" s="1361"/>
      <c r="AP28" s="1361"/>
      <c r="AQ28" s="1361"/>
      <c r="AR28" s="1361"/>
      <c r="AS28" s="1361"/>
      <c r="AT28" s="1361"/>
      <c r="AU28" s="1361"/>
      <c r="AV28" s="1361"/>
      <c r="AW28" s="1361"/>
    </row>
    <row r="29" spans="1:49" s="336" customFormat="1" ht="12.6" customHeight="1">
      <c r="A29" s="1152"/>
      <c r="B29" s="1152"/>
      <c r="C29" s="1152"/>
      <c r="D29" s="1152"/>
      <c r="E29" s="1152"/>
      <c r="F29" s="1152"/>
      <c r="G29" s="1152"/>
      <c r="H29" s="1152"/>
      <c r="I29" s="1152"/>
      <c r="J29" s="1152"/>
      <c r="K29" s="1152"/>
      <c r="L29" s="1152"/>
      <c r="M29" s="1152"/>
      <c r="N29" s="1152"/>
      <c r="O29" s="1152"/>
      <c r="P29" s="1152"/>
      <c r="Q29" s="1152"/>
      <c r="R29" s="1152"/>
      <c r="S29" s="1152"/>
      <c r="T29" s="1152"/>
      <c r="U29" s="1152"/>
      <c r="V29" s="1152"/>
      <c r="W29" s="1152"/>
      <c r="X29" s="1152"/>
      <c r="Y29" s="1152"/>
      <c r="Z29" s="1152"/>
      <c r="AA29" s="1152"/>
      <c r="AB29" s="1152"/>
      <c r="AC29" s="1152"/>
      <c r="AD29" s="1152"/>
      <c r="AE29" s="1152"/>
      <c r="AF29" s="1152"/>
      <c r="AG29" s="1152"/>
      <c r="AH29" s="1152"/>
      <c r="AI29" s="1152"/>
      <c r="AJ29" s="1152"/>
      <c r="AK29" s="1152"/>
      <c r="AL29" s="1152"/>
      <c r="AM29" s="1152"/>
      <c r="AN29" s="1152"/>
      <c r="AO29" s="1152"/>
      <c r="AP29" s="1152"/>
      <c r="AQ29" s="1152"/>
      <c r="AR29" s="1152"/>
      <c r="AS29" s="1152"/>
      <c r="AT29" s="1152"/>
      <c r="AU29" s="1152"/>
      <c r="AV29" s="1152"/>
      <c r="AW29" s="1152"/>
    </row>
    <row r="30" spans="1:49" s="336" customFormat="1" ht="12.6" customHeight="1">
      <c r="A30" s="1152"/>
      <c r="B30" s="1152"/>
      <c r="C30" s="1152"/>
      <c r="D30" s="1152"/>
      <c r="E30" s="1152"/>
      <c r="F30" s="1152"/>
      <c r="G30" s="1152"/>
      <c r="H30" s="1152"/>
      <c r="I30" s="1152"/>
      <c r="J30" s="1152"/>
      <c r="K30" s="1152"/>
      <c r="L30" s="1152"/>
      <c r="M30" s="1152"/>
      <c r="N30" s="1152"/>
      <c r="O30" s="1152"/>
      <c r="P30" s="1152"/>
      <c r="Q30" s="1152"/>
      <c r="R30" s="1152"/>
      <c r="S30" s="1152"/>
      <c r="T30" s="1152"/>
      <c r="U30" s="1152"/>
      <c r="V30" s="1152"/>
      <c r="W30" s="1152"/>
      <c r="X30" s="1152"/>
      <c r="Y30" s="1152"/>
      <c r="Z30" s="1152"/>
      <c r="AA30" s="1152"/>
      <c r="AB30" s="1152"/>
      <c r="AC30" s="1152"/>
      <c r="AD30" s="1152"/>
      <c r="AE30" s="1152"/>
      <c r="AF30" s="1152"/>
      <c r="AG30" s="1152"/>
      <c r="AH30" s="1152"/>
      <c r="AI30" s="1152"/>
      <c r="AJ30" s="1152"/>
      <c r="AK30" s="1152"/>
      <c r="AL30" s="1152"/>
      <c r="AM30" s="1152"/>
      <c r="AN30" s="1152"/>
      <c r="AO30" s="1152"/>
      <c r="AP30" s="1152"/>
      <c r="AQ30" s="1152"/>
      <c r="AR30" s="1152"/>
      <c r="AS30" s="1152"/>
      <c r="AT30" s="1152"/>
      <c r="AU30" s="1152"/>
      <c r="AV30" s="1152"/>
      <c r="AW30" s="1152"/>
    </row>
    <row r="31" spans="1:49" s="336" customFormat="1" ht="12.6" customHeight="1">
      <c r="A31" s="1152"/>
      <c r="B31" s="1152"/>
      <c r="C31" s="1152"/>
      <c r="D31" s="1152"/>
      <c r="E31" s="1152"/>
      <c r="F31" s="1152"/>
      <c r="G31" s="1152"/>
      <c r="H31" s="1152"/>
      <c r="I31" s="1152"/>
      <c r="J31" s="1152"/>
      <c r="K31" s="1152"/>
      <c r="L31" s="1152"/>
      <c r="M31" s="1152"/>
      <c r="N31" s="1152"/>
      <c r="O31" s="1152"/>
      <c r="P31" s="1152"/>
      <c r="Q31" s="1152"/>
      <c r="R31" s="1152"/>
      <c r="S31" s="1152"/>
      <c r="T31" s="1152"/>
      <c r="U31" s="1152"/>
      <c r="V31" s="1152"/>
      <c r="W31" s="1152"/>
      <c r="X31" s="1152"/>
      <c r="Y31" s="1152"/>
      <c r="Z31" s="1152"/>
      <c r="AA31" s="1152"/>
      <c r="AB31" s="1152"/>
      <c r="AC31" s="1152"/>
      <c r="AD31" s="1152"/>
      <c r="AE31" s="1152"/>
      <c r="AF31" s="1152"/>
      <c r="AG31" s="1152"/>
      <c r="AH31" s="1152"/>
      <c r="AI31" s="1152"/>
      <c r="AJ31" s="1152"/>
      <c r="AK31" s="1152"/>
      <c r="AL31" s="1152"/>
      <c r="AM31" s="1152"/>
      <c r="AN31" s="1152"/>
      <c r="AO31" s="1152"/>
      <c r="AP31" s="1152"/>
      <c r="AQ31" s="1152"/>
      <c r="AR31" s="1152"/>
      <c r="AS31" s="1152"/>
      <c r="AT31" s="1152"/>
      <c r="AU31" s="1152"/>
      <c r="AV31" s="1152"/>
      <c r="AW31" s="1152"/>
    </row>
    <row r="32" spans="1:49" s="336" customFormat="1" ht="12.6" customHeight="1">
      <c r="A32" s="1152"/>
      <c r="B32" s="1152"/>
      <c r="C32" s="1152"/>
      <c r="D32" s="1152"/>
      <c r="E32" s="1152"/>
      <c r="F32" s="1152"/>
      <c r="G32" s="1152"/>
      <c r="H32" s="1152"/>
      <c r="I32" s="1152"/>
      <c r="J32" s="1152"/>
      <c r="K32" s="1152"/>
      <c r="L32" s="1152"/>
      <c r="M32" s="1152"/>
      <c r="N32" s="1152"/>
      <c r="O32" s="1152"/>
      <c r="P32" s="1152"/>
      <c r="Q32" s="1152"/>
      <c r="R32" s="1152"/>
      <c r="S32" s="1152"/>
      <c r="T32" s="1152"/>
      <c r="U32" s="1152"/>
      <c r="V32" s="1152"/>
      <c r="W32" s="1152"/>
      <c r="X32" s="1152"/>
      <c r="Y32" s="1152"/>
      <c r="Z32" s="1152"/>
      <c r="AA32" s="1152"/>
      <c r="AB32" s="1152"/>
      <c r="AC32" s="1152"/>
      <c r="AD32" s="1152"/>
      <c r="AE32" s="1152"/>
      <c r="AF32" s="1152"/>
      <c r="AG32" s="1152"/>
      <c r="AH32" s="1152"/>
      <c r="AI32" s="1152"/>
      <c r="AJ32" s="1152"/>
      <c r="AK32" s="1152"/>
      <c r="AL32" s="1152"/>
      <c r="AM32" s="1152"/>
      <c r="AN32" s="1152"/>
      <c r="AO32" s="1152"/>
      <c r="AP32" s="1152"/>
      <c r="AQ32" s="1152"/>
      <c r="AR32" s="1152"/>
      <c r="AS32" s="1152"/>
      <c r="AT32" s="1152"/>
      <c r="AU32" s="1152"/>
      <c r="AV32" s="1152"/>
      <c r="AW32" s="1152"/>
    </row>
    <row r="33" spans="1:49" s="336" customFormat="1" ht="12.6" customHeight="1">
      <c r="A33" s="1152"/>
      <c r="B33" s="1152"/>
      <c r="C33" s="1152"/>
      <c r="D33" s="1152"/>
      <c r="E33" s="1152"/>
      <c r="F33" s="1152"/>
      <c r="G33" s="1152"/>
      <c r="H33" s="1152"/>
      <c r="I33" s="1152"/>
      <c r="J33" s="1152"/>
      <c r="K33" s="1152"/>
      <c r="L33" s="1152"/>
      <c r="M33" s="1152"/>
      <c r="N33" s="1152"/>
      <c r="O33" s="1152"/>
      <c r="P33" s="1152"/>
      <c r="Q33" s="1152"/>
      <c r="R33" s="1152"/>
      <c r="S33" s="1152"/>
      <c r="T33" s="1152"/>
      <c r="U33" s="1152"/>
      <c r="V33" s="1152"/>
      <c r="W33" s="1152"/>
      <c r="X33" s="1152"/>
      <c r="Y33" s="1152"/>
      <c r="Z33" s="1152"/>
      <c r="AA33" s="1152"/>
      <c r="AB33" s="1152"/>
      <c r="AC33" s="1152"/>
      <c r="AD33" s="1152"/>
      <c r="AE33" s="1152"/>
      <c r="AF33" s="1152"/>
      <c r="AG33" s="1152"/>
      <c r="AH33" s="1152"/>
      <c r="AI33" s="1152"/>
      <c r="AJ33" s="1152"/>
      <c r="AK33" s="1152"/>
      <c r="AL33" s="1152"/>
      <c r="AM33" s="1152"/>
      <c r="AN33" s="1152"/>
      <c r="AO33" s="1152"/>
      <c r="AP33" s="1152"/>
      <c r="AQ33" s="1152"/>
      <c r="AR33" s="1152"/>
      <c r="AS33" s="1152"/>
      <c r="AT33" s="1152"/>
      <c r="AU33" s="1152"/>
      <c r="AV33" s="1152"/>
      <c r="AW33" s="1152"/>
    </row>
    <row r="34" spans="1:49" s="336" customFormat="1" ht="12.6" customHeight="1">
      <c r="A34" s="1152"/>
      <c r="B34" s="1152"/>
      <c r="C34" s="1152"/>
      <c r="D34" s="1152"/>
      <c r="E34" s="1152"/>
      <c r="F34" s="1152"/>
      <c r="G34" s="1152"/>
      <c r="H34" s="1152"/>
      <c r="I34" s="1152"/>
      <c r="J34" s="1152"/>
      <c r="K34" s="1152"/>
      <c r="L34" s="1152"/>
      <c r="M34" s="1152"/>
      <c r="N34" s="1152"/>
      <c r="O34" s="1152"/>
      <c r="P34" s="1152"/>
      <c r="Q34" s="1152"/>
      <c r="R34" s="1152"/>
      <c r="S34" s="1152"/>
      <c r="T34" s="1152"/>
      <c r="U34" s="1152"/>
      <c r="V34" s="1152"/>
      <c r="W34" s="1152"/>
      <c r="X34" s="1152"/>
      <c r="Y34" s="1152"/>
      <c r="Z34" s="1152"/>
      <c r="AA34" s="1152"/>
      <c r="AB34" s="1152"/>
      <c r="AC34" s="1152"/>
      <c r="AD34" s="1152"/>
      <c r="AE34" s="1152"/>
      <c r="AF34" s="1152"/>
      <c r="AG34" s="1152"/>
      <c r="AH34" s="1152"/>
      <c r="AI34" s="1152"/>
      <c r="AJ34" s="1152"/>
      <c r="AK34" s="1152"/>
      <c r="AL34" s="1152"/>
      <c r="AM34" s="1152"/>
      <c r="AN34" s="1152"/>
      <c r="AO34" s="1152"/>
      <c r="AP34" s="1152"/>
      <c r="AQ34" s="1152"/>
      <c r="AR34" s="1152"/>
      <c r="AS34" s="1152"/>
      <c r="AT34" s="1152"/>
      <c r="AU34" s="1152"/>
      <c r="AV34" s="1152"/>
      <c r="AW34" s="1152"/>
    </row>
    <row r="35" spans="1:49" s="336" customFormat="1" ht="12.6" customHeight="1">
      <c r="A35" s="1152"/>
      <c r="B35" s="1152"/>
      <c r="C35" s="1152"/>
      <c r="D35" s="1152"/>
      <c r="E35" s="1152"/>
      <c r="F35" s="1152"/>
      <c r="G35" s="1152"/>
      <c r="H35" s="1152"/>
      <c r="I35" s="1152"/>
      <c r="J35" s="1152"/>
      <c r="K35" s="1152"/>
      <c r="L35" s="1152"/>
      <c r="M35" s="1152"/>
      <c r="N35" s="1152"/>
      <c r="O35" s="1152"/>
      <c r="P35" s="1152"/>
      <c r="Q35" s="1152"/>
      <c r="R35" s="1152"/>
      <c r="S35" s="1152"/>
      <c r="T35" s="1152"/>
      <c r="U35" s="1152"/>
      <c r="V35" s="1152"/>
      <c r="W35" s="1152"/>
      <c r="X35" s="1152"/>
      <c r="Y35" s="1152"/>
      <c r="Z35" s="1152"/>
      <c r="AA35" s="1152"/>
      <c r="AB35" s="1152"/>
      <c r="AC35" s="1152"/>
      <c r="AD35" s="1152"/>
      <c r="AE35" s="1152"/>
      <c r="AF35" s="1152"/>
      <c r="AG35" s="1152"/>
      <c r="AH35" s="1152"/>
      <c r="AI35" s="1152"/>
      <c r="AJ35" s="1152"/>
      <c r="AK35" s="1152"/>
      <c r="AL35" s="1152"/>
      <c r="AM35" s="1152"/>
      <c r="AN35" s="1152"/>
      <c r="AO35" s="1152"/>
      <c r="AP35" s="1152"/>
      <c r="AQ35" s="1152"/>
      <c r="AR35" s="1152"/>
      <c r="AS35" s="1152"/>
      <c r="AT35" s="1152"/>
      <c r="AU35" s="1152"/>
      <c r="AV35" s="1152"/>
      <c r="AW35" s="1152"/>
    </row>
    <row r="36" spans="1:49" s="336" customFormat="1" ht="12.6" customHeight="1">
      <c r="A36" s="1117"/>
      <c r="B36" s="1118"/>
      <c r="C36" s="1118"/>
      <c r="D36" s="1118"/>
      <c r="E36" s="1118"/>
      <c r="F36" s="1118"/>
      <c r="G36" s="1118"/>
      <c r="H36" s="1118"/>
      <c r="I36" s="1118"/>
      <c r="J36" s="1118"/>
      <c r="K36" s="1118"/>
      <c r="L36" s="1118"/>
      <c r="M36" s="1118"/>
      <c r="N36" s="1118"/>
      <c r="O36" s="1118"/>
      <c r="P36" s="1118"/>
      <c r="Q36" s="1118"/>
      <c r="R36" s="1118"/>
      <c r="S36" s="1118"/>
      <c r="T36" s="1118"/>
      <c r="U36" s="1118"/>
      <c r="V36" s="1118"/>
      <c r="W36" s="1118"/>
      <c r="X36" s="1118"/>
      <c r="Y36" s="1118"/>
      <c r="Z36" s="1118"/>
      <c r="AA36" s="1118"/>
      <c r="AB36" s="1118"/>
      <c r="AC36" s="1118"/>
      <c r="AD36" s="1118"/>
      <c r="AE36" s="1118"/>
      <c r="AF36" s="1118"/>
      <c r="AG36" s="1118"/>
      <c r="AH36" s="1118"/>
      <c r="AI36" s="1118"/>
      <c r="AJ36" s="1118"/>
      <c r="AK36" s="1118"/>
      <c r="AL36" s="1118"/>
      <c r="AM36" s="1118"/>
      <c r="AN36" s="1118"/>
      <c r="AO36" s="1118"/>
      <c r="AP36" s="1118"/>
      <c r="AQ36" s="1118"/>
      <c r="AR36" s="1118"/>
      <c r="AS36" s="1118"/>
      <c r="AT36" s="1118"/>
      <c r="AU36" s="1118"/>
      <c r="AV36" s="1118"/>
      <c r="AW36" s="1118"/>
    </row>
    <row r="37" spans="1:49" ht="12.6" customHeight="1">
      <c r="A37" s="337" t="s">
        <v>3154</v>
      </c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</row>
    <row r="38" spans="1:49" s="336" customFormat="1" ht="12.6" customHeight="1">
      <c r="A38" s="1058"/>
      <c r="B38" s="1059"/>
      <c r="C38" s="1059"/>
      <c r="D38" s="1059"/>
      <c r="E38" s="1059"/>
      <c r="F38" s="1059"/>
      <c r="G38" s="1059"/>
      <c r="H38" s="1059"/>
      <c r="I38" s="1059"/>
      <c r="J38" s="1059"/>
      <c r="K38" s="1059"/>
      <c r="L38" s="1059"/>
      <c r="M38" s="1059"/>
      <c r="N38" s="1059"/>
      <c r="O38" s="1059"/>
      <c r="P38" s="1059"/>
      <c r="Q38" s="1059"/>
      <c r="R38" s="1059"/>
      <c r="S38" s="1059"/>
      <c r="T38" s="1059"/>
      <c r="U38" s="1059"/>
      <c r="V38" s="1059"/>
      <c r="W38" s="1059"/>
      <c r="X38" s="1059"/>
      <c r="Y38" s="1059"/>
      <c r="Z38" s="1059"/>
      <c r="AA38" s="1059"/>
      <c r="AB38" s="1059"/>
      <c r="AC38" s="1059"/>
      <c r="AD38" s="1059"/>
      <c r="AE38" s="1059"/>
      <c r="AF38" s="1059"/>
      <c r="AG38" s="1059"/>
      <c r="AH38" s="1059"/>
      <c r="AI38" s="1059"/>
      <c r="AJ38" s="1059"/>
      <c r="AK38" s="1059"/>
      <c r="AL38" s="1059"/>
      <c r="AM38" s="1059"/>
      <c r="AN38" s="1059"/>
      <c r="AO38" s="1059"/>
      <c r="AP38" s="1059"/>
      <c r="AQ38" s="1059"/>
      <c r="AR38" s="1059"/>
      <c r="AS38" s="1059"/>
      <c r="AT38" s="1059"/>
      <c r="AU38" s="1059"/>
      <c r="AV38" s="1059"/>
      <c r="AW38" s="1060"/>
    </row>
    <row r="39" spans="1:49" s="336" customFormat="1" ht="12.6" customHeight="1">
      <c r="A39" s="1061"/>
      <c r="B39" s="1062"/>
      <c r="C39" s="1062"/>
      <c r="D39" s="1062"/>
      <c r="E39" s="1062"/>
      <c r="F39" s="1062"/>
      <c r="G39" s="1062"/>
      <c r="H39" s="1062"/>
      <c r="I39" s="1062"/>
      <c r="J39" s="1062"/>
      <c r="K39" s="1062"/>
      <c r="L39" s="1062"/>
      <c r="M39" s="1062"/>
      <c r="N39" s="1062"/>
      <c r="O39" s="1062"/>
      <c r="P39" s="1062"/>
      <c r="Q39" s="1062"/>
      <c r="R39" s="1062"/>
      <c r="S39" s="1062"/>
      <c r="T39" s="1062"/>
      <c r="U39" s="1062"/>
      <c r="V39" s="1062"/>
      <c r="W39" s="1062"/>
      <c r="X39" s="1062"/>
      <c r="Y39" s="1062"/>
      <c r="Z39" s="1062"/>
      <c r="AA39" s="1062"/>
      <c r="AB39" s="1062"/>
      <c r="AC39" s="1062"/>
      <c r="AD39" s="1062"/>
      <c r="AE39" s="1062"/>
      <c r="AF39" s="1062"/>
      <c r="AG39" s="1062"/>
      <c r="AH39" s="1062"/>
      <c r="AI39" s="1062"/>
      <c r="AJ39" s="1062"/>
      <c r="AK39" s="1062"/>
      <c r="AL39" s="1062"/>
      <c r="AM39" s="1062"/>
      <c r="AN39" s="1062"/>
      <c r="AO39" s="1062"/>
      <c r="AP39" s="1062"/>
      <c r="AQ39" s="1062"/>
      <c r="AR39" s="1062"/>
      <c r="AS39" s="1062"/>
      <c r="AT39" s="1062"/>
      <c r="AU39" s="1062"/>
      <c r="AV39" s="1062"/>
      <c r="AW39" s="1063"/>
    </row>
    <row r="40" spans="1:49" s="336" customFormat="1" ht="12.6" customHeight="1">
      <c r="A40" s="1061"/>
      <c r="B40" s="1062"/>
      <c r="C40" s="1062"/>
      <c r="D40" s="1062"/>
      <c r="E40" s="1062"/>
      <c r="F40" s="1062"/>
      <c r="G40" s="1062"/>
      <c r="H40" s="1062"/>
      <c r="I40" s="1062"/>
      <c r="J40" s="1062"/>
      <c r="K40" s="1062"/>
      <c r="L40" s="1062"/>
      <c r="M40" s="1062"/>
      <c r="N40" s="1062"/>
      <c r="O40" s="1062"/>
      <c r="P40" s="1062"/>
      <c r="Q40" s="1062"/>
      <c r="R40" s="1062"/>
      <c r="S40" s="1062"/>
      <c r="T40" s="1062"/>
      <c r="U40" s="1062"/>
      <c r="V40" s="1062"/>
      <c r="W40" s="1062"/>
      <c r="X40" s="1062"/>
      <c r="Y40" s="1062"/>
      <c r="Z40" s="1062"/>
      <c r="AA40" s="1062"/>
      <c r="AB40" s="1062"/>
      <c r="AC40" s="1062"/>
      <c r="AD40" s="1062"/>
      <c r="AE40" s="1062"/>
      <c r="AF40" s="1062"/>
      <c r="AG40" s="1062"/>
      <c r="AH40" s="1062"/>
      <c r="AI40" s="1062"/>
      <c r="AJ40" s="1062"/>
      <c r="AK40" s="1062"/>
      <c r="AL40" s="1062"/>
      <c r="AM40" s="1062"/>
      <c r="AN40" s="1062"/>
      <c r="AO40" s="1062"/>
      <c r="AP40" s="1062"/>
      <c r="AQ40" s="1062"/>
      <c r="AR40" s="1062"/>
      <c r="AS40" s="1062"/>
      <c r="AT40" s="1062"/>
      <c r="AU40" s="1062"/>
      <c r="AV40" s="1062"/>
      <c r="AW40" s="1063"/>
    </row>
    <row r="41" spans="1:49" s="336" customFormat="1" ht="12.6" customHeight="1">
      <c r="A41" s="1064"/>
      <c r="B41" s="1065"/>
      <c r="C41" s="1065"/>
      <c r="D41" s="1065"/>
      <c r="E41" s="1065"/>
      <c r="F41" s="1065"/>
      <c r="G41" s="1065"/>
      <c r="H41" s="1065"/>
      <c r="I41" s="1065"/>
      <c r="J41" s="1065"/>
      <c r="K41" s="1065"/>
      <c r="L41" s="1065"/>
      <c r="M41" s="1065"/>
      <c r="N41" s="1065"/>
      <c r="O41" s="1065"/>
      <c r="P41" s="1065"/>
      <c r="Q41" s="1065"/>
      <c r="R41" s="1065"/>
      <c r="S41" s="1065"/>
      <c r="T41" s="1065"/>
      <c r="U41" s="1065"/>
      <c r="V41" s="1065"/>
      <c r="W41" s="1065"/>
      <c r="X41" s="1065"/>
      <c r="Y41" s="1065"/>
      <c r="Z41" s="1065"/>
      <c r="AA41" s="1065"/>
      <c r="AB41" s="1065"/>
      <c r="AC41" s="1065"/>
      <c r="AD41" s="1065"/>
      <c r="AE41" s="1065"/>
      <c r="AF41" s="1065"/>
      <c r="AG41" s="1065"/>
      <c r="AH41" s="1065"/>
      <c r="AI41" s="1065"/>
      <c r="AJ41" s="1065"/>
      <c r="AK41" s="1065"/>
      <c r="AL41" s="1065"/>
      <c r="AM41" s="1065"/>
      <c r="AN41" s="1065"/>
      <c r="AO41" s="1065"/>
      <c r="AP41" s="1065"/>
      <c r="AQ41" s="1065"/>
      <c r="AR41" s="1065"/>
      <c r="AS41" s="1065"/>
      <c r="AT41" s="1065"/>
      <c r="AU41" s="1065"/>
      <c r="AV41" s="1065"/>
      <c r="AW41" s="1066"/>
    </row>
    <row r="42" spans="1:49" s="336" customFormat="1" ht="12.6" customHeight="1">
      <c r="A42" s="1383" t="s">
        <v>3155</v>
      </c>
      <c r="B42" s="1384"/>
      <c r="C42" s="1384"/>
      <c r="D42" s="1384"/>
      <c r="E42" s="1384"/>
      <c r="F42" s="1384"/>
      <c r="G42" s="1384"/>
      <c r="H42" s="1384"/>
      <c r="I42" s="1384"/>
      <c r="J42" s="1384"/>
      <c r="K42" s="1384"/>
      <c r="L42" s="1384"/>
      <c r="M42" s="1384"/>
      <c r="N42" s="1384"/>
      <c r="O42" s="1384"/>
      <c r="P42" s="1384"/>
      <c r="Q42" s="1384"/>
      <c r="R42" s="1384"/>
      <c r="S42" s="1384"/>
      <c r="T42" s="1384"/>
      <c r="U42" s="1384"/>
      <c r="V42" s="1384"/>
      <c r="W42" s="1384"/>
      <c r="X42" s="1384"/>
      <c r="Y42" s="1384"/>
      <c r="Z42" s="1384"/>
      <c r="AA42" s="1384"/>
      <c r="AB42" s="1384"/>
      <c r="AC42" s="1384"/>
      <c r="AD42" s="1384"/>
      <c r="AE42" s="1384"/>
      <c r="AF42" s="1384"/>
      <c r="AG42" s="1384"/>
      <c r="AH42" s="1384"/>
      <c r="AI42" s="1384"/>
      <c r="AJ42" s="1384"/>
      <c r="AK42" s="1384"/>
      <c r="AL42" s="1384"/>
      <c r="AM42" s="1384"/>
      <c r="AN42" s="1384"/>
      <c r="AO42" s="1384"/>
      <c r="AP42" s="1384"/>
      <c r="AQ42" s="1384"/>
      <c r="AR42" s="1384"/>
      <c r="AS42" s="1384"/>
      <c r="AT42" s="1384"/>
      <c r="AU42" s="1384"/>
      <c r="AV42" s="1384"/>
      <c r="AW42" s="1384"/>
    </row>
    <row r="43" spans="1:49" s="336" customFormat="1" ht="12.6" customHeight="1">
      <c r="A43" s="1058"/>
      <c r="B43" s="1059"/>
      <c r="C43" s="1059"/>
      <c r="D43" s="1059"/>
      <c r="E43" s="1059"/>
      <c r="F43" s="1059"/>
      <c r="G43" s="1059"/>
      <c r="H43" s="1059"/>
      <c r="I43" s="1059"/>
      <c r="J43" s="1059"/>
      <c r="K43" s="1059"/>
      <c r="L43" s="1059"/>
      <c r="M43" s="1059"/>
      <c r="N43" s="1059"/>
      <c r="O43" s="1059"/>
      <c r="P43" s="1059"/>
      <c r="Q43" s="1059"/>
      <c r="R43" s="1059"/>
      <c r="S43" s="1059"/>
      <c r="T43" s="1059"/>
      <c r="U43" s="1059"/>
      <c r="V43" s="1059"/>
      <c r="W43" s="1059"/>
      <c r="X43" s="1059"/>
      <c r="Y43" s="1059"/>
      <c r="Z43" s="1059"/>
      <c r="AA43" s="1059"/>
      <c r="AB43" s="1059"/>
      <c r="AC43" s="1059"/>
      <c r="AD43" s="1059"/>
      <c r="AE43" s="1059"/>
      <c r="AF43" s="1059"/>
      <c r="AG43" s="1059"/>
      <c r="AH43" s="1059"/>
      <c r="AI43" s="1059"/>
      <c r="AJ43" s="1059"/>
      <c r="AK43" s="1059"/>
      <c r="AL43" s="1059"/>
      <c r="AM43" s="1059"/>
      <c r="AN43" s="1059"/>
      <c r="AO43" s="1059"/>
      <c r="AP43" s="1059"/>
      <c r="AQ43" s="1059"/>
      <c r="AR43" s="1059"/>
      <c r="AS43" s="1059"/>
      <c r="AT43" s="1059"/>
      <c r="AU43" s="1059"/>
      <c r="AV43" s="1059"/>
      <c r="AW43" s="1060"/>
    </row>
    <row r="44" spans="1:49" s="336" customFormat="1" ht="12.6" customHeight="1">
      <c r="A44" s="1061"/>
      <c r="B44" s="1062"/>
      <c r="C44" s="1062"/>
      <c r="D44" s="1062"/>
      <c r="E44" s="1062"/>
      <c r="F44" s="1062"/>
      <c r="G44" s="1062"/>
      <c r="H44" s="1062"/>
      <c r="I44" s="1062"/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  <c r="Y44" s="1062"/>
      <c r="Z44" s="1062"/>
      <c r="AA44" s="1062"/>
      <c r="AB44" s="1062"/>
      <c r="AC44" s="1062"/>
      <c r="AD44" s="1062"/>
      <c r="AE44" s="1062"/>
      <c r="AF44" s="1062"/>
      <c r="AG44" s="1062"/>
      <c r="AH44" s="1062"/>
      <c r="AI44" s="1062"/>
      <c r="AJ44" s="1062"/>
      <c r="AK44" s="1062"/>
      <c r="AL44" s="1062"/>
      <c r="AM44" s="1062"/>
      <c r="AN44" s="1062"/>
      <c r="AO44" s="1062"/>
      <c r="AP44" s="1062"/>
      <c r="AQ44" s="1062"/>
      <c r="AR44" s="1062"/>
      <c r="AS44" s="1062"/>
      <c r="AT44" s="1062"/>
      <c r="AU44" s="1062"/>
      <c r="AV44" s="1062"/>
      <c r="AW44" s="1063"/>
    </row>
    <row r="45" spans="1:49" s="336" customFormat="1" ht="12.6" customHeight="1">
      <c r="A45" s="1061"/>
      <c r="B45" s="1062"/>
      <c r="C45" s="1062"/>
      <c r="D45" s="1062"/>
      <c r="E45" s="1062"/>
      <c r="F45" s="1062"/>
      <c r="G45" s="1062"/>
      <c r="H45" s="1062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  <c r="Y45" s="1062"/>
      <c r="Z45" s="1062"/>
      <c r="AA45" s="1062"/>
      <c r="AB45" s="1062"/>
      <c r="AC45" s="1062"/>
      <c r="AD45" s="1062"/>
      <c r="AE45" s="1062"/>
      <c r="AF45" s="1062"/>
      <c r="AG45" s="1062"/>
      <c r="AH45" s="1062"/>
      <c r="AI45" s="1062"/>
      <c r="AJ45" s="1062"/>
      <c r="AK45" s="1062"/>
      <c r="AL45" s="1062"/>
      <c r="AM45" s="1062"/>
      <c r="AN45" s="1062"/>
      <c r="AO45" s="1062"/>
      <c r="AP45" s="1062"/>
      <c r="AQ45" s="1062"/>
      <c r="AR45" s="1062"/>
      <c r="AS45" s="1062"/>
      <c r="AT45" s="1062"/>
      <c r="AU45" s="1062"/>
      <c r="AV45" s="1062"/>
      <c r="AW45" s="1063"/>
    </row>
    <row r="46" spans="1:49" s="336" customFormat="1" ht="12.6" customHeight="1">
      <c r="A46" s="1061"/>
      <c r="B46" s="1062"/>
      <c r="C46" s="1062"/>
      <c r="D46" s="1062"/>
      <c r="E46" s="1062"/>
      <c r="F46" s="1062"/>
      <c r="G46" s="1062"/>
      <c r="H46" s="1062"/>
      <c r="I46" s="1062"/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  <c r="Y46" s="1062"/>
      <c r="Z46" s="1062"/>
      <c r="AA46" s="1062"/>
      <c r="AB46" s="1062"/>
      <c r="AC46" s="1062"/>
      <c r="AD46" s="1062"/>
      <c r="AE46" s="1062"/>
      <c r="AF46" s="1062"/>
      <c r="AG46" s="1062"/>
      <c r="AH46" s="1062"/>
      <c r="AI46" s="1062"/>
      <c r="AJ46" s="1062"/>
      <c r="AK46" s="1062"/>
      <c r="AL46" s="1062"/>
      <c r="AM46" s="1062"/>
      <c r="AN46" s="1062"/>
      <c r="AO46" s="1062"/>
      <c r="AP46" s="1062"/>
      <c r="AQ46" s="1062"/>
      <c r="AR46" s="1062"/>
      <c r="AS46" s="1062"/>
      <c r="AT46" s="1062"/>
      <c r="AU46" s="1062"/>
      <c r="AV46" s="1062"/>
      <c r="AW46" s="1063"/>
    </row>
    <row r="47" spans="1:49" s="336" customFormat="1" ht="12.6" customHeight="1">
      <c r="A47" s="1061"/>
      <c r="B47" s="1062"/>
      <c r="C47" s="1062"/>
      <c r="D47" s="1062"/>
      <c r="E47" s="1062"/>
      <c r="F47" s="1062"/>
      <c r="G47" s="1062"/>
      <c r="H47" s="1062"/>
      <c r="I47" s="1062"/>
      <c r="J47" s="1062"/>
      <c r="K47" s="1062"/>
      <c r="L47" s="1062"/>
      <c r="M47" s="1062"/>
      <c r="N47" s="1062"/>
      <c r="O47" s="1062"/>
      <c r="P47" s="1062"/>
      <c r="Q47" s="1062"/>
      <c r="R47" s="1062"/>
      <c r="S47" s="1062"/>
      <c r="T47" s="1062"/>
      <c r="U47" s="1062"/>
      <c r="V47" s="1062"/>
      <c r="W47" s="1062"/>
      <c r="X47" s="1062"/>
      <c r="Y47" s="1062"/>
      <c r="Z47" s="1062"/>
      <c r="AA47" s="1062"/>
      <c r="AB47" s="1062"/>
      <c r="AC47" s="1062"/>
      <c r="AD47" s="1062"/>
      <c r="AE47" s="1062"/>
      <c r="AF47" s="1062"/>
      <c r="AG47" s="1062"/>
      <c r="AH47" s="1062"/>
      <c r="AI47" s="1062"/>
      <c r="AJ47" s="1062"/>
      <c r="AK47" s="1062"/>
      <c r="AL47" s="1062"/>
      <c r="AM47" s="1062"/>
      <c r="AN47" s="1062"/>
      <c r="AO47" s="1062"/>
      <c r="AP47" s="1062"/>
      <c r="AQ47" s="1062"/>
      <c r="AR47" s="1062"/>
      <c r="AS47" s="1062"/>
      <c r="AT47" s="1062"/>
      <c r="AU47" s="1062"/>
      <c r="AV47" s="1062"/>
      <c r="AW47" s="1063"/>
    </row>
    <row r="48" spans="1:49" s="336" customFormat="1" ht="12.6" customHeight="1">
      <c r="A48" s="1064"/>
      <c r="B48" s="1065"/>
      <c r="C48" s="1065"/>
      <c r="D48" s="1065"/>
      <c r="E48" s="1065"/>
      <c r="F48" s="1065"/>
      <c r="G48" s="1065"/>
      <c r="H48" s="1065"/>
      <c r="I48" s="1065"/>
      <c r="J48" s="1065"/>
      <c r="K48" s="1065"/>
      <c r="L48" s="1065"/>
      <c r="M48" s="1065"/>
      <c r="N48" s="1065"/>
      <c r="O48" s="1065"/>
      <c r="P48" s="1065"/>
      <c r="Q48" s="1065"/>
      <c r="R48" s="1065"/>
      <c r="S48" s="1065"/>
      <c r="T48" s="1065"/>
      <c r="U48" s="1065"/>
      <c r="V48" s="1065"/>
      <c r="W48" s="1065"/>
      <c r="X48" s="1065"/>
      <c r="Y48" s="1065"/>
      <c r="Z48" s="1065"/>
      <c r="AA48" s="1065"/>
      <c r="AB48" s="1065"/>
      <c r="AC48" s="1065"/>
      <c r="AD48" s="1065"/>
      <c r="AE48" s="1065"/>
      <c r="AF48" s="1065"/>
      <c r="AG48" s="1065"/>
      <c r="AH48" s="1065"/>
      <c r="AI48" s="1065"/>
      <c r="AJ48" s="1065"/>
      <c r="AK48" s="1065"/>
      <c r="AL48" s="1065"/>
      <c r="AM48" s="1065"/>
      <c r="AN48" s="1065"/>
      <c r="AO48" s="1065"/>
      <c r="AP48" s="1065"/>
      <c r="AQ48" s="1065"/>
      <c r="AR48" s="1065"/>
      <c r="AS48" s="1065"/>
      <c r="AT48" s="1065"/>
      <c r="AU48" s="1065"/>
      <c r="AV48" s="1065"/>
      <c r="AW48" s="1066"/>
    </row>
    <row r="49" spans="1:50" ht="12.6" customHeight="1">
      <c r="A49" s="315" t="s">
        <v>3150</v>
      </c>
    </row>
    <row r="50" spans="1:50" ht="12.6" customHeight="1">
      <c r="A50" s="315" t="s">
        <v>2302</v>
      </c>
      <c r="B50" s="393"/>
      <c r="C50" s="393" t="str">
        <f>$C$2</f>
        <v>ELEKTROSYSTEM, a.s.</v>
      </c>
      <c r="D50" s="393"/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610"/>
      <c r="AB50" s="289" t="s">
        <v>922</v>
      </c>
      <c r="AD50" s="1368">
        <f>SUM($AD$2)</f>
        <v>0</v>
      </c>
      <c r="AE50" s="1369"/>
      <c r="AF50" s="1369"/>
      <c r="AG50" s="1369"/>
      <c r="AH50" s="1369"/>
      <c r="AI50" s="1369"/>
      <c r="AJ50" s="1369"/>
      <c r="AK50" s="1370"/>
      <c r="AL50" s="289" t="s">
        <v>844</v>
      </c>
      <c r="AN50" s="1026" t="str">
        <f>VstupHlavička!$B$2</f>
        <v>21020448496</v>
      </c>
      <c r="AO50" s="1027"/>
      <c r="AP50" s="1027"/>
      <c r="AQ50" s="1027"/>
      <c r="AR50" s="1027"/>
      <c r="AS50" s="1027"/>
      <c r="AT50" s="1027"/>
      <c r="AU50" s="1027"/>
      <c r="AV50" s="1027"/>
      <c r="AW50" s="1028"/>
    </row>
    <row r="52" spans="1:50" ht="12.6" customHeight="1">
      <c r="A52" s="337" t="s">
        <v>3156</v>
      </c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</row>
    <row r="53" spans="1:50" s="336" customFormat="1" ht="12.6" customHeight="1">
      <c r="A53" s="1058"/>
      <c r="B53" s="1059"/>
      <c r="C53" s="1059"/>
      <c r="D53" s="1059"/>
      <c r="E53" s="1059"/>
      <c r="F53" s="1059"/>
      <c r="G53" s="1059"/>
      <c r="H53" s="1059"/>
      <c r="I53" s="1059"/>
      <c r="J53" s="1059"/>
      <c r="K53" s="1059"/>
      <c r="L53" s="1059"/>
      <c r="M53" s="1059"/>
      <c r="N53" s="1059"/>
      <c r="O53" s="1059"/>
      <c r="P53" s="1059"/>
      <c r="Q53" s="1059"/>
      <c r="R53" s="1059"/>
      <c r="S53" s="1059"/>
      <c r="T53" s="1059"/>
      <c r="U53" s="1059"/>
      <c r="V53" s="1059"/>
      <c r="W53" s="1059"/>
      <c r="X53" s="1059"/>
      <c r="Y53" s="1059"/>
      <c r="Z53" s="1059"/>
      <c r="AA53" s="1059"/>
      <c r="AB53" s="1059"/>
      <c r="AC53" s="1059"/>
      <c r="AD53" s="1059"/>
      <c r="AE53" s="1059"/>
      <c r="AF53" s="1059"/>
      <c r="AG53" s="1059"/>
      <c r="AH53" s="1059"/>
      <c r="AI53" s="1059"/>
      <c r="AJ53" s="1059"/>
      <c r="AK53" s="1059"/>
      <c r="AL53" s="1059"/>
      <c r="AM53" s="1059"/>
      <c r="AN53" s="1059"/>
      <c r="AO53" s="1059"/>
      <c r="AP53" s="1059"/>
      <c r="AQ53" s="1059"/>
      <c r="AR53" s="1059"/>
      <c r="AS53" s="1059"/>
      <c r="AT53" s="1059"/>
      <c r="AU53" s="1059"/>
      <c r="AV53" s="1059"/>
      <c r="AW53" s="1060"/>
    </row>
    <row r="54" spans="1:50" s="336" customFormat="1" ht="12.6" customHeight="1">
      <c r="A54" s="1061"/>
      <c r="B54" s="1062"/>
      <c r="C54" s="1062"/>
      <c r="D54" s="1062"/>
      <c r="E54" s="1062"/>
      <c r="F54" s="1062"/>
      <c r="G54" s="1062"/>
      <c r="H54" s="1062"/>
      <c r="I54" s="1062"/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62"/>
      <c r="V54" s="1062"/>
      <c r="W54" s="1062"/>
      <c r="X54" s="1062"/>
      <c r="Y54" s="1062"/>
      <c r="Z54" s="1062"/>
      <c r="AA54" s="1062"/>
      <c r="AB54" s="1062"/>
      <c r="AC54" s="1062"/>
      <c r="AD54" s="1062"/>
      <c r="AE54" s="1062"/>
      <c r="AF54" s="1062"/>
      <c r="AG54" s="1062"/>
      <c r="AH54" s="1062"/>
      <c r="AI54" s="1062"/>
      <c r="AJ54" s="1062"/>
      <c r="AK54" s="1062"/>
      <c r="AL54" s="1062"/>
      <c r="AM54" s="1062"/>
      <c r="AN54" s="1062"/>
      <c r="AO54" s="1062"/>
      <c r="AP54" s="1062"/>
      <c r="AQ54" s="1062"/>
      <c r="AR54" s="1062"/>
      <c r="AS54" s="1062"/>
      <c r="AT54" s="1062"/>
      <c r="AU54" s="1062"/>
      <c r="AV54" s="1062"/>
      <c r="AW54" s="1063"/>
    </row>
    <row r="55" spans="1:50" s="336" customFormat="1" ht="12.6" customHeight="1">
      <c r="A55" s="1061"/>
      <c r="B55" s="1062"/>
      <c r="C55" s="1062"/>
      <c r="D55" s="1062"/>
      <c r="E55" s="1062"/>
      <c r="F55" s="1062"/>
      <c r="G55" s="1062"/>
      <c r="H55" s="1062"/>
      <c r="I55" s="1062"/>
      <c r="J55" s="1062"/>
      <c r="K55" s="1062"/>
      <c r="L55" s="1062"/>
      <c r="M55" s="1062"/>
      <c r="N55" s="1062"/>
      <c r="O55" s="1062"/>
      <c r="P55" s="1062"/>
      <c r="Q55" s="1062"/>
      <c r="R55" s="1062"/>
      <c r="S55" s="1062"/>
      <c r="T55" s="1062"/>
      <c r="U55" s="1062"/>
      <c r="V55" s="1062"/>
      <c r="W55" s="1062"/>
      <c r="X55" s="1062"/>
      <c r="Y55" s="1062"/>
      <c r="Z55" s="1062"/>
      <c r="AA55" s="1062"/>
      <c r="AB55" s="1062"/>
      <c r="AC55" s="1062"/>
      <c r="AD55" s="1062"/>
      <c r="AE55" s="1062"/>
      <c r="AF55" s="1062"/>
      <c r="AG55" s="1062"/>
      <c r="AH55" s="1062"/>
      <c r="AI55" s="1062"/>
      <c r="AJ55" s="1062"/>
      <c r="AK55" s="1062"/>
      <c r="AL55" s="1062"/>
      <c r="AM55" s="1062"/>
      <c r="AN55" s="1062"/>
      <c r="AO55" s="1062"/>
      <c r="AP55" s="1062"/>
      <c r="AQ55" s="1062"/>
      <c r="AR55" s="1062"/>
      <c r="AS55" s="1062"/>
      <c r="AT55" s="1062"/>
      <c r="AU55" s="1062"/>
      <c r="AV55" s="1062"/>
      <c r="AW55" s="1063"/>
    </row>
    <row r="56" spans="1:50" s="336" customFormat="1" ht="12.6" customHeight="1">
      <c r="A56" s="1061"/>
      <c r="B56" s="1062"/>
      <c r="C56" s="1062"/>
      <c r="D56" s="1062"/>
      <c r="E56" s="1062"/>
      <c r="F56" s="1062"/>
      <c r="G56" s="1062"/>
      <c r="H56" s="1062"/>
      <c r="I56" s="1062"/>
      <c r="J56" s="1062"/>
      <c r="K56" s="1062"/>
      <c r="L56" s="1062"/>
      <c r="M56" s="1062"/>
      <c r="N56" s="1062"/>
      <c r="O56" s="1062"/>
      <c r="P56" s="1062"/>
      <c r="Q56" s="1062"/>
      <c r="R56" s="1062"/>
      <c r="S56" s="1062"/>
      <c r="T56" s="1062"/>
      <c r="U56" s="1062"/>
      <c r="V56" s="1062"/>
      <c r="W56" s="1062"/>
      <c r="X56" s="1062"/>
      <c r="Y56" s="1062"/>
      <c r="Z56" s="1062"/>
      <c r="AA56" s="1062"/>
      <c r="AB56" s="1062"/>
      <c r="AC56" s="1062"/>
      <c r="AD56" s="1062"/>
      <c r="AE56" s="1062"/>
      <c r="AF56" s="1062"/>
      <c r="AG56" s="1062"/>
      <c r="AH56" s="1062"/>
      <c r="AI56" s="1062"/>
      <c r="AJ56" s="1062"/>
      <c r="AK56" s="1062"/>
      <c r="AL56" s="1062"/>
      <c r="AM56" s="1062"/>
      <c r="AN56" s="1062"/>
      <c r="AO56" s="1062"/>
      <c r="AP56" s="1062"/>
      <c r="AQ56" s="1062"/>
      <c r="AR56" s="1062"/>
      <c r="AS56" s="1062"/>
      <c r="AT56" s="1062"/>
      <c r="AU56" s="1062"/>
      <c r="AV56" s="1062"/>
      <c r="AW56" s="1063"/>
    </row>
    <row r="57" spans="1:50" s="336" customFormat="1" ht="12.6" customHeight="1">
      <c r="A57" s="1061"/>
      <c r="B57" s="1062"/>
      <c r="C57" s="1062"/>
      <c r="D57" s="1062"/>
      <c r="E57" s="1062"/>
      <c r="F57" s="1062"/>
      <c r="G57" s="1062"/>
      <c r="H57" s="1062"/>
      <c r="I57" s="1062"/>
      <c r="J57" s="1062"/>
      <c r="K57" s="1062"/>
      <c r="L57" s="1062"/>
      <c r="M57" s="1062"/>
      <c r="N57" s="1062"/>
      <c r="O57" s="1062"/>
      <c r="P57" s="1062"/>
      <c r="Q57" s="1062"/>
      <c r="R57" s="1062"/>
      <c r="S57" s="1062"/>
      <c r="T57" s="1062"/>
      <c r="U57" s="1062"/>
      <c r="V57" s="1062"/>
      <c r="W57" s="1062"/>
      <c r="X57" s="1062"/>
      <c r="Y57" s="1062"/>
      <c r="Z57" s="1062"/>
      <c r="AA57" s="1062"/>
      <c r="AB57" s="1062"/>
      <c r="AC57" s="1062"/>
      <c r="AD57" s="1062"/>
      <c r="AE57" s="1062"/>
      <c r="AF57" s="1062"/>
      <c r="AG57" s="1062"/>
      <c r="AH57" s="1062"/>
      <c r="AI57" s="1062"/>
      <c r="AJ57" s="1062"/>
      <c r="AK57" s="1062"/>
      <c r="AL57" s="1062"/>
      <c r="AM57" s="1062"/>
      <c r="AN57" s="1062"/>
      <c r="AO57" s="1062"/>
      <c r="AP57" s="1062"/>
      <c r="AQ57" s="1062"/>
      <c r="AR57" s="1062"/>
      <c r="AS57" s="1062"/>
      <c r="AT57" s="1062"/>
      <c r="AU57" s="1062"/>
      <c r="AV57" s="1062"/>
      <c r="AW57" s="1063"/>
    </row>
    <row r="58" spans="1:50" s="336" customFormat="1" ht="12.6" customHeight="1">
      <c r="A58" s="1061"/>
      <c r="B58" s="1062"/>
      <c r="C58" s="1062"/>
      <c r="D58" s="1062"/>
      <c r="E58" s="1062"/>
      <c r="F58" s="1062"/>
      <c r="G58" s="1062"/>
      <c r="H58" s="1062"/>
      <c r="I58" s="1062"/>
      <c r="J58" s="1062"/>
      <c r="K58" s="1062"/>
      <c r="L58" s="1062"/>
      <c r="M58" s="1062"/>
      <c r="N58" s="1062"/>
      <c r="O58" s="1062"/>
      <c r="P58" s="1062"/>
      <c r="Q58" s="1062"/>
      <c r="R58" s="1062"/>
      <c r="S58" s="1062"/>
      <c r="T58" s="1062"/>
      <c r="U58" s="1062"/>
      <c r="V58" s="1062"/>
      <c r="W58" s="1062"/>
      <c r="X58" s="1062"/>
      <c r="Y58" s="1062"/>
      <c r="Z58" s="1062"/>
      <c r="AA58" s="1062"/>
      <c r="AB58" s="1062"/>
      <c r="AC58" s="1062"/>
      <c r="AD58" s="1062"/>
      <c r="AE58" s="1062"/>
      <c r="AF58" s="1062"/>
      <c r="AG58" s="1062"/>
      <c r="AH58" s="1062"/>
      <c r="AI58" s="1062"/>
      <c r="AJ58" s="1062"/>
      <c r="AK58" s="1062"/>
      <c r="AL58" s="1062"/>
      <c r="AM58" s="1062"/>
      <c r="AN58" s="1062"/>
      <c r="AO58" s="1062"/>
      <c r="AP58" s="1062"/>
      <c r="AQ58" s="1062"/>
      <c r="AR58" s="1062"/>
      <c r="AS58" s="1062"/>
      <c r="AT58" s="1062"/>
      <c r="AU58" s="1062"/>
      <c r="AV58" s="1062"/>
      <c r="AW58" s="1063"/>
    </row>
    <row r="59" spans="1:50" s="336" customFormat="1" ht="12.6" customHeight="1">
      <c r="A59" s="1061"/>
      <c r="B59" s="1062"/>
      <c r="C59" s="1062"/>
      <c r="D59" s="1062"/>
      <c r="E59" s="1062"/>
      <c r="F59" s="1062"/>
      <c r="G59" s="1062"/>
      <c r="H59" s="1062"/>
      <c r="I59" s="1062"/>
      <c r="J59" s="1062"/>
      <c r="K59" s="1062"/>
      <c r="L59" s="1062"/>
      <c r="M59" s="1062"/>
      <c r="N59" s="1062"/>
      <c r="O59" s="1062"/>
      <c r="P59" s="1062"/>
      <c r="Q59" s="1062"/>
      <c r="R59" s="1062"/>
      <c r="S59" s="1062"/>
      <c r="T59" s="1062"/>
      <c r="U59" s="1062"/>
      <c r="V59" s="1062"/>
      <c r="W59" s="1062"/>
      <c r="X59" s="1062"/>
      <c r="Y59" s="1062"/>
      <c r="Z59" s="1062"/>
      <c r="AA59" s="1062"/>
      <c r="AB59" s="1062"/>
      <c r="AC59" s="1062"/>
      <c r="AD59" s="1062"/>
      <c r="AE59" s="1062"/>
      <c r="AF59" s="1062"/>
      <c r="AG59" s="1062"/>
      <c r="AH59" s="1062"/>
      <c r="AI59" s="1062"/>
      <c r="AJ59" s="1062"/>
      <c r="AK59" s="1062"/>
      <c r="AL59" s="1062"/>
      <c r="AM59" s="1062"/>
      <c r="AN59" s="1062"/>
      <c r="AO59" s="1062"/>
      <c r="AP59" s="1062"/>
      <c r="AQ59" s="1062"/>
      <c r="AR59" s="1062"/>
      <c r="AS59" s="1062"/>
      <c r="AT59" s="1062"/>
      <c r="AU59" s="1062"/>
      <c r="AV59" s="1062"/>
      <c r="AW59" s="1063"/>
    </row>
    <row r="60" spans="1:50" s="336" customFormat="1" ht="12.6" customHeight="1">
      <c r="A60" s="1061"/>
      <c r="B60" s="1062"/>
      <c r="C60" s="1062"/>
      <c r="D60" s="1062"/>
      <c r="E60" s="1062"/>
      <c r="F60" s="1062"/>
      <c r="G60" s="1062"/>
      <c r="H60" s="1062"/>
      <c r="I60" s="1062"/>
      <c r="J60" s="1062"/>
      <c r="K60" s="1062"/>
      <c r="L60" s="1062"/>
      <c r="M60" s="1062"/>
      <c r="N60" s="1062"/>
      <c r="O60" s="1062"/>
      <c r="P60" s="1062"/>
      <c r="Q60" s="1062"/>
      <c r="R60" s="1062"/>
      <c r="S60" s="1062"/>
      <c r="T60" s="1062"/>
      <c r="U60" s="1062"/>
      <c r="V60" s="1062"/>
      <c r="W60" s="1062"/>
      <c r="X60" s="1062"/>
      <c r="Y60" s="1062"/>
      <c r="Z60" s="1062"/>
      <c r="AA60" s="1062"/>
      <c r="AB60" s="1062"/>
      <c r="AC60" s="1062"/>
      <c r="AD60" s="1062"/>
      <c r="AE60" s="1062"/>
      <c r="AF60" s="1062"/>
      <c r="AG60" s="1062"/>
      <c r="AH60" s="1062"/>
      <c r="AI60" s="1062"/>
      <c r="AJ60" s="1062"/>
      <c r="AK60" s="1062"/>
      <c r="AL60" s="1062"/>
      <c r="AM60" s="1062"/>
      <c r="AN60" s="1062"/>
      <c r="AO60" s="1062"/>
      <c r="AP60" s="1062"/>
      <c r="AQ60" s="1062"/>
      <c r="AR60" s="1062"/>
      <c r="AS60" s="1062"/>
      <c r="AT60" s="1062"/>
      <c r="AU60" s="1062"/>
      <c r="AV60" s="1062"/>
      <c r="AW60" s="1063"/>
    </row>
    <row r="61" spans="1:50" s="336" customFormat="1" ht="12.6" customHeight="1">
      <c r="A61" s="1061"/>
      <c r="B61" s="1062"/>
      <c r="C61" s="1062"/>
      <c r="D61" s="1062"/>
      <c r="E61" s="1062"/>
      <c r="F61" s="1062"/>
      <c r="G61" s="1062"/>
      <c r="H61" s="1062"/>
      <c r="I61" s="1062"/>
      <c r="J61" s="1062"/>
      <c r="K61" s="1062"/>
      <c r="L61" s="1062"/>
      <c r="M61" s="1062"/>
      <c r="N61" s="1062"/>
      <c r="O61" s="1062"/>
      <c r="P61" s="1062"/>
      <c r="Q61" s="1062"/>
      <c r="R61" s="1062"/>
      <c r="S61" s="1062"/>
      <c r="T61" s="1062"/>
      <c r="U61" s="1062"/>
      <c r="V61" s="1062"/>
      <c r="W61" s="1062"/>
      <c r="X61" s="1062"/>
      <c r="Y61" s="1062"/>
      <c r="Z61" s="1062"/>
      <c r="AA61" s="1062"/>
      <c r="AB61" s="1062"/>
      <c r="AC61" s="1062"/>
      <c r="AD61" s="1062"/>
      <c r="AE61" s="1062"/>
      <c r="AF61" s="1062"/>
      <c r="AG61" s="1062"/>
      <c r="AH61" s="1062"/>
      <c r="AI61" s="1062"/>
      <c r="AJ61" s="1062"/>
      <c r="AK61" s="1062"/>
      <c r="AL61" s="1062"/>
      <c r="AM61" s="1062"/>
      <c r="AN61" s="1062"/>
      <c r="AO61" s="1062"/>
      <c r="AP61" s="1062"/>
      <c r="AQ61" s="1062"/>
      <c r="AR61" s="1062"/>
      <c r="AS61" s="1062"/>
      <c r="AT61" s="1062"/>
      <c r="AU61" s="1062"/>
      <c r="AV61" s="1062"/>
      <c r="AW61" s="1063"/>
    </row>
    <row r="62" spans="1:50" s="336" customFormat="1" ht="12.6" customHeight="1">
      <c r="A62" s="1064"/>
      <c r="B62" s="1065"/>
      <c r="C62" s="1065"/>
      <c r="D62" s="1065"/>
      <c r="E62" s="1065"/>
      <c r="F62" s="1065"/>
      <c r="G62" s="1065"/>
      <c r="H62" s="1065"/>
      <c r="I62" s="1065"/>
      <c r="J62" s="1065"/>
      <c r="K62" s="1065"/>
      <c r="L62" s="1065"/>
      <c r="M62" s="1065"/>
      <c r="N62" s="1065"/>
      <c r="O62" s="1065"/>
      <c r="P62" s="1065"/>
      <c r="Q62" s="1065"/>
      <c r="R62" s="1065"/>
      <c r="S62" s="1065"/>
      <c r="T62" s="1065"/>
      <c r="U62" s="1065"/>
      <c r="V62" s="1065"/>
      <c r="W62" s="1065"/>
      <c r="X62" s="1065"/>
      <c r="Y62" s="1065"/>
      <c r="Z62" s="1065"/>
      <c r="AA62" s="1065"/>
      <c r="AB62" s="1065"/>
      <c r="AC62" s="1065"/>
      <c r="AD62" s="1065"/>
      <c r="AE62" s="1065"/>
      <c r="AF62" s="1065"/>
      <c r="AG62" s="1065"/>
      <c r="AH62" s="1065"/>
      <c r="AI62" s="1065"/>
      <c r="AJ62" s="1065"/>
      <c r="AK62" s="1065"/>
      <c r="AL62" s="1065"/>
      <c r="AM62" s="1065"/>
      <c r="AN62" s="1065"/>
      <c r="AO62" s="1065"/>
      <c r="AP62" s="1065"/>
      <c r="AQ62" s="1065"/>
      <c r="AR62" s="1065"/>
      <c r="AS62" s="1065"/>
      <c r="AT62" s="1065"/>
      <c r="AU62" s="1065"/>
      <c r="AV62" s="1065"/>
      <c r="AW62" s="1066"/>
    </row>
    <row r="63" spans="1:50" ht="12.6" customHeight="1">
      <c r="A63" s="328" t="s">
        <v>3157</v>
      </c>
    </row>
    <row r="64" spans="1:50" ht="12.6" customHeight="1">
      <c r="A64" s="1371" t="s">
        <v>469</v>
      </c>
      <c r="B64" s="1372"/>
      <c r="C64" s="1372"/>
      <c r="D64" s="1372"/>
      <c r="E64" s="1372"/>
      <c r="F64" s="1372"/>
      <c r="G64" s="1372"/>
      <c r="H64" s="1372"/>
      <c r="I64" s="1372"/>
      <c r="J64" s="1372"/>
      <c r="K64" s="1372"/>
      <c r="L64" s="1372"/>
      <c r="M64" s="1372"/>
      <c r="N64" s="1372"/>
      <c r="O64" s="1372"/>
      <c r="P64" s="1372"/>
      <c r="Q64" s="1372"/>
      <c r="R64" s="1372"/>
      <c r="S64" s="1372"/>
      <c r="T64" s="1373"/>
      <c r="U64" s="1371" t="s">
        <v>816</v>
      </c>
      <c r="V64" s="1372"/>
      <c r="W64" s="1372"/>
      <c r="X64" s="1372"/>
      <c r="Y64" s="1372"/>
      <c r="Z64" s="1372"/>
      <c r="AA64" s="1372"/>
      <c r="AB64" s="1372"/>
      <c r="AC64" s="1372"/>
      <c r="AD64" s="1372"/>
      <c r="AE64" s="1372"/>
      <c r="AF64" s="1372"/>
      <c r="AG64" s="1373"/>
      <c r="AH64" s="1377" t="s">
        <v>1621</v>
      </c>
      <c r="AI64" s="1378"/>
      <c r="AJ64" s="1378"/>
      <c r="AK64" s="1378"/>
      <c r="AL64" s="1378"/>
      <c r="AM64" s="1378"/>
      <c r="AN64" s="1378"/>
      <c r="AO64" s="1378"/>
      <c r="AP64" s="1378"/>
      <c r="AQ64" s="1378"/>
      <c r="AR64" s="1378"/>
      <c r="AS64" s="1378"/>
      <c r="AT64" s="1378"/>
      <c r="AU64" s="1378"/>
      <c r="AV64" s="1378"/>
      <c r="AW64" s="1379"/>
      <c r="AX64" s="315"/>
    </row>
    <row r="65" spans="1:50" ht="12.6" customHeight="1">
      <c r="A65" s="1374"/>
      <c r="B65" s="1375"/>
      <c r="C65" s="1375"/>
      <c r="D65" s="1375"/>
      <c r="E65" s="1375"/>
      <c r="F65" s="1375"/>
      <c r="G65" s="1375"/>
      <c r="H65" s="1375"/>
      <c r="I65" s="1375"/>
      <c r="J65" s="1375"/>
      <c r="K65" s="1375"/>
      <c r="L65" s="1375"/>
      <c r="M65" s="1375"/>
      <c r="N65" s="1375"/>
      <c r="O65" s="1375"/>
      <c r="P65" s="1375"/>
      <c r="Q65" s="1375"/>
      <c r="R65" s="1375"/>
      <c r="S65" s="1375"/>
      <c r="T65" s="1376"/>
      <c r="U65" s="1374"/>
      <c r="V65" s="1375"/>
      <c r="W65" s="1375"/>
      <c r="X65" s="1375"/>
      <c r="Y65" s="1375"/>
      <c r="Z65" s="1375"/>
      <c r="AA65" s="1375"/>
      <c r="AB65" s="1375"/>
      <c r="AC65" s="1375"/>
      <c r="AD65" s="1375"/>
      <c r="AE65" s="1375"/>
      <c r="AF65" s="1375"/>
      <c r="AG65" s="1376"/>
      <c r="AH65" s="1380" t="s">
        <v>1620</v>
      </c>
      <c r="AI65" s="1381"/>
      <c r="AJ65" s="1381"/>
      <c r="AK65" s="1381"/>
      <c r="AL65" s="1381"/>
      <c r="AM65" s="1381"/>
      <c r="AN65" s="1381"/>
      <c r="AO65" s="1381"/>
      <c r="AP65" s="1381"/>
      <c r="AQ65" s="1381"/>
      <c r="AR65" s="1381"/>
      <c r="AS65" s="1381"/>
      <c r="AT65" s="1381"/>
      <c r="AU65" s="1381"/>
      <c r="AV65" s="1381"/>
      <c r="AW65" s="1382"/>
      <c r="AX65" s="315"/>
    </row>
    <row r="66" spans="1:50" ht="12.6" customHeight="1">
      <c r="A66" s="326" t="s">
        <v>471</v>
      </c>
      <c r="B66" s="321"/>
      <c r="C66" s="321"/>
      <c r="D66" s="321"/>
      <c r="E66" s="321"/>
      <c r="F66" s="321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321"/>
      <c r="S66" s="321"/>
      <c r="T66" s="325"/>
      <c r="U66" s="1104"/>
      <c r="V66" s="1105"/>
      <c r="W66" s="1105"/>
      <c r="X66" s="1105"/>
      <c r="Y66" s="1105"/>
      <c r="Z66" s="1105"/>
      <c r="AA66" s="1105"/>
      <c r="AB66" s="1105"/>
      <c r="AC66" s="1105"/>
      <c r="AD66" s="1105"/>
      <c r="AE66" s="1105"/>
      <c r="AF66" s="1105"/>
      <c r="AG66" s="1106"/>
      <c r="AH66" s="1104"/>
      <c r="AI66" s="1105"/>
      <c r="AJ66" s="1105"/>
      <c r="AK66" s="1105"/>
      <c r="AL66" s="1105"/>
      <c r="AM66" s="1105"/>
      <c r="AN66" s="1105"/>
      <c r="AO66" s="1105"/>
      <c r="AP66" s="1105"/>
      <c r="AQ66" s="1105"/>
      <c r="AR66" s="1105"/>
      <c r="AS66" s="1105"/>
      <c r="AT66" s="1105"/>
      <c r="AU66" s="1105"/>
      <c r="AV66" s="1105"/>
      <c r="AW66" s="1106"/>
      <c r="AX66" s="339"/>
    </row>
    <row r="67" spans="1:50" ht="12.6" customHeight="1">
      <c r="A67" s="371" t="s">
        <v>1944</v>
      </c>
      <c r="B67" s="317"/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35"/>
      <c r="U67" s="1095"/>
      <c r="V67" s="1096"/>
      <c r="W67" s="1096"/>
      <c r="X67" s="1096"/>
      <c r="Y67" s="1096"/>
      <c r="Z67" s="1096"/>
      <c r="AA67" s="1096"/>
      <c r="AB67" s="1096"/>
      <c r="AC67" s="1096"/>
      <c r="AD67" s="1096"/>
      <c r="AE67" s="1096"/>
      <c r="AF67" s="1096"/>
      <c r="AG67" s="1097"/>
      <c r="AH67" s="1095"/>
      <c r="AI67" s="1096"/>
      <c r="AJ67" s="1096"/>
      <c r="AK67" s="1096"/>
      <c r="AL67" s="1096"/>
      <c r="AM67" s="1096"/>
      <c r="AN67" s="1096"/>
      <c r="AO67" s="1096"/>
      <c r="AP67" s="1096"/>
      <c r="AQ67" s="1096"/>
      <c r="AR67" s="1096"/>
      <c r="AS67" s="1096"/>
      <c r="AT67" s="1096"/>
      <c r="AU67" s="1096"/>
      <c r="AV67" s="1096"/>
      <c r="AW67" s="1097"/>
      <c r="AX67" s="339"/>
    </row>
    <row r="68" spans="1:50" ht="12.6" customHeight="1">
      <c r="A68" s="370" t="s">
        <v>1943</v>
      </c>
      <c r="B68" s="319"/>
      <c r="C68" s="319"/>
      <c r="D68" s="319"/>
      <c r="E68" s="319"/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19"/>
      <c r="Q68" s="319"/>
      <c r="R68" s="319"/>
      <c r="S68" s="319"/>
      <c r="T68" s="372"/>
      <c r="U68" s="1101"/>
      <c r="V68" s="1102"/>
      <c r="W68" s="1102"/>
      <c r="X68" s="1102"/>
      <c r="Y68" s="1102"/>
      <c r="Z68" s="1102"/>
      <c r="AA68" s="1102"/>
      <c r="AB68" s="1102"/>
      <c r="AC68" s="1102"/>
      <c r="AD68" s="1102"/>
      <c r="AE68" s="1102"/>
      <c r="AF68" s="1102"/>
      <c r="AG68" s="1093"/>
      <c r="AH68" s="1101"/>
      <c r="AI68" s="1102"/>
      <c r="AJ68" s="1102"/>
      <c r="AK68" s="1102"/>
      <c r="AL68" s="1102"/>
      <c r="AM68" s="1102"/>
      <c r="AN68" s="1102"/>
      <c r="AO68" s="1102"/>
      <c r="AP68" s="1102"/>
      <c r="AQ68" s="1102"/>
      <c r="AR68" s="1102"/>
      <c r="AS68" s="1102"/>
      <c r="AT68" s="1102"/>
      <c r="AU68" s="1102"/>
      <c r="AV68" s="1102"/>
      <c r="AW68" s="1093"/>
      <c r="AX68" s="339"/>
    </row>
    <row r="69" spans="1:50" ht="12.6" customHeight="1">
      <c r="A69" s="326" t="s">
        <v>472</v>
      </c>
      <c r="B69" s="321"/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321"/>
      <c r="S69" s="321"/>
      <c r="T69" s="325"/>
      <c r="U69" s="1104"/>
      <c r="V69" s="1105"/>
      <c r="W69" s="1105"/>
      <c r="X69" s="1105"/>
      <c r="Y69" s="1105"/>
      <c r="Z69" s="1105"/>
      <c r="AA69" s="1105"/>
      <c r="AB69" s="1105"/>
      <c r="AC69" s="1105"/>
      <c r="AD69" s="1105"/>
      <c r="AE69" s="1105"/>
      <c r="AF69" s="1105"/>
      <c r="AG69" s="1106"/>
      <c r="AH69" s="1104"/>
      <c r="AI69" s="1105"/>
      <c r="AJ69" s="1105"/>
      <c r="AK69" s="1105"/>
      <c r="AL69" s="1105"/>
      <c r="AM69" s="1105"/>
      <c r="AN69" s="1105"/>
      <c r="AO69" s="1105"/>
      <c r="AP69" s="1105"/>
      <c r="AQ69" s="1105"/>
      <c r="AR69" s="1105"/>
      <c r="AS69" s="1105"/>
      <c r="AT69" s="1105"/>
      <c r="AU69" s="1105"/>
      <c r="AV69" s="1105"/>
      <c r="AW69" s="1106"/>
      <c r="AX69" s="339"/>
    </row>
    <row r="70" spans="1:50" ht="12.6" customHeight="1">
      <c r="A70" s="329" t="s">
        <v>2208</v>
      </c>
      <c r="E70" s="1385"/>
      <c r="F70" s="1386"/>
      <c r="G70" s="1386"/>
      <c r="H70" s="1386"/>
      <c r="I70" s="1386"/>
      <c r="J70" s="1386"/>
      <c r="K70" s="1386"/>
      <c r="L70" s="1386"/>
      <c r="M70" s="1386"/>
      <c r="N70" s="1386"/>
      <c r="O70" s="1386"/>
      <c r="P70" s="1386"/>
      <c r="Q70" s="1386"/>
      <c r="R70" s="1386"/>
      <c r="S70" s="1386"/>
      <c r="T70" s="1386"/>
      <c r="U70" s="1386"/>
      <c r="V70" s="1386"/>
      <c r="W70" s="1386"/>
      <c r="X70" s="1386"/>
      <c r="Y70" s="1386"/>
      <c r="Z70" s="1386"/>
      <c r="AA70" s="1386"/>
      <c r="AB70" s="1386"/>
      <c r="AC70" s="1386"/>
      <c r="AD70" s="1386"/>
      <c r="AE70" s="1386"/>
      <c r="AF70" s="1386"/>
      <c r="AG70" s="1386"/>
      <c r="AH70" s="1386"/>
      <c r="AI70" s="1386"/>
      <c r="AJ70" s="1386"/>
      <c r="AK70" s="1386"/>
      <c r="AL70" s="1386"/>
      <c r="AM70" s="1386"/>
      <c r="AN70" s="1386"/>
      <c r="AO70" s="1386"/>
      <c r="AP70" s="1386"/>
      <c r="AQ70" s="1386"/>
      <c r="AR70" s="1386"/>
      <c r="AS70" s="1386"/>
      <c r="AT70" s="1386"/>
      <c r="AU70" s="1386"/>
      <c r="AV70" s="1386"/>
      <c r="AW70" s="1386"/>
    </row>
    <row r="71" spans="1:50" ht="12.6" customHeight="1">
      <c r="A71" s="1058"/>
      <c r="B71" s="1059"/>
      <c r="C71" s="1059"/>
      <c r="D71" s="1059"/>
      <c r="E71" s="1059"/>
      <c r="F71" s="1059"/>
      <c r="G71" s="1059"/>
      <c r="H71" s="1059"/>
      <c r="I71" s="1059"/>
      <c r="J71" s="1059"/>
      <c r="K71" s="1059"/>
      <c r="L71" s="1059"/>
      <c r="M71" s="1059"/>
      <c r="N71" s="1059"/>
      <c r="O71" s="1059"/>
      <c r="P71" s="1059"/>
      <c r="Q71" s="1059"/>
      <c r="R71" s="1059"/>
      <c r="S71" s="1059"/>
      <c r="T71" s="1059"/>
      <c r="U71" s="1059"/>
      <c r="V71" s="1059"/>
      <c r="W71" s="1059"/>
      <c r="X71" s="1059"/>
      <c r="Y71" s="1059"/>
      <c r="Z71" s="1059"/>
      <c r="AA71" s="1059"/>
      <c r="AB71" s="1059"/>
      <c r="AC71" s="1059"/>
      <c r="AD71" s="1059"/>
      <c r="AE71" s="1059"/>
      <c r="AF71" s="1059"/>
      <c r="AG71" s="1059"/>
      <c r="AH71" s="1059"/>
      <c r="AI71" s="1059"/>
      <c r="AJ71" s="1059"/>
      <c r="AK71" s="1059"/>
      <c r="AL71" s="1059"/>
      <c r="AM71" s="1059"/>
      <c r="AN71" s="1059"/>
      <c r="AO71" s="1059"/>
      <c r="AP71" s="1059"/>
      <c r="AQ71" s="1059"/>
      <c r="AR71" s="1059"/>
      <c r="AS71" s="1059"/>
      <c r="AT71" s="1059"/>
      <c r="AU71" s="1059"/>
      <c r="AV71" s="1059"/>
      <c r="AW71" s="1060"/>
    </row>
    <row r="72" spans="1:50" ht="12.6" customHeight="1">
      <c r="A72" s="1061"/>
      <c r="B72" s="1062"/>
      <c r="C72" s="1062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2"/>
      <c r="O72" s="1062"/>
      <c r="P72" s="1062"/>
      <c r="Q72" s="1062"/>
      <c r="R72" s="1062"/>
      <c r="S72" s="1062"/>
      <c r="T72" s="1062"/>
      <c r="U72" s="1062"/>
      <c r="V72" s="1062"/>
      <c r="W72" s="1062"/>
      <c r="X72" s="1062"/>
      <c r="Y72" s="1062"/>
      <c r="Z72" s="1062"/>
      <c r="AA72" s="1062"/>
      <c r="AB72" s="1062"/>
      <c r="AC72" s="1062"/>
      <c r="AD72" s="1062"/>
      <c r="AE72" s="1062"/>
      <c r="AF72" s="1062"/>
      <c r="AG72" s="1062"/>
      <c r="AH72" s="1062"/>
      <c r="AI72" s="1062"/>
      <c r="AJ72" s="1062"/>
      <c r="AK72" s="1062"/>
      <c r="AL72" s="1062"/>
      <c r="AM72" s="1062"/>
      <c r="AN72" s="1062"/>
      <c r="AO72" s="1062"/>
      <c r="AP72" s="1062"/>
      <c r="AQ72" s="1062"/>
      <c r="AR72" s="1062"/>
      <c r="AS72" s="1062"/>
      <c r="AT72" s="1062"/>
      <c r="AU72" s="1062"/>
      <c r="AV72" s="1062"/>
      <c r="AW72" s="1063"/>
    </row>
    <row r="73" spans="1:50" ht="12.6" customHeight="1">
      <c r="A73" s="1061"/>
      <c r="B73" s="1062"/>
      <c r="C73" s="1062"/>
      <c r="D73" s="1062"/>
      <c r="E73" s="1062"/>
      <c r="F73" s="1062"/>
      <c r="G73" s="1062"/>
      <c r="H73" s="1062"/>
      <c r="I73" s="1062"/>
      <c r="J73" s="1062"/>
      <c r="K73" s="1062"/>
      <c r="L73" s="1062"/>
      <c r="M73" s="1062"/>
      <c r="N73" s="1062"/>
      <c r="O73" s="1062"/>
      <c r="P73" s="1062"/>
      <c r="Q73" s="1062"/>
      <c r="R73" s="1062"/>
      <c r="S73" s="1062"/>
      <c r="T73" s="1062"/>
      <c r="U73" s="1062"/>
      <c r="V73" s="1062"/>
      <c r="W73" s="1062"/>
      <c r="X73" s="1062"/>
      <c r="Y73" s="1062"/>
      <c r="Z73" s="1062"/>
      <c r="AA73" s="1062"/>
      <c r="AB73" s="1062"/>
      <c r="AC73" s="1062"/>
      <c r="AD73" s="1062"/>
      <c r="AE73" s="1062"/>
      <c r="AF73" s="1062"/>
      <c r="AG73" s="1062"/>
      <c r="AH73" s="1062"/>
      <c r="AI73" s="1062"/>
      <c r="AJ73" s="1062"/>
      <c r="AK73" s="1062"/>
      <c r="AL73" s="1062"/>
      <c r="AM73" s="1062"/>
      <c r="AN73" s="1062"/>
      <c r="AO73" s="1062"/>
      <c r="AP73" s="1062"/>
      <c r="AQ73" s="1062"/>
      <c r="AR73" s="1062"/>
      <c r="AS73" s="1062"/>
      <c r="AT73" s="1062"/>
      <c r="AU73" s="1062"/>
      <c r="AV73" s="1062"/>
      <c r="AW73" s="1063"/>
    </row>
    <row r="74" spans="1:50" ht="12.6" customHeight="1">
      <c r="A74" s="1064"/>
      <c r="B74" s="1065"/>
      <c r="C74" s="1065"/>
      <c r="D74" s="1065"/>
      <c r="E74" s="1065"/>
      <c r="F74" s="1065"/>
      <c r="G74" s="1065"/>
      <c r="H74" s="1065"/>
      <c r="I74" s="1065"/>
      <c r="J74" s="1065"/>
      <c r="K74" s="1065"/>
      <c r="L74" s="1065"/>
      <c r="M74" s="1065"/>
      <c r="N74" s="1065"/>
      <c r="O74" s="1065"/>
      <c r="P74" s="1065"/>
      <c r="Q74" s="1065"/>
      <c r="R74" s="1065"/>
      <c r="S74" s="1065"/>
      <c r="T74" s="1065"/>
      <c r="U74" s="1065"/>
      <c r="V74" s="1065"/>
      <c r="W74" s="1065"/>
      <c r="X74" s="1065"/>
      <c r="Y74" s="1065"/>
      <c r="Z74" s="1065"/>
      <c r="AA74" s="1065"/>
      <c r="AB74" s="1065"/>
      <c r="AC74" s="1065"/>
      <c r="AD74" s="1065"/>
      <c r="AE74" s="1065"/>
      <c r="AF74" s="1065"/>
      <c r="AG74" s="1065"/>
      <c r="AH74" s="1065"/>
      <c r="AI74" s="1065"/>
      <c r="AJ74" s="1065"/>
      <c r="AK74" s="1065"/>
      <c r="AL74" s="1065"/>
      <c r="AM74" s="1065"/>
      <c r="AN74" s="1065"/>
      <c r="AO74" s="1065"/>
      <c r="AP74" s="1065"/>
      <c r="AQ74" s="1065"/>
      <c r="AR74" s="1065"/>
      <c r="AS74" s="1065"/>
      <c r="AT74" s="1065"/>
      <c r="AU74" s="1065"/>
      <c r="AV74" s="1065"/>
      <c r="AW74" s="1066"/>
    </row>
    <row r="75" spans="1:50" s="336" customFormat="1" ht="12.6" customHeight="1">
      <c r="A75" s="1387" t="s">
        <v>3158</v>
      </c>
      <c r="B75" s="1388"/>
      <c r="C75" s="1388"/>
      <c r="D75" s="1388"/>
      <c r="E75" s="1388"/>
      <c r="F75" s="1388"/>
      <c r="G75" s="1388"/>
      <c r="H75" s="1388"/>
      <c r="I75" s="1388"/>
      <c r="J75" s="1388"/>
      <c r="K75" s="1388"/>
      <c r="L75" s="1388"/>
      <c r="M75" s="1388"/>
      <c r="N75" s="1388"/>
      <c r="O75" s="1388"/>
      <c r="P75" s="1388"/>
      <c r="Q75" s="1388"/>
      <c r="R75" s="1388"/>
      <c r="S75" s="1388"/>
      <c r="T75" s="1388"/>
      <c r="U75" s="1388"/>
      <c r="V75" s="1388"/>
      <c r="W75" s="1388"/>
      <c r="X75" s="1388"/>
      <c r="Y75" s="1388"/>
      <c r="Z75" s="1388"/>
      <c r="AA75" s="1388"/>
      <c r="AB75" s="1388"/>
      <c r="AC75" s="1388"/>
      <c r="AD75" s="1388"/>
      <c r="AE75" s="1388"/>
      <c r="AF75" s="1388"/>
      <c r="AG75" s="1388"/>
      <c r="AH75" s="1388"/>
      <c r="AI75" s="1388"/>
      <c r="AJ75" s="1388"/>
      <c r="AK75" s="1388"/>
      <c r="AL75" s="1388"/>
      <c r="AM75" s="1388"/>
      <c r="AN75" s="1388"/>
      <c r="AO75" s="1388"/>
      <c r="AP75" s="1388"/>
      <c r="AQ75" s="1388"/>
      <c r="AR75" s="1388"/>
      <c r="AS75" s="1388"/>
      <c r="AT75" s="1388"/>
      <c r="AU75" s="1388"/>
      <c r="AV75" s="1388"/>
      <c r="AW75" s="1388"/>
    </row>
    <row r="76" spans="1:50" s="336" customFormat="1" ht="12.6" customHeight="1">
      <c r="A76" s="615"/>
      <c r="B76" s="688"/>
      <c r="C76" s="688"/>
      <c r="D76" s="688"/>
      <c r="E76" s="688"/>
      <c r="F76" s="688"/>
      <c r="G76" s="688"/>
      <c r="H76" s="688"/>
      <c r="I76" s="688"/>
      <c r="J76" s="688"/>
      <c r="K76" s="688"/>
      <c r="L76" s="688"/>
      <c r="M76" s="688"/>
      <c r="N76" s="688"/>
      <c r="O76" s="688"/>
      <c r="P76" s="688"/>
      <c r="Q76" s="688"/>
      <c r="R76" s="688"/>
      <c r="S76" s="688"/>
      <c r="T76" s="688"/>
      <c r="U76" s="688"/>
      <c r="V76" s="688"/>
      <c r="W76" s="688"/>
      <c r="X76" s="688"/>
      <c r="Y76" s="688"/>
      <c r="Z76" s="688"/>
      <c r="AA76" s="688"/>
      <c r="AB76" s="688"/>
      <c r="AC76" s="688"/>
      <c r="AD76" s="688"/>
      <c r="AE76" s="688"/>
      <c r="AF76" s="688"/>
      <c r="AG76" s="688"/>
      <c r="AH76" s="688"/>
      <c r="AI76" s="688"/>
      <c r="AJ76" s="688"/>
      <c r="AK76" s="688"/>
      <c r="AL76" s="688"/>
      <c r="AM76" s="688"/>
      <c r="AN76" s="688"/>
      <c r="AO76" s="688"/>
      <c r="AP76" s="688"/>
      <c r="AQ76" s="688"/>
      <c r="AR76" s="688"/>
      <c r="AS76" s="688"/>
      <c r="AT76" s="688"/>
      <c r="AU76" s="688"/>
      <c r="AV76" s="688"/>
      <c r="AW76" s="688"/>
    </row>
    <row r="77" spans="1:50" s="336" customFormat="1" ht="12.6" customHeight="1">
      <c r="A77" s="1394" t="s">
        <v>3159</v>
      </c>
      <c r="B77" s="1394"/>
      <c r="C77" s="1394"/>
      <c r="D77" s="1394"/>
      <c r="E77" s="1394"/>
      <c r="F77" s="1394"/>
      <c r="G77" s="1394"/>
      <c r="H77" s="1394"/>
      <c r="I77" s="1394"/>
      <c r="J77" s="1394"/>
      <c r="K77" s="1394"/>
      <c r="L77" s="1394"/>
      <c r="M77" s="1394"/>
      <c r="N77" s="1394"/>
      <c r="O77" s="1394"/>
      <c r="P77" s="1394"/>
      <c r="Q77" s="1394"/>
      <c r="R77" s="1394"/>
      <c r="S77" s="1394"/>
      <c r="T77" s="1394"/>
      <c r="U77" s="1394"/>
      <c r="V77" s="1394"/>
      <c r="W77" s="1394"/>
      <c r="X77" s="1394"/>
      <c r="Y77" s="1394"/>
      <c r="Z77" s="1394"/>
      <c r="AA77" s="1394"/>
      <c r="AB77" s="1394"/>
      <c r="AC77" s="1394"/>
      <c r="AD77" s="1394"/>
      <c r="AE77" s="1394"/>
      <c r="AF77" s="1394"/>
      <c r="AG77" s="1394"/>
      <c r="AH77" s="1394"/>
      <c r="AI77" s="1394"/>
      <c r="AJ77" s="1394"/>
      <c r="AK77" s="1394"/>
      <c r="AL77" s="1394"/>
      <c r="AM77" s="1394"/>
      <c r="AN77" s="1394"/>
      <c r="AO77" s="1394"/>
      <c r="AP77" s="1394"/>
      <c r="AQ77" s="1394"/>
      <c r="AR77" s="1394"/>
      <c r="AS77" s="1394"/>
      <c r="AT77" s="1394"/>
      <c r="AU77" s="1394"/>
      <c r="AV77" s="1394"/>
      <c r="AW77" s="1394"/>
    </row>
    <row r="78" spans="1:50" s="336" customFormat="1" ht="12.6" customHeight="1">
      <c r="A78" s="329" t="s">
        <v>2208</v>
      </c>
      <c r="B78" s="689"/>
      <c r="C78" s="689"/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89"/>
      <c r="X78" s="689"/>
      <c r="Y78" s="689"/>
      <c r="Z78" s="689"/>
      <c r="AA78" s="689"/>
      <c r="AB78" s="689"/>
      <c r="AC78" s="689"/>
      <c r="AD78" s="689"/>
      <c r="AE78" s="689"/>
      <c r="AF78" s="689"/>
      <c r="AG78" s="689"/>
      <c r="AH78" s="689"/>
      <c r="AI78" s="689"/>
      <c r="AJ78" s="689"/>
      <c r="AK78" s="689"/>
      <c r="AL78" s="689"/>
      <c r="AM78" s="689"/>
      <c r="AN78" s="689"/>
      <c r="AO78" s="689"/>
      <c r="AP78" s="689"/>
      <c r="AQ78" s="689"/>
      <c r="AR78" s="689"/>
      <c r="AS78" s="689"/>
      <c r="AT78" s="689"/>
      <c r="AU78" s="689"/>
      <c r="AV78" s="689"/>
      <c r="AW78" s="689"/>
    </row>
    <row r="79" spans="1:50" s="336" customFormat="1" ht="60" customHeight="1">
      <c r="A79" s="1395"/>
      <c r="B79" s="1396"/>
      <c r="C79" s="1396"/>
      <c r="D79" s="1396"/>
      <c r="E79" s="1396"/>
      <c r="F79" s="1396"/>
      <c r="G79" s="1396"/>
      <c r="H79" s="1396"/>
      <c r="I79" s="1396"/>
      <c r="J79" s="1396"/>
      <c r="K79" s="1396"/>
      <c r="L79" s="1396"/>
      <c r="M79" s="1396"/>
      <c r="N79" s="1396"/>
      <c r="O79" s="1396"/>
      <c r="P79" s="1396"/>
      <c r="Q79" s="1396"/>
      <c r="R79" s="1396"/>
      <c r="S79" s="1396"/>
      <c r="T79" s="1396"/>
      <c r="U79" s="1396"/>
      <c r="V79" s="1396"/>
      <c r="W79" s="1396"/>
      <c r="X79" s="1396"/>
      <c r="Y79" s="1396"/>
      <c r="Z79" s="1396"/>
      <c r="AA79" s="1396"/>
      <c r="AB79" s="1396"/>
      <c r="AC79" s="1396"/>
      <c r="AD79" s="1396"/>
      <c r="AE79" s="1396"/>
      <c r="AF79" s="1396"/>
      <c r="AG79" s="1396"/>
      <c r="AH79" s="1396"/>
      <c r="AI79" s="1396"/>
      <c r="AJ79" s="1396"/>
      <c r="AK79" s="1396"/>
      <c r="AL79" s="1396"/>
      <c r="AM79" s="1396"/>
      <c r="AN79" s="1396"/>
      <c r="AO79" s="1396"/>
      <c r="AP79" s="1396"/>
      <c r="AQ79" s="1396"/>
      <c r="AR79" s="1396"/>
      <c r="AS79" s="1396"/>
      <c r="AT79" s="1396"/>
      <c r="AU79" s="1396"/>
      <c r="AV79" s="1396"/>
      <c r="AW79" s="1397"/>
    </row>
    <row r="80" spans="1:50" s="336" customFormat="1" ht="12.6" customHeight="1">
      <c r="A80" s="1394" t="s">
        <v>3160</v>
      </c>
      <c r="B80" s="1394"/>
      <c r="C80" s="1394"/>
      <c r="D80" s="1394"/>
      <c r="E80" s="1394"/>
      <c r="F80" s="1394"/>
      <c r="G80" s="1394"/>
      <c r="H80" s="1394"/>
      <c r="I80" s="1394"/>
      <c r="J80" s="1394"/>
      <c r="K80" s="1394"/>
      <c r="L80" s="1394"/>
      <c r="M80" s="1394"/>
      <c r="N80" s="1394"/>
      <c r="O80" s="1394"/>
      <c r="P80" s="1394"/>
      <c r="Q80" s="1394"/>
      <c r="R80" s="1394"/>
      <c r="S80" s="1394"/>
      <c r="T80" s="1394"/>
      <c r="U80" s="1394"/>
      <c r="V80" s="1394"/>
      <c r="W80" s="1394"/>
      <c r="X80" s="1394"/>
      <c r="Y80" s="1394"/>
      <c r="Z80" s="1394"/>
      <c r="AA80" s="1394"/>
      <c r="AB80" s="1394"/>
      <c r="AC80" s="1394"/>
      <c r="AD80" s="1394"/>
      <c r="AE80" s="1394"/>
      <c r="AF80" s="1394"/>
      <c r="AG80" s="1394"/>
      <c r="AH80" s="1394"/>
      <c r="AI80" s="1394"/>
      <c r="AJ80" s="1394"/>
      <c r="AK80" s="1394"/>
      <c r="AL80" s="1394"/>
      <c r="AM80" s="1394"/>
      <c r="AN80" s="1394"/>
      <c r="AO80" s="1394"/>
      <c r="AP80" s="1394"/>
      <c r="AQ80" s="1394"/>
      <c r="AR80" s="1394"/>
      <c r="AS80" s="1394"/>
      <c r="AT80" s="1394"/>
      <c r="AU80" s="1394"/>
      <c r="AV80" s="1394"/>
      <c r="AW80" s="1394"/>
    </row>
    <row r="81" spans="1:49" s="336" customFormat="1" ht="12.6" customHeight="1">
      <c r="A81" s="1393" t="s">
        <v>3161</v>
      </c>
      <c r="B81" s="1393"/>
      <c r="C81" s="1393"/>
      <c r="D81" s="1393"/>
      <c r="E81" s="1393"/>
      <c r="F81" s="1393"/>
      <c r="G81" s="1393"/>
      <c r="H81" s="1393"/>
      <c r="I81" s="1393"/>
      <c r="J81" s="1393"/>
      <c r="K81" s="1393"/>
      <c r="L81" s="1393"/>
      <c r="M81" s="1393"/>
      <c r="N81" s="1393"/>
      <c r="O81" s="1393"/>
      <c r="P81" s="1393"/>
      <c r="Q81" s="1393"/>
      <c r="R81" s="1393"/>
      <c r="S81" s="1393"/>
      <c r="T81" s="1393"/>
      <c r="U81" s="1393"/>
      <c r="V81" s="1393"/>
      <c r="W81" s="1393"/>
      <c r="X81" s="1393"/>
      <c r="Y81" s="1393"/>
      <c r="Z81" s="1393"/>
      <c r="AA81" s="1393"/>
      <c r="AB81" s="1393"/>
      <c r="AC81" s="1393"/>
      <c r="AD81" s="1393"/>
      <c r="AE81" s="1393"/>
      <c r="AF81" s="1393"/>
      <c r="AG81" s="1393"/>
      <c r="AH81" s="1393"/>
      <c r="AI81" s="1393"/>
      <c r="AJ81" s="1393"/>
      <c r="AK81" s="1393"/>
      <c r="AL81" s="1393"/>
      <c r="AM81" s="1393"/>
      <c r="AN81" s="1393"/>
      <c r="AO81" s="1393"/>
      <c r="AP81" s="1393"/>
      <c r="AQ81" s="1393"/>
      <c r="AR81" s="1393"/>
      <c r="AS81" s="1393"/>
      <c r="AT81" s="1393"/>
      <c r="AU81" s="1393"/>
      <c r="AV81" s="1393"/>
      <c r="AW81" s="1393"/>
    </row>
    <row r="82" spans="1:49" s="336" customFormat="1" ht="12.75" customHeight="1">
      <c r="A82" s="329" t="s">
        <v>2208</v>
      </c>
      <c r="B82" s="689"/>
      <c r="C82" s="689"/>
      <c r="D82" s="689"/>
      <c r="E82" s="689"/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89"/>
      <c r="S82" s="689"/>
      <c r="T82" s="689"/>
      <c r="U82" s="689"/>
      <c r="V82" s="689"/>
      <c r="W82" s="689"/>
      <c r="X82" s="689"/>
      <c r="Y82" s="689"/>
      <c r="Z82" s="689"/>
      <c r="AA82" s="689"/>
      <c r="AB82" s="689"/>
      <c r="AC82" s="689"/>
      <c r="AD82" s="689"/>
      <c r="AE82" s="689"/>
      <c r="AF82" s="689"/>
      <c r="AG82" s="689"/>
      <c r="AH82" s="689"/>
      <c r="AI82" s="689"/>
      <c r="AJ82" s="689"/>
      <c r="AK82" s="689"/>
      <c r="AL82" s="689"/>
      <c r="AM82" s="689"/>
      <c r="AN82" s="689"/>
      <c r="AO82" s="689"/>
      <c r="AP82" s="689"/>
      <c r="AQ82" s="689"/>
      <c r="AR82" s="689"/>
      <c r="AS82" s="689"/>
      <c r="AT82" s="689"/>
      <c r="AU82" s="689"/>
      <c r="AV82" s="689"/>
      <c r="AW82" s="689"/>
    </row>
    <row r="83" spans="1:49" s="336" customFormat="1" ht="60" customHeight="1">
      <c r="A83" s="1395"/>
      <c r="B83" s="1396"/>
      <c r="C83" s="1396"/>
      <c r="D83" s="1396"/>
      <c r="E83" s="1396"/>
      <c r="F83" s="1396"/>
      <c r="G83" s="1396"/>
      <c r="H83" s="1396"/>
      <c r="I83" s="1396"/>
      <c r="J83" s="1396"/>
      <c r="K83" s="1396"/>
      <c r="L83" s="1396"/>
      <c r="M83" s="1396"/>
      <c r="N83" s="1396"/>
      <c r="O83" s="1396"/>
      <c r="P83" s="1396"/>
      <c r="Q83" s="1396"/>
      <c r="R83" s="1396"/>
      <c r="S83" s="1396"/>
      <c r="T83" s="1396"/>
      <c r="U83" s="1396"/>
      <c r="V83" s="1396"/>
      <c r="W83" s="1396"/>
      <c r="X83" s="1396"/>
      <c r="Y83" s="1396"/>
      <c r="Z83" s="1396"/>
      <c r="AA83" s="1396"/>
      <c r="AB83" s="1396"/>
      <c r="AC83" s="1396"/>
      <c r="AD83" s="1396"/>
      <c r="AE83" s="1396"/>
      <c r="AF83" s="1396"/>
      <c r="AG83" s="1396"/>
      <c r="AH83" s="1396"/>
      <c r="AI83" s="1396"/>
      <c r="AJ83" s="1396"/>
      <c r="AK83" s="1396"/>
      <c r="AL83" s="1396"/>
      <c r="AM83" s="1396"/>
      <c r="AN83" s="1396"/>
      <c r="AO83" s="1396"/>
      <c r="AP83" s="1396"/>
      <c r="AQ83" s="1396"/>
      <c r="AR83" s="1396"/>
      <c r="AS83" s="1396"/>
      <c r="AT83" s="1396"/>
      <c r="AU83" s="1396"/>
      <c r="AV83" s="1396"/>
      <c r="AW83" s="1397"/>
    </row>
    <row r="84" spans="1:49" s="336" customFormat="1" ht="12.6" customHeight="1">
      <c r="A84" s="1393" t="s">
        <v>3162</v>
      </c>
      <c r="B84" s="1393"/>
      <c r="C84" s="1393"/>
      <c r="D84" s="1393"/>
      <c r="E84" s="1393"/>
      <c r="F84" s="1393"/>
      <c r="G84" s="1393"/>
      <c r="H84" s="1393"/>
      <c r="I84" s="1393"/>
      <c r="J84" s="1393"/>
      <c r="K84" s="1393"/>
      <c r="L84" s="1393"/>
      <c r="M84" s="1393"/>
      <c r="N84" s="1393"/>
      <c r="O84" s="1393"/>
      <c r="P84" s="1393"/>
      <c r="Q84" s="1393"/>
      <c r="R84" s="1393"/>
      <c r="S84" s="1393"/>
      <c r="T84" s="1393"/>
      <c r="U84" s="1393"/>
      <c r="V84" s="1393"/>
      <c r="W84" s="1393"/>
      <c r="X84" s="1393"/>
      <c r="Y84" s="1393"/>
      <c r="Z84" s="1393"/>
      <c r="AA84" s="1393"/>
      <c r="AB84" s="1393"/>
      <c r="AC84" s="1393"/>
      <c r="AD84" s="1393"/>
      <c r="AE84" s="1393"/>
      <c r="AF84" s="1393"/>
      <c r="AG84" s="1393"/>
      <c r="AH84" s="1393"/>
      <c r="AI84" s="1393"/>
      <c r="AJ84" s="1393"/>
      <c r="AK84" s="1393"/>
      <c r="AL84" s="1393"/>
      <c r="AM84" s="1393"/>
      <c r="AN84" s="1393"/>
      <c r="AO84" s="1393"/>
      <c r="AP84" s="1393"/>
      <c r="AQ84" s="1393"/>
      <c r="AR84" s="1393"/>
      <c r="AS84" s="1393"/>
      <c r="AT84" s="1393"/>
      <c r="AU84" s="1393"/>
      <c r="AV84" s="1393"/>
      <c r="AW84" s="1393"/>
    </row>
    <row r="85" spans="1:49" s="336" customFormat="1" ht="12.6" customHeight="1">
      <c r="A85" s="329" t="s">
        <v>2208</v>
      </c>
      <c r="B85" s="689"/>
      <c r="C85" s="689"/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89"/>
      <c r="V85" s="689"/>
      <c r="W85" s="689"/>
      <c r="X85" s="689"/>
      <c r="Y85" s="689"/>
      <c r="Z85" s="689"/>
      <c r="AA85" s="689"/>
      <c r="AB85" s="689"/>
      <c r="AC85" s="689"/>
      <c r="AD85" s="689"/>
      <c r="AE85" s="689"/>
      <c r="AF85" s="689"/>
      <c r="AG85" s="689"/>
      <c r="AH85" s="689"/>
      <c r="AI85" s="689"/>
      <c r="AJ85" s="689"/>
      <c r="AK85" s="689"/>
      <c r="AL85" s="689"/>
      <c r="AM85" s="689"/>
      <c r="AN85" s="689"/>
      <c r="AO85" s="689"/>
      <c r="AP85" s="689"/>
      <c r="AQ85" s="689"/>
      <c r="AR85" s="689"/>
      <c r="AS85" s="689"/>
      <c r="AT85" s="689"/>
      <c r="AU85" s="689"/>
      <c r="AV85" s="689"/>
      <c r="AW85" s="689"/>
    </row>
    <row r="86" spans="1:49" s="336" customFormat="1" ht="60" customHeight="1">
      <c r="A86" s="1395"/>
      <c r="B86" s="1396"/>
      <c r="C86" s="1396"/>
      <c r="D86" s="1396"/>
      <c r="E86" s="1396"/>
      <c r="F86" s="1396"/>
      <c r="G86" s="1396"/>
      <c r="H86" s="1396"/>
      <c r="I86" s="1396"/>
      <c r="J86" s="1396"/>
      <c r="K86" s="1396"/>
      <c r="L86" s="1396"/>
      <c r="M86" s="1396"/>
      <c r="N86" s="1396"/>
      <c r="O86" s="1396"/>
      <c r="P86" s="1396"/>
      <c r="Q86" s="1396"/>
      <c r="R86" s="1396"/>
      <c r="S86" s="1396"/>
      <c r="T86" s="1396"/>
      <c r="U86" s="1396"/>
      <c r="V86" s="1396"/>
      <c r="W86" s="1396"/>
      <c r="X86" s="1396"/>
      <c r="Y86" s="1396"/>
      <c r="Z86" s="1396"/>
      <c r="AA86" s="1396"/>
      <c r="AB86" s="1396"/>
      <c r="AC86" s="1396"/>
      <c r="AD86" s="1396"/>
      <c r="AE86" s="1396"/>
      <c r="AF86" s="1396"/>
      <c r="AG86" s="1396"/>
      <c r="AH86" s="1396"/>
      <c r="AI86" s="1396"/>
      <c r="AJ86" s="1396"/>
      <c r="AK86" s="1396"/>
      <c r="AL86" s="1396"/>
      <c r="AM86" s="1396"/>
      <c r="AN86" s="1396"/>
      <c r="AO86" s="1396"/>
      <c r="AP86" s="1396"/>
      <c r="AQ86" s="1396"/>
      <c r="AR86" s="1396"/>
      <c r="AS86" s="1396"/>
      <c r="AT86" s="1396"/>
      <c r="AU86" s="1396"/>
      <c r="AV86" s="1396"/>
      <c r="AW86" s="1397"/>
    </row>
    <row r="87" spans="1:49" s="336" customFormat="1" ht="12.6" customHeight="1">
      <c r="A87" s="1393" t="s">
        <v>3163</v>
      </c>
      <c r="B87" s="1393"/>
      <c r="C87" s="1393"/>
      <c r="D87" s="1393"/>
      <c r="E87" s="1393"/>
      <c r="F87" s="1393"/>
      <c r="G87" s="1393"/>
      <c r="H87" s="1393"/>
      <c r="I87" s="1393"/>
      <c r="J87" s="1393"/>
      <c r="K87" s="1393"/>
      <c r="L87" s="1393"/>
      <c r="M87" s="1393"/>
      <c r="N87" s="1393"/>
      <c r="O87" s="1393"/>
      <c r="P87" s="1393"/>
      <c r="Q87" s="1393"/>
      <c r="R87" s="1393"/>
      <c r="S87" s="1393"/>
      <c r="T87" s="1393"/>
      <c r="U87" s="1393"/>
      <c r="V87" s="1393"/>
      <c r="W87" s="1393"/>
      <c r="X87" s="1393"/>
      <c r="Y87" s="1393"/>
      <c r="Z87" s="1393"/>
      <c r="AA87" s="1393"/>
      <c r="AB87" s="1393"/>
      <c r="AC87" s="1393"/>
      <c r="AD87" s="1393"/>
      <c r="AE87" s="1393"/>
      <c r="AF87" s="1393"/>
      <c r="AG87" s="1393"/>
      <c r="AH87" s="1393"/>
      <c r="AI87" s="1393"/>
      <c r="AJ87" s="1393"/>
      <c r="AK87" s="1393"/>
      <c r="AL87" s="1393"/>
      <c r="AM87" s="1393"/>
      <c r="AN87" s="1393"/>
      <c r="AO87" s="1393"/>
      <c r="AP87" s="1393"/>
      <c r="AQ87" s="1393"/>
      <c r="AR87" s="1393"/>
      <c r="AS87" s="1393"/>
      <c r="AT87" s="1393"/>
      <c r="AU87" s="1393"/>
      <c r="AV87" s="1393"/>
      <c r="AW87" s="1393"/>
    </row>
    <row r="88" spans="1:49" s="336" customFormat="1" ht="12.6" customHeight="1">
      <c r="A88" s="329" t="s">
        <v>2208</v>
      </c>
      <c r="B88" s="689"/>
      <c r="C88" s="689"/>
      <c r="D88" s="689"/>
      <c r="E88" s="689"/>
      <c r="F88" s="689"/>
      <c r="G88" s="689"/>
      <c r="H88" s="689"/>
      <c r="I88" s="689"/>
      <c r="J88" s="689"/>
      <c r="K88" s="689"/>
      <c r="L88" s="689"/>
      <c r="M88" s="689"/>
      <c r="N88" s="689"/>
      <c r="O88" s="689"/>
      <c r="P88" s="689"/>
      <c r="Q88" s="689"/>
      <c r="R88" s="689"/>
      <c r="S88" s="689"/>
      <c r="T88" s="689"/>
      <c r="U88" s="689"/>
      <c r="V88" s="689"/>
      <c r="W88" s="689"/>
      <c r="X88" s="689"/>
      <c r="Y88" s="689"/>
      <c r="Z88" s="689"/>
      <c r="AA88" s="689"/>
      <c r="AB88" s="689"/>
      <c r="AC88" s="689"/>
      <c r="AD88" s="689"/>
      <c r="AE88" s="689"/>
      <c r="AF88" s="689"/>
      <c r="AG88" s="689"/>
      <c r="AH88" s="689"/>
      <c r="AI88" s="689"/>
      <c r="AJ88" s="689"/>
      <c r="AK88" s="689"/>
      <c r="AL88" s="689"/>
      <c r="AM88" s="689"/>
      <c r="AN88" s="689"/>
      <c r="AO88" s="689"/>
      <c r="AP88" s="689"/>
      <c r="AQ88" s="689"/>
      <c r="AR88" s="689"/>
      <c r="AS88" s="689"/>
      <c r="AT88" s="689"/>
      <c r="AU88" s="689"/>
      <c r="AV88" s="689"/>
      <c r="AW88" s="689"/>
    </row>
    <row r="89" spans="1:49" s="336" customFormat="1" ht="60" customHeight="1">
      <c r="A89" s="1395"/>
      <c r="B89" s="1396"/>
      <c r="C89" s="1396"/>
      <c r="D89" s="1396"/>
      <c r="E89" s="1396"/>
      <c r="F89" s="1396"/>
      <c r="G89" s="1396"/>
      <c r="H89" s="1396"/>
      <c r="I89" s="1396"/>
      <c r="J89" s="1396"/>
      <c r="K89" s="1396"/>
      <c r="L89" s="1396"/>
      <c r="M89" s="1396"/>
      <c r="N89" s="1396"/>
      <c r="O89" s="1396"/>
      <c r="P89" s="1396"/>
      <c r="Q89" s="1396"/>
      <c r="R89" s="1396"/>
      <c r="S89" s="1396"/>
      <c r="T89" s="1396"/>
      <c r="U89" s="1396"/>
      <c r="V89" s="1396"/>
      <c r="W89" s="1396"/>
      <c r="X89" s="1396"/>
      <c r="Y89" s="1396"/>
      <c r="Z89" s="1396"/>
      <c r="AA89" s="1396"/>
      <c r="AB89" s="1396"/>
      <c r="AC89" s="1396"/>
      <c r="AD89" s="1396"/>
      <c r="AE89" s="1396"/>
      <c r="AF89" s="1396"/>
      <c r="AG89" s="1396"/>
      <c r="AH89" s="1396"/>
      <c r="AI89" s="1396"/>
      <c r="AJ89" s="1396"/>
      <c r="AK89" s="1396"/>
      <c r="AL89" s="1396"/>
      <c r="AM89" s="1396"/>
      <c r="AN89" s="1396"/>
      <c r="AO89" s="1396"/>
      <c r="AP89" s="1396"/>
      <c r="AQ89" s="1396"/>
      <c r="AR89" s="1396"/>
      <c r="AS89" s="1396"/>
      <c r="AT89" s="1396"/>
      <c r="AU89" s="1396"/>
      <c r="AV89" s="1396"/>
      <c r="AW89" s="1397"/>
    </row>
    <row r="90" spans="1:49" s="336" customFormat="1" ht="12.6" customHeight="1">
      <c r="A90" s="315" t="s">
        <v>3150</v>
      </c>
      <c r="B90" s="289"/>
      <c r="C90" s="289"/>
      <c r="D90" s="289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</row>
    <row r="91" spans="1:49" s="336" customFormat="1" ht="12.6" customHeight="1">
      <c r="A91" s="315" t="s">
        <v>2302</v>
      </c>
      <c r="B91" s="393"/>
      <c r="C91" s="393" t="str">
        <f>$C$2</f>
        <v>ELEKTROSYSTEM, a.s.</v>
      </c>
      <c r="D91" s="393"/>
      <c r="E91" s="393"/>
      <c r="F91" s="393"/>
      <c r="G91" s="393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610"/>
      <c r="AA91" s="289"/>
      <c r="AB91" s="289" t="s">
        <v>922</v>
      </c>
      <c r="AC91" s="289"/>
      <c r="AD91" s="1368">
        <f>SUM($AD$2)</f>
        <v>0</v>
      </c>
      <c r="AE91" s="1369"/>
      <c r="AF91" s="1369"/>
      <c r="AG91" s="1369"/>
      <c r="AH91" s="1369"/>
      <c r="AI91" s="1369"/>
      <c r="AJ91" s="1369"/>
      <c r="AK91" s="1370"/>
      <c r="AL91" s="289" t="s">
        <v>844</v>
      </c>
      <c r="AM91" s="289"/>
      <c r="AN91" s="1026" t="str">
        <f>VstupHlavička!$B$2</f>
        <v>21020448496</v>
      </c>
      <c r="AO91" s="1027"/>
      <c r="AP91" s="1027"/>
      <c r="AQ91" s="1027"/>
      <c r="AR91" s="1027"/>
      <c r="AS91" s="1027"/>
      <c r="AT91" s="1027"/>
      <c r="AU91" s="1027"/>
      <c r="AV91" s="1027"/>
      <c r="AW91" s="1028"/>
    </row>
    <row r="92" spans="1:49" s="336" customFormat="1" ht="12.6" customHeight="1">
      <c r="A92" s="329"/>
      <c r="B92" s="329"/>
      <c r="C92" s="329"/>
      <c r="D92" s="329"/>
      <c r="E92" s="329"/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329"/>
      <c r="AC92" s="329"/>
      <c r="AD92" s="329"/>
      <c r="AE92" s="329"/>
      <c r="AF92" s="329"/>
      <c r="AG92" s="329"/>
      <c r="AH92" s="329"/>
      <c r="AI92" s="329"/>
      <c r="AJ92" s="329"/>
      <c r="AK92" s="329"/>
      <c r="AL92" s="329"/>
      <c r="AM92" s="329"/>
      <c r="AN92" s="329"/>
      <c r="AO92" s="329"/>
      <c r="AP92" s="329"/>
      <c r="AQ92" s="329"/>
      <c r="AR92" s="329"/>
      <c r="AS92" s="329"/>
      <c r="AT92" s="329"/>
      <c r="AU92" s="329"/>
      <c r="AV92" s="329"/>
      <c r="AW92" s="329"/>
    </row>
    <row r="93" spans="1:49" s="336" customFormat="1" ht="12.6" customHeight="1">
      <c r="A93" s="1393" t="s">
        <v>3164</v>
      </c>
      <c r="B93" s="1393"/>
      <c r="C93" s="1393"/>
      <c r="D93" s="1393"/>
      <c r="E93" s="1393"/>
      <c r="F93" s="1393"/>
      <c r="G93" s="1393"/>
      <c r="H93" s="1393"/>
      <c r="I93" s="1393"/>
      <c r="J93" s="1393"/>
      <c r="K93" s="1393"/>
      <c r="L93" s="1393"/>
      <c r="M93" s="1393"/>
      <c r="N93" s="1393"/>
      <c r="O93" s="1393"/>
      <c r="P93" s="1393"/>
      <c r="Q93" s="1393"/>
      <c r="R93" s="1393"/>
      <c r="S93" s="1393"/>
      <c r="T93" s="1393"/>
      <c r="U93" s="1393"/>
      <c r="V93" s="1393"/>
      <c r="W93" s="1393"/>
      <c r="X93" s="1393"/>
      <c r="Y93" s="1393"/>
      <c r="Z93" s="1393"/>
      <c r="AA93" s="1393"/>
      <c r="AB93" s="1393"/>
      <c r="AC93" s="1393"/>
      <c r="AD93" s="1393"/>
      <c r="AE93" s="1393"/>
      <c r="AF93" s="1393"/>
      <c r="AG93" s="1393"/>
      <c r="AH93" s="1393"/>
      <c r="AI93" s="1393"/>
      <c r="AJ93" s="1393"/>
      <c r="AK93" s="1393"/>
      <c r="AL93" s="1393"/>
      <c r="AM93" s="1393"/>
      <c r="AN93" s="1393"/>
      <c r="AO93" s="1393"/>
      <c r="AP93" s="1393"/>
      <c r="AQ93" s="1393"/>
      <c r="AR93" s="1393"/>
      <c r="AS93" s="1393"/>
      <c r="AT93" s="1393"/>
      <c r="AU93" s="1393"/>
      <c r="AV93" s="1393"/>
      <c r="AW93" s="1393"/>
    </row>
    <row r="94" spans="1:49" s="336" customFormat="1" ht="12.6" customHeight="1">
      <c r="A94" s="329" t="s">
        <v>2208</v>
      </c>
      <c r="B94" s="689"/>
      <c r="C94" s="689"/>
      <c r="D94" s="689"/>
      <c r="E94" s="689"/>
      <c r="F94" s="689"/>
      <c r="G94" s="689"/>
      <c r="H94" s="689"/>
      <c r="I94" s="689"/>
      <c r="J94" s="689"/>
      <c r="K94" s="689"/>
      <c r="L94" s="689"/>
      <c r="M94" s="689"/>
      <c r="N94" s="689"/>
      <c r="O94" s="689"/>
      <c r="P94" s="689"/>
      <c r="Q94" s="689"/>
      <c r="R94" s="689"/>
      <c r="S94" s="689"/>
      <c r="T94" s="689"/>
      <c r="U94" s="689"/>
      <c r="V94" s="689"/>
      <c r="W94" s="689"/>
      <c r="X94" s="689"/>
      <c r="Y94" s="689"/>
      <c r="Z94" s="689"/>
      <c r="AA94" s="689"/>
      <c r="AB94" s="689"/>
      <c r="AC94" s="689"/>
      <c r="AD94" s="689"/>
      <c r="AE94" s="689"/>
      <c r="AF94" s="689"/>
      <c r="AG94" s="689"/>
      <c r="AH94" s="689"/>
      <c r="AI94" s="689"/>
      <c r="AJ94" s="689"/>
      <c r="AK94" s="689"/>
      <c r="AL94" s="689"/>
      <c r="AM94" s="689"/>
      <c r="AN94" s="689"/>
      <c r="AO94" s="689"/>
      <c r="AP94" s="689"/>
      <c r="AQ94" s="689"/>
      <c r="AR94" s="689"/>
      <c r="AS94" s="689"/>
      <c r="AT94" s="689"/>
      <c r="AU94" s="689"/>
      <c r="AV94" s="689"/>
      <c r="AW94" s="689"/>
    </row>
    <row r="95" spans="1:49" s="336" customFormat="1" ht="60" customHeight="1">
      <c r="A95" s="1395"/>
      <c r="B95" s="1396"/>
      <c r="C95" s="1396"/>
      <c r="D95" s="1396"/>
      <c r="E95" s="1396"/>
      <c r="F95" s="1396"/>
      <c r="G95" s="1396"/>
      <c r="H95" s="1396"/>
      <c r="I95" s="1396"/>
      <c r="J95" s="1396"/>
      <c r="K95" s="1396"/>
      <c r="L95" s="1396"/>
      <c r="M95" s="1396"/>
      <c r="N95" s="1396"/>
      <c r="O95" s="1396"/>
      <c r="P95" s="1396"/>
      <c r="Q95" s="1396"/>
      <c r="R95" s="1396"/>
      <c r="S95" s="1396"/>
      <c r="T95" s="1396"/>
      <c r="U95" s="1396"/>
      <c r="V95" s="1396"/>
      <c r="W95" s="1396"/>
      <c r="X95" s="1396"/>
      <c r="Y95" s="1396"/>
      <c r="Z95" s="1396"/>
      <c r="AA95" s="1396"/>
      <c r="AB95" s="1396"/>
      <c r="AC95" s="1396"/>
      <c r="AD95" s="1396"/>
      <c r="AE95" s="1396"/>
      <c r="AF95" s="1396"/>
      <c r="AG95" s="1396"/>
      <c r="AH95" s="1396"/>
      <c r="AI95" s="1396"/>
      <c r="AJ95" s="1396"/>
      <c r="AK95" s="1396"/>
      <c r="AL95" s="1396"/>
      <c r="AM95" s="1396"/>
      <c r="AN95" s="1396"/>
      <c r="AO95" s="1396"/>
      <c r="AP95" s="1396"/>
      <c r="AQ95" s="1396"/>
      <c r="AR95" s="1396"/>
      <c r="AS95" s="1396"/>
      <c r="AT95" s="1396"/>
      <c r="AU95" s="1396"/>
      <c r="AV95" s="1396"/>
      <c r="AW95" s="1397"/>
    </row>
    <row r="96" spans="1:49" s="336" customFormat="1" ht="12.6" customHeight="1">
      <c r="A96" s="1393" t="s">
        <v>3165</v>
      </c>
      <c r="B96" s="1393"/>
      <c r="C96" s="1393"/>
      <c r="D96" s="1393"/>
      <c r="E96" s="1393"/>
      <c r="F96" s="1393"/>
      <c r="G96" s="1393"/>
      <c r="H96" s="1393"/>
      <c r="I96" s="1393"/>
      <c r="J96" s="1393"/>
      <c r="K96" s="1393"/>
      <c r="L96" s="1393"/>
      <c r="M96" s="1393"/>
      <c r="N96" s="1393"/>
      <c r="O96" s="1393"/>
      <c r="P96" s="1393"/>
      <c r="Q96" s="1393"/>
      <c r="R96" s="1393"/>
      <c r="S96" s="1393"/>
      <c r="T96" s="1393"/>
      <c r="U96" s="1393"/>
      <c r="V96" s="1393"/>
      <c r="W96" s="1393"/>
      <c r="X96" s="1393"/>
      <c r="Y96" s="1393"/>
      <c r="Z96" s="1393"/>
      <c r="AA96" s="1393"/>
      <c r="AB96" s="1393"/>
      <c r="AC96" s="1393"/>
      <c r="AD96" s="1393"/>
      <c r="AE96" s="1393"/>
      <c r="AF96" s="1393"/>
      <c r="AG96" s="1393"/>
      <c r="AH96" s="1393"/>
      <c r="AI96" s="1393"/>
      <c r="AJ96" s="1393"/>
      <c r="AK96" s="1393"/>
      <c r="AL96" s="1393"/>
      <c r="AM96" s="1393"/>
      <c r="AN96" s="1393"/>
      <c r="AO96" s="1393"/>
      <c r="AP96" s="1393"/>
      <c r="AQ96" s="1393"/>
      <c r="AR96" s="1393"/>
      <c r="AS96" s="1393"/>
      <c r="AT96" s="1393"/>
      <c r="AU96" s="1393"/>
      <c r="AV96" s="1393"/>
      <c r="AW96" s="1393"/>
    </row>
    <row r="97" spans="1:49" s="336" customFormat="1" ht="12.6" customHeight="1">
      <c r="A97" s="329" t="s">
        <v>2208</v>
      </c>
      <c r="B97" s="689"/>
      <c r="C97" s="689"/>
      <c r="D97" s="689"/>
      <c r="E97" s="689"/>
      <c r="F97" s="689"/>
      <c r="G97" s="689"/>
      <c r="H97" s="689"/>
      <c r="I97" s="689"/>
      <c r="J97" s="689"/>
      <c r="K97" s="689"/>
      <c r="L97" s="689"/>
      <c r="M97" s="689"/>
      <c r="N97" s="689"/>
      <c r="O97" s="689"/>
      <c r="P97" s="689"/>
      <c r="Q97" s="689"/>
      <c r="R97" s="689"/>
      <c r="S97" s="689"/>
      <c r="T97" s="689"/>
      <c r="U97" s="689"/>
      <c r="V97" s="689"/>
      <c r="W97" s="689"/>
      <c r="X97" s="689"/>
      <c r="Y97" s="689"/>
      <c r="Z97" s="689"/>
      <c r="AA97" s="689"/>
      <c r="AB97" s="689"/>
      <c r="AC97" s="689"/>
      <c r="AD97" s="689"/>
      <c r="AE97" s="689"/>
      <c r="AF97" s="689"/>
      <c r="AG97" s="689"/>
      <c r="AH97" s="689"/>
      <c r="AI97" s="689"/>
      <c r="AJ97" s="689"/>
      <c r="AK97" s="689"/>
      <c r="AL97" s="689"/>
      <c r="AM97" s="689"/>
      <c r="AN97" s="689"/>
      <c r="AO97" s="689"/>
      <c r="AP97" s="689"/>
      <c r="AQ97" s="689"/>
      <c r="AR97" s="689"/>
      <c r="AS97" s="689"/>
      <c r="AT97" s="689"/>
      <c r="AU97" s="689"/>
      <c r="AV97" s="689"/>
      <c r="AW97" s="689"/>
    </row>
    <row r="98" spans="1:49" s="336" customFormat="1" ht="60" customHeight="1">
      <c r="A98" s="1395"/>
      <c r="B98" s="1396"/>
      <c r="C98" s="1396"/>
      <c r="D98" s="1396"/>
      <c r="E98" s="1396"/>
      <c r="F98" s="1396"/>
      <c r="G98" s="1396"/>
      <c r="H98" s="1396"/>
      <c r="I98" s="1396"/>
      <c r="J98" s="1396"/>
      <c r="K98" s="1396"/>
      <c r="L98" s="1396"/>
      <c r="M98" s="1396"/>
      <c r="N98" s="1396"/>
      <c r="O98" s="1396"/>
      <c r="P98" s="1396"/>
      <c r="Q98" s="1396"/>
      <c r="R98" s="1396"/>
      <c r="S98" s="1396"/>
      <c r="T98" s="1396"/>
      <c r="U98" s="1396"/>
      <c r="V98" s="1396"/>
      <c r="W98" s="1396"/>
      <c r="X98" s="1396"/>
      <c r="Y98" s="1396"/>
      <c r="Z98" s="1396"/>
      <c r="AA98" s="1396"/>
      <c r="AB98" s="1396"/>
      <c r="AC98" s="1396"/>
      <c r="AD98" s="1396"/>
      <c r="AE98" s="1396"/>
      <c r="AF98" s="1396"/>
      <c r="AG98" s="1396"/>
      <c r="AH98" s="1396"/>
      <c r="AI98" s="1396"/>
      <c r="AJ98" s="1396"/>
      <c r="AK98" s="1396"/>
      <c r="AL98" s="1396"/>
      <c r="AM98" s="1396"/>
      <c r="AN98" s="1396"/>
      <c r="AO98" s="1396"/>
      <c r="AP98" s="1396"/>
      <c r="AQ98" s="1396"/>
      <c r="AR98" s="1396"/>
      <c r="AS98" s="1396"/>
      <c r="AT98" s="1396"/>
      <c r="AU98" s="1396"/>
      <c r="AV98" s="1396"/>
      <c r="AW98" s="1397"/>
    </row>
    <row r="99" spans="1:49" s="336" customFormat="1" ht="12.6" customHeight="1">
      <c r="A99" s="1393" t="s">
        <v>3166</v>
      </c>
      <c r="B99" s="1393"/>
      <c r="C99" s="1393"/>
      <c r="D99" s="1393"/>
      <c r="E99" s="1393"/>
      <c r="F99" s="1393"/>
      <c r="G99" s="1393" t="s">
        <v>3166</v>
      </c>
      <c r="H99" s="1393"/>
      <c r="I99" s="1393"/>
      <c r="J99" s="1393"/>
      <c r="K99" s="1393"/>
      <c r="L99" s="1393"/>
      <c r="M99" s="1393"/>
      <c r="N99" s="1393"/>
      <c r="O99" s="1393"/>
      <c r="P99" s="1393"/>
      <c r="Q99" s="1393"/>
      <c r="R99" s="1393"/>
      <c r="S99" s="1393"/>
      <c r="T99" s="1393"/>
      <c r="U99" s="1393"/>
      <c r="V99" s="1393"/>
      <c r="W99" s="1393"/>
      <c r="X99" s="1393"/>
      <c r="Y99" s="1393"/>
      <c r="Z99" s="1393"/>
      <c r="AA99" s="1393"/>
      <c r="AB99" s="1393"/>
      <c r="AC99" s="1393"/>
      <c r="AD99" s="1393"/>
      <c r="AE99" s="1393"/>
      <c r="AF99" s="1393"/>
      <c r="AG99" s="1393"/>
      <c r="AH99" s="1393"/>
      <c r="AI99" s="1393"/>
      <c r="AJ99" s="1393"/>
      <c r="AK99" s="1393"/>
      <c r="AL99" s="1393"/>
      <c r="AM99" s="1393"/>
      <c r="AN99" s="1393"/>
      <c r="AO99" s="1393"/>
      <c r="AP99" s="1393"/>
      <c r="AQ99" s="1393"/>
      <c r="AR99" s="1393"/>
      <c r="AS99" s="1393"/>
      <c r="AT99" s="1393"/>
      <c r="AU99" s="1393"/>
      <c r="AV99" s="1393"/>
      <c r="AW99" s="1393"/>
    </row>
    <row r="100" spans="1:49" s="336" customFormat="1" ht="12.6" customHeight="1">
      <c r="A100" s="329" t="s">
        <v>2208</v>
      </c>
      <c r="B100" s="689"/>
      <c r="C100" s="689"/>
      <c r="D100" s="689"/>
      <c r="E100" s="689"/>
      <c r="F100" s="689"/>
      <c r="G100" s="689"/>
      <c r="H100" s="689"/>
      <c r="I100" s="689"/>
      <c r="J100" s="689"/>
      <c r="K100" s="689"/>
      <c r="L100" s="689"/>
      <c r="M100" s="689"/>
      <c r="N100" s="689"/>
      <c r="O100" s="689"/>
      <c r="P100" s="689"/>
      <c r="Q100" s="689"/>
      <c r="R100" s="689"/>
      <c r="S100" s="689"/>
      <c r="T100" s="689"/>
      <c r="U100" s="689"/>
      <c r="V100" s="689"/>
      <c r="W100" s="689"/>
      <c r="X100" s="689"/>
      <c r="Y100" s="689"/>
      <c r="Z100" s="689"/>
      <c r="AA100" s="689"/>
      <c r="AB100" s="689"/>
      <c r="AC100" s="689"/>
      <c r="AD100" s="689"/>
      <c r="AE100" s="689"/>
      <c r="AF100" s="689"/>
      <c r="AG100" s="689"/>
      <c r="AH100" s="689"/>
      <c r="AI100" s="689"/>
      <c r="AJ100" s="689"/>
      <c r="AK100" s="689"/>
      <c r="AL100" s="689"/>
      <c r="AM100" s="689"/>
      <c r="AN100" s="689"/>
      <c r="AO100" s="689"/>
      <c r="AP100" s="689"/>
      <c r="AQ100" s="689"/>
      <c r="AR100" s="689"/>
      <c r="AS100" s="689"/>
      <c r="AT100" s="689"/>
      <c r="AU100" s="689"/>
      <c r="AV100" s="689"/>
      <c r="AW100" s="689"/>
    </row>
    <row r="101" spans="1:49" s="336" customFormat="1" ht="60" customHeight="1">
      <c r="A101" s="1395"/>
      <c r="B101" s="1396"/>
      <c r="C101" s="1396"/>
      <c r="D101" s="1396"/>
      <c r="E101" s="1396"/>
      <c r="F101" s="1396"/>
      <c r="G101" s="1396"/>
      <c r="H101" s="1396"/>
      <c r="I101" s="1396"/>
      <c r="J101" s="1396"/>
      <c r="K101" s="1396"/>
      <c r="L101" s="1396"/>
      <c r="M101" s="1396"/>
      <c r="N101" s="1396"/>
      <c r="O101" s="1396"/>
      <c r="P101" s="1396"/>
      <c r="Q101" s="1396"/>
      <c r="R101" s="1396"/>
      <c r="S101" s="1396"/>
      <c r="T101" s="1396"/>
      <c r="U101" s="1396"/>
      <c r="V101" s="1396"/>
      <c r="W101" s="1396"/>
      <c r="X101" s="1396"/>
      <c r="Y101" s="1396"/>
      <c r="Z101" s="1396"/>
      <c r="AA101" s="1396"/>
      <c r="AB101" s="1396"/>
      <c r="AC101" s="1396"/>
      <c r="AD101" s="1396"/>
      <c r="AE101" s="1396"/>
      <c r="AF101" s="1396"/>
      <c r="AG101" s="1396"/>
      <c r="AH101" s="1396"/>
      <c r="AI101" s="1396"/>
      <c r="AJ101" s="1396"/>
      <c r="AK101" s="1396"/>
      <c r="AL101" s="1396"/>
      <c r="AM101" s="1396"/>
      <c r="AN101" s="1396"/>
      <c r="AO101" s="1396"/>
      <c r="AP101" s="1396"/>
      <c r="AQ101" s="1396"/>
      <c r="AR101" s="1396"/>
      <c r="AS101" s="1396"/>
      <c r="AT101" s="1396"/>
      <c r="AU101" s="1396"/>
      <c r="AV101" s="1396"/>
      <c r="AW101" s="1397"/>
    </row>
    <row r="102" spans="1:49" s="336" customFormat="1" ht="12.6" customHeight="1">
      <c r="A102" s="1394" t="s">
        <v>3167</v>
      </c>
      <c r="B102" s="1394"/>
      <c r="C102" s="1394"/>
      <c r="D102" s="1394"/>
      <c r="E102" s="1394"/>
      <c r="F102" s="1394"/>
      <c r="G102" s="1394"/>
      <c r="H102" s="1394"/>
      <c r="I102" s="1394"/>
      <c r="J102" s="1394"/>
      <c r="K102" s="1394"/>
      <c r="L102" s="1394"/>
      <c r="M102" s="1394"/>
      <c r="N102" s="1394"/>
      <c r="O102" s="1394"/>
      <c r="P102" s="1394"/>
      <c r="Q102" s="1394"/>
      <c r="R102" s="1394"/>
      <c r="S102" s="1394"/>
      <c r="T102" s="1394"/>
      <c r="U102" s="1394"/>
      <c r="V102" s="1394"/>
      <c r="W102" s="1394"/>
      <c r="X102" s="1394"/>
      <c r="Y102" s="1394"/>
      <c r="Z102" s="1394"/>
      <c r="AA102" s="1394"/>
      <c r="AB102" s="1394"/>
      <c r="AC102" s="1394"/>
      <c r="AD102" s="1394"/>
      <c r="AE102" s="1394"/>
      <c r="AF102" s="1394"/>
      <c r="AG102" s="1394"/>
      <c r="AH102" s="1394"/>
      <c r="AI102" s="1394"/>
      <c r="AJ102" s="1394"/>
      <c r="AK102" s="1394"/>
      <c r="AL102" s="1394"/>
      <c r="AM102" s="1394"/>
      <c r="AN102" s="1394"/>
      <c r="AO102" s="1394"/>
      <c r="AP102" s="1394"/>
      <c r="AQ102" s="1394"/>
      <c r="AR102" s="1394"/>
      <c r="AS102" s="1394"/>
      <c r="AT102" s="1394"/>
      <c r="AU102" s="1394"/>
      <c r="AV102" s="1394"/>
      <c r="AW102" s="1394"/>
    </row>
    <row r="103" spans="1:49" s="336" customFormat="1" ht="12" customHeight="1">
      <c r="A103" s="1401" t="s">
        <v>3168</v>
      </c>
      <c r="B103" s="1391"/>
      <c r="C103" s="1391"/>
      <c r="D103" s="1391"/>
      <c r="E103" s="1391"/>
      <c r="F103" s="1391"/>
      <c r="G103" s="1391"/>
      <c r="H103" s="1391"/>
      <c r="I103" s="1391"/>
      <c r="J103" s="1391"/>
      <c r="K103" s="1391"/>
      <c r="L103" s="1391"/>
      <c r="M103" s="1391"/>
      <c r="N103" s="1391"/>
      <c r="O103" s="1391"/>
      <c r="P103" s="1391"/>
      <c r="Q103" s="1391"/>
      <c r="R103" s="1391"/>
      <c r="S103" s="1391"/>
      <c r="T103" s="1391"/>
      <c r="U103" s="1401" t="s">
        <v>3169</v>
      </c>
      <c r="V103" s="1391"/>
      <c r="W103" s="1391"/>
      <c r="X103" s="1391"/>
      <c r="Y103" s="1391"/>
      <c r="Z103" s="1391"/>
      <c r="AA103" s="1391"/>
      <c r="AB103" s="1391"/>
      <c r="AC103" s="1406"/>
      <c r="AD103" s="1401" t="s">
        <v>3170</v>
      </c>
      <c r="AE103" s="1391"/>
      <c r="AF103" s="1391"/>
      <c r="AG103" s="1391"/>
      <c r="AH103" s="1406"/>
      <c r="AI103" s="1407"/>
      <c r="AJ103" s="1408"/>
      <c r="AK103" s="1408"/>
      <c r="AL103" s="1408"/>
      <c r="AM103" s="1408"/>
      <c r="AN103" s="1408"/>
      <c r="AO103" s="1408"/>
      <c r="AP103" s="1408"/>
      <c r="AQ103" s="1408"/>
      <c r="AR103" s="1408"/>
      <c r="AS103" s="1408"/>
      <c r="AT103" s="1408"/>
      <c r="AU103" s="1409"/>
      <c r="AV103" s="689"/>
      <c r="AW103" s="689"/>
    </row>
    <row r="104" spans="1:49" s="336" customFormat="1" ht="9.75" customHeight="1">
      <c r="A104" s="1402"/>
      <c r="B104" s="1403"/>
      <c r="C104" s="1403"/>
      <c r="D104" s="1403"/>
      <c r="E104" s="1403"/>
      <c r="F104" s="1403"/>
      <c r="G104" s="1403"/>
      <c r="H104" s="1403"/>
      <c r="I104" s="1403"/>
      <c r="J104" s="1403"/>
      <c r="K104" s="1403"/>
      <c r="L104" s="1403"/>
      <c r="M104" s="1403"/>
      <c r="N104" s="1403"/>
      <c r="O104" s="1403"/>
      <c r="P104" s="1403"/>
      <c r="Q104" s="1403"/>
      <c r="R104" s="1403"/>
      <c r="S104" s="1403"/>
      <c r="T104" s="1403"/>
      <c r="U104" s="1402" t="s">
        <v>3171</v>
      </c>
      <c r="V104" s="1403"/>
      <c r="W104" s="1403"/>
      <c r="X104" s="1403"/>
      <c r="Y104" s="1403"/>
      <c r="Z104" s="1403"/>
      <c r="AA104" s="1403"/>
      <c r="AB104" s="1403"/>
      <c r="AC104" s="1410"/>
      <c r="AD104" s="1402" t="s">
        <v>3172</v>
      </c>
      <c r="AE104" s="1403"/>
      <c r="AF104" s="1403"/>
      <c r="AG104" s="1403"/>
      <c r="AH104" s="1410"/>
      <c r="AI104" s="1402" t="s">
        <v>3173</v>
      </c>
      <c r="AJ104" s="1403"/>
      <c r="AK104" s="1403"/>
      <c r="AL104" s="1403"/>
      <c r="AM104" s="1403"/>
      <c r="AN104" s="1403"/>
      <c r="AO104" s="1403"/>
      <c r="AP104" s="1403"/>
      <c r="AQ104" s="1403"/>
      <c r="AR104" s="1403"/>
      <c r="AS104" s="1403"/>
      <c r="AT104" s="1403"/>
      <c r="AU104" s="1410"/>
      <c r="AV104" s="689"/>
      <c r="AW104" s="689"/>
    </row>
    <row r="105" spans="1:49" s="336" customFormat="1" ht="9.75" customHeight="1">
      <c r="A105" s="1404"/>
      <c r="B105" s="1405"/>
      <c r="C105" s="1405"/>
      <c r="D105" s="1405"/>
      <c r="E105" s="1405"/>
      <c r="F105" s="1405"/>
      <c r="G105" s="1405"/>
      <c r="H105" s="1405"/>
      <c r="I105" s="1405"/>
      <c r="J105" s="1405"/>
      <c r="K105" s="1405"/>
      <c r="L105" s="1405"/>
      <c r="M105" s="1405"/>
      <c r="N105" s="1405"/>
      <c r="O105" s="1405"/>
      <c r="P105" s="1405"/>
      <c r="Q105" s="1405"/>
      <c r="R105" s="1405"/>
      <c r="S105" s="1405"/>
      <c r="T105" s="1405"/>
      <c r="U105" s="1404" t="s">
        <v>3174</v>
      </c>
      <c r="V105" s="1405"/>
      <c r="W105" s="1405"/>
      <c r="X105" s="1405"/>
      <c r="Y105" s="1405"/>
      <c r="Z105" s="1405"/>
      <c r="AA105" s="1405"/>
      <c r="AB105" s="1405"/>
      <c r="AC105" s="1411"/>
      <c r="AD105" s="1404" t="s">
        <v>3175</v>
      </c>
      <c r="AE105" s="1405"/>
      <c r="AF105" s="1405"/>
      <c r="AG105" s="1405"/>
      <c r="AH105" s="1411"/>
      <c r="AI105" s="1404" t="s">
        <v>3176</v>
      </c>
      <c r="AJ105" s="1405"/>
      <c r="AK105" s="1405"/>
      <c r="AL105" s="1405"/>
      <c r="AM105" s="1405"/>
      <c r="AN105" s="1405"/>
      <c r="AO105" s="1405"/>
      <c r="AP105" s="1405"/>
      <c r="AQ105" s="1405"/>
      <c r="AR105" s="1405"/>
      <c r="AS105" s="1405"/>
      <c r="AT105" s="1405"/>
      <c r="AU105" s="1411"/>
      <c r="AV105" s="689"/>
      <c r="AW105" s="689"/>
    </row>
    <row r="106" spans="1:49" s="336" customFormat="1" ht="12.6" customHeight="1">
      <c r="A106" s="1389" t="s">
        <v>956</v>
      </c>
      <c r="B106" s="1390"/>
      <c r="C106" s="1390"/>
      <c r="D106" s="1390"/>
      <c r="E106" s="1390"/>
      <c r="F106" s="1390"/>
      <c r="G106" s="1390"/>
      <c r="H106" s="1390"/>
      <c r="I106" s="1390"/>
      <c r="J106" s="1390"/>
      <c r="K106" s="1390"/>
      <c r="L106" s="1390"/>
      <c r="M106" s="1390"/>
      <c r="N106" s="1390"/>
      <c r="O106" s="1390"/>
      <c r="P106" s="1390"/>
      <c r="Q106" s="1390"/>
      <c r="R106" s="1390"/>
      <c r="S106" s="1390"/>
      <c r="T106" s="1390"/>
      <c r="U106" s="1391"/>
      <c r="V106" s="1391"/>
      <c r="W106" s="1391"/>
      <c r="X106" s="1391"/>
      <c r="Y106" s="1391"/>
      <c r="Z106" s="1391"/>
      <c r="AA106" s="1391"/>
      <c r="AB106" s="1391"/>
      <c r="AC106" s="1391"/>
      <c r="AD106" s="1392"/>
      <c r="AE106" s="1392"/>
      <c r="AF106" s="1392"/>
      <c r="AG106" s="1392"/>
      <c r="AH106" s="1392"/>
      <c r="AI106" s="1391"/>
      <c r="AJ106" s="1391"/>
      <c r="AK106" s="1391"/>
      <c r="AL106" s="1391"/>
      <c r="AM106" s="1391"/>
      <c r="AN106" s="1391"/>
      <c r="AO106" s="1391"/>
      <c r="AP106" s="1391"/>
      <c r="AQ106" s="1391"/>
      <c r="AR106" s="1391"/>
      <c r="AS106" s="1391"/>
      <c r="AT106" s="1391"/>
      <c r="AU106" s="1391"/>
      <c r="AV106" s="689"/>
      <c r="AW106" s="689"/>
    </row>
    <row r="107" spans="1:49" s="336" customFormat="1" ht="12.6" customHeight="1">
      <c r="A107" s="1398"/>
      <c r="B107" s="1398"/>
      <c r="C107" s="1398"/>
      <c r="D107" s="1398"/>
      <c r="E107" s="1398"/>
      <c r="F107" s="1398"/>
      <c r="G107" s="1398"/>
      <c r="H107" s="1398"/>
      <c r="I107" s="1398"/>
      <c r="J107" s="1398"/>
      <c r="K107" s="1398"/>
      <c r="L107" s="1398"/>
      <c r="M107" s="1398"/>
      <c r="N107" s="1398"/>
      <c r="O107" s="1398"/>
      <c r="P107" s="1398"/>
      <c r="Q107" s="1398"/>
      <c r="R107" s="1398"/>
      <c r="S107" s="1398"/>
      <c r="T107" s="1398"/>
      <c r="U107" s="1399"/>
      <c r="V107" s="1399"/>
      <c r="W107" s="1399"/>
      <c r="X107" s="1399"/>
      <c r="Y107" s="1399"/>
      <c r="Z107" s="1399"/>
      <c r="AA107" s="1399"/>
      <c r="AB107" s="1399"/>
      <c r="AC107" s="1399"/>
      <c r="AD107" s="1400"/>
      <c r="AE107" s="1400"/>
      <c r="AF107" s="1400"/>
      <c r="AG107" s="1400"/>
      <c r="AH107" s="1400"/>
      <c r="AI107" s="1399"/>
      <c r="AJ107" s="1399"/>
      <c r="AK107" s="1399"/>
      <c r="AL107" s="1399"/>
      <c r="AM107" s="1399"/>
      <c r="AN107" s="1399"/>
      <c r="AO107" s="1399"/>
      <c r="AP107" s="1399"/>
      <c r="AQ107" s="1399"/>
      <c r="AR107" s="1399"/>
      <c r="AS107" s="1399"/>
      <c r="AT107" s="1399"/>
      <c r="AU107" s="1399"/>
      <c r="AV107" s="689"/>
      <c r="AW107" s="689"/>
    </row>
    <row r="108" spans="1:49" s="336" customFormat="1" ht="12.6" customHeight="1">
      <c r="A108" s="1398"/>
      <c r="B108" s="1398"/>
      <c r="C108" s="1398"/>
      <c r="D108" s="1398"/>
      <c r="E108" s="1398"/>
      <c r="F108" s="1398"/>
      <c r="G108" s="1398"/>
      <c r="H108" s="1398"/>
      <c r="I108" s="1398"/>
      <c r="J108" s="1398"/>
      <c r="K108" s="1398"/>
      <c r="L108" s="1398"/>
      <c r="M108" s="1398"/>
      <c r="N108" s="1398"/>
      <c r="O108" s="1398"/>
      <c r="P108" s="1398"/>
      <c r="Q108" s="1398"/>
      <c r="R108" s="1398"/>
      <c r="S108" s="1398"/>
      <c r="T108" s="1398"/>
      <c r="U108" s="1399"/>
      <c r="V108" s="1399"/>
      <c r="W108" s="1399"/>
      <c r="X108" s="1399"/>
      <c r="Y108" s="1399"/>
      <c r="Z108" s="1399"/>
      <c r="AA108" s="1399"/>
      <c r="AB108" s="1399"/>
      <c r="AC108" s="1399"/>
      <c r="AD108" s="1400"/>
      <c r="AE108" s="1400"/>
      <c r="AF108" s="1400"/>
      <c r="AG108" s="1400"/>
      <c r="AH108" s="1400"/>
      <c r="AI108" s="1399"/>
      <c r="AJ108" s="1399"/>
      <c r="AK108" s="1399"/>
      <c r="AL108" s="1399"/>
      <c r="AM108" s="1399"/>
      <c r="AN108" s="1399"/>
      <c r="AO108" s="1399"/>
      <c r="AP108" s="1399"/>
      <c r="AQ108" s="1399"/>
      <c r="AR108" s="1399"/>
      <c r="AS108" s="1399"/>
      <c r="AT108" s="1399"/>
      <c r="AU108" s="1399"/>
      <c r="AV108" s="689"/>
      <c r="AW108" s="689"/>
    </row>
    <row r="109" spans="1:49" s="336" customFormat="1" ht="12.6" customHeight="1">
      <c r="A109" s="1389" t="s">
        <v>3177</v>
      </c>
      <c r="B109" s="1390"/>
      <c r="C109" s="1390"/>
      <c r="D109" s="1390"/>
      <c r="E109" s="1390"/>
      <c r="F109" s="1390"/>
      <c r="G109" s="1390"/>
      <c r="H109" s="1390"/>
      <c r="I109" s="1390"/>
      <c r="J109" s="1390"/>
      <c r="K109" s="1390"/>
      <c r="L109" s="1390"/>
      <c r="M109" s="1390"/>
      <c r="N109" s="1390"/>
      <c r="O109" s="1390"/>
      <c r="P109" s="1390"/>
      <c r="Q109" s="1390"/>
      <c r="R109" s="1390"/>
      <c r="S109" s="1390"/>
      <c r="T109" s="1390"/>
      <c r="Z109" s="689"/>
      <c r="AA109" s="689"/>
      <c r="AB109" s="689"/>
      <c r="AC109" s="689"/>
      <c r="AD109" s="689"/>
      <c r="AS109" s="689"/>
      <c r="AT109" s="689"/>
      <c r="AU109" s="689"/>
      <c r="AV109" s="689"/>
      <c r="AW109" s="689"/>
    </row>
    <row r="110" spans="1:49" s="336" customFormat="1" ht="12.6" customHeight="1">
      <c r="A110" s="1398"/>
      <c r="B110" s="1398"/>
      <c r="C110" s="1398"/>
      <c r="D110" s="1398"/>
      <c r="E110" s="1398"/>
      <c r="F110" s="1398"/>
      <c r="G110" s="1398"/>
      <c r="H110" s="1398"/>
      <c r="I110" s="1398"/>
      <c r="J110" s="1398"/>
      <c r="K110" s="1398"/>
      <c r="L110" s="1398"/>
      <c r="M110" s="1398"/>
      <c r="N110" s="1398"/>
      <c r="O110" s="1398"/>
      <c r="P110" s="1398"/>
      <c r="Q110" s="1398"/>
      <c r="R110" s="1398"/>
      <c r="S110" s="1398"/>
      <c r="T110" s="1398"/>
      <c r="U110" s="1399"/>
      <c r="V110" s="1399"/>
      <c r="W110" s="1399"/>
      <c r="X110" s="1399"/>
      <c r="Y110" s="1399"/>
      <c r="Z110" s="1399"/>
      <c r="AA110" s="1399"/>
      <c r="AB110" s="1399"/>
      <c r="AC110" s="1399"/>
      <c r="AD110" s="1400"/>
      <c r="AE110" s="1400"/>
      <c r="AF110" s="1400"/>
      <c r="AG110" s="1400"/>
      <c r="AH110" s="1400"/>
      <c r="AI110" s="1399"/>
      <c r="AJ110" s="1399"/>
      <c r="AK110" s="1399"/>
      <c r="AL110" s="1399"/>
      <c r="AM110" s="1399"/>
      <c r="AN110" s="1399"/>
      <c r="AO110" s="1399"/>
      <c r="AP110" s="1399"/>
      <c r="AQ110" s="1399"/>
      <c r="AR110" s="1399"/>
      <c r="AS110" s="1399"/>
      <c r="AT110" s="1399"/>
      <c r="AU110" s="1399"/>
      <c r="AV110" s="689"/>
      <c r="AW110" s="689"/>
    </row>
    <row r="111" spans="1:49" s="336" customFormat="1" ht="12.6" customHeight="1">
      <c r="A111" s="1398"/>
      <c r="B111" s="1398"/>
      <c r="C111" s="1398"/>
      <c r="D111" s="1398"/>
      <c r="E111" s="1398"/>
      <c r="F111" s="1398"/>
      <c r="G111" s="1398"/>
      <c r="H111" s="1398"/>
      <c r="I111" s="1398"/>
      <c r="J111" s="1398"/>
      <c r="K111" s="1398"/>
      <c r="L111" s="1398"/>
      <c r="M111" s="1398"/>
      <c r="N111" s="1398"/>
      <c r="O111" s="1398"/>
      <c r="P111" s="1398"/>
      <c r="Q111" s="1398"/>
      <c r="R111" s="1398"/>
      <c r="S111" s="1398"/>
      <c r="T111" s="1398"/>
      <c r="U111" s="1399"/>
      <c r="V111" s="1399"/>
      <c r="W111" s="1399"/>
      <c r="X111" s="1399"/>
      <c r="Y111" s="1399"/>
      <c r="Z111" s="1399"/>
      <c r="AA111" s="1399"/>
      <c r="AB111" s="1399"/>
      <c r="AC111" s="1399"/>
      <c r="AD111" s="1400"/>
      <c r="AE111" s="1400"/>
      <c r="AF111" s="1400"/>
      <c r="AG111" s="1400"/>
      <c r="AH111" s="1400"/>
      <c r="AI111" s="1399"/>
      <c r="AJ111" s="1399"/>
      <c r="AK111" s="1399"/>
      <c r="AL111" s="1399"/>
      <c r="AM111" s="1399"/>
      <c r="AN111" s="1399"/>
      <c r="AO111" s="1399"/>
      <c r="AP111" s="1399"/>
      <c r="AQ111" s="1399"/>
      <c r="AR111" s="1399"/>
      <c r="AS111" s="1399"/>
      <c r="AT111" s="1399"/>
      <c r="AU111" s="1399"/>
      <c r="AV111" s="689"/>
      <c r="AW111" s="689"/>
    </row>
    <row r="112" spans="1:49" s="336" customFormat="1" ht="12.6" customHeight="1">
      <c r="A112" s="1417"/>
      <c r="B112" s="1417"/>
      <c r="C112" s="689"/>
      <c r="D112" s="689"/>
      <c r="E112" s="689"/>
      <c r="F112" s="689"/>
      <c r="G112" s="689"/>
      <c r="H112" s="689"/>
      <c r="I112" s="689"/>
      <c r="J112" s="689"/>
      <c r="K112" s="689"/>
      <c r="L112" s="689"/>
      <c r="M112" s="689"/>
      <c r="N112" s="689"/>
      <c r="O112" s="689"/>
      <c r="P112" s="689"/>
      <c r="Q112" s="689"/>
      <c r="R112" s="689"/>
      <c r="S112" s="689"/>
      <c r="T112" s="689"/>
      <c r="U112" s="689"/>
      <c r="V112" s="689"/>
      <c r="W112" s="689"/>
      <c r="X112" s="689"/>
      <c r="Y112" s="689"/>
      <c r="Z112" s="689"/>
      <c r="AA112" s="689"/>
      <c r="AB112" s="689"/>
      <c r="AC112" s="689"/>
      <c r="AD112" s="689"/>
      <c r="AE112" s="689"/>
      <c r="AF112" s="689"/>
      <c r="AL112" s="689"/>
      <c r="AM112" s="689"/>
      <c r="AN112" s="689"/>
      <c r="AO112" s="689"/>
      <c r="AP112" s="689"/>
      <c r="AQ112" s="689"/>
      <c r="AR112" s="689"/>
      <c r="AS112" s="689"/>
      <c r="AT112" s="689"/>
      <c r="AU112" s="689"/>
      <c r="AV112" s="689"/>
      <c r="AW112" s="689"/>
    </row>
    <row r="113" spans="1:49" s="336" customFormat="1" ht="12.6" customHeight="1">
      <c r="A113" s="1394" t="s">
        <v>3178</v>
      </c>
      <c r="B113" s="1394"/>
      <c r="C113" s="1394"/>
      <c r="D113" s="1394"/>
      <c r="E113" s="1394"/>
      <c r="F113" s="1394"/>
      <c r="G113" s="1394"/>
      <c r="H113" s="1394"/>
      <c r="I113" s="1394"/>
      <c r="J113" s="1394"/>
      <c r="K113" s="1394"/>
      <c r="L113" s="1394"/>
      <c r="M113" s="1394"/>
      <c r="N113" s="1394"/>
      <c r="O113" s="1394"/>
      <c r="P113" s="1394"/>
      <c r="Q113" s="1394"/>
      <c r="R113" s="1394"/>
      <c r="S113" s="1394"/>
      <c r="T113" s="1394"/>
      <c r="U113" s="1394"/>
      <c r="V113" s="1394"/>
      <c r="W113" s="1394"/>
      <c r="X113" s="1394"/>
      <c r="Y113" s="1394"/>
      <c r="Z113" s="1394"/>
      <c r="AA113" s="1394"/>
      <c r="AB113" s="1394"/>
      <c r="AC113" s="1394"/>
      <c r="AD113" s="1394"/>
      <c r="AE113" s="1394"/>
      <c r="AF113" s="1394"/>
      <c r="AG113" s="1394"/>
      <c r="AH113" s="1394"/>
      <c r="AI113" s="1394"/>
      <c r="AJ113" s="1394"/>
      <c r="AK113" s="1394"/>
      <c r="AL113" s="1394"/>
      <c r="AM113" s="1394"/>
      <c r="AN113" s="1394"/>
      <c r="AO113" s="1394"/>
      <c r="AP113" s="1394"/>
      <c r="AQ113" s="1394"/>
      <c r="AR113" s="1394"/>
      <c r="AS113" s="1394"/>
      <c r="AT113" s="1394"/>
      <c r="AU113" s="1394"/>
      <c r="AV113" s="1394"/>
      <c r="AW113" s="1394"/>
    </row>
    <row r="114" spans="1:49" s="336" customFormat="1" ht="12.6" customHeight="1">
      <c r="A114" s="329" t="s">
        <v>3179</v>
      </c>
      <c r="B114" s="329"/>
      <c r="C114" s="329"/>
      <c r="D114" s="329"/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329"/>
      <c r="AG114" s="329"/>
      <c r="AH114" s="329"/>
      <c r="AI114" s="329"/>
      <c r="AJ114" s="329"/>
      <c r="AK114" s="329"/>
      <c r="AL114" s="329"/>
      <c r="AM114" s="329"/>
      <c r="AN114" s="329"/>
      <c r="AO114" s="329"/>
      <c r="AP114" s="329"/>
      <c r="AQ114" s="329"/>
      <c r="AR114" s="329"/>
      <c r="AS114" s="329"/>
      <c r="AT114" s="329"/>
      <c r="AU114" s="329"/>
      <c r="AV114" s="329"/>
      <c r="AW114" s="329"/>
    </row>
    <row r="115" spans="1:49" s="336" customFormat="1" ht="12.6" customHeight="1">
      <c r="A115" s="329" t="s">
        <v>2208</v>
      </c>
      <c r="B115" s="329"/>
      <c r="C115" s="329"/>
      <c r="D115" s="329"/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  <c r="AA115" s="329"/>
      <c r="AB115" s="329"/>
      <c r="AC115" s="329"/>
      <c r="AD115" s="329"/>
      <c r="AE115" s="329"/>
      <c r="AF115" s="329"/>
      <c r="AG115" s="329"/>
      <c r="AH115" s="329"/>
      <c r="AI115" s="329"/>
      <c r="AJ115" s="329"/>
      <c r="AK115" s="329"/>
      <c r="AL115" s="329"/>
      <c r="AM115" s="329"/>
      <c r="AN115" s="329"/>
      <c r="AO115" s="329"/>
      <c r="AP115" s="329"/>
      <c r="AQ115" s="329"/>
      <c r="AR115" s="329"/>
      <c r="AS115" s="329"/>
      <c r="AT115" s="329"/>
      <c r="AU115" s="329"/>
      <c r="AV115" s="329"/>
      <c r="AW115" s="329"/>
    </row>
    <row r="116" spans="1:49" s="336" customFormat="1" ht="60" customHeight="1">
      <c r="A116" s="1395"/>
      <c r="B116" s="1396"/>
      <c r="C116" s="1396"/>
      <c r="D116" s="1396"/>
      <c r="E116" s="1396"/>
      <c r="F116" s="1396"/>
      <c r="G116" s="1396"/>
      <c r="H116" s="1396"/>
      <c r="I116" s="1396"/>
      <c r="J116" s="1396"/>
      <c r="K116" s="1396"/>
      <c r="L116" s="1396"/>
      <c r="M116" s="1396"/>
      <c r="N116" s="1396"/>
      <c r="O116" s="1396"/>
      <c r="P116" s="1396"/>
      <c r="Q116" s="1396"/>
      <c r="R116" s="1396"/>
      <c r="S116" s="1396"/>
      <c r="T116" s="1396"/>
      <c r="U116" s="1396"/>
      <c r="V116" s="1396"/>
      <c r="W116" s="1396"/>
      <c r="X116" s="1396"/>
      <c r="Y116" s="1396"/>
      <c r="Z116" s="1396"/>
      <c r="AA116" s="1396"/>
      <c r="AB116" s="1396"/>
      <c r="AC116" s="1396"/>
      <c r="AD116" s="1396"/>
      <c r="AE116" s="1396"/>
      <c r="AF116" s="1396"/>
      <c r="AG116" s="1396"/>
      <c r="AH116" s="1396"/>
      <c r="AI116" s="1396"/>
      <c r="AJ116" s="1396"/>
      <c r="AK116" s="1396"/>
      <c r="AL116" s="1396"/>
      <c r="AM116" s="1396"/>
      <c r="AN116" s="1396"/>
      <c r="AO116" s="1396"/>
      <c r="AP116" s="1396"/>
      <c r="AQ116" s="1396"/>
      <c r="AR116" s="1396"/>
      <c r="AS116" s="1396"/>
      <c r="AT116" s="1396"/>
      <c r="AU116" s="1396"/>
      <c r="AV116" s="1396"/>
      <c r="AW116" s="1397"/>
    </row>
    <row r="117" spans="1:49" s="336" customFormat="1" ht="12.6" customHeight="1">
      <c r="A117" s="329" t="s">
        <v>3180</v>
      </c>
      <c r="B117" s="329"/>
      <c r="C117" s="329"/>
      <c r="D117" s="329"/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  <c r="AA117" s="329"/>
      <c r="AB117" s="329"/>
      <c r="AC117" s="329"/>
      <c r="AD117" s="329"/>
      <c r="AE117" s="329"/>
      <c r="AF117" s="329"/>
      <c r="AG117" s="329"/>
      <c r="AH117" s="329"/>
      <c r="AI117" s="329"/>
      <c r="AJ117" s="329"/>
      <c r="AK117" s="329"/>
      <c r="AL117" s="329"/>
      <c r="AM117" s="329"/>
      <c r="AN117" s="329"/>
      <c r="AO117" s="329"/>
      <c r="AP117" s="329"/>
      <c r="AQ117" s="329"/>
      <c r="AR117" s="329"/>
      <c r="AS117" s="329"/>
      <c r="AT117" s="329"/>
      <c r="AU117" s="329"/>
      <c r="AV117" s="329"/>
      <c r="AW117" s="329"/>
    </row>
    <row r="118" spans="1:49" s="336" customFormat="1" ht="12.6" customHeight="1">
      <c r="A118" s="329" t="s">
        <v>2208</v>
      </c>
      <c r="B118" s="329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329"/>
      <c r="AG118" s="329"/>
      <c r="AH118" s="329"/>
      <c r="AI118" s="329"/>
      <c r="AJ118" s="329"/>
      <c r="AK118" s="329"/>
      <c r="AL118" s="329"/>
      <c r="AM118" s="329"/>
      <c r="AN118" s="329"/>
      <c r="AO118" s="329"/>
      <c r="AP118" s="329"/>
      <c r="AQ118" s="329"/>
      <c r="AR118" s="329"/>
      <c r="AS118" s="329"/>
      <c r="AT118" s="329"/>
      <c r="AU118" s="329"/>
      <c r="AV118" s="329"/>
      <c r="AW118" s="329"/>
    </row>
    <row r="119" spans="1:49" s="336" customFormat="1" ht="60" customHeight="1">
      <c r="A119" s="1395"/>
      <c r="B119" s="1396"/>
      <c r="C119" s="1396"/>
      <c r="D119" s="1396"/>
      <c r="E119" s="1396"/>
      <c r="F119" s="1396"/>
      <c r="G119" s="1396"/>
      <c r="H119" s="1396"/>
      <c r="I119" s="1396"/>
      <c r="J119" s="1396"/>
      <c r="K119" s="1396"/>
      <c r="L119" s="1396"/>
      <c r="M119" s="1396"/>
      <c r="N119" s="1396"/>
      <c r="O119" s="1396"/>
      <c r="P119" s="1396"/>
      <c r="Q119" s="1396"/>
      <c r="R119" s="1396"/>
      <c r="S119" s="1396"/>
      <c r="T119" s="1396"/>
      <c r="U119" s="1396"/>
      <c r="V119" s="1396"/>
      <c r="W119" s="1396"/>
      <c r="X119" s="1396"/>
      <c r="Y119" s="1396"/>
      <c r="Z119" s="1396"/>
      <c r="AA119" s="1396"/>
      <c r="AB119" s="1396"/>
      <c r="AC119" s="1396"/>
      <c r="AD119" s="1396"/>
      <c r="AE119" s="1396"/>
      <c r="AF119" s="1396"/>
      <c r="AG119" s="1396"/>
      <c r="AH119" s="1396"/>
      <c r="AI119" s="1396"/>
      <c r="AJ119" s="1396"/>
      <c r="AK119" s="1396"/>
      <c r="AL119" s="1396"/>
      <c r="AM119" s="1396"/>
      <c r="AN119" s="1396"/>
      <c r="AO119" s="1396"/>
      <c r="AP119" s="1396"/>
      <c r="AQ119" s="1396"/>
      <c r="AR119" s="1396"/>
      <c r="AS119" s="1396"/>
      <c r="AT119" s="1396"/>
      <c r="AU119" s="1396"/>
      <c r="AV119" s="1396"/>
      <c r="AW119" s="1397"/>
    </row>
    <row r="120" spans="1:49" s="336" customFormat="1" ht="12.6" customHeight="1">
      <c r="A120" s="329" t="s">
        <v>3181</v>
      </c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  <c r="AA120" s="329"/>
      <c r="AB120" s="329"/>
      <c r="AC120" s="329"/>
      <c r="AD120" s="329"/>
      <c r="AE120" s="329"/>
      <c r="AF120" s="329"/>
      <c r="AG120" s="329"/>
      <c r="AH120" s="329"/>
      <c r="AI120" s="329"/>
      <c r="AJ120" s="329"/>
      <c r="AK120" s="329"/>
      <c r="AL120" s="329"/>
      <c r="AM120" s="329"/>
      <c r="AN120" s="329"/>
      <c r="AO120" s="329"/>
      <c r="AP120" s="329"/>
      <c r="AQ120" s="329"/>
      <c r="AR120" s="329"/>
      <c r="AS120" s="329"/>
      <c r="AT120" s="329"/>
      <c r="AU120" s="329"/>
      <c r="AV120" s="329"/>
      <c r="AW120" s="329"/>
    </row>
    <row r="121" spans="1:49" s="336" customFormat="1" ht="12.6" customHeight="1">
      <c r="A121" s="329" t="s">
        <v>2208</v>
      </c>
      <c r="B121" s="329"/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329"/>
      <c r="AG121" s="329"/>
      <c r="AH121" s="329"/>
      <c r="AI121" s="329"/>
      <c r="AJ121" s="329"/>
      <c r="AK121" s="329"/>
      <c r="AL121" s="329"/>
      <c r="AM121" s="329"/>
      <c r="AN121" s="329"/>
      <c r="AO121" s="329"/>
      <c r="AP121" s="329"/>
      <c r="AQ121" s="329"/>
      <c r="AR121" s="329"/>
      <c r="AS121" s="329"/>
      <c r="AT121" s="329"/>
      <c r="AU121" s="329"/>
      <c r="AV121" s="329"/>
      <c r="AW121" s="329"/>
    </row>
    <row r="122" spans="1:49" s="336" customFormat="1" ht="60" customHeight="1">
      <c r="A122" s="1395"/>
      <c r="B122" s="1396"/>
      <c r="C122" s="1396"/>
      <c r="D122" s="1396"/>
      <c r="E122" s="1396"/>
      <c r="F122" s="1396"/>
      <c r="G122" s="1396"/>
      <c r="H122" s="1396"/>
      <c r="I122" s="1396"/>
      <c r="J122" s="1396"/>
      <c r="K122" s="1396"/>
      <c r="L122" s="1396"/>
      <c r="M122" s="1396"/>
      <c r="N122" s="1396"/>
      <c r="O122" s="1396"/>
      <c r="P122" s="1396"/>
      <c r="Q122" s="1396"/>
      <c r="R122" s="1396"/>
      <c r="S122" s="1396"/>
      <c r="T122" s="1396"/>
      <c r="U122" s="1396"/>
      <c r="V122" s="1396"/>
      <c r="W122" s="1396"/>
      <c r="X122" s="1396"/>
      <c r="Y122" s="1396"/>
      <c r="Z122" s="1396"/>
      <c r="AA122" s="1396"/>
      <c r="AB122" s="1396"/>
      <c r="AC122" s="1396"/>
      <c r="AD122" s="1396"/>
      <c r="AE122" s="1396"/>
      <c r="AF122" s="1396"/>
      <c r="AG122" s="1396"/>
      <c r="AH122" s="1396"/>
      <c r="AI122" s="1396"/>
      <c r="AJ122" s="1396"/>
      <c r="AK122" s="1396"/>
      <c r="AL122" s="1396"/>
      <c r="AM122" s="1396"/>
      <c r="AN122" s="1396"/>
      <c r="AO122" s="1396"/>
      <c r="AP122" s="1396"/>
      <c r="AQ122" s="1396"/>
      <c r="AR122" s="1396"/>
      <c r="AS122" s="1396"/>
      <c r="AT122" s="1396"/>
      <c r="AU122" s="1396"/>
      <c r="AV122" s="1396"/>
      <c r="AW122" s="1397"/>
    </row>
    <row r="123" spans="1:49" s="336" customFormat="1" ht="12.6" customHeight="1">
      <c r="A123" s="315" t="s">
        <v>3150</v>
      </c>
      <c r="B123" s="289"/>
      <c r="C123" s="289"/>
      <c r="D123" s="289"/>
      <c r="E123" s="289"/>
      <c r="F123" s="289"/>
      <c r="G123" s="289"/>
      <c r="H123" s="289"/>
      <c r="I123" s="289"/>
      <c r="J123" s="289"/>
      <c r="K123" s="289"/>
      <c r="L123" s="289"/>
      <c r="M123" s="289"/>
      <c r="N123" s="289"/>
      <c r="O123" s="289"/>
      <c r="P123" s="289"/>
      <c r="Q123" s="289"/>
      <c r="R123" s="289"/>
      <c r="S123" s="289"/>
      <c r="T123" s="289"/>
      <c r="U123" s="289"/>
      <c r="V123" s="289"/>
      <c r="W123" s="289"/>
      <c r="X123" s="289"/>
      <c r="Y123" s="289"/>
      <c r="Z123" s="289"/>
      <c r="AA123" s="289"/>
      <c r="AB123" s="289"/>
      <c r="AC123" s="289"/>
      <c r="AD123" s="289"/>
      <c r="AE123" s="289"/>
      <c r="AF123" s="289"/>
      <c r="AG123" s="289"/>
      <c r="AH123" s="289"/>
      <c r="AI123" s="289"/>
      <c r="AJ123" s="289"/>
      <c r="AK123" s="289"/>
      <c r="AL123" s="289"/>
      <c r="AM123" s="289"/>
      <c r="AN123" s="289"/>
      <c r="AO123" s="289"/>
      <c r="AP123" s="289"/>
      <c r="AQ123" s="289"/>
      <c r="AR123" s="289"/>
      <c r="AS123" s="289"/>
      <c r="AT123" s="289"/>
      <c r="AU123" s="289"/>
      <c r="AV123" s="289"/>
      <c r="AW123" s="289"/>
    </row>
    <row r="124" spans="1:49" s="336" customFormat="1" ht="12.6" customHeight="1">
      <c r="A124" s="315" t="s">
        <v>2302</v>
      </c>
      <c r="B124" s="393"/>
      <c r="C124" s="393" t="str">
        <f>$C$2</f>
        <v>ELEKTROSYSTEM, a.s.</v>
      </c>
      <c r="D124" s="393"/>
      <c r="E124" s="393"/>
      <c r="F124" s="393"/>
      <c r="G124" s="393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  <c r="T124" s="393"/>
      <c r="U124" s="393"/>
      <c r="V124" s="393"/>
      <c r="W124" s="393"/>
      <c r="X124" s="393"/>
      <c r="Y124" s="393"/>
      <c r="Z124" s="610"/>
      <c r="AA124" s="289"/>
      <c r="AB124" s="289" t="s">
        <v>922</v>
      </c>
      <c r="AC124" s="289"/>
      <c r="AD124" s="1368">
        <f>SUM($AD$2)</f>
        <v>0</v>
      </c>
      <c r="AE124" s="1369"/>
      <c r="AF124" s="1369"/>
      <c r="AG124" s="1369"/>
      <c r="AH124" s="1369"/>
      <c r="AI124" s="1369"/>
      <c r="AJ124" s="1369"/>
      <c r="AK124" s="1370"/>
      <c r="AL124" s="289" t="s">
        <v>844</v>
      </c>
      <c r="AM124" s="289"/>
      <c r="AN124" s="1026" t="str">
        <f>VstupHlavička!$B$2</f>
        <v>21020448496</v>
      </c>
      <c r="AO124" s="1027"/>
      <c r="AP124" s="1027"/>
      <c r="AQ124" s="1027"/>
      <c r="AR124" s="1027"/>
      <c r="AS124" s="1027"/>
      <c r="AT124" s="1027"/>
      <c r="AU124" s="1027"/>
      <c r="AV124" s="1027"/>
      <c r="AW124" s="1028"/>
    </row>
    <row r="125" spans="1:49" s="336" customFormat="1" ht="12.6" customHeight="1">
      <c r="A125" s="366"/>
      <c r="B125" s="329"/>
      <c r="C125" s="329"/>
      <c r="D125" s="329"/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329"/>
      <c r="AG125" s="329"/>
      <c r="AH125" s="329"/>
      <c r="AI125" s="329"/>
      <c r="AJ125" s="329"/>
      <c r="AK125" s="329"/>
      <c r="AL125" s="329"/>
      <c r="AM125" s="329"/>
      <c r="AN125" s="329"/>
      <c r="AO125" s="329"/>
      <c r="AP125" s="329"/>
      <c r="AQ125" s="329"/>
      <c r="AR125" s="329"/>
      <c r="AS125" s="329"/>
      <c r="AT125" s="329"/>
      <c r="AU125" s="329"/>
      <c r="AV125" s="329"/>
      <c r="AW125" s="329"/>
    </row>
    <row r="126" spans="1:49" s="336" customFormat="1" ht="12.6" customHeight="1">
      <c r="A126" s="366" t="s">
        <v>3182</v>
      </c>
      <c r="B126" s="329"/>
      <c r="C126" s="329"/>
      <c r="D126" s="329"/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329"/>
      <c r="AG126" s="329"/>
      <c r="AH126" s="329"/>
      <c r="AI126" s="329"/>
      <c r="AJ126" s="329"/>
      <c r="AK126" s="329"/>
      <c r="AL126" s="329"/>
      <c r="AM126" s="329"/>
      <c r="AN126" s="329"/>
      <c r="AO126" s="329"/>
      <c r="AP126" s="329"/>
      <c r="AQ126" s="329"/>
      <c r="AR126" s="329"/>
      <c r="AS126" s="329"/>
      <c r="AT126" s="329"/>
      <c r="AU126" s="329"/>
      <c r="AV126" s="329"/>
      <c r="AW126" s="329"/>
    </row>
    <row r="127" spans="1:49" s="336" customFormat="1" ht="12.6" customHeight="1">
      <c r="A127" s="329" t="s">
        <v>2208</v>
      </c>
      <c r="B127" s="329"/>
      <c r="C127" s="329"/>
      <c r="D127" s="329"/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329"/>
      <c r="AG127" s="329"/>
      <c r="AH127" s="329"/>
      <c r="AI127" s="329"/>
      <c r="AJ127" s="329"/>
      <c r="AK127" s="329"/>
      <c r="AL127" s="329"/>
      <c r="AM127" s="329"/>
      <c r="AN127" s="329"/>
      <c r="AO127" s="329"/>
      <c r="AP127" s="329"/>
      <c r="AQ127" s="329"/>
      <c r="AR127" s="329"/>
      <c r="AS127" s="329"/>
      <c r="AT127" s="329"/>
      <c r="AU127" s="329"/>
      <c r="AV127" s="329"/>
      <c r="AW127" s="329"/>
    </row>
    <row r="128" spans="1:49" s="336" customFormat="1" ht="30" customHeight="1">
      <c r="A128" s="1395"/>
      <c r="B128" s="1396"/>
      <c r="C128" s="1396"/>
      <c r="D128" s="1396"/>
      <c r="E128" s="1396"/>
      <c r="F128" s="1396"/>
      <c r="G128" s="1396"/>
      <c r="H128" s="1396"/>
      <c r="I128" s="1396"/>
      <c r="J128" s="1396"/>
      <c r="K128" s="1396"/>
      <c r="L128" s="1396"/>
      <c r="M128" s="1396"/>
      <c r="N128" s="1396"/>
      <c r="O128" s="1396"/>
      <c r="P128" s="1396"/>
      <c r="Q128" s="1396"/>
      <c r="R128" s="1396"/>
      <c r="S128" s="1396"/>
      <c r="T128" s="1396"/>
      <c r="U128" s="1396"/>
      <c r="V128" s="1396"/>
      <c r="W128" s="1396"/>
      <c r="X128" s="1396"/>
      <c r="Y128" s="1396"/>
      <c r="Z128" s="1396"/>
      <c r="AA128" s="1396"/>
      <c r="AB128" s="1396"/>
      <c r="AC128" s="1396"/>
      <c r="AD128" s="1396"/>
      <c r="AE128" s="1396"/>
      <c r="AF128" s="1396"/>
      <c r="AG128" s="1396"/>
      <c r="AH128" s="1396"/>
      <c r="AI128" s="1396"/>
      <c r="AJ128" s="1396"/>
      <c r="AK128" s="1396"/>
      <c r="AL128" s="1396"/>
      <c r="AM128" s="1396"/>
      <c r="AN128" s="1396"/>
      <c r="AO128" s="1396"/>
      <c r="AP128" s="1396"/>
      <c r="AQ128" s="1396"/>
      <c r="AR128" s="1396"/>
      <c r="AS128" s="1396"/>
      <c r="AT128" s="1396"/>
      <c r="AU128" s="1396"/>
      <c r="AV128" s="1396"/>
      <c r="AW128" s="1397"/>
    </row>
    <row r="129" spans="1:49" s="336" customFormat="1" ht="12.6" customHeight="1">
      <c r="A129" s="366" t="s">
        <v>3183</v>
      </c>
      <c r="B129" s="329"/>
      <c r="C129" s="329"/>
      <c r="D129" s="329"/>
      <c r="E129" s="329"/>
      <c r="F129" s="329"/>
      <c r="G129" s="329"/>
      <c r="H129" s="329"/>
      <c r="I129" s="329"/>
      <c r="J129" s="329"/>
      <c r="K129" s="329"/>
      <c r="L129" s="329"/>
      <c r="M129" s="329"/>
      <c r="N129" s="329"/>
      <c r="O129" s="329"/>
      <c r="P129" s="329"/>
      <c r="Q129" s="329"/>
      <c r="R129" s="329"/>
      <c r="S129" s="329"/>
      <c r="T129" s="329"/>
      <c r="U129" s="329"/>
      <c r="V129" s="329"/>
      <c r="W129" s="329"/>
      <c r="X129" s="329"/>
      <c r="Y129" s="329"/>
      <c r="Z129" s="329"/>
      <c r="AA129" s="329"/>
      <c r="AB129" s="329"/>
      <c r="AC129" s="329"/>
      <c r="AD129" s="329"/>
      <c r="AE129" s="329"/>
      <c r="AF129" s="329"/>
      <c r="AG129" s="329"/>
      <c r="AH129" s="329"/>
      <c r="AI129" s="329"/>
      <c r="AJ129" s="329"/>
      <c r="AK129" s="329"/>
      <c r="AL129" s="329"/>
      <c r="AM129" s="329"/>
      <c r="AN129" s="329"/>
      <c r="AO129" s="329"/>
      <c r="AP129" s="329"/>
      <c r="AQ129" s="329"/>
      <c r="AR129" s="329"/>
      <c r="AS129" s="329"/>
      <c r="AT129" s="329"/>
      <c r="AU129" s="329"/>
      <c r="AV129" s="329"/>
      <c r="AW129" s="329"/>
    </row>
    <row r="130" spans="1:49" s="336" customFormat="1" ht="12.6" customHeight="1">
      <c r="A130" s="366" t="s">
        <v>3184</v>
      </c>
      <c r="B130" s="329"/>
      <c r="C130" s="329"/>
      <c r="D130" s="329"/>
      <c r="E130" s="329"/>
      <c r="F130" s="329"/>
      <c r="G130" s="329"/>
      <c r="H130" s="329"/>
      <c r="I130" s="329"/>
      <c r="J130" s="329"/>
      <c r="K130" s="329"/>
      <c r="L130" s="329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  <c r="AA130" s="329"/>
      <c r="AB130" s="329"/>
      <c r="AC130" s="329"/>
      <c r="AD130" s="329"/>
      <c r="AE130" s="329"/>
      <c r="AF130" s="329"/>
      <c r="AG130" s="329"/>
      <c r="AH130" s="329"/>
      <c r="AI130" s="329"/>
      <c r="AJ130" s="329"/>
      <c r="AK130" s="329"/>
      <c r="AL130" s="329"/>
      <c r="AM130" s="329"/>
      <c r="AN130" s="329"/>
      <c r="AO130" s="329"/>
      <c r="AP130" s="329"/>
      <c r="AQ130" s="329"/>
      <c r="AR130" s="329"/>
      <c r="AS130" s="329"/>
      <c r="AT130" s="329"/>
      <c r="AU130" s="329"/>
      <c r="AV130" s="329"/>
      <c r="AW130" s="329"/>
    </row>
    <row r="131" spans="1:49" s="336" customFormat="1" ht="12.6" customHeight="1">
      <c r="A131" s="329" t="s">
        <v>2208</v>
      </c>
      <c r="B131" s="329"/>
      <c r="C131" s="329"/>
      <c r="D131" s="329"/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  <c r="AA131" s="329"/>
      <c r="AB131" s="329"/>
      <c r="AC131" s="329"/>
      <c r="AD131" s="329"/>
      <c r="AE131" s="329"/>
      <c r="AF131" s="329"/>
      <c r="AG131" s="329"/>
      <c r="AH131" s="329"/>
      <c r="AI131" s="329"/>
      <c r="AJ131" s="329"/>
      <c r="AK131" s="329"/>
      <c r="AL131" s="329"/>
      <c r="AM131" s="329"/>
      <c r="AN131" s="329"/>
      <c r="AO131" s="329"/>
      <c r="AP131" s="329"/>
      <c r="AQ131" s="329"/>
      <c r="AR131" s="329"/>
      <c r="AS131" s="329"/>
      <c r="AT131" s="329"/>
      <c r="AU131" s="329"/>
      <c r="AV131" s="329"/>
      <c r="AW131" s="329"/>
    </row>
    <row r="132" spans="1:49" s="336" customFormat="1" ht="30" customHeight="1">
      <c r="A132" s="1395"/>
      <c r="B132" s="1396"/>
      <c r="C132" s="1396"/>
      <c r="D132" s="1396"/>
      <c r="E132" s="1396"/>
      <c r="F132" s="1396"/>
      <c r="G132" s="1396"/>
      <c r="H132" s="1396"/>
      <c r="I132" s="1396"/>
      <c r="J132" s="1396"/>
      <c r="K132" s="1396"/>
      <c r="L132" s="1396"/>
      <c r="M132" s="1396"/>
      <c r="N132" s="1396"/>
      <c r="O132" s="1396"/>
      <c r="P132" s="1396"/>
      <c r="Q132" s="1396"/>
      <c r="R132" s="1396"/>
      <c r="S132" s="1396"/>
      <c r="T132" s="1396"/>
      <c r="U132" s="1396"/>
      <c r="V132" s="1396"/>
      <c r="W132" s="1396"/>
      <c r="X132" s="1396"/>
      <c r="Y132" s="1396"/>
      <c r="Z132" s="1396"/>
      <c r="AA132" s="1396"/>
      <c r="AB132" s="1396"/>
      <c r="AC132" s="1396"/>
      <c r="AD132" s="1396"/>
      <c r="AE132" s="1396"/>
      <c r="AF132" s="1396"/>
      <c r="AG132" s="1396"/>
      <c r="AH132" s="1396"/>
      <c r="AI132" s="1396"/>
      <c r="AJ132" s="1396"/>
      <c r="AK132" s="1396"/>
      <c r="AL132" s="1396"/>
      <c r="AM132" s="1396"/>
      <c r="AN132" s="1396"/>
      <c r="AO132" s="1396"/>
      <c r="AP132" s="1396"/>
      <c r="AQ132" s="1396"/>
      <c r="AR132" s="1396"/>
      <c r="AS132" s="1396"/>
      <c r="AT132" s="1396"/>
      <c r="AU132" s="1396"/>
      <c r="AV132" s="1396"/>
      <c r="AW132" s="1397"/>
    </row>
    <row r="133" spans="1:49" s="336" customFormat="1" ht="12.6" customHeight="1">
      <c r="A133" s="1387" t="s">
        <v>3185</v>
      </c>
      <c r="B133" s="1388"/>
      <c r="C133" s="1388"/>
      <c r="D133" s="1388"/>
      <c r="E133" s="1388"/>
      <c r="F133" s="1388"/>
      <c r="G133" s="1388"/>
      <c r="H133" s="1388"/>
      <c r="I133" s="1388"/>
      <c r="J133" s="1388"/>
      <c r="K133" s="1388"/>
      <c r="L133" s="1388"/>
      <c r="M133" s="1388"/>
      <c r="N133" s="1388"/>
      <c r="O133" s="1388"/>
      <c r="P133" s="1388"/>
      <c r="Q133" s="1388"/>
      <c r="R133" s="1388"/>
      <c r="S133" s="1388"/>
      <c r="T133" s="1388"/>
      <c r="U133" s="1388"/>
      <c r="V133" s="1388"/>
      <c r="W133" s="1388"/>
      <c r="X133" s="1388"/>
      <c r="Y133" s="1388"/>
      <c r="Z133" s="1388"/>
      <c r="AA133" s="1388"/>
      <c r="AB133" s="1388"/>
      <c r="AC133" s="1388"/>
      <c r="AD133" s="1388"/>
      <c r="AE133" s="1388"/>
      <c r="AF133" s="1388"/>
      <c r="AG133" s="1388"/>
      <c r="AH133" s="1388"/>
      <c r="AI133" s="1388"/>
      <c r="AJ133" s="1388"/>
      <c r="AK133" s="1388"/>
      <c r="AL133" s="1388"/>
      <c r="AM133" s="1388"/>
      <c r="AN133" s="1388"/>
      <c r="AO133" s="1388"/>
      <c r="AP133" s="1388"/>
      <c r="AQ133" s="1388"/>
      <c r="AR133" s="1388"/>
      <c r="AS133" s="1388"/>
      <c r="AT133" s="1388"/>
      <c r="AU133" s="1388"/>
      <c r="AV133" s="1388"/>
      <c r="AW133" s="1388"/>
    </row>
    <row r="134" spans="1:49" s="336" customFormat="1" ht="12.6" customHeight="1">
      <c r="A134" s="618"/>
      <c r="B134" s="690"/>
      <c r="C134" s="690"/>
      <c r="D134" s="690"/>
      <c r="E134" s="690"/>
      <c r="F134" s="690"/>
      <c r="G134" s="690"/>
      <c r="H134" s="690"/>
      <c r="I134" s="690"/>
      <c r="J134" s="690"/>
      <c r="K134" s="690"/>
      <c r="L134" s="690"/>
      <c r="M134" s="690"/>
      <c r="N134" s="690"/>
      <c r="O134" s="690"/>
      <c r="P134" s="690"/>
      <c r="Q134" s="690"/>
      <c r="R134" s="690"/>
      <c r="S134" s="690"/>
      <c r="T134" s="690"/>
      <c r="U134" s="690"/>
      <c r="V134" s="690"/>
      <c r="W134" s="690"/>
      <c r="X134" s="690"/>
      <c r="Y134" s="690"/>
      <c r="Z134" s="690"/>
      <c r="AA134" s="690"/>
      <c r="AB134" s="690"/>
      <c r="AC134" s="690"/>
      <c r="AD134" s="690"/>
      <c r="AE134" s="690"/>
      <c r="AF134" s="690"/>
      <c r="AG134" s="690"/>
      <c r="AH134" s="690"/>
      <c r="AI134" s="690"/>
      <c r="AJ134" s="690"/>
      <c r="AK134" s="690"/>
      <c r="AL134" s="690"/>
      <c r="AM134" s="690"/>
      <c r="AN134" s="690"/>
      <c r="AO134" s="690"/>
      <c r="AP134" s="690"/>
      <c r="AQ134" s="690"/>
      <c r="AR134" s="690"/>
      <c r="AS134" s="690"/>
      <c r="AT134" s="690"/>
      <c r="AU134" s="690"/>
      <c r="AV134" s="690"/>
      <c r="AW134" s="690"/>
    </row>
    <row r="135" spans="1:49" s="336" customFormat="1" ht="12.6" customHeight="1">
      <c r="A135" s="366" t="s">
        <v>3186</v>
      </c>
      <c r="B135" s="329"/>
      <c r="C135" s="329"/>
      <c r="D135" s="329"/>
      <c r="E135" s="329"/>
      <c r="F135" s="329"/>
      <c r="G135" s="329"/>
      <c r="H135" s="329"/>
      <c r="I135" s="329"/>
      <c r="J135" s="329"/>
      <c r="K135" s="329"/>
      <c r="L135" s="329"/>
      <c r="M135" s="329"/>
      <c r="N135" s="329"/>
      <c r="O135" s="329"/>
      <c r="P135" s="329"/>
      <c r="Q135" s="329"/>
      <c r="R135" s="329"/>
      <c r="S135" s="329"/>
      <c r="T135" s="329"/>
      <c r="U135" s="329"/>
      <c r="V135" s="329"/>
      <c r="W135" s="329"/>
      <c r="X135" s="329"/>
      <c r="Y135" s="329"/>
      <c r="Z135" s="329"/>
      <c r="AA135" s="329"/>
      <c r="AB135" s="329"/>
      <c r="AC135" s="329"/>
      <c r="AD135" s="329"/>
      <c r="AE135" s="329"/>
      <c r="AF135" s="329"/>
      <c r="AG135" s="329"/>
      <c r="AH135" s="329"/>
      <c r="AI135" s="329"/>
      <c r="AJ135" s="329"/>
      <c r="AK135" s="329"/>
      <c r="AL135" s="329"/>
      <c r="AM135" s="329"/>
      <c r="AN135" s="329"/>
      <c r="AO135" s="329"/>
      <c r="AP135" s="329"/>
      <c r="AQ135" s="329"/>
      <c r="AR135" s="329"/>
      <c r="AS135" s="329"/>
      <c r="AT135" s="329"/>
      <c r="AU135" s="329"/>
      <c r="AV135" s="329"/>
      <c r="AW135" s="329"/>
    </row>
    <row r="136" spans="1:49" s="336" customFormat="1" ht="12.6" customHeight="1">
      <c r="A136" s="329" t="s">
        <v>2208</v>
      </c>
      <c r="B136" s="329"/>
      <c r="C136" s="329"/>
      <c r="D136" s="329"/>
      <c r="E136" s="329"/>
      <c r="F136" s="329"/>
      <c r="G136" s="329"/>
      <c r="H136" s="329"/>
      <c r="I136" s="329"/>
      <c r="J136" s="329"/>
      <c r="K136" s="329"/>
      <c r="L136" s="329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  <c r="AC136" s="329"/>
      <c r="AD136" s="329"/>
      <c r="AE136" s="329"/>
      <c r="AF136" s="329"/>
      <c r="AG136" s="329"/>
      <c r="AH136" s="329"/>
      <c r="AI136" s="329"/>
      <c r="AJ136" s="329"/>
      <c r="AK136" s="329"/>
      <c r="AL136" s="329"/>
      <c r="AM136" s="329"/>
      <c r="AN136" s="329"/>
      <c r="AO136" s="329"/>
      <c r="AP136" s="329"/>
      <c r="AQ136" s="329"/>
      <c r="AR136" s="329"/>
      <c r="AS136" s="329"/>
      <c r="AT136" s="329"/>
      <c r="AU136" s="329"/>
      <c r="AV136" s="329"/>
      <c r="AW136" s="329"/>
    </row>
    <row r="137" spans="1:49" s="336" customFormat="1" ht="30" customHeight="1">
      <c r="A137" s="1395"/>
      <c r="B137" s="1396"/>
      <c r="C137" s="1396"/>
      <c r="D137" s="1396"/>
      <c r="E137" s="1396"/>
      <c r="F137" s="1396"/>
      <c r="G137" s="1396"/>
      <c r="H137" s="1396"/>
      <c r="I137" s="1396"/>
      <c r="J137" s="1396"/>
      <c r="K137" s="1396"/>
      <c r="L137" s="1396"/>
      <c r="M137" s="1396"/>
      <c r="N137" s="1396"/>
      <c r="O137" s="1396"/>
      <c r="P137" s="1396"/>
      <c r="Q137" s="1396"/>
      <c r="R137" s="1396"/>
      <c r="S137" s="1396"/>
      <c r="T137" s="1396"/>
      <c r="U137" s="1396"/>
      <c r="V137" s="1396"/>
      <c r="W137" s="1396"/>
      <c r="X137" s="1396"/>
      <c r="Y137" s="1396"/>
      <c r="Z137" s="1396"/>
      <c r="AA137" s="1396"/>
      <c r="AB137" s="1396"/>
      <c r="AC137" s="1396"/>
      <c r="AD137" s="1396"/>
      <c r="AE137" s="1396"/>
      <c r="AF137" s="1396"/>
      <c r="AG137" s="1396"/>
      <c r="AH137" s="1396"/>
      <c r="AI137" s="1396"/>
      <c r="AJ137" s="1396"/>
      <c r="AK137" s="1396"/>
      <c r="AL137" s="1396"/>
      <c r="AM137" s="1396"/>
      <c r="AN137" s="1396"/>
      <c r="AO137" s="1396"/>
      <c r="AP137" s="1396"/>
      <c r="AQ137" s="1396"/>
      <c r="AR137" s="1396"/>
      <c r="AS137" s="1396"/>
      <c r="AT137" s="1396"/>
      <c r="AU137" s="1396"/>
      <c r="AV137" s="1396"/>
      <c r="AW137" s="1397"/>
    </row>
    <row r="138" spans="1:49" s="336" customFormat="1" ht="12.6" customHeight="1">
      <c r="A138" s="366" t="s">
        <v>3187</v>
      </c>
      <c r="B138" s="329"/>
      <c r="C138" s="329"/>
      <c r="D138" s="329"/>
      <c r="E138" s="329"/>
      <c r="F138" s="329"/>
      <c r="G138" s="329"/>
      <c r="H138" s="329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  <c r="AA138" s="329"/>
      <c r="AB138" s="329"/>
      <c r="AC138" s="329"/>
      <c r="AD138" s="329"/>
      <c r="AE138" s="329"/>
      <c r="AF138" s="329"/>
      <c r="AG138" s="329"/>
      <c r="AH138" s="329"/>
      <c r="AI138" s="329"/>
      <c r="AJ138" s="329"/>
      <c r="AK138" s="329"/>
      <c r="AL138" s="329"/>
      <c r="AM138" s="329"/>
      <c r="AN138" s="329"/>
      <c r="AO138" s="329"/>
      <c r="AP138" s="329"/>
      <c r="AQ138" s="329"/>
      <c r="AR138" s="329"/>
      <c r="AS138" s="329"/>
      <c r="AT138" s="329"/>
      <c r="AU138" s="329"/>
      <c r="AV138" s="329"/>
      <c r="AW138" s="329"/>
    </row>
    <row r="139" spans="1:49" s="336" customFormat="1" ht="12.6" customHeight="1">
      <c r="A139" s="329" t="s">
        <v>3188</v>
      </c>
      <c r="B139" s="329"/>
      <c r="C139" s="329"/>
      <c r="D139" s="329"/>
      <c r="E139" s="329"/>
      <c r="F139" s="329"/>
      <c r="G139" s="329"/>
      <c r="H139" s="329"/>
      <c r="I139" s="329"/>
      <c r="J139" s="329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  <c r="AA139" s="329"/>
      <c r="AB139" s="329"/>
      <c r="AC139" s="329"/>
      <c r="AD139" s="329"/>
      <c r="AE139" s="329"/>
      <c r="AF139" s="329"/>
      <c r="AG139" s="329"/>
      <c r="AH139" s="329"/>
      <c r="AI139" s="329"/>
      <c r="AJ139" s="329"/>
      <c r="AK139" s="329"/>
      <c r="AL139" s="329"/>
      <c r="AM139" s="329"/>
      <c r="AN139" s="329"/>
      <c r="AO139" s="329"/>
      <c r="AP139" s="329"/>
      <c r="AQ139" s="329"/>
      <c r="AR139" s="329"/>
      <c r="AS139" s="329"/>
      <c r="AT139" s="329"/>
      <c r="AU139" s="329"/>
      <c r="AV139" s="329"/>
      <c r="AW139" s="329"/>
    </row>
    <row r="140" spans="1:49" s="336" customFormat="1" ht="12.6" customHeight="1">
      <c r="A140" s="380"/>
      <c r="B140" s="365"/>
      <c r="C140" s="365"/>
      <c r="D140" s="365"/>
      <c r="E140" s="365"/>
      <c r="F140" s="365"/>
      <c r="G140" s="365"/>
      <c r="H140" s="365"/>
      <c r="I140" s="365"/>
      <c r="J140" s="365"/>
      <c r="K140" s="365"/>
      <c r="L140" s="365"/>
      <c r="M140" s="365"/>
      <c r="N140" s="365"/>
      <c r="O140" s="365"/>
      <c r="P140" s="365"/>
      <c r="Q140" s="365"/>
      <c r="R140" s="365"/>
      <c r="S140" s="381"/>
      <c r="T140" s="380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81"/>
      <c r="AG140" s="1377" t="s">
        <v>1646</v>
      </c>
      <c r="AH140" s="1378"/>
      <c r="AI140" s="1378"/>
      <c r="AJ140" s="1378"/>
      <c r="AK140" s="1378"/>
      <c r="AL140" s="1378"/>
      <c r="AM140" s="1378"/>
      <c r="AN140" s="1378"/>
      <c r="AO140" s="1378"/>
      <c r="AP140" s="1378"/>
      <c r="AQ140" s="1378"/>
      <c r="AR140" s="1378"/>
      <c r="AS140" s="1378"/>
      <c r="AT140" s="1378"/>
      <c r="AU140" s="1378"/>
      <c r="AV140" s="1378"/>
      <c r="AW140" s="1379"/>
    </row>
    <row r="141" spans="1:49" s="336" customFormat="1" ht="12.6" customHeight="1">
      <c r="A141" s="1412" t="s">
        <v>469</v>
      </c>
      <c r="B141" s="1413"/>
      <c r="C141" s="1413"/>
      <c r="D141" s="1413"/>
      <c r="E141" s="1413"/>
      <c r="F141" s="1413"/>
      <c r="G141" s="1413"/>
      <c r="H141" s="1413"/>
      <c r="I141" s="1413"/>
      <c r="J141" s="1413"/>
      <c r="K141" s="1413"/>
      <c r="L141" s="1413"/>
      <c r="M141" s="1413"/>
      <c r="N141" s="1413"/>
      <c r="O141" s="1413"/>
      <c r="P141" s="1413"/>
      <c r="Q141" s="1413"/>
      <c r="R141" s="1413"/>
      <c r="S141" s="1414"/>
      <c r="T141" s="1412" t="s">
        <v>816</v>
      </c>
      <c r="U141" s="1413"/>
      <c r="V141" s="1413"/>
      <c r="W141" s="1413"/>
      <c r="X141" s="1413"/>
      <c r="Y141" s="1413"/>
      <c r="Z141" s="1413"/>
      <c r="AA141" s="1413"/>
      <c r="AB141" s="1413"/>
      <c r="AC141" s="1413"/>
      <c r="AD141" s="1413"/>
      <c r="AE141" s="1413"/>
      <c r="AF141" s="1414"/>
      <c r="AG141" s="1412" t="s">
        <v>1670</v>
      </c>
      <c r="AH141" s="1413"/>
      <c r="AI141" s="1413"/>
      <c r="AJ141" s="1413"/>
      <c r="AK141" s="1413"/>
      <c r="AL141" s="1413"/>
      <c r="AM141" s="1413"/>
      <c r="AN141" s="1413"/>
      <c r="AO141" s="1413"/>
      <c r="AP141" s="1413"/>
      <c r="AQ141" s="1413"/>
      <c r="AR141" s="1413"/>
      <c r="AS141" s="1413"/>
      <c r="AT141" s="1413"/>
      <c r="AU141" s="1413"/>
      <c r="AV141" s="1413"/>
      <c r="AW141" s="1414"/>
    </row>
    <row r="142" spans="1:49" s="336" customFormat="1" ht="12.6" customHeight="1">
      <c r="A142" s="384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6"/>
      <c r="T142" s="384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6"/>
      <c r="AG142" s="1380" t="s">
        <v>1643</v>
      </c>
      <c r="AH142" s="1381"/>
      <c r="AI142" s="1381"/>
      <c r="AJ142" s="1381"/>
      <c r="AK142" s="1381"/>
      <c r="AL142" s="1381"/>
      <c r="AM142" s="1381"/>
      <c r="AN142" s="1381"/>
      <c r="AO142" s="1381"/>
      <c r="AP142" s="1381"/>
      <c r="AQ142" s="1381"/>
      <c r="AR142" s="1381"/>
      <c r="AS142" s="1381"/>
      <c r="AT142" s="1381"/>
      <c r="AU142" s="1381"/>
      <c r="AV142" s="1381"/>
      <c r="AW142" s="1382"/>
    </row>
    <row r="143" spans="1:49" s="336" customFormat="1" ht="12.6" customHeight="1">
      <c r="A143" s="1415" t="s">
        <v>541</v>
      </c>
      <c r="B143" s="1415"/>
      <c r="C143" s="1415"/>
      <c r="D143" s="1415"/>
      <c r="E143" s="1415"/>
      <c r="F143" s="1415"/>
      <c r="G143" s="1415"/>
      <c r="H143" s="1415"/>
      <c r="I143" s="1415"/>
      <c r="J143" s="1415"/>
      <c r="K143" s="1415"/>
      <c r="L143" s="1415"/>
      <c r="M143" s="1415"/>
      <c r="N143" s="1415"/>
      <c r="O143" s="1415"/>
      <c r="P143" s="1415"/>
      <c r="Q143" s="1415"/>
      <c r="R143" s="1415"/>
      <c r="S143" s="1416"/>
      <c r="T143" s="1041"/>
      <c r="U143" s="1041"/>
      <c r="V143" s="1041"/>
      <c r="W143" s="1041"/>
      <c r="X143" s="1041"/>
      <c r="Y143" s="1041"/>
      <c r="Z143" s="1041"/>
      <c r="AA143" s="1041"/>
      <c r="AB143" s="1041"/>
      <c r="AC143" s="1041"/>
      <c r="AD143" s="1041"/>
      <c r="AE143" s="1041"/>
      <c r="AF143" s="1041"/>
      <c r="AG143" s="1041"/>
      <c r="AH143" s="1041"/>
      <c r="AI143" s="1041"/>
      <c r="AJ143" s="1041"/>
      <c r="AK143" s="1041"/>
      <c r="AL143" s="1041"/>
      <c r="AM143" s="1041"/>
      <c r="AN143" s="1041"/>
      <c r="AO143" s="1041"/>
      <c r="AP143" s="1041"/>
      <c r="AQ143" s="1041"/>
      <c r="AR143" s="1041"/>
      <c r="AS143" s="1041"/>
      <c r="AT143" s="1041"/>
      <c r="AU143" s="1041"/>
      <c r="AV143" s="1041"/>
      <c r="AW143" s="1104"/>
    </row>
    <row r="144" spans="1:49" s="336" customFormat="1" ht="12.6" customHeight="1">
      <c r="A144" s="371" t="s">
        <v>1732</v>
      </c>
      <c r="B144" s="317"/>
      <c r="C144" s="317"/>
      <c r="D144" s="317"/>
      <c r="E144" s="317"/>
      <c r="F144" s="317"/>
      <c r="G144" s="317"/>
      <c r="H144" s="317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35"/>
      <c r="T144" s="1095"/>
      <c r="U144" s="1096"/>
      <c r="V144" s="1096"/>
      <c r="W144" s="1096"/>
      <c r="X144" s="1096"/>
      <c r="Y144" s="1096"/>
      <c r="Z144" s="1096"/>
      <c r="AA144" s="1096"/>
      <c r="AB144" s="1096"/>
      <c r="AC144" s="1096"/>
      <c r="AD144" s="1096"/>
      <c r="AE144" s="1096"/>
      <c r="AF144" s="1097"/>
      <c r="AG144" s="1041"/>
      <c r="AH144" s="1041"/>
      <c r="AI144" s="1041"/>
      <c r="AJ144" s="1041"/>
      <c r="AK144" s="1041"/>
      <c r="AL144" s="1041"/>
      <c r="AM144" s="1041"/>
      <c r="AN144" s="1041"/>
      <c r="AO144" s="1041"/>
      <c r="AP144" s="1041"/>
      <c r="AQ144" s="1041"/>
      <c r="AR144" s="1041"/>
      <c r="AS144" s="1041"/>
      <c r="AT144" s="1041"/>
      <c r="AU144" s="1041"/>
      <c r="AV144" s="1041"/>
      <c r="AW144" s="1041"/>
    </row>
    <row r="145" spans="1:49" s="336" customFormat="1" ht="12.6" customHeight="1">
      <c r="A145" s="370" t="s">
        <v>1734</v>
      </c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  <c r="P145" s="319"/>
      <c r="Q145" s="319"/>
      <c r="R145" s="319"/>
      <c r="S145" s="372"/>
      <c r="T145" s="1101"/>
      <c r="U145" s="1102"/>
      <c r="V145" s="1102"/>
      <c r="W145" s="1102"/>
      <c r="X145" s="1102"/>
      <c r="Y145" s="1102"/>
      <c r="Z145" s="1102"/>
      <c r="AA145" s="1102"/>
      <c r="AB145" s="1102"/>
      <c r="AC145" s="1102"/>
      <c r="AD145" s="1102"/>
      <c r="AE145" s="1102"/>
      <c r="AF145" s="1093"/>
      <c r="AG145" s="1041"/>
      <c r="AH145" s="1041"/>
      <c r="AI145" s="1041"/>
      <c r="AJ145" s="1041"/>
      <c r="AK145" s="1041"/>
      <c r="AL145" s="1041"/>
      <c r="AM145" s="1041"/>
      <c r="AN145" s="1041"/>
      <c r="AO145" s="1041"/>
      <c r="AP145" s="1041"/>
      <c r="AQ145" s="1041"/>
      <c r="AR145" s="1041"/>
      <c r="AS145" s="1041"/>
      <c r="AT145" s="1041"/>
      <c r="AU145" s="1041"/>
      <c r="AV145" s="1041"/>
      <c r="AW145" s="1041"/>
    </row>
    <row r="146" spans="1:49" s="336" customFormat="1" ht="12.6" customHeight="1">
      <c r="A146" s="371" t="s">
        <v>1732</v>
      </c>
      <c r="B146" s="317"/>
      <c r="C146" s="317"/>
      <c r="D146" s="317"/>
      <c r="E146" s="317"/>
      <c r="F146" s="317"/>
      <c r="G146" s="317"/>
      <c r="H146" s="317"/>
      <c r="I146" s="317"/>
      <c r="J146" s="317"/>
      <c r="K146" s="317"/>
      <c r="L146" s="317"/>
      <c r="M146" s="317"/>
      <c r="N146" s="317"/>
      <c r="O146" s="317"/>
      <c r="P146" s="317"/>
      <c r="Q146" s="317"/>
      <c r="R146" s="317"/>
      <c r="S146" s="335"/>
      <c r="T146" s="1041"/>
      <c r="U146" s="1041"/>
      <c r="V146" s="1041"/>
      <c r="W146" s="1041"/>
      <c r="X146" s="1041"/>
      <c r="Y146" s="1041"/>
      <c r="Z146" s="1041"/>
      <c r="AA146" s="1041"/>
      <c r="AB146" s="1041"/>
      <c r="AC146" s="1041"/>
      <c r="AD146" s="1041"/>
      <c r="AE146" s="1041"/>
      <c r="AF146" s="1041"/>
      <c r="AG146" s="1041"/>
      <c r="AH146" s="1041"/>
      <c r="AI146" s="1041"/>
      <c r="AJ146" s="1041"/>
      <c r="AK146" s="1041"/>
      <c r="AL146" s="1041"/>
      <c r="AM146" s="1041"/>
      <c r="AN146" s="1041"/>
      <c r="AO146" s="1041"/>
      <c r="AP146" s="1041"/>
      <c r="AQ146" s="1041"/>
      <c r="AR146" s="1041"/>
      <c r="AS146" s="1041"/>
      <c r="AT146" s="1041"/>
      <c r="AU146" s="1041"/>
      <c r="AV146" s="1041"/>
      <c r="AW146" s="1041"/>
    </row>
    <row r="147" spans="1:49" s="336" customFormat="1" ht="12.6" customHeight="1">
      <c r="A147" s="370" t="s">
        <v>1733</v>
      </c>
      <c r="B147" s="319"/>
      <c r="C147" s="319"/>
      <c r="D147" s="319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  <c r="Q147" s="319"/>
      <c r="R147" s="319"/>
      <c r="S147" s="372"/>
      <c r="T147" s="1041"/>
      <c r="U147" s="1041"/>
      <c r="V147" s="1041"/>
      <c r="W147" s="1041"/>
      <c r="X147" s="1041"/>
      <c r="Y147" s="1041"/>
      <c r="Z147" s="1041"/>
      <c r="AA147" s="1041"/>
      <c r="AB147" s="1041"/>
      <c r="AC147" s="1041"/>
      <c r="AD147" s="1041"/>
      <c r="AE147" s="1041"/>
      <c r="AF147" s="1041"/>
      <c r="AG147" s="1041"/>
      <c r="AH147" s="1041"/>
      <c r="AI147" s="1041"/>
      <c r="AJ147" s="1041"/>
      <c r="AK147" s="1041"/>
      <c r="AL147" s="1041"/>
      <c r="AM147" s="1041"/>
      <c r="AN147" s="1041"/>
      <c r="AO147" s="1041"/>
      <c r="AP147" s="1041"/>
      <c r="AQ147" s="1041"/>
      <c r="AR147" s="1041"/>
      <c r="AS147" s="1041"/>
      <c r="AT147" s="1041"/>
      <c r="AU147" s="1041"/>
      <c r="AV147" s="1041"/>
      <c r="AW147" s="1041"/>
    </row>
    <row r="148" spans="1:49" s="336" customFormat="1" ht="12.6" customHeight="1">
      <c r="A148" s="329" t="s">
        <v>3189</v>
      </c>
      <c r="B148" s="329"/>
      <c r="C148" s="329"/>
      <c r="D148" s="329"/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329"/>
      <c r="AA148" s="329"/>
      <c r="AB148" s="329"/>
      <c r="AC148" s="329"/>
      <c r="AD148" s="329"/>
      <c r="AE148" s="329"/>
      <c r="AF148" s="329"/>
      <c r="AG148" s="329"/>
      <c r="AH148" s="329"/>
      <c r="AI148" s="329"/>
      <c r="AJ148" s="329"/>
      <c r="AK148" s="329"/>
      <c r="AL148" s="329"/>
      <c r="AM148" s="329"/>
      <c r="AN148" s="329"/>
      <c r="AO148" s="329"/>
      <c r="AP148" s="329"/>
      <c r="AQ148" s="329"/>
      <c r="AR148" s="329"/>
      <c r="AS148" s="329"/>
      <c r="AT148" s="329"/>
      <c r="AU148" s="329"/>
      <c r="AV148" s="329"/>
      <c r="AW148" s="329"/>
    </row>
    <row r="149" spans="1:49" s="336" customFormat="1" ht="12.6" customHeight="1">
      <c r="A149" s="329" t="s">
        <v>2208</v>
      </c>
      <c r="B149" s="329"/>
      <c r="C149" s="329"/>
      <c r="D149" s="329"/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  <c r="AA149" s="329"/>
      <c r="AB149" s="329"/>
      <c r="AC149" s="329"/>
      <c r="AD149" s="329"/>
      <c r="AE149" s="329"/>
      <c r="AF149" s="329"/>
      <c r="AG149" s="329"/>
      <c r="AH149" s="329"/>
      <c r="AI149" s="329"/>
      <c r="AJ149" s="329"/>
      <c r="AK149" s="329"/>
      <c r="AL149" s="329"/>
      <c r="AM149" s="329"/>
      <c r="AN149" s="329"/>
      <c r="AO149" s="329"/>
      <c r="AP149" s="329"/>
      <c r="AQ149" s="329"/>
      <c r="AR149" s="329"/>
      <c r="AS149" s="329"/>
      <c r="AT149" s="329"/>
      <c r="AU149" s="329"/>
      <c r="AV149" s="329"/>
      <c r="AW149" s="329"/>
    </row>
    <row r="150" spans="1:49" s="336" customFormat="1" ht="30" customHeight="1">
      <c r="A150" s="1395"/>
      <c r="B150" s="1396"/>
      <c r="C150" s="1396"/>
      <c r="D150" s="1396"/>
      <c r="E150" s="1396"/>
      <c r="F150" s="1396"/>
      <c r="G150" s="1396"/>
      <c r="H150" s="1396"/>
      <c r="I150" s="1396"/>
      <c r="J150" s="1396"/>
      <c r="K150" s="1396"/>
      <c r="L150" s="1396"/>
      <c r="M150" s="1396"/>
      <c r="N150" s="1396"/>
      <c r="O150" s="1396"/>
      <c r="P150" s="1396"/>
      <c r="Q150" s="1396"/>
      <c r="R150" s="1396"/>
      <c r="S150" s="1396"/>
      <c r="T150" s="1396"/>
      <c r="U150" s="1396"/>
      <c r="V150" s="1396"/>
      <c r="W150" s="1396"/>
      <c r="X150" s="1396"/>
      <c r="Y150" s="1396"/>
      <c r="Z150" s="1396"/>
      <c r="AA150" s="1396"/>
      <c r="AB150" s="1396"/>
      <c r="AC150" s="1396"/>
      <c r="AD150" s="1396"/>
      <c r="AE150" s="1396"/>
      <c r="AF150" s="1396"/>
      <c r="AG150" s="1396"/>
      <c r="AH150" s="1396"/>
      <c r="AI150" s="1396"/>
      <c r="AJ150" s="1396"/>
      <c r="AK150" s="1396"/>
      <c r="AL150" s="1396"/>
      <c r="AM150" s="1396"/>
      <c r="AN150" s="1396"/>
      <c r="AO150" s="1396"/>
      <c r="AP150" s="1396"/>
      <c r="AQ150" s="1396"/>
      <c r="AR150" s="1396"/>
      <c r="AS150" s="1396"/>
      <c r="AT150" s="1396"/>
      <c r="AU150" s="1396"/>
      <c r="AV150" s="1396"/>
      <c r="AW150" s="1397"/>
    </row>
    <row r="151" spans="1:49" s="336" customFormat="1" ht="12.6" customHeight="1">
      <c r="A151" s="366" t="s">
        <v>3190</v>
      </c>
      <c r="B151" s="329"/>
      <c r="C151" s="329"/>
      <c r="D151" s="329"/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329"/>
      <c r="AG151" s="329"/>
      <c r="AH151" s="329"/>
      <c r="AI151" s="329"/>
      <c r="AJ151" s="329"/>
      <c r="AK151" s="329"/>
      <c r="AL151" s="329"/>
      <c r="AM151" s="329"/>
      <c r="AN151" s="329"/>
      <c r="AO151" s="329"/>
      <c r="AP151" s="329"/>
      <c r="AQ151" s="329"/>
      <c r="AR151" s="329"/>
      <c r="AS151" s="329"/>
      <c r="AT151" s="329"/>
      <c r="AU151" s="329"/>
      <c r="AV151" s="329"/>
      <c r="AW151" s="329"/>
    </row>
    <row r="152" spans="1:49" s="336" customFormat="1" ht="12.6" customHeight="1">
      <c r="A152" s="329" t="s">
        <v>3191</v>
      </c>
      <c r="B152" s="329"/>
      <c r="C152" s="329"/>
      <c r="D152" s="329"/>
      <c r="E152" s="329"/>
      <c r="F152" s="329"/>
      <c r="G152" s="329"/>
      <c r="H152" s="329"/>
      <c r="I152" s="329"/>
      <c r="J152" s="329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29"/>
      <c r="Z152" s="329"/>
      <c r="AA152" s="329"/>
      <c r="AB152" s="329"/>
      <c r="AC152" s="329"/>
      <c r="AD152" s="329"/>
      <c r="AE152" s="329"/>
      <c r="AF152" s="329"/>
      <c r="AG152" s="329"/>
      <c r="AH152" s="329"/>
      <c r="AI152" s="329"/>
      <c r="AJ152" s="329"/>
      <c r="AK152" s="329"/>
      <c r="AL152" s="329"/>
      <c r="AM152" s="329"/>
      <c r="AN152" s="329"/>
      <c r="AO152" s="329"/>
      <c r="AP152" s="329"/>
      <c r="AQ152" s="329"/>
      <c r="AR152" s="329"/>
      <c r="AS152" s="329"/>
      <c r="AT152" s="329"/>
      <c r="AU152" s="329"/>
      <c r="AV152" s="329"/>
      <c r="AW152" s="329"/>
    </row>
    <row r="153" spans="1:49" s="336" customFormat="1" ht="12.6" customHeight="1">
      <c r="A153" s="1377"/>
      <c r="B153" s="1378"/>
      <c r="C153" s="1378"/>
      <c r="D153" s="1378"/>
      <c r="E153" s="1378"/>
      <c r="F153" s="1378"/>
      <c r="G153" s="1378"/>
      <c r="H153" s="1378"/>
      <c r="I153" s="317"/>
      <c r="J153" s="365"/>
      <c r="K153" s="365"/>
      <c r="L153" s="365"/>
      <c r="M153" s="381"/>
      <c r="N153" s="380"/>
      <c r="O153" s="317"/>
      <c r="P153" s="365"/>
      <c r="Q153" s="381"/>
      <c r="R153" s="380"/>
      <c r="S153" s="365"/>
      <c r="T153" s="365"/>
      <c r="U153" s="365"/>
      <c r="V153" s="381"/>
      <c r="W153" s="1377"/>
      <c r="X153" s="1378"/>
      <c r="Y153" s="1378"/>
      <c r="Z153" s="1378"/>
      <c r="AA153" s="1378"/>
      <c r="AB153" s="1379"/>
      <c r="AC153" s="1377"/>
      <c r="AD153" s="1378"/>
      <c r="AE153" s="1378"/>
      <c r="AF153" s="1378"/>
      <c r="AG153" s="1378"/>
      <c r="AH153" s="1379"/>
      <c r="AI153" s="1377"/>
      <c r="AJ153" s="1378"/>
      <c r="AK153" s="1378"/>
      <c r="AL153" s="1378"/>
      <c r="AM153" s="1378"/>
      <c r="AN153" s="1378"/>
      <c r="AO153" s="1378"/>
      <c r="AP153" s="1379"/>
      <c r="AQ153" s="1413"/>
      <c r="AR153" s="1413"/>
      <c r="AS153" s="1413"/>
      <c r="AT153" s="1413"/>
      <c r="AU153" s="1413"/>
      <c r="AV153" s="1413"/>
      <c r="AW153" s="1413"/>
    </row>
    <row r="154" spans="1:49" s="336" customFormat="1" ht="12.6" customHeight="1">
      <c r="A154" s="1412" t="s">
        <v>469</v>
      </c>
      <c r="B154" s="1413"/>
      <c r="C154" s="1413"/>
      <c r="D154" s="1413"/>
      <c r="E154" s="1413"/>
      <c r="F154" s="1413"/>
      <c r="G154" s="1413"/>
      <c r="H154" s="1413"/>
      <c r="I154" s="1413"/>
      <c r="J154" s="1413"/>
      <c r="K154" s="1413"/>
      <c r="L154" s="1413"/>
      <c r="M154" s="1414"/>
      <c r="N154" s="1412" t="s">
        <v>563</v>
      </c>
      <c r="O154" s="1413"/>
      <c r="P154" s="1413"/>
      <c r="Q154" s="1414"/>
      <c r="R154" s="1412"/>
      <c r="S154" s="1413"/>
      <c r="T154" s="1413"/>
      <c r="U154" s="1413"/>
      <c r="V154" s="1414"/>
      <c r="W154" s="1412" t="s">
        <v>560</v>
      </c>
      <c r="X154" s="1413"/>
      <c r="Y154" s="1413"/>
      <c r="Z154" s="1413"/>
      <c r="AA154" s="1413"/>
      <c r="AB154" s="1414"/>
      <c r="AC154" s="1412" t="s">
        <v>1717</v>
      </c>
      <c r="AD154" s="1413"/>
      <c r="AE154" s="1413"/>
      <c r="AF154" s="1413"/>
      <c r="AG154" s="1413"/>
      <c r="AH154" s="1414"/>
      <c r="AI154" s="1412" t="s">
        <v>3192</v>
      </c>
      <c r="AJ154" s="1413"/>
      <c r="AK154" s="1413"/>
      <c r="AL154" s="1413"/>
      <c r="AM154" s="1413"/>
      <c r="AN154" s="1413"/>
      <c r="AO154" s="1413"/>
      <c r="AP154" s="1414"/>
      <c r="AQ154" s="1413"/>
      <c r="AR154" s="1413"/>
      <c r="AS154" s="1413"/>
      <c r="AT154" s="1413"/>
      <c r="AU154" s="1413"/>
      <c r="AV154" s="1413"/>
      <c r="AW154" s="1413"/>
    </row>
    <row r="155" spans="1:49" s="336" customFormat="1" ht="12.6" customHeight="1">
      <c r="A155" s="376"/>
      <c r="B155" s="315"/>
      <c r="C155" s="315"/>
      <c r="D155" s="315"/>
      <c r="E155" s="315"/>
      <c r="F155" s="315"/>
      <c r="G155" s="315"/>
      <c r="H155" s="315"/>
      <c r="I155" s="315"/>
      <c r="J155" s="315"/>
      <c r="K155" s="315"/>
      <c r="L155" s="315"/>
      <c r="M155" s="334"/>
      <c r="N155" s="376"/>
      <c r="O155" s="315"/>
      <c r="P155" s="315"/>
      <c r="Q155" s="334"/>
      <c r="R155" s="1412" t="s">
        <v>1703</v>
      </c>
      <c r="S155" s="1413"/>
      <c r="T155" s="1413"/>
      <c r="U155" s="1413"/>
      <c r="V155" s="1414"/>
      <c r="W155" s="1412" t="s">
        <v>3193</v>
      </c>
      <c r="X155" s="1413"/>
      <c r="Y155" s="1413"/>
      <c r="Z155" s="1413"/>
      <c r="AA155" s="1413"/>
      <c r="AB155" s="1414"/>
      <c r="AC155" s="1412" t="s">
        <v>3194</v>
      </c>
      <c r="AD155" s="1413"/>
      <c r="AE155" s="1413"/>
      <c r="AF155" s="1413"/>
      <c r="AG155" s="1413"/>
      <c r="AH155" s="1414"/>
      <c r="AI155" s="1412" t="s">
        <v>3195</v>
      </c>
      <c r="AJ155" s="1413"/>
      <c r="AK155" s="1413"/>
      <c r="AL155" s="1413"/>
      <c r="AM155" s="1413"/>
      <c r="AN155" s="1413"/>
      <c r="AO155" s="1413"/>
      <c r="AP155" s="1414"/>
      <c r="AQ155" s="1413"/>
      <c r="AR155" s="1413"/>
      <c r="AS155" s="1413"/>
      <c r="AT155" s="1413"/>
      <c r="AU155" s="1413"/>
      <c r="AV155" s="1413"/>
      <c r="AW155" s="1413"/>
    </row>
    <row r="156" spans="1:49" s="336" customFormat="1" ht="12.6" customHeight="1">
      <c r="A156" s="376"/>
      <c r="B156" s="315"/>
      <c r="C156" s="315"/>
      <c r="D156" s="315"/>
      <c r="E156" s="315"/>
      <c r="F156" s="315"/>
      <c r="G156" s="315"/>
      <c r="H156" s="315"/>
      <c r="I156" s="315"/>
      <c r="J156" s="315"/>
      <c r="K156" s="315"/>
      <c r="L156" s="315"/>
      <c r="M156" s="334"/>
      <c r="N156" s="376"/>
      <c r="O156" s="315"/>
      <c r="P156" s="315"/>
      <c r="Q156" s="334"/>
      <c r="R156" s="1412" t="s">
        <v>476</v>
      </c>
      <c r="S156" s="1413"/>
      <c r="T156" s="1413"/>
      <c r="U156" s="1413"/>
      <c r="V156" s="1414"/>
      <c r="W156" s="376"/>
      <c r="X156" s="315"/>
      <c r="Y156" s="315"/>
      <c r="Z156" s="315"/>
      <c r="AA156" s="315"/>
      <c r="AB156" s="334"/>
      <c r="AC156" s="1412"/>
      <c r="AD156" s="1413"/>
      <c r="AE156" s="1413"/>
      <c r="AF156" s="1413"/>
      <c r="AG156" s="1413"/>
      <c r="AH156" s="1414"/>
      <c r="AI156" s="1412" t="s">
        <v>1643</v>
      </c>
      <c r="AJ156" s="1413"/>
      <c r="AK156" s="1413"/>
      <c r="AL156" s="1413"/>
      <c r="AM156" s="1413"/>
      <c r="AN156" s="1413"/>
      <c r="AO156" s="1413"/>
      <c r="AP156" s="1414"/>
      <c r="AQ156" s="1413"/>
      <c r="AR156" s="1413"/>
      <c r="AS156" s="1413"/>
      <c r="AT156" s="1413"/>
      <c r="AU156" s="1413"/>
      <c r="AV156" s="1413"/>
      <c r="AW156" s="1413"/>
    </row>
    <row r="157" spans="1:49" s="336" customFormat="1" ht="12.6" customHeight="1">
      <c r="A157" s="1380" t="s">
        <v>817</v>
      </c>
      <c r="B157" s="1381"/>
      <c r="C157" s="1381"/>
      <c r="D157" s="1381"/>
      <c r="E157" s="1381"/>
      <c r="F157" s="1381"/>
      <c r="G157" s="1381"/>
      <c r="H157" s="1381"/>
      <c r="I157" s="1381"/>
      <c r="J157" s="1381"/>
      <c r="K157" s="1381"/>
      <c r="L157" s="1381"/>
      <c r="M157" s="1382"/>
      <c r="N157" s="1380" t="s">
        <v>818</v>
      </c>
      <c r="O157" s="1381"/>
      <c r="P157" s="1381"/>
      <c r="Q157" s="1382"/>
      <c r="R157" s="1380" t="s">
        <v>819</v>
      </c>
      <c r="S157" s="1381"/>
      <c r="T157" s="1381"/>
      <c r="U157" s="1381"/>
      <c r="V157" s="1382"/>
      <c r="W157" s="1380" t="s">
        <v>477</v>
      </c>
      <c r="X157" s="1381"/>
      <c r="Y157" s="1381"/>
      <c r="Z157" s="1381"/>
      <c r="AA157" s="1381"/>
      <c r="AB157" s="1382"/>
      <c r="AC157" s="1380" t="s">
        <v>478</v>
      </c>
      <c r="AD157" s="1381"/>
      <c r="AE157" s="1381"/>
      <c r="AF157" s="1381"/>
      <c r="AG157" s="1381"/>
      <c r="AH157" s="1382"/>
      <c r="AI157" s="1380" t="s">
        <v>481</v>
      </c>
      <c r="AJ157" s="1381"/>
      <c r="AK157" s="1381"/>
      <c r="AL157" s="1381"/>
      <c r="AM157" s="1381"/>
      <c r="AN157" s="1381"/>
      <c r="AO157" s="1381"/>
      <c r="AP157" s="1382"/>
      <c r="AQ157" s="1413"/>
      <c r="AR157" s="1413"/>
      <c r="AS157" s="1413"/>
      <c r="AT157" s="1413"/>
      <c r="AU157" s="1413"/>
      <c r="AV157" s="1413"/>
      <c r="AW157" s="1413"/>
    </row>
    <row r="158" spans="1:49" s="336" customFormat="1" ht="12.6" customHeight="1">
      <c r="A158" s="1423" t="s">
        <v>3196</v>
      </c>
      <c r="B158" s="1415"/>
      <c r="C158" s="1415"/>
      <c r="D158" s="1415"/>
      <c r="E158" s="1415"/>
      <c r="F158" s="1415"/>
      <c r="G158" s="1415"/>
      <c r="H158" s="1415"/>
      <c r="I158" s="1415"/>
      <c r="J158" s="1415"/>
      <c r="K158" s="1415"/>
      <c r="L158" s="1415"/>
      <c r="M158" s="1415"/>
      <c r="N158" s="1424"/>
      <c r="O158" s="1424"/>
      <c r="P158" s="1424"/>
      <c r="Q158" s="1424"/>
      <c r="R158" s="1424"/>
      <c r="S158" s="1424"/>
      <c r="T158" s="1424"/>
      <c r="U158" s="1424"/>
      <c r="V158" s="1424"/>
      <c r="W158" s="1424"/>
      <c r="X158" s="1424"/>
      <c r="Y158" s="1424"/>
      <c r="Z158" s="1424"/>
      <c r="AA158" s="1424"/>
      <c r="AB158" s="1424"/>
      <c r="AC158" s="1424"/>
      <c r="AD158" s="1424"/>
      <c r="AE158" s="1424"/>
      <c r="AF158" s="1424"/>
      <c r="AG158" s="1424"/>
      <c r="AH158" s="1424"/>
      <c r="AI158" s="1424"/>
      <c r="AJ158" s="1424"/>
      <c r="AK158" s="1424"/>
      <c r="AL158" s="1424"/>
      <c r="AM158" s="1424"/>
      <c r="AN158" s="1424"/>
      <c r="AO158" s="1424"/>
      <c r="AP158" s="1425"/>
      <c r="AQ158" s="1426"/>
      <c r="AR158" s="1426"/>
      <c r="AS158" s="1426"/>
      <c r="AT158" s="1426"/>
      <c r="AU158" s="1426"/>
      <c r="AV158" s="1426"/>
      <c r="AW158" s="1426"/>
    </row>
    <row r="159" spans="1:49" s="336" customFormat="1" ht="12.6" customHeight="1">
      <c r="A159" s="1419"/>
      <c r="B159" s="1420"/>
      <c r="C159" s="1420"/>
      <c r="D159" s="1420"/>
      <c r="E159" s="1420"/>
      <c r="F159" s="1420"/>
      <c r="G159" s="1420"/>
      <c r="H159" s="1420"/>
      <c r="I159" s="1420"/>
      <c r="J159" s="1420"/>
      <c r="K159" s="1420"/>
      <c r="L159" s="1420"/>
      <c r="M159" s="1421"/>
      <c r="N159" s="1422"/>
      <c r="O159" s="1422"/>
      <c r="P159" s="1422"/>
      <c r="Q159" s="1422"/>
      <c r="R159" s="1041"/>
      <c r="S159" s="1041"/>
      <c r="T159" s="1041"/>
      <c r="U159" s="1041"/>
      <c r="V159" s="1041"/>
      <c r="W159" s="1327"/>
      <c r="X159" s="1327"/>
      <c r="Y159" s="1327"/>
      <c r="Z159" s="1327"/>
      <c r="AA159" s="1327"/>
      <c r="AB159" s="1327"/>
      <c r="AC159" s="1041"/>
      <c r="AD159" s="1041"/>
      <c r="AE159" s="1041"/>
      <c r="AF159" s="1041"/>
      <c r="AG159" s="1041"/>
      <c r="AH159" s="1041"/>
      <c r="AI159" s="1041"/>
      <c r="AJ159" s="1041"/>
      <c r="AK159" s="1041"/>
      <c r="AL159" s="1041"/>
      <c r="AM159" s="1041"/>
      <c r="AN159" s="1041"/>
      <c r="AO159" s="1041"/>
      <c r="AP159" s="1041"/>
      <c r="AQ159" s="1418"/>
      <c r="AR159" s="1418"/>
      <c r="AS159" s="1418"/>
      <c r="AT159" s="1418"/>
      <c r="AU159" s="1418"/>
      <c r="AV159" s="1418"/>
      <c r="AW159" s="1418"/>
    </row>
    <row r="160" spans="1:49" s="336" customFormat="1" ht="12.6" customHeight="1">
      <c r="A160" s="1419"/>
      <c r="B160" s="1420"/>
      <c r="C160" s="1420"/>
      <c r="D160" s="1420"/>
      <c r="E160" s="1420"/>
      <c r="F160" s="1420"/>
      <c r="G160" s="1420"/>
      <c r="H160" s="1420"/>
      <c r="I160" s="1420"/>
      <c r="J160" s="1420"/>
      <c r="K160" s="1420"/>
      <c r="L160" s="1420"/>
      <c r="M160" s="1421"/>
      <c r="N160" s="1422"/>
      <c r="O160" s="1422"/>
      <c r="P160" s="1422"/>
      <c r="Q160" s="1422"/>
      <c r="R160" s="1041"/>
      <c r="S160" s="1041"/>
      <c r="T160" s="1041"/>
      <c r="U160" s="1041"/>
      <c r="V160" s="1041"/>
      <c r="W160" s="1327"/>
      <c r="X160" s="1327"/>
      <c r="Y160" s="1327"/>
      <c r="Z160" s="1327"/>
      <c r="AA160" s="1327"/>
      <c r="AB160" s="1327"/>
      <c r="AC160" s="1041"/>
      <c r="AD160" s="1041"/>
      <c r="AE160" s="1041"/>
      <c r="AF160" s="1041"/>
      <c r="AG160" s="1041"/>
      <c r="AH160" s="1041"/>
      <c r="AI160" s="1041"/>
      <c r="AJ160" s="1041"/>
      <c r="AK160" s="1041"/>
      <c r="AL160" s="1041"/>
      <c r="AM160" s="1041"/>
      <c r="AN160" s="1041"/>
      <c r="AO160" s="1041"/>
      <c r="AP160" s="1041"/>
      <c r="AQ160" s="1418"/>
      <c r="AR160" s="1418"/>
      <c r="AS160" s="1418"/>
      <c r="AT160" s="1418"/>
      <c r="AU160" s="1418"/>
      <c r="AV160" s="1418"/>
      <c r="AW160" s="1418"/>
    </row>
    <row r="161" spans="1:49" s="336" customFormat="1" ht="12.6" customHeight="1">
      <c r="A161" s="1419"/>
      <c r="B161" s="1420"/>
      <c r="C161" s="1420"/>
      <c r="D161" s="1420"/>
      <c r="E161" s="1420"/>
      <c r="F161" s="1420"/>
      <c r="G161" s="1420"/>
      <c r="H161" s="1420"/>
      <c r="I161" s="1420"/>
      <c r="J161" s="1420"/>
      <c r="K161" s="1420"/>
      <c r="L161" s="1420"/>
      <c r="M161" s="1421"/>
      <c r="N161" s="1422"/>
      <c r="O161" s="1422"/>
      <c r="P161" s="1422"/>
      <c r="Q161" s="1422"/>
      <c r="R161" s="1041"/>
      <c r="S161" s="1041"/>
      <c r="T161" s="1041"/>
      <c r="U161" s="1041"/>
      <c r="V161" s="1041"/>
      <c r="W161" s="1327"/>
      <c r="X161" s="1327"/>
      <c r="Y161" s="1327"/>
      <c r="Z161" s="1327"/>
      <c r="AA161" s="1327"/>
      <c r="AB161" s="1327"/>
      <c r="AC161" s="1041"/>
      <c r="AD161" s="1041"/>
      <c r="AE161" s="1041"/>
      <c r="AF161" s="1041"/>
      <c r="AG161" s="1041"/>
      <c r="AH161" s="1041"/>
      <c r="AI161" s="1041"/>
      <c r="AJ161" s="1041"/>
      <c r="AK161" s="1041"/>
      <c r="AL161" s="1041"/>
      <c r="AM161" s="1041"/>
      <c r="AN161" s="1041"/>
      <c r="AO161" s="1041"/>
      <c r="AP161" s="1041"/>
      <c r="AQ161" s="1418"/>
      <c r="AR161" s="1418"/>
      <c r="AS161" s="1418"/>
      <c r="AT161" s="1418"/>
      <c r="AU161" s="1418"/>
      <c r="AV161" s="1418"/>
      <c r="AW161" s="1418"/>
    </row>
    <row r="162" spans="1:49" s="336" customFormat="1" ht="12.6" customHeight="1">
      <c r="A162" s="1423" t="s">
        <v>3197</v>
      </c>
      <c r="B162" s="1415"/>
      <c r="C162" s="1415"/>
      <c r="D162" s="1415"/>
      <c r="E162" s="1415"/>
      <c r="F162" s="1415"/>
      <c r="G162" s="1415"/>
      <c r="H162" s="1415"/>
      <c r="I162" s="1415"/>
      <c r="J162" s="1415"/>
      <c r="K162" s="1415"/>
      <c r="L162" s="1415"/>
      <c r="M162" s="1415"/>
      <c r="N162" s="1424"/>
      <c r="O162" s="1424"/>
      <c r="P162" s="1424"/>
      <c r="Q162" s="1424"/>
      <c r="R162" s="1424"/>
      <c r="S162" s="1424"/>
      <c r="T162" s="1424"/>
      <c r="U162" s="1424"/>
      <c r="V162" s="1424"/>
      <c r="W162" s="1424"/>
      <c r="X162" s="1424"/>
      <c r="Y162" s="1424"/>
      <c r="Z162" s="1424"/>
      <c r="AA162" s="1424"/>
      <c r="AB162" s="1424"/>
      <c r="AC162" s="1427"/>
      <c r="AD162" s="1427"/>
      <c r="AE162" s="1427"/>
      <c r="AF162" s="1427"/>
      <c r="AG162" s="1427"/>
      <c r="AH162" s="1427"/>
      <c r="AI162" s="1427"/>
      <c r="AJ162" s="1427"/>
      <c r="AK162" s="1427"/>
      <c r="AL162" s="1427"/>
      <c r="AM162" s="1427"/>
      <c r="AN162" s="1427"/>
      <c r="AO162" s="1427"/>
      <c r="AP162" s="1428"/>
      <c r="AQ162" s="1426"/>
      <c r="AR162" s="1426"/>
      <c r="AS162" s="1426"/>
      <c r="AT162" s="1426"/>
      <c r="AU162" s="1426"/>
      <c r="AV162" s="1426"/>
      <c r="AW162" s="1426"/>
    </row>
    <row r="163" spans="1:49" s="336" customFormat="1" ht="12.6" customHeight="1">
      <c r="A163" s="1419"/>
      <c r="B163" s="1420"/>
      <c r="C163" s="1420"/>
      <c r="D163" s="1420"/>
      <c r="E163" s="1420"/>
      <c r="F163" s="1420"/>
      <c r="G163" s="1420"/>
      <c r="H163" s="1420"/>
      <c r="I163" s="1420"/>
      <c r="J163" s="1420"/>
      <c r="K163" s="1420"/>
      <c r="L163" s="1420"/>
      <c r="M163" s="1421"/>
      <c r="N163" s="1422"/>
      <c r="O163" s="1422"/>
      <c r="P163" s="1422"/>
      <c r="Q163" s="1422"/>
      <c r="R163" s="1041"/>
      <c r="S163" s="1041"/>
      <c r="T163" s="1041"/>
      <c r="U163" s="1041"/>
      <c r="V163" s="1041"/>
      <c r="W163" s="1327"/>
      <c r="X163" s="1327"/>
      <c r="Y163" s="1327"/>
      <c r="Z163" s="1327"/>
      <c r="AA163" s="1327"/>
      <c r="AB163" s="1327"/>
      <c r="AC163" s="1041"/>
      <c r="AD163" s="1041"/>
      <c r="AE163" s="1041"/>
      <c r="AF163" s="1041"/>
      <c r="AG163" s="1041"/>
      <c r="AH163" s="1041"/>
      <c r="AI163" s="1041"/>
      <c r="AJ163" s="1041"/>
      <c r="AK163" s="1041"/>
      <c r="AL163" s="1041"/>
      <c r="AM163" s="1041"/>
      <c r="AN163" s="1041"/>
      <c r="AO163" s="1041"/>
      <c r="AP163" s="1041"/>
      <c r="AQ163" s="1418"/>
      <c r="AR163" s="1418"/>
      <c r="AS163" s="1418"/>
      <c r="AT163" s="1418"/>
      <c r="AU163" s="1418"/>
      <c r="AV163" s="1418"/>
      <c r="AW163" s="1418"/>
    </row>
    <row r="164" spans="1:49" s="336" customFormat="1" ht="12.6" customHeight="1">
      <c r="A164" s="1419"/>
      <c r="B164" s="1420"/>
      <c r="C164" s="1420"/>
      <c r="D164" s="1420"/>
      <c r="E164" s="1420"/>
      <c r="F164" s="1420"/>
      <c r="G164" s="1420"/>
      <c r="H164" s="1420"/>
      <c r="I164" s="1420"/>
      <c r="J164" s="1420"/>
      <c r="K164" s="1420"/>
      <c r="L164" s="1420"/>
      <c r="M164" s="1421"/>
      <c r="N164" s="1422"/>
      <c r="O164" s="1422"/>
      <c r="P164" s="1422"/>
      <c r="Q164" s="1422"/>
      <c r="R164" s="1041"/>
      <c r="S164" s="1041"/>
      <c r="T164" s="1041"/>
      <c r="U164" s="1041"/>
      <c r="V164" s="1041"/>
      <c r="W164" s="1327"/>
      <c r="X164" s="1327"/>
      <c r="Y164" s="1327"/>
      <c r="Z164" s="1327"/>
      <c r="AA164" s="1327"/>
      <c r="AB164" s="1327"/>
      <c r="AC164" s="1041"/>
      <c r="AD164" s="1041"/>
      <c r="AE164" s="1041"/>
      <c r="AF164" s="1041"/>
      <c r="AG164" s="1041"/>
      <c r="AH164" s="1041"/>
      <c r="AI164" s="1041"/>
      <c r="AJ164" s="1041"/>
      <c r="AK164" s="1041"/>
      <c r="AL164" s="1041"/>
      <c r="AM164" s="1041"/>
      <c r="AN164" s="1041"/>
      <c r="AO164" s="1041"/>
      <c r="AP164" s="1041"/>
      <c r="AQ164" s="1418"/>
      <c r="AR164" s="1418"/>
      <c r="AS164" s="1418"/>
      <c r="AT164" s="1418"/>
      <c r="AU164" s="1418"/>
      <c r="AV164" s="1418"/>
      <c r="AW164" s="1418"/>
    </row>
    <row r="165" spans="1:49" s="336" customFormat="1" ht="12.6" customHeight="1">
      <c r="A165" s="1419"/>
      <c r="B165" s="1420"/>
      <c r="C165" s="1420"/>
      <c r="D165" s="1420"/>
      <c r="E165" s="1420"/>
      <c r="F165" s="1420"/>
      <c r="G165" s="1420"/>
      <c r="H165" s="1420"/>
      <c r="I165" s="1420"/>
      <c r="J165" s="1420"/>
      <c r="K165" s="1420"/>
      <c r="L165" s="1420"/>
      <c r="M165" s="1421"/>
      <c r="N165" s="1422"/>
      <c r="O165" s="1422"/>
      <c r="P165" s="1422"/>
      <c r="Q165" s="1422"/>
      <c r="R165" s="1041"/>
      <c r="S165" s="1041"/>
      <c r="T165" s="1041"/>
      <c r="U165" s="1041"/>
      <c r="V165" s="1041"/>
      <c r="W165" s="1327"/>
      <c r="X165" s="1327"/>
      <c r="Y165" s="1327"/>
      <c r="Z165" s="1327"/>
      <c r="AA165" s="1327"/>
      <c r="AB165" s="1327"/>
      <c r="AC165" s="1041"/>
      <c r="AD165" s="1041"/>
      <c r="AE165" s="1041"/>
      <c r="AF165" s="1041"/>
      <c r="AG165" s="1041"/>
      <c r="AH165" s="1041"/>
      <c r="AI165" s="1041"/>
      <c r="AJ165" s="1041"/>
      <c r="AK165" s="1041"/>
      <c r="AL165" s="1041"/>
      <c r="AM165" s="1041"/>
      <c r="AN165" s="1041"/>
      <c r="AO165" s="1041"/>
      <c r="AP165" s="1041"/>
      <c r="AQ165" s="1418"/>
      <c r="AR165" s="1418"/>
      <c r="AS165" s="1418"/>
      <c r="AT165" s="1418"/>
      <c r="AU165" s="1418"/>
      <c r="AV165" s="1418"/>
      <c r="AW165" s="1418"/>
    </row>
    <row r="166" spans="1:49" s="336" customFormat="1" ht="12.6" customHeight="1">
      <c r="A166" s="404" t="s">
        <v>3198</v>
      </c>
      <c r="B166" s="397"/>
      <c r="C166" s="397"/>
      <c r="D166" s="397"/>
      <c r="E166" s="397"/>
      <c r="F166" s="397"/>
      <c r="G166" s="397"/>
      <c r="H166" s="397"/>
      <c r="I166" s="397"/>
      <c r="J166" s="397"/>
      <c r="K166" s="397"/>
      <c r="L166" s="397"/>
      <c r="M166" s="397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29"/>
      <c r="Z166" s="329"/>
      <c r="AA166" s="329"/>
      <c r="AB166" s="329"/>
      <c r="AC166" s="329"/>
      <c r="AD166" s="329"/>
      <c r="AE166" s="329"/>
      <c r="AF166" s="329"/>
      <c r="AG166" s="329"/>
      <c r="AH166" s="329"/>
      <c r="AI166" s="329"/>
      <c r="AJ166" s="329"/>
      <c r="AK166" s="329"/>
      <c r="AL166" s="329"/>
      <c r="AM166" s="329"/>
      <c r="AN166" s="329"/>
      <c r="AO166" s="329"/>
      <c r="AP166" s="329"/>
      <c r="AQ166" s="329"/>
      <c r="AR166" s="329"/>
      <c r="AS166" s="329"/>
      <c r="AT166" s="329"/>
      <c r="AU166" s="329"/>
      <c r="AV166" s="329"/>
      <c r="AW166" s="329"/>
    </row>
    <row r="167" spans="1:49" s="336" customFormat="1" ht="12.6" customHeight="1">
      <c r="A167" s="1419"/>
      <c r="B167" s="1420"/>
      <c r="C167" s="1420"/>
      <c r="D167" s="1420"/>
      <c r="E167" s="1420"/>
      <c r="F167" s="1420"/>
      <c r="G167" s="1420"/>
      <c r="H167" s="1420"/>
      <c r="I167" s="1420"/>
      <c r="J167" s="1420"/>
      <c r="K167" s="1420"/>
      <c r="L167" s="1420"/>
      <c r="M167" s="1421"/>
      <c r="N167" s="1422"/>
      <c r="O167" s="1422"/>
      <c r="P167" s="1422"/>
      <c r="Q167" s="1422"/>
      <c r="R167" s="1041"/>
      <c r="S167" s="1041"/>
      <c r="T167" s="1041"/>
      <c r="U167" s="1041"/>
      <c r="V167" s="1041"/>
      <c r="W167" s="1327"/>
      <c r="X167" s="1327"/>
      <c r="Y167" s="1327"/>
      <c r="Z167" s="1327"/>
      <c r="AA167" s="1327"/>
      <c r="AB167" s="1327"/>
      <c r="AC167" s="1041"/>
      <c r="AD167" s="1041"/>
      <c r="AE167" s="1041"/>
      <c r="AF167" s="1041"/>
      <c r="AG167" s="1041"/>
      <c r="AH167" s="1041"/>
      <c r="AI167" s="1041"/>
      <c r="AJ167" s="1041"/>
      <c r="AK167" s="1041"/>
      <c r="AL167" s="1041"/>
      <c r="AM167" s="1041"/>
      <c r="AN167" s="1041"/>
      <c r="AO167" s="1041"/>
      <c r="AP167" s="1041"/>
      <c r="AQ167" s="329"/>
      <c r="AR167" s="329"/>
      <c r="AS167" s="329"/>
      <c r="AT167" s="329"/>
      <c r="AU167" s="329"/>
      <c r="AV167" s="329"/>
      <c r="AW167" s="329"/>
    </row>
    <row r="168" spans="1:49" s="336" customFormat="1" ht="12.6" customHeight="1">
      <c r="A168" s="1419"/>
      <c r="B168" s="1420"/>
      <c r="C168" s="1420"/>
      <c r="D168" s="1420"/>
      <c r="E168" s="1420"/>
      <c r="F168" s="1420"/>
      <c r="G168" s="1420"/>
      <c r="H168" s="1420"/>
      <c r="I168" s="1420"/>
      <c r="J168" s="1420"/>
      <c r="K168" s="1420"/>
      <c r="L168" s="1420"/>
      <c r="M168" s="1421"/>
      <c r="N168" s="1422"/>
      <c r="O168" s="1422"/>
      <c r="P168" s="1422"/>
      <c r="Q168" s="1422"/>
      <c r="R168" s="1041"/>
      <c r="S168" s="1041"/>
      <c r="T168" s="1041"/>
      <c r="U168" s="1041"/>
      <c r="V168" s="1041"/>
      <c r="W168" s="1327"/>
      <c r="X168" s="1327"/>
      <c r="Y168" s="1327"/>
      <c r="Z168" s="1327"/>
      <c r="AA168" s="1327"/>
      <c r="AB168" s="1327"/>
      <c r="AC168" s="1041"/>
      <c r="AD168" s="1041"/>
      <c r="AE168" s="1041"/>
      <c r="AF168" s="1041"/>
      <c r="AG168" s="1041"/>
      <c r="AH168" s="1041"/>
      <c r="AI168" s="1041"/>
      <c r="AJ168" s="1041"/>
      <c r="AK168" s="1041"/>
      <c r="AL168" s="1041"/>
      <c r="AM168" s="1041"/>
      <c r="AN168" s="1041"/>
      <c r="AO168" s="1041"/>
      <c r="AP168" s="1041"/>
      <c r="AQ168" s="329"/>
      <c r="AR168" s="329"/>
      <c r="AS168" s="329"/>
      <c r="AT168" s="329"/>
      <c r="AU168" s="329"/>
      <c r="AV168" s="329"/>
      <c r="AW168" s="329"/>
    </row>
    <row r="169" spans="1:49" s="336" customFormat="1" ht="12.6" customHeight="1">
      <c r="A169" s="1419"/>
      <c r="B169" s="1420"/>
      <c r="C169" s="1420"/>
      <c r="D169" s="1420"/>
      <c r="E169" s="1420"/>
      <c r="F169" s="1420"/>
      <c r="G169" s="1420"/>
      <c r="H169" s="1420"/>
      <c r="I169" s="1420"/>
      <c r="J169" s="1420"/>
      <c r="K169" s="1420"/>
      <c r="L169" s="1420"/>
      <c r="M169" s="1421"/>
      <c r="N169" s="1422"/>
      <c r="O169" s="1422"/>
      <c r="P169" s="1422"/>
      <c r="Q169" s="1422"/>
      <c r="R169" s="1041"/>
      <c r="S169" s="1041"/>
      <c r="T169" s="1041"/>
      <c r="U169" s="1041"/>
      <c r="V169" s="1041"/>
      <c r="W169" s="1327"/>
      <c r="X169" s="1327"/>
      <c r="Y169" s="1327"/>
      <c r="Z169" s="1327"/>
      <c r="AA169" s="1327"/>
      <c r="AB169" s="1327"/>
      <c r="AC169" s="1041"/>
      <c r="AD169" s="1041"/>
      <c r="AE169" s="1041"/>
      <c r="AF169" s="1041"/>
      <c r="AG169" s="1041"/>
      <c r="AH169" s="1041"/>
      <c r="AI169" s="1041"/>
      <c r="AJ169" s="1041"/>
      <c r="AK169" s="1041"/>
      <c r="AL169" s="1041"/>
      <c r="AM169" s="1041"/>
      <c r="AN169" s="1041"/>
      <c r="AO169" s="1041"/>
      <c r="AP169" s="1041"/>
      <c r="AQ169" s="329"/>
      <c r="AR169" s="329"/>
      <c r="AS169" s="329"/>
      <c r="AT169" s="329"/>
      <c r="AU169" s="329"/>
      <c r="AV169" s="329"/>
      <c r="AW169" s="329"/>
    </row>
    <row r="170" spans="1:49" s="336" customFormat="1" ht="12.6" customHeight="1">
      <c r="A170" s="315" t="s">
        <v>3150</v>
      </c>
      <c r="B170" s="289"/>
      <c r="C170" s="289"/>
      <c r="D170" s="289"/>
      <c r="E170" s="289"/>
      <c r="F170" s="289"/>
      <c r="G170" s="289"/>
      <c r="H170" s="289"/>
      <c r="I170" s="289"/>
      <c r="J170" s="289"/>
      <c r="K170" s="289"/>
      <c r="L170" s="289"/>
      <c r="M170" s="289"/>
      <c r="N170" s="289"/>
      <c r="O170" s="289"/>
      <c r="P170" s="289"/>
      <c r="Q170" s="289"/>
      <c r="R170" s="289"/>
      <c r="S170" s="289"/>
      <c r="T170" s="289"/>
      <c r="U170" s="289"/>
      <c r="V170" s="289"/>
      <c r="W170" s="289"/>
      <c r="X170" s="289"/>
      <c r="Y170" s="289"/>
      <c r="Z170" s="289"/>
      <c r="AA170" s="289"/>
      <c r="AB170" s="289"/>
      <c r="AC170" s="289"/>
      <c r="AD170" s="289"/>
      <c r="AE170" s="289"/>
      <c r="AF170" s="289"/>
      <c r="AG170" s="289"/>
      <c r="AH170" s="289"/>
      <c r="AI170" s="289"/>
      <c r="AJ170" s="289"/>
      <c r="AK170" s="289"/>
      <c r="AL170" s="289"/>
      <c r="AM170" s="289"/>
      <c r="AN170" s="289"/>
      <c r="AO170" s="289"/>
      <c r="AP170" s="289"/>
      <c r="AQ170" s="289"/>
      <c r="AR170" s="289"/>
      <c r="AS170" s="289"/>
      <c r="AT170" s="289"/>
      <c r="AU170" s="289"/>
      <c r="AV170" s="289"/>
      <c r="AW170" s="289"/>
    </row>
    <row r="171" spans="1:49" s="336" customFormat="1" ht="12.6" customHeight="1">
      <c r="A171" s="315" t="s">
        <v>2302</v>
      </c>
      <c r="B171" s="393"/>
      <c r="C171" s="393" t="str">
        <f>$C$2</f>
        <v>ELEKTROSYSTEM, a.s.</v>
      </c>
      <c r="D171" s="393"/>
      <c r="E171" s="393"/>
      <c r="F171" s="393"/>
      <c r="G171" s="393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610"/>
      <c r="AA171" s="289"/>
      <c r="AB171" s="289" t="s">
        <v>922</v>
      </c>
      <c r="AC171" s="289"/>
      <c r="AD171" s="1368">
        <f>SUM($AD$2)</f>
        <v>0</v>
      </c>
      <c r="AE171" s="1369"/>
      <c r="AF171" s="1369"/>
      <c r="AG171" s="1369"/>
      <c r="AH171" s="1369"/>
      <c r="AI171" s="1369"/>
      <c r="AJ171" s="1369"/>
      <c r="AK171" s="1370"/>
      <c r="AL171" s="289" t="s">
        <v>844</v>
      </c>
      <c r="AM171" s="289"/>
      <c r="AN171" s="1026" t="str">
        <f>VstupHlavička!$B$2</f>
        <v>21020448496</v>
      </c>
      <c r="AO171" s="1027"/>
      <c r="AP171" s="1027"/>
      <c r="AQ171" s="1027"/>
      <c r="AR171" s="1027"/>
      <c r="AS171" s="1027"/>
      <c r="AT171" s="1027"/>
      <c r="AU171" s="1027"/>
      <c r="AV171" s="1027"/>
      <c r="AW171" s="1028"/>
    </row>
    <row r="172" spans="1:49" s="336" customFormat="1" ht="12.6" customHeight="1">
      <c r="A172" s="329"/>
      <c r="B172" s="329"/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  <c r="AG172" s="329"/>
      <c r="AH172" s="329"/>
      <c r="AI172" s="329"/>
      <c r="AJ172" s="329"/>
      <c r="AK172" s="329"/>
      <c r="AL172" s="329"/>
      <c r="AM172" s="329"/>
      <c r="AN172" s="329"/>
      <c r="AO172" s="329"/>
      <c r="AP172" s="329"/>
      <c r="AQ172" s="329"/>
      <c r="AR172" s="329"/>
      <c r="AS172" s="329"/>
      <c r="AT172" s="329"/>
      <c r="AU172" s="329"/>
      <c r="AV172" s="329"/>
      <c r="AW172" s="329"/>
    </row>
    <row r="173" spans="1:49" s="336" customFormat="1" ht="12.6" customHeight="1">
      <c r="A173" s="366" t="s">
        <v>3199</v>
      </c>
      <c r="B173" s="329"/>
      <c r="C173" s="329"/>
      <c r="D173" s="329"/>
      <c r="E173" s="329"/>
      <c r="F173" s="329"/>
      <c r="G173" s="329"/>
      <c r="H173" s="329"/>
      <c r="I173" s="329"/>
      <c r="J173" s="329"/>
      <c r="K173" s="329"/>
      <c r="L173" s="329"/>
      <c r="M173" s="329"/>
      <c r="N173" s="329"/>
      <c r="O173" s="329"/>
      <c r="P173" s="329"/>
      <c r="Q173" s="329"/>
      <c r="R173" s="329"/>
      <c r="S173" s="329"/>
      <c r="T173" s="329"/>
      <c r="U173" s="329"/>
      <c r="V173" s="329"/>
      <c r="W173" s="329"/>
      <c r="X173" s="329"/>
      <c r="Y173" s="329"/>
      <c r="Z173" s="329"/>
      <c r="AA173" s="329"/>
      <c r="AB173" s="329"/>
      <c r="AC173" s="329"/>
      <c r="AD173" s="329"/>
      <c r="AE173" s="329"/>
      <c r="AF173" s="329"/>
      <c r="AG173" s="329"/>
      <c r="AH173" s="329"/>
      <c r="AI173" s="329"/>
      <c r="AJ173" s="329"/>
      <c r="AK173" s="329"/>
      <c r="AL173" s="329"/>
      <c r="AM173" s="329"/>
      <c r="AN173" s="329"/>
      <c r="AO173" s="329"/>
      <c r="AP173" s="329"/>
      <c r="AQ173" s="329"/>
      <c r="AR173" s="329"/>
      <c r="AS173" s="329"/>
      <c r="AT173" s="329"/>
      <c r="AU173" s="329"/>
      <c r="AV173" s="329"/>
      <c r="AW173" s="329"/>
    </row>
    <row r="174" spans="1:49" s="336" customFormat="1" ht="25.5" customHeight="1">
      <c r="A174" s="1383" t="s">
        <v>3200</v>
      </c>
      <c r="B174" s="1383"/>
      <c r="C174" s="1383"/>
      <c r="D174" s="1383"/>
      <c r="E174" s="1383"/>
      <c r="F174" s="1383"/>
      <c r="G174" s="1383"/>
      <c r="H174" s="1383"/>
      <c r="I174" s="1383"/>
      <c r="J174" s="1383"/>
      <c r="K174" s="1383"/>
      <c r="L174" s="1383"/>
      <c r="M174" s="1383"/>
      <c r="N174" s="1383"/>
      <c r="O174" s="1383"/>
      <c r="P174" s="1383"/>
      <c r="Q174" s="1383"/>
      <c r="R174" s="1383"/>
      <c r="S174" s="1383"/>
      <c r="T174" s="1383"/>
      <c r="U174" s="1383"/>
      <c r="V174" s="1383"/>
      <c r="W174" s="1383"/>
      <c r="X174" s="1383"/>
      <c r="Y174" s="1383"/>
      <c r="Z174" s="1383"/>
      <c r="AA174" s="1383"/>
      <c r="AB174" s="1383"/>
      <c r="AC174" s="1383"/>
      <c r="AD174" s="1383"/>
      <c r="AE174" s="1383"/>
      <c r="AF174" s="1383"/>
      <c r="AG174" s="1383"/>
      <c r="AH174" s="1383"/>
      <c r="AI174" s="1383"/>
      <c r="AJ174" s="1383"/>
      <c r="AK174" s="1383"/>
      <c r="AL174" s="1383"/>
      <c r="AM174" s="1383"/>
      <c r="AN174" s="1383"/>
      <c r="AO174" s="1383"/>
      <c r="AP174" s="1383"/>
      <c r="AQ174" s="1383"/>
      <c r="AR174" s="1383"/>
      <c r="AS174" s="1383"/>
      <c r="AT174" s="1383"/>
      <c r="AU174" s="1383"/>
      <c r="AV174" s="1383"/>
      <c r="AW174" s="1383"/>
    </row>
    <row r="175" spans="1:49" s="336" customFormat="1" ht="12.6" customHeight="1">
      <c r="A175" s="1429" t="s">
        <v>3201</v>
      </c>
      <c r="B175" s="1429"/>
      <c r="C175" s="1429"/>
      <c r="D175" s="1429"/>
      <c r="E175" s="1429"/>
      <c r="F175" s="1429"/>
      <c r="G175" s="1429"/>
      <c r="H175" s="1429"/>
      <c r="I175" s="1429"/>
      <c r="J175" s="1429"/>
      <c r="K175" s="1429"/>
      <c r="L175" s="1429"/>
      <c r="M175" s="1429"/>
      <c r="N175" s="1429"/>
      <c r="O175" s="1429"/>
      <c r="P175" s="1429"/>
      <c r="Q175" s="1429"/>
      <c r="R175" s="1429" t="s">
        <v>1535</v>
      </c>
      <c r="S175" s="1429"/>
      <c r="T175" s="1429"/>
      <c r="U175" s="1429"/>
      <c r="V175" s="1429"/>
      <c r="W175" s="1429"/>
      <c r="X175" s="1429"/>
      <c r="Y175" s="1429"/>
      <c r="Z175" s="1429"/>
      <c r="AA175" s="1429" t="s">
        <v>3202</v>
      </c>
      <c r="AB175" s="1429"/>
      <c r="AC175" s="1429"/>
      <c r="AD175" s="1429"/>
      <c r="AE175" s="1429"/>
      <c r="AF175" s="1429"/>
      <c r="AG175" s="1429"/>
      <c r="AH175" s="1429"/>
      <c r="AI175" s="1429"/>
      <c r="AJ175" s="1429"/>
      <c r="AK175" s="1429"/>
      <c r="AL175" s="1429"/>
      <c r="AM175" s="1429"/>
      <c r="AN175" s="1429"/>
      <c r="AO175" s="1429"/>
      <c r="AP175" s="1429"/>
      <c r="AQ175" s="329"/>
      <c r="AR175" s="329"/>
      <c r="AS175" s="329"/>
      <c r="AT175" s="329"/>
      <c r="AU175" s="329"/>
      <c r="AV175" s="329"/>
      <c r="AW175" s="329"/>
    </row>
    <row r="176" spans="1:49" s="336" customFormat="1" ht="12.6" customHeight="1">
      <c r="A176" s="1430"/>
      <c r="B176" s="1430"/>
      <c r="C176" s="1430"/>
      <c r="D176" s="1430"/>
      <c r="E176" s="1430"/>
      <c r="F176" s="1430"/>
      <c r="G176" s="1430"/>
      <c r="H176" s="1430"/>
      <c r="I176" s="1430"/>
      <c r="J176" s="1430"/>
      <c r="K176" s="1430"/>
      <c r="L176" s="1430"/>
      <c r="M176" s="1430"/>
      <c r="N176" s="1430"/>
      <c r="O176" s="1430"/>
      <c r="P176" s="1430"/>
      <c r="Q176" s="1430"/>
      <c r="R176" s="1431"/>
      <c r="S176" s="1431"/>
      <c r="T176" s="1431"/>
      <c r="U176" s="1431"/>
      <c r="V176" s="1431"/>
      <c r="W176" s="1431"/>
      <c r="X176" s="1431"/>
      <c r="Y176" s="1431"/>
      <c r="Z176" s="1431"/>
      <c r="AA176" s="1430"/>
      <c r="AB176" s="1430"/>
      <c r="AC176" s="1430"/>
      <c r="AD176" s="1430"/>
      <c r="AE176" s="1430"/>
      <c r="AF176" s="1430"/>
      <c r="AG176" s="1430"/>
      <c r="AH176" s="1430"/>
      <c r="AI176" s="1430"/>
      <c r="AJ176" s="1430"/>
      <c r="AK176" s="1430"/>
      <c r="AL176" s="1430"/>
      <c r="AM176" s="1430"/>
      <c r="AN176" s="1430"/>
      <c r="AO176" s="1430"/>
      <c r="AP176" s="1430"/>
      <c r="AQ176" s="329"/>
      <c r="AR176" s="329"/>
      <c r="AS176" s="329"/>
      <c r="AT176" s="329"/>
      <c r="AU176" s="329"/>
      <c r="AV176" s="329"/>
      <c r="AW176" s="329"/>
    </row>
    <row r="177" spans="1:49" s="336" customFormat="1" ht="12.6" customHeight="1">
      <c r="A177" s="1430"/>
      <c r="B177" s="1430"/>
      <c r="C177" s="1430"/>
      <c r="D177" s="1430"/>
      <c r="E177" s="1430"/>
      <c r="F177" s="1430"/>
      <c r="G177" s="1430"/>
      <c r="H177" s="1430"/>
      <c r="I177" s="1430"/>
      <c r="J177" s="1430"/>
      <c r="K177" s="1430"/>
      <c r="L177" s="1430"/>
      <c r="M177" s="1430"/>
      <c r="N177" s="1430"/>
      <c r="O177" s="1430"/>
      <c r="P177" s="1430"/>
      <c r="Q177" s="1430"/>
      <c r="R177" s="1431"/>
      <c r="S177" s="1431"/>
      <c r="T177" s="1431"/>
      <c r="U177" s="1431"/>
      <c r="V177" s="1431"/>
      <c r="W177" s="1431"/>
      <c r="X177" s="1431"/>
      <c r="Y177" s="1431"/>
      <c r="Z177" s="1431"/>
      <c r="AA177" s="1430"/>
      <c r="AB177" s="1430"/>
      <c r="AC177" s="1430"/>
      <c r="AD177" s="1430"/>
      <c r="AE177" s="1430"/>
      <c r="AF177" s="1430"/>
      <c r="AG177" s="1430"/>
      <c r="AH177" s="1430"/>
      <c r="AI177" s="1430"/>
      <c r="AJ177" s="1430"/>
      <c r="AK177" s="1430"/>
      <c r="AL177" s="1430"/>
      <c r="AM177" s="1430"/>
      <c r="AN177" s="1430"/>
      <c r="AO177" s="1430"/>
      <c r="AP177" s="1430"/>
      <c r="AQ177" s="329"/>
      <c r="AR177" s="329"/>
      <c r="AS177" s="329"/>
      <c r="AT177" s="329"/>
      <c r="AU177" s="329"/>
      <c r="AV177" s="329"/>
      <c r="AW177" s="329"/>
    </row>
    <row r="178" spans="1:49" s="336" customFormat="1" ht="12.6" customHeight="1">
      <c r="A178" s="1430"/>
      <c r="B178" s="1430"/>
      <c r="C178" s="1430"/>
      <c r="D178" s="1430"/>
      <c r="E178" s="1430"/>
      <c r="F178" s="1430"/>
      <c r="G178" s="1430"/>
      <c r="H178" s="1430"/>
      <c r="I178" s="1430"/>
      <c r="J178" s="1430"/>
      <c r="K178" s="1430"/>
      <c r="L178" s="1430"/>
      <c r="M178" s="1430"/>
      <c r="N178" s="1430"/>
      <c r="O178" s="1430"/>
      <c r="P178" s="1430"/>
      <c r="Q178" s="1430"/>
      <c r="R178" s="1431"/>
      <c r="S178" s="1431"/>
      <c r="T178" s="1431"/>
      <c r="U178" s="1431"/>
      <c r="V178" s="1431"/>
      <c r="W178" s="1431"/>
      <c r="X178" s="1431"/>
      <c r="Y178" s="1431"/>
      <c r="Z178" s="1431"/>
      <c r="AA178" s="1430"/>
      <c r="AB178" s="1430"/>
      <c r="AC178" s="1430"/>
      <c r="AD178" s="1430"/>
      <c r="AE178" s="1430"/>
      <c r="AF178" s="1430"/>
      <c r="AG178" s="1430"/>
      <c r="AH178" s="1430"/>
      <c r="AI178" s="1430"/>
      <c r="AJ178" s="1430"/>
      <c r="AK178" s="1430"/>
      <c r="AL178" s="1430"/>
      <c r="AM178" s="1430"/>
      <c r="AN178" s="1430"/>
      <c r="AO178" s="1430"/>
      <c r="AP178" s="1430"/>
      <c r="AQ178" s="329"/>
      <c r="AR178" s="329"/>
      <c r="AS178" s="329"/>
      <c r="AT178" s="329"/>
      <c r="AU178" s="329"/>
      <c r="AV178" s="329"/>
      <c r="AW178" s="329"/>
    </row>
    <row r="179" spans="1:49" s="336" customFormat="1" ht="12.6" customHeight="1">
      <c r="A179" s="1430"/>
      <c r="B179" s="1430"/>
      <c r="C179" s="1430"/>
      <c r="D179" s="1430"/>
      <c r="E179" s="1430"/>
      <c r="F179" s="1430"/>
      <c r="G179" s="1430"/>
      <c r="H179" s="1430"/>
      <c r="I179" s="1430"/>
      <c r="J179" s="1430"/>
      <c r="K179" s="1430"/>
      <c r="L179" s="1430"/>
      <c r="M179" s="1430"/>
      <c r="N179" s="1430"/>
      <c r="O179" s="1430"/>
      <c r="P179" s="1430"/>
      <c r="Q179" s="1430"/>
      <c r="R179" s="1431"/>
      <c r="S179" s="1431"/>
      <c r="T179" s="1431"/>
      <c r="U179" s="1431"/>
      <c r="V179" s="1431"/>
      <c r="W179" s="1431"/>
      <c r="X179" s="1431"/>
      <c r="Y179" s="1431"/>
      <c r="Z179" s="1431"/>
      <c r="AA179" s="1430"/>
      <c r="AB179" s="1430"/>
      <c r="AC179" s="1430"/>
      <c r="AD179" s="1430"/>
      <c r="AE179" s="1430"/>
      <c r="AF179" s="1430"/>
      <c r="AG179" s="1430"/>
      <c r="AH179" s="1430"/>
      <c r="AI179" s="1430"/>
      <c r="AJ179" s="1430"/>
      <c r="AK179" s="1430"/>
      <c r="AL179" s="1430"/>
      <c r="AM179" s="1430"/>
      <c r="AN179" s="1430"/>
      <c r="AO179" s="1430"/>
      <c r="AP179" s="1430"/>
      <c r="AQ179" s="329"/>
      <c r="AR179" s="329"/>
      <c r="AS179" s="329"/>
      <c r="AT179" s="329"/>
      <c r="AU179" s="329"/>
      <c r="AV179" s="329"/>
      <c r="AW179" s="329"/>
    </row>
    <row r="180" spans="1:49" s="336" customFormat="1" ht="12.6" customHeight="1">
      <c r="A180" s="329" t="s">
        <v>3203</v>
      </c>
      <c r="B180" s="329"/>
      <c r="C180" s="329"/>
      <c r="D180" s="329"/>
      <c r="E180" s="329"/>
      <c r="F180" s="329"/>
      <c r="G180" s="329"/>
      <c r="H180" s="329"/>
      <c r="I180" s="329"/>
      <c r="J180" s="329"/>
      <c r="K180" s="329"/>
      <c r="L180" s="329"/>
      <c r="M180" s="329"/>
      <c r="N180" s="329"/>
      <c r="O180" s="329"/>
      <c r="P180" s="329"/>
      <c r="Q180" s="329"/>
      <c r="R180" s="329"/>
      <c r="S180" s="329"/>
      <c r="T180" s="329"/>
      <c r="U180" s="329"/>
      <c r="V180" s="329"/>
      <c r="W180" s="329"/>
      <c r="X180" s="329"/>
      <c r="Y180" s="329"/>
      <c r="Z180" s="329"/>
      <c r="AA180" s="329"/>
      <c r="AB180" s="329"/>
      <c r="AC180" s="329"/>
      <c r="AD180" s="329"/>
      <c r="AE180" s="329"/>
      <c r="AF180" s="329"/>
      <c r="AG180" s="329"/>
      <c r="AH180" s="329"/>
      <c r="AI180" s="329"/>
      <c r="AJ180" s="329"/>
      <c r="AK180" s="329"/>
      <c r="AL180" s="329"/>
      <c r="AM180" s="329"/>
      <c r="AN180" s="329"/>
      <c r="AO180" s="329"/>
      <c r="AP180" s="329"/>
      <c r="AQ180" s="329"/>
      <c r="AR180" s="329"/>
      <c r="AS180" s="329"/>
      <c r="AT180" s="329"/>
      <c r="AU180" s="329"/>
      <c r="AV180" s="329"/>
      <c r="AW180" s="329"/>
    </row>
    <row r="181" spans="1:49" s="336" customFormat="1" ht="12.6" customHeight="1">
      <c r="A181" s="329" t="s">
        <v>3204</v>
      </c>
      <c r="B181" s="329"/>
      <c r="C181" s="329"/>
      <c r="D181" s="329"/>
      <c r="E181" s="329"/>
      <c r="F181" s="329"/>
      <c r="G181" s="329"/>
      <c r="H181" s="329"/>
      <c r="I181" s="329"/>
      <c r="J181" s="329"/>
      <c r="K181" s="329"/>
      <c r="L181" s="329"/>
      <c r="M181" s="329"/>
      <c r="N181" s="329"/>
      <c r="O181" s="329"/>
      <c r="P181" s="329"/>
      <c r="Q181" s="329"/>
      <c r="R181" s="329"/>
      <c r="S181" s="329"/>
      <c r="T181" s="329"/>
      <c r="U181" s="329"/>
      <c r="V181" s="329"/>
      <c r="W181" s="329"/>
      <c r="X181" s="329"/>
      <c r="Y181" s="329"/>
      <c r="Z181" s="329"/>
      <c r="AA181" s="329"/>
      <c r="AB181" s="329"/>
      <c r="AC181" s="329"/>
      <c r="AD181" s="329"/>
      <c r="AE181" s="329"/>
      <c r="AF181" s="329"/>
      <c r="AG181" s="329"/>
      <c r="AH181" s="329"/>
      <c r="AI181" s="329"/>
      <c r="AJ181" s="329"/>
      <c r="AK181" s="329"/>
      <c r="AL181" s="329"/>
      <c r="AM181" s="329"/>
      <c r="AN181" s="329"/>
      <c r="AO181" s="329"/>
      <c r="AP181" s="329"/>
      <c r="AQ181" s="329"/>
      <c r="AR181" s="329"/>
      <c r="AS181" s="329"/>
      <c r="AT181" s="329"/>
      <c r="AU181" s="329"/>
      <c r="AV181" s="329"/>
      <c r="AW181" s="329"/>
    </row>
    <row r="182" spans="1:49" s="336" customFormat="1" ht="12.6" customHeight="1">
      <c r="A182" s="1429" t="s">
        <v>3205</v>
      </c>
      <c r="B182" s="1429"/>
      <c r="C182" s="1429"/>
      <c r="D182" s="1429"/>
      <c r="E182" s="1429"/>
      <c r="F182" s="1429"/>
      <c r="G182" s="1429"/>
      <c r="H182" s="1429"/>
      <c r="I182" s="1429"/>
      <c r="J182" s="1429"/>
      <c r="K182" s="1429"/>
      <c r="L182" s="1429"/>
      <c r="M182" s="1429"/>
      <c r="N182" s="1429"/>
      <c r="O182" s="1429"/>
      <c r="P182" s="1429"/>
      <c r="Q182" s="1429"/>
      <c r="R182" s="1429" t="s">
        <v>1535</v>
      </c>
      <c r="S182" s="1429"/>
      <c r="T182" s="1429"/>
      <c r="U182" s="1429"/>
      <c r="V182" s="1429"/>
      <c r="W182" s="1429"/>
      <c r="X182" s="1429"/>
      <c r="Y182" s="1429"/>
      <c r="Z182" s="1429"/>
      <c r="AA182" s="1429" t="s">
        <v>3202</v>
      </c>
      <c r="AB182" s="1429"/>
      <c r="AC182" s="1429"/>
      <c r="AD182" s="1429"/>
      <c r="AE182" s="1429"/>
      <c r="AF182" s="1429"/>
      <c r="AG182" s="1429"/>
      <c r="AH182" s="1429"/>
      <c r="AI182" s="1429"/>
      <c r="AJ182" s="1429"/>
      <c r="AK182" s="1429"/>
      <c r="AL182" s="1429"/>
      <c r="AM182" s="1429"/>
      <c r="AN182" s="1429"/>
      <c r="AO182" s="1429"/>
      <c r="AP182" s="1429"/>
      <c r="AQ182" s="329"/>
      <c r="AR182" s="329"/>
      <c r="AS182" s="329"/>
      <c r="AT182" s="329"/>
      <c r="AU182" s="329"/>
      <c r="AV182" s="329"/>
      <c r="AW182" s="329"/>
    </row>
    <row r="183" spans="1:49" s="336" customFormat="1" ht="12.6" customHeight="1">
      <c r="A183" s="1430"/>
      <c r="B183" s="1430"/>
      <c r="C183" s="1430"/>
      <c r="D183" s="1430"/>
      <c r="E183" s="1430"/>
      <c r="F183" s="1430"/>
      <c r="G183" s="1430"/>
      <c r="H183" s="1430"/>
      <c r="I183" s="1430"/>
      <c r="J183" s="1430"/>
      <c r="K183" s="1430"/>
      <c r="L183" s="1430"/>
      <c r="M183" s="1430"/>
      <c r="N183" s="1430"/>
      <c r="O183" s="1430"/>
      <c r="P183" s="1430"/>
      <c r="Q183" s="1430"/>
      <c r="R183" s="1431"/>
      <c r="S183" s="1431"/>
      <c r="T183" s="1431"/>
      <c r="U183" s="1431"/>
      <c r="V183" s="1431"/>
      <c r="W183" s="1431"/>
      <c r="X183" s="1431"/>
      <c r="Y183" s="1431"/>
      <c r="Z183" s="1431"/>
      <c r="AA183" s="1430"/>
      <c r="AB183" s="1430"/>
      <c r="AC183" s="1430"/>
      <c r="AD183" s="1430"/>
      <c r="AE183" s="1430"/>
      <c r="AF183" s="1430"/>
      <c r="AG183" s="1430"/>
      <c r="AH183" s="1430"/>
      <c r="AI183" s="1430"/>
      <c r="AJ183" s="1430"/>
      <c r="AK183" s="1430"/>
      <c r="AL183" s="1430"/>
      <c r="AM183" s="1430"/>
      <c r="AN183" s="1430"/>
      <c r="AO183" s="1430"/>
      <c r="AP183" s="1430"/>
      <c r="AQ183" s="329"/>
      <c r="AR183" s="329"/>
      <c r="AS183" s="329"/>
      <c r="AT183" s="329"/>
      <c r="AU183" s="329"/>
      <c r="AV183" s="329"/>
      <c r="AW183" s="329"/>
    </row>
    <row r="184" spans="1:49" s="336" customFormat="1" ht="12.6" customHeight="1">
      <c r="A184" s="1430"/>
      <c r="B184" s="1430"/>
      <c r="C184" s="1430"/>
      <c r="D184" s="1430"/>
      <c r="E184" s="1430"/>
      <c r="F184" s="1430"/>
      <c r="G184" s="1430"/>
      <c r="H184" s="1430"/>
      <c r="I184" s="1430"/>
      <c r="J184" s="1430"/>
      <c r="K184" s="1430"/>
      <c r="L184" s="1430"/>
      <c r="M184" s="1430"/>
      <c r="N184" s="1430"/>
      <c r="O184" s="1430"/>
      <c r="P184" s="1430"/>
      <c r="Q184" s="1430"/>
      <c r="R184" s="1431"/>
      <c r="S184" s="1431"/>
      <c r="T184" s="1431"/>
      <c r="U184" s="1431"/>
      <c r="V184" s="1431"/>
      <c r="W184" s="1431"/>
      <c r="X184" s="1431"/>
      <c r="Y184" s="1431"/>
      <c r="Z184" s="1431"/>
      <c r="AA184" s="1430"/>
      <c r="AB184" s="1430"/>
      <c r="AC184" s="1430"/>
      <c r="AD184" s="1430"/>
      <c r="AE184" s="1430"/>
      <c r="AF184" s="1430"/>
      <c r="AG184" s="1430"/>
      <c r="AH184" s="1430"/>
      <c r="AI184" s="1430"/>
      <c r="AJ184" s="1430"/>
      <c r="AK184" s="1430"/>
      <c r="AL184" s="1430"/>
      <c r="AM184" s="1430"/>
      <c r="AN184" s="1430"/>
      <c r="AO184" s="1430"/>
      <c r="AP184" s="1430"/>
      <c r="AQ184" s="329"/>
      <c r="AR184" s="329"/>
      <c r="AS184" s="329"/>
      <c r="AT184" s="329"/>
      <c r="AU184" s="329"/>
      <c r="AV184" s="329"/>
      <c r="AW184" s="329"/>
    </row>
    <row r="185" spans="1:49" s="336" customFormat="1" ht="12.6" customHeight="1">
      <c r="A185" s="1430"/>
      <c r="B185" s="1430"/>
      <c r="C185" s="1430"/>
      <c r="D185" s="1430"/>
      <c r="E185" s="1430"/>
      <c r="F185" s="1430"/>
      <c r="G185" s="1430"/>
      <c r="H185" s="1430"/>
      <c r="I185" s="1430"/>
      <c r="J185" s="1430"/>
      <c r="K185" s="1430"/>
      <c r="L185" s="1430"/>
      <c r="M185" s="1430"/>
      <c r="N185" s="1430"/>
      <c r="O185" s="1430"/>
      <c r="P185" s="1430"/>
      <c r="Q185" s="1430"/>
      <c r="R185" s="1431"/>
      <c r="S185" s="1431"/>
      <c r="T185" s="1431"/>
      <c r="U185" s="1431"/>
      <c r="V185" s="1431"/>
      <c r="W185" s="1431"/>
      <c r="X185" s="1431"/>
      <c r="Y185" s="1431"/>
      <c r="Z185" s="1431"/>
      <c r="AA185" s="1430"/>
      <c r="AB185" s="1430"/>
      <c r="AC185" s="1430"/>
      <c r="AD185" s="1430"/>
      <c r="AE185" s="1430"/>
      <c r="AF185" s="1430"/>
      <c r="AG185" s="1430"/>
      <c r="AH185" s="1430"/>
      <c r="AI185" s="1430"/>
      <c r="AJ185" s="1430"/>
      <c r="AK185" s="1430"/>
      <c r="AL185" s="1430"/>
      <c r="AM185" s="1430"/>
      <c r="AN185" s="1430"/>
      <c r="AO185" s="1430"/>
      <c r="AP185" s="1430"/>
      <c r="AQ185" s="329"/>
      <c r="AR185" s="329"/>
      <c r="AS185" s="329"/>
      <c r="AT185" s="329"/>
      <c r="AU185" s="329"/>
      <c r="AV185" s="329"/>
      <c r="AW185" s="329"/>
    </row>
    <row r="186" spans="1:49" s="339" customFormat="1" ht="12.6" customHeight="1">
      <c r="A186" s="620" t="s">
        <v>3206</v>
      </c>
      <c r="B186" s="620"/>
      <c r="C186" s="620"/>
      <c r="D186" s="620"/>
      <c r="E186" s="620"/>
      <c r="F186" s="620"/>
      <c r="G186" s="620"/>
      <c r="H186" s="620"/>
      <c r="I186" s="620"/>
      <c r="J186" s="620"/>
      <c r="K186" s="620"/>
      <c r="L186" s="620"/>
      <c r="M186" s="620"/>
      <c r="N186" s="620"/>
      <c r="O186" s="620"/>
      <c r="P186" s="620"/>
      <c r="Q186" s="620"/>
      <c r="R186" s="620"/>
      <c r="S186" s="620"/>
      <c r="T186" s="620"/>
      <c r="U186" s="620"/>
      <c r="V186" s="620"/>
      <c r="W186" s="620"/>
      <c r="X186" s="620"/>
      <c r="Y186" s="620"/>
      <c r="Z186" s="620"/>
      <c r="AA186" s="620"/>
      <c r="AB186" s="620"/>
      <c r="AC186" s="620"/>
      <c r="AD186" s="620"/>
      <c r="AE186" s="620"/>
      <c r="AF186" s="620"/>
      <c r="AG186" s="620"/>
      <c r="AH186" s="620"/>
      <c r="AI186" s="620"/>
      <c r="AJ186" s="620"/>
      <c r="AK186" s="620"/>
      <c r="AL186" s="620"/>
      <c r="AM186" s="620"/>
      <c r="AN186" s="620"/>
      <c r="AO186" s="620"/>
      <c r="AP186" s="620"/>
      <c r="AQ186" s="620"/>
      <c r="AR186" s="620"/>
      <c r="AS186" s="620"/>
      <c r="AT186" s="620"/>
      <c r="AU186" s="620"/>
      <c r="AV186" s="620"/>
      <c r="AW186" s="620"/>
    </row>
    <row r="187" spans="1:49" s="336" customFormat="1" ht="12.6" customHeight="1">
      <c r="A187" s="1429" t="s">
        <v>3207</v>
      </c>
      <c r="B187" s="1429"/>
      <c r="C187" s="1429"/>
      <c r="D187" s="1429"/>
      <c r="E187" s="1429"/>
      <c r="F187" s="1429"/>
      <c r="G187" s="1429"/>
      <c r="H187" s="1429"/>
      <c r="I187" s="1429"/>
      <c r="J187" s="1429"/>
      <c r="K187" s="1429"/>
      <c r="L187" s="1429"/>
      <c r="M187" s="1429"/>
      <c r="N187" s="1429"/>
      <c r="O187" s="1429"/>
      <c r="P187" s="1429"/>
      <c r="Q187" s="1429"/>
      <c r="R187" s="1429" t="s">
        <v>1535</v>
      </c>
      <c r="S187" s="1429"/>
      <c r="T187" s="1429"/>
      <c r="U187" s="1429"/>
      <c r="V187" s="1429"/>
      <c r="W187" s="1429"/>
      <c r="X187" s="1429"/>
      <c r="Y187" s="1429"/>
      <c r="Z187" s="1429"/>
      <c r="AA187" s="1429" t="s">
        <v>3202</v>
      </c>
      <c r="AB187" s="1429"/>
      <c r="AC187" s="1429"/>
      <c r="AD187" s="1429"/>
      <c r="AE187" s="1429"/>
      <c r="AF187" s="1429"/>
      <c r="AG187" s="1429"/>
      <c r="AH187" s="1429"/>
      <c r="AI187" s="1429"/>
      <c r="AJ187" s="1429"/>
      <c r="AK187" s="1429"/>
      <c r="AL187" s="1429"/>
      <c r="AM187" s="1429"/>
      <c r="AN187" s="1429"/>
      <c r="AO187" s="1429"/>
      <c r="AP187" s="1429"/>
      <c r="AQ187" s="329"/>
      <c r="AR187" s="329"/>
      <c r="AS187" s="329"/>
      <c r="AT187" s="329"/>
      <c r="AU187" s="329"/>
      <c r="AV187" s="329"/>
      <c r="AW187" s="329"/>
    </row>
    <row r="188" spans="1:49" s="336" customFormat="1" ht="12.6" customHeight="1">
      <c r="A188" s="1430"/>
      <c r="B188" s="1430"/>
      <c r="C188" s="1430"/>
      <c r="D188" s="1430"/>
      <c r="E188" s="1430"/>
      <c r="F188" s="1430"/>
      <c r="G188" s="1430"/>
      <c r="H188" s="1430"/>
      <c r="I188" s="1430"/>
      <c r="J188" s="1430"/>
      <c r="K188" s="1430"/>
      <c r="L188" s="1430"/>
      <c r="M188" s="1430"/>
      <c r="N188" s="1430"/>
      <c r="O188" s="1430"/>
      <c r="P188" s="1430"/>
      <c r="Q188" s="1430"/>
      <c r="R188" s="1431"/>
      <c r="S188" s="1431"/>
      <c r="T188" s="1431"/>
      <c r="U188" s="1431"/>
      <c r="V188" s="1431"/>
      <c r="W188" s="1431"/>
      <c r="X188" s="1431"/>
      <c r="Y188" s="1431"/>
      <c r="Z188" s="1431"/>
      <c r="AA188" s="1430"/>
      <c r="AB188" s="1430"/>
      <c r="AC188" s="1430"/>
      <c r="AD188" s="1430"/>
      <c r="AE188" s="1430"/>
      <c r="AF188" s="1430"/>
      <c r="AG188" s="1430"/>
      <c r="AH188" s="1430"/>
      <c r="AI188" s="1430"/>
      <c r="AJ188" s="1430"/>
      <c r="AK188" s="1430"/>
      <c r="AL188" s="1430"/>
      <c r="AM188" s="1430"/>
      <c r="AN188" s="1430"/>
      <c r="AO188" s="1430"/>
      <c r="AP188" s="1430"/>
      <c r="AQ188" s="329"/>
      <c r="AR188" s="329"/>
      <c r="AS188" s="329"/>
      <c r="AT188" s="329"/>
      <c r="AU188" s="329"/>
      <c r="AV188" s="329"/>
      <c r="AW188" s="329"/>
    </row>
    <row r="189" spans="1:49" s="336" customFormat="1" ht="12.6" customHeight="1">
      <c r="A189" s="1430"/>
      <c r="B189" s="1430"/>
      <c r="C189" s="1430"/>
      <c r="D189" s="1430"/>
      <c r="E189" s="1430"/>
      <c r="F189" s="1430"/>
      <c r="G189" s="1430"/>
      <c r="H189" s="1430"/>
      <c r="I189" s="1430"/>
      <c r="J189" s="1430"/>
      <c r="K189" s="1430"/>
      <c r="L189" s="1430"/>
      <c r="M189" s="1430"/>
      <c r="N189" s="1430"/>
      <c r="O189" s="1430"/>
      <c r="P189" s="1430"/>
      <c r="Q189" s="1430"/>
      <c r="R189" s="1431"/>
      <c r="S189" s="1431"/>
      <c r="T189" s="1431"/>
      <c r="U189" s="1431"/>
      <c r="V189" s="1431"/>
      <c r="W189" s="1431"/>
      <c r="X189" s="1431"/>
      <c r="Y189" s="1431"/>
      <c r="Z189" s="1431"/>
      <c r="AA189" s="1430"/>
      <c r="AB189" s="1430"/>
      <c r="AC189" s="1430"/>
      <c r="AD189" s="1430"/>
      <c r="AE189" s="1430"/>
      <c r="AF189" s="1430"/>
      <c r="AG189" s="1430"/>
      <c r="AH189" s="1430"/>
      <c r="AI189" s="1430"/>
      <c r="AJ189" s="1430"/>
      <c r="AK189" s="1430"/>
      <c r="AL189" s="1430"/>
      <c r="AM189" s="1430"/>
      <c r="AN189" s="1430"/>
      <c r="AO189" s="1430"/>
      <c r="AP189" s="1430"/>
      <c r="AQ189" s="329"/>
      <c r="AR189" s="329"/>
      <c r="AS189" s="329"/>
      <c r="AT189" s="329"/>
      <c r="AU189" s="329"/>
      <c r="AV189" s="329"/>
      <c r="AW189" s="329"/>
    </row>
    <row r="190" spans="1:49" s="336" customFormat="1" ht="12.6" customHeight="1">
      <c r="A190" s="1430"/>
      <c r="B190" s="1430"/>
      <c r="C190" s="1430"/>
      <c r="D190" s="1430"/>
      <c r="E190" s="1430"/>
      <c r="F190" s="1430"/>
      <c r="G190" s="1430"/>
      <c r="H190" s="1430"/>
      <c r="I190" s="1430"/>
      <c r="J190" s="1430"/>
      <c r="K190" s="1430"/>
      <c r="L190" s="1430"/>
      <c r="M190" s="1430"/>
      <c r="N190" s="1430"/>
      <c r="O190" s="1430"/>
      <c r="P190" s="1430"/>
      <c r="Q190" s="1430"/>
      <c r="R190" s="1431"/>
      <c r="S190" s="1431"/>
      <c r="T190" s="1431"/>
      <c r="U190" s="1431"/>
      <c r="V190" s="1431"/>
      <c r="W190" s="1431"/>
      <c r="X190" s="1431"/>
      <c r="Y190" s="1431"/>
      <c r="Z190" s="1431"/>
      <c r="AA190" s="1430"/>
      <c r="AB190" s="1430"/>
      <c r="AC190" s="1430"/>
      <c r="AD190" s="1430"/>
      <c r="AE190" s="1430"/>
      <c r="AF190" s="1430"/>
      <c r="AG190" s="1430"/>
      <c r="AH190" s="1430"/>
      <c r="AI190" s="1430"/>
      <c r="AJ190" s="1430"/>
      <c r="AK190" s="1430"/>
      <c r="AL190" s="1430"/>
      <c r="AM190" s="1430"/>
      <c r="AN190" s="1430"/>
      <c r="AO190" s="1430"/>
      <c r="AP190" s="1430"/>
      <c r="AQ190" s="329"/>
      <c r="AR190" s="329"/>
      <c r="AS190" s="329"/>
      <c r="AT190" s="329"/>
      <c r="AU190" s="329"/>
      <c r="AV190" s="329"/>
      <c r="AW190" s="329"/>
    </row>
    <row r="191" spans="1:49" s="336" customFormat="1" ht="12.6" customHeight="1">
      <c r="A191" s="620" t="s">
        <v>3208</v>
      </c>
      <c r="B191" s="329"/>
      <c r="C191" s="329"/>
      <c r="D191" s="329"/>
      <c r="E191" s="329"/>
      <c r="F191" s="329"/>
      <c r="G191" s="329"/>
      <c r="H191" s="329"/>
      <c r="I191" s="329"/>
      <c r="J191" s="329"/>
      <c r="K191" s="329"/>
      <c r="L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29"/>
      <c r="Z191" s="329"/>
      <c r="AA191" s="329"/>
      <c r="AB191" s="329"/>
      <c r="AC191" s="329"/>
      <c r="AD191" s="329"/>
      <c r="AE191" s="329"/>
      <c r="AF191" s="329"/>
      <c r="AG191" s="329"/>
      <c r="AH191" s="329"/>
      <c r="AI191" s="329"/>
      <c r="AJ191" s="329"/>
      <c r="AK191" s="329"/>
      <c r="AL191" s="329"/>
      <c r="AM191" s="329"/>
      <c r="AN191" s="329"/>
      <c r="AO191" s="329"/>
      <c r="AP191" s="329"/>
      <c r="AQ191" s="329"/>
      <c r="AR191" s="329"/>
      <c r="AS191" s="329"/>
      <c r="AT191" s="329"/>
      <c r="AU191" s="329"/>
      <c r="AV191" s="329"/>
      <c r="AW191" s="329"/>
    </row>
    <row r="192" spans="1:49" s="336" customFormat="1" ht="12.6" customHeight="1">
      <c r="A192" s="1429" t="s">
        <v>3209</v>
      </c>
      <c r="B192" s="1429"/>
      <c r="C192" s="1429"/>
      <c r="D192" s="1429"/>
      <c r="E192" s="1429"/>
      <c r="F192" s="1429"/>
      <c r="G192" s="1429"/>
      <c r="H192" s="1429"/>
      <c r="I192" s="1429"/>
      <c r="J192" s="1429"/>
      <c r="K192" s="1429"/>
      <c r="L192" s="1429"/>
      <c r="M192" s="1429"/>
      <c r="N192" s="1429"/>
      <c r="O192" s="1429"/>
      <c r="P192" s="1429"/>
      <c r="Q192" s="1429"/>
      <c r="R192" s="1429" t="s">
        <v>1535</v>
      </c>
      <c r="S192" s="1429"/>
      <c r="T192" s="1429"/>
      <c r="U192" s="1429"/>
      <c r="V192" s="1429"/>
      <c r="W192" s="1429"/>
      <c r="X192" s="1429"/>
      <c r="Y192" s="1429"/>
      <c r="Z192" s="1429"/>
      <c r="AA192" s="1429" t="s">
        <v>3202</v>
      </c>
      <c r="AB192" s="1429"/>
      <c r="AC192" s="1429"/>
      <c r="AD192" s="1429"/>
      <c r="AE192" s="1429"/>
      <c r="AF192" s="1429"/>
      <c r="AG192" s="1429"/>
      <c r="AH192" s="1429"/>
      <c r="AI192" s="1429"/>
      <c r="AJ192" s="1429"/>
      <c r="AK192" s="1429"/>
      <c r="AL192" s="1429"/>
      <c r="AM192" s="1429"/>
      <c r="AN192" s="1429"/>
      <c r="AO192" s="1429"/>
      <c r="AP192" s="1429"/>
      <c r="AQ192" s="329"/>
      <c r="AR192" s="329"/>
      <c r="AS192" s="329"/>
      <c r="AT192" s="329"/>
      <c r="AU192" s="329"/>
      <c r="AV192" s="329"/>
      <c r="AW192" s="329"/>
    </row>
    <row r="193" spans="1:49" s="336" customFormat="1" ht="12.6" customHeight="1">
      <c r="A193" s="1430"/>
      <c r="B193" s="1430"/>
      <c r="C193" s="1430"/>
      <c r="D193" s="1430"/>
      <c r="E193" s="1430"/>
      <c r="F193" s="1430"/>
      <c r="G193" s="1430"/>
      <c r="H193" s="1430"/>
      <c r="I193" s="1430"/>
      <c r="J193" s="1430"/>
      <c r="K193" s="1430"/>
      <c r="L193" s="1430"/>
      <c r="M193" s="1430"/>
      <c r="N193" s="1430"/>
      <c r="O193" s="1430"/>
      <c r="P193" s="1430"/>
      <c r="Q193" s="1430"/>
      <c r="R193" s="1431"/>
      <c r="S193" s="1431"/>
      <c r="T193" s="1431"/>
      <c r="U193" s="1431"/>
      <c r="V193" s="1431"/>
      <c r="W193" s="1431"/>
      <c r="X193" s="1431"/>
      <c r="Y193" s="1431"/>
      <c r="Z193" s="1431"/>
      <c r="AA193" s="1430"/>
      <c r="AB193" s="1430"/>
      <c r="AC193" s="1430"/>
      <c r="AD193" s="1430"/>
      <c r="AE193" s="1430"/>
      <c r="AF193" s="1430"/>
      <c r="AG193" s="1430"/>
      <c r="AH193" s="1430"/>
      <c r="AI193" s="1430"/>
      <c r="AJ193" s="1430"/>
      <c r="AK193" s="1430"/>
      <c r="AL193" s="1430"/>
      <c r="AM193" s="1430"/>
      <c r="AN193" s="1430"/>
      <c r="AO193" s="1430"/>
      <c r="AP193" s="1430"/>
      <c r="AQ193" s="329"/>
      <c r="AR193" s="329"/>
      <c r="AS193" s="329"/>
      <c r="AT193" s="329"/>
      <c r="AU193" s="329"/>
      <c r="AV193" s="329"/>
      <c r="AW193" s="329"/>
    </row>
    <row r="194" spans="1:49" s="336" customFormat="1" ht="12.6" customHeight="1">
      <c r="A194" s="1430"/>
      <c r="B194" s="1430"/>
      <c r="C194" s="1430"/>
      <c r="D194" s="1430"/>
      <c r="E194" s="1430"/>
      <c r="F194" s="1430"/>
      <c r="G194" s="1430"/>
      <c r="H194" s="1430"/>
      <c r="I194" s="1430"/>
      <c r="J194" s="1430"/>
      <c r="K194" s="1430"/>
      <c r="L194" s="1430"/>
      <c r="M194" s="1430"/>
      <c r="N194" s="1430"/>
      <c r="O194" s="1430"/>
      <c r="P194" s="1430"/>
      <c r="Q194" s="1430"/>
      <c r="R194" s="1431"/>
      <c r="S194" s="1431"/>
      <c r="T194" s="1431"/>
      <c r="U194" s="1431"/>
      <c r="V194" s="1431"/>
      <c r="W194" s="1431"/>
      <c r="X194" s="1431"/>
      <c r="Y194" s="1431"/>
      <c r="Z194" s="1431"/>
      <c r="AA194" s="1430"/>
      <c r="AB194" s="1430"/>
      <c r="AC194" s="1430"/>
      <c r="AD194" s="1430"/>
      <c r="AE194" s="1430"/>
      <c r="AF194" s="1430"/>
      <c r="AG194" s="1430"/>
      <c r="AH194" s="1430"/>
      <c r="AI194" s="1430"/>
      <c r="AJ194" s="1430"/>
      <c r="AK194" s="1430"/>
      <c r="AL194" s="1430"/>
      <c r="AM194" s="1430"/>
      <c r="AN194" s="1430"/>
      <c r="AO194" s="1430"/>
      <c r="AP194" s="1430"/>
      <c r="AQ194" s="329"/>
      <c r="AR194" s="329"/>
      <c r="AS194" s="329"/>
      <c r="AT194" s="329"/>
      <c r="AU194" s="329"/>
      <c r="AV194" s="329"/>
      <c r="AW194" s="329"/>
    </row>
    <row r="195" spans="1:49" s="336" customFormat="1" ht="12.6" customHeight="1">
      <c r="A195" s="1430"/>
      <c r="B195" s="1430"/>
      <c r="C195" s="1430"/>
      <c r="D195" s="1430"/>
      <c r="E195" s="1430"/>
      <c r="F195" s="1430"/>
      <c r="G195" s="1430"/>
      <c r="H195" s="1430"/>
      <c r="I195" s="1430"/>
      <c r="J195" s="1430"/>
      <c r="K195" s="1430"/>
      <c r="L195" s="1430"/>
      <c r="M195" s="1430"/>
      <c r="N195" s="1430"/>
      <c r="O195" s="1430"/>
      <c r="P195" s="1430"/>
      <c r="Q195" s="1430"/>
      <c r="R195" s="1431"/>
      <c r="S195" s="1431"/>
      <c r="T195" s="1431"/>
      <c r="U195" s="1431"/>
      <c r="V195" s="1431"/>
      <c r="W195" s="1431"/>
      <c r="X195" s="1431"/>
      <c r="Y195" s="1431"/>
      <c r="Z195" s="1431"/>
      <c r="AA195" s="1430"/>
      <c r="AB195" s="1430"/>
      <c r="AC195" s="1430"/>
      <c r="AD195" s="1430"/>
      <c r="AE195" s="1430"/>
      <c r="AF195" s="1430"/>
      <c r="AG195" s="1430"/>
      <c r="AH195" s="1430"/>
      <c r="AI195" s="1430"/>
      <c r="AJ195" s="1430"/>
      <c r="AK195" s="1430"/>
      <c r="AL195" s="1430"/>
      <c r="AM195" s="1430"/>
      <c r="AN195" s="1430"/>
      <c r="AO195" s="1430"/>
      <c r="AP195" s="1430"/>
      <c r="AQ195" s="329"/>
      <c r="AR195" s="329"/>
      <c r="AS195" s="329"/>
      <c r="AT195" s="329"/>
      <c r="AU195" s="329"/>
      <c r="AV195" s="329"/>
      <c r="AW195" s="329"/>
    </row>
    <row r="196" spans="1:49" s="336" customFormat="1" ht="24" customHeight="1">
      <c r="A196" s="1432" t="s">
        <v>3210</v>
      </c>
      <c r="B196" s="1432"/>
      <c r="C196" s="1432"/>
      <c r="D196" s="1432"/>
      <c r="E196" s="1432"/>
      <c r="F196" s="1432"/>
      <c r="G196" s="1432"/>
      <c r="H196" s="1432"/>
      <c r="I196" s="1432"/>
      <c r="J196" s="1432"/>
      <c r="K196" s="1432"/>
      <c r="L196" s="1432"/>
      <c r="M196" s="1432"/>
      <c r="N196" s="1432"/>
      <c r="O196" s="1432"/>
      <c r="P196" s="1432"/>
      <c r="Q196" s="1432"/>
      <c r="R196" s="1432"/>
      <c r="S196" s="1432"/>
      <c r="T196" s="1432"/>
      <c r="U196" s="1432"/>
      <c r="V196" s="1432"/>
      <c r="W196" s="1432"/>
      <c r="X196" s="1432"/>
      <c r="Y196" s="1432"/>
      <c r="Z196" s="1432"/>
      <c r="AA196" s="1432"/>
      <c r="AB196" s="1432"/>
      <c r="AC196" s="1432"/>
      <c r="AD196" s="1432"/>
      <c r="AE196" s="1432"/>
      <c r="AF196" s="1432"/>
      <c r="AG196" s="1432"/>
      <c r="AH196" s="1432"/>
      <c r="AI196" s="1432"/>
      <c r="AJ196" s="1432"/>
      <c r="AK196" s="1432"/>
      <c r="AL196" s="1432"/>
      <c r="AM196" s="1432"/>
      <c r="AN196" s="1432"/>
      <c r="AO196" s="1432"/>
      <c r="AP196" s="1432"/>
      <c r="AQ196" s="1432"/>
      <c r="AR196" s="1432"/>
      <c r="AS196" s="1432"/>
      <c r="AT196" s="1432"/>
      <c r="AU196" s="1432"/>
      <c r="AV196" s="1432"/>
      <c r="AW196" s="1432"/>
    </row>
    <row r="197" spans="1:49" s="336" customFormat="1" ht="12.6" customHeight="1">
      <c r="A197" s="329" t="s">
        <v>2208</v>
      </c>
      <c r="B197" s="329"/>
      <c r="C197" s="329"/>
      <c r="D197" s="329"/>
      <c r="E197" s="329"/>
      <c r="F197" s="329"/>
      <c r="G197" s="329"/>
      <c r="H197" s="329"/>
      <c r="I197" s="329"/>
      <c r="J197" s="329"/>
      <c r="K197" s="329"/>
      <c r="L197" s="329"/>
      <c r="M197" s="329"/>
      <c r="N197" s="329"/>
      <c r="O197" s="329"/>
      <c r="P197" s="329"/>
      <c r="Q197" s="329"/>
      <c r="R197" s="329"/>
      <c r="S197" s="329"/>
      <c r="T197" s="329"/>
      <c r="U197" s="329"/>
      <c r="V197" s="329"/>
      <c r="W197" s="329"/>
      <c r="X197" s="329"/>
      <c r="Y197" s="329"/>
      <c r="Z197" s="329"/>
      <c r="AA197" s="329"/>
      <c r="AB197" s="329"/>
      <c r="AC197" s="329"/>
      <c r="AD197" s="329"/>
      <c r="AE197" s="329"/>
      <c r="AF197" s="329"/>
      <c r="AG197" s="329"/>
      <c r="AH197" s="329"/>
      <c r="AI197" s="329"/>
      <c r="AJ197" s="329"/>
      <c r="AK197" s="329"/>
      <c r="AL197" s="329"/>
      <c r="AM197" s="329"/>
      <c r="AN197" s="329"/>
      <c r="AO197" s="329"/>
      <c r="AP197" s="329"/>
      <c r="AQ197" s="329"/>
      <c r="AR197" s="329"/>
      <c r="AS197" s="329"/>
      <c r="AT197" s="329"/>
      <c r="AU197" s="329"/>
      <c r="AV197" s="329"/>
      <c r="AW197" s="329"/>
    </row>
    <row r="198" spans="1:49" s="336" customFormat="1" ht="30" customHeight="1">
      <c r="A198" s="1395"/>
      <c r="B198" s="1396"/>
      <c r="C198" s="1396"/>
      <c r="D198" s="1396"/>
      <c r="E198" s="1396"/>
      <c r="F198" s="1396"/>
      <c r="G198" s="1396"/>
      <c r="H198" s="1396"/>
      <c r="I198" s="1396"/>
      <c r="J198" s="1396"/>
      <c r="K198" s="1396"/>
      <c r="L198" s="1396"/>
      <c r="M198" s="1396"/>
      <c r="N198" s="1396"/>
      <c r="O198" s="1396"/>
      <c r="P198" s="1396"/>
      <c r="Q198" s="1396"/>
      <c r="R198" s="1396"/>
      <c r="S198" s="1396"/>
      <c r="T198" s="1396"/>
      <c r="U198" s="1396"/>
      <c r="V198" s="1396"/>
      <c r="W198" s="1396"/>
      <c r="X198" s="1396"/>
      <c r="Y198" s="1396"/>
      <c r="Z198" s="1396"/>
      <c r="AA198" s="1396"/>
      <c r="AB198" s="1396"/>
      <c r="AC198" s="1396"/>
      <c r="AD198" s="1396"/>
      <c r="AE198" s="1396"/>
      <c r="AF198" s="1396"/>
      <c r="AG198" s="1396"/>
      <c r="AH198" s="1396"/>
      <c r="AI198" s="1396"/>
      <c r="AJ198" s="1396"/>
      <c r="AK198" s="1396"/>
      <c r="AL198" s="1396"/>
      <c r="AM198" s="1396"/>
      <c r="AN198" s="1396"/>
      <c r="AO198" s="1396"/>
      <c r="AP198" s="1396"/>
      <c r="AQ198" s="1396"/>
      <c r="AR198" s="1396"/>
      <c r="AS198" s="1396"/>
      <c r="AT198" s="1396"/>
      <c r="AU198" s="1396"/>
      <c r="AV198" s="1396"/>
      <c r="AW198" s="1397"/>
    </row>
    <row r="199" spans="1:49" s="336" customFormat="1" ht="12.6" customHeight="1">
      <c r="A199" s="366" t="s">
        <v>3211</v>
      </c>
      <c r="B199" s="329"/>
      <c r="C199" s="329"/>
      <c r="D199" s="329"/>
      <c r="E199" s="329"/>
      <c r="F199" s="329"/>
      <c r="G199" s="329"/>
      <c r="H199" s="329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  <c r="AG199" s="329"/>
      <c r="AH199" s="329"/>
      <c r="AI199" s="329"/>
      <c r="AJ199" s="329"/>
      <c r="AK199" s="329"/>
      <c r="AL199" s="329"/>
      <c r="AM199" s="329"/>
      <c r="AN199" s="329"/>
      <c r="AO199" s="329"/>
      <c r="AP199" s="329"/>
      <c r="AQ199" s="329"/>
      <c r="AR199" s="329"/>
      <c r="AS199" s="329"/>
      <c r="AT199" s="329"/>
      <c r="AU199" s="329"/>
      <c r="AV199" s="329"/>
      <c r="AW199" s="329"/>
    </row>
    <row r="200" spans="1:49" s="336" customFormat="1" ht="12.6" customHeight="1">
      <c r="A200" s="329" t="s">
        <v>2208</v>
      </c>
      <c r="B200" s="329"/>
      <c r="C200" s="329"/>
      <c r="D200" s="329"/>
      <c r="E200" s="329"/>
      <c r="F200" s="329"/>
      <c r="G200" s="329"/>
      <c r="H200" s="329"/>
      <c r="I200" s="329"/>
      <c r="J200" s="329"/>
      <c r="K200" s="329"/>
      <c r="L200" s="329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  <c r="Y200" s="329"/>
      <c r="Z200" s="329"/>
      <c r="AA200" s="329"/>
      <c r="AB200" s="329"/>
      <c r="AC200" s="329"/>
      <c r="AD200" s="329"/>
      <c r="AE200" s="329"/>
      <c r="AF200" s="329"/>
      <c r="AG200" s="329"/>
      <c r="AH200" s="329"/>
      <c r="AI200" s="329"/>
      <c r="AJ200" s="329"/>
      <c r="AK200" s="329"/>
      <c r="AL200" s="329"/>
      <c r="AM200" s="329"/>
      <c r="AN200" s="329"/>
      <c r="AO200" s="329"/>
      <c r="AP200" s="329"/>
      <c r="AQ200" s="329"/>
      <c r="AR200" s="329"/>
      <c r="AS200" s="329"/>
      <c r="AT200" s="329"/>
      <c r="AU200" s="329"/>
      <c r="AV200" s="329"/>
      <c r="AW200" s="329"/>
    </row>
    <row r="201" spans="1:49" s="336" customFormat="1" ht="30" customHeight="1">
      <c r="A201" s="1395"/>
      <c r="B201" s="1396"/>
      <c r="C201" s="1396"/>
      <c r="D201" s="1396"/>
      <c r="E201" s="1396"/>
      <c r="F201" s="1396"/>
      <c r="G201" s="1396"/>
      <c r="H201" s="1396"/>
      <c r="I201" s="1396"/>
      <c r="J201" s="1396"/>
      <c r="K201" s="1396"/>
      <c r="L201" s="1396"/>
      <c r="M201" s="1396"/>
      <c r="N201" s="1396"/>
      <c r="O201" s="1396"/>
      <c r="P201" s="1396"/>
      <c r="Q201" s="1396"/>
      <c r="R201" s="1396"/>
      <c r="S201" s="1396"/>
      <c r="T201" s="1396"/>
      <c r="U201" s="1396"/>
      <c r="V201" s="1396"/>
      <c r="W201" s="1396"/>
      <c r="X201" s="1396"/>
      <c r="Y201" s="1396"/>
      <c r="Z201" s="1396"/>
      <c r="AA201" s="1396"/>
      <c r="AB201" s="1396"/>
      <c r="AC201" s="1396"/>
      <c r="AD201" s="1396"/>
      <c r="AE201" s="1396"/>
      <c r="AF201" s="1396"/>
      <c r="AG201" s="1396"/>
      <c r="AH201" s="1396"/>
      <c r="AI201" s="1396"/>
      <c r="AJ201" s="1396"/>
      <c r="AK201" s="1396"/>
      <c r="AL201" s="1396"/>
      <c r="AM201" s="1396"/>
      <c r="AN201" s="1396"/>
      <c r="AO201" s="1396"/>
      <c r="AP201" s="1396"/>
      <c r="AQ201" s="1396"/>
      <c r="AR201" s="1396"/>
      <c r="AS201" s="1396"/>
      <c r="AT201" s="1396"/>
      <c r="AU201" s="1396"/>
      <c r="AV201" s="1396"/>
      <c r="AW201" s="1397"/>
    </row>
    <row r="202" spans="1:49" s="336" customFormat="1" ht="12.6" customHeight="1">
      <c r="A202" s="366" t="s">
        <v>3212</v>
      </c>
      <c r="B202" s="329"/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329"/>
      <c r="AD202" s="329"/>
      <c r="AE202" s="329"/>
      <c r="AF202" s="329"/>
      <c r="AG202" s="329"/>
      <c r="AH202" s="329"/>
      <c r="AI202" s="329"/>
      <c r="AJ202" s="329"/>
      <c r="AK202" s="329"/>
      <c r="AL202" s="329"/>
      <c r="AM202" s="329"/>
      <c r="AN202" s="329"/>
      <c r="AO202" s="329"/>
      <c r="AP202" s="329"/>
      <c r="AQ202" s="329"/>
      <c r="AR202" s="329"/>
      <c r="AS202" s="329"/>
      <c r="AT202" s="329"/>
      <c r="AU202" s="329"/>
      <c r="AV202" s="329"/>
      <c r="AW202" s="329"/>
    </row>
    <row r="203" spans="1:49" s="336" customFormat="1" ht="12.6" customHeight="1">
      <c r="A203" s="366" t="s">
        <v>3213</v>
      </c>
      <c r="B203" s="329"/>
      <c r="C203" s="329"/>
      <c r="D203" s="329"/>
      <c r="E203" s="329"/>
      <c r="F203" s="329"/>
      <c r="G203" s="329"/>
      <c r="H203" s="329"/>
      <c r="I203" s="329"/>
      <c r="J203" s="329"/>
      <c r="K203" s="329"/>
      <c r="L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  <c r="AA203" s="329"/>
      <c r="AB203" s="329"/>
      <c r="AC203" s="329"/>
      <c r="AD203" s="329"/>
      <c r="AE203" s="329"/>
      <c r="AF203" s="329"/>
      <c r="AG203" s="329"/>
      <c r="AH203" s="329"/>
      <c r="AI203" s="329"/>
      <c r="AJ203" s="329"/>
      <c r="AK203" s="329"/>
      <c r="AL203" s="329"/>
      <c r="AM203" s="329"/>
      <c r="AN203" s="329"/>
      <c r="AO203" s="329"/>
      <c r="AP203" s="329"/>
      <c r="AQ203" s="329"/>
      <c r="AR203" s="329"/>
      <c r="AS203" s="329"/>
      <c r="AT203" s="329"/>
      <c r="AU203" s="329"/>
      <c r="AV203" s="329"/>
      <c r="AW203" s="329"/>
    </row>
    <row r="204" spans="1:49" s="336" customFormat="1" ht="12.6" customHeight="1">
      <c r="A204" s="329" t="s">
        <v>2208</v>
      </c>
      <c r="B204" s="329"/>
      <c r="C204" s="329"/>
      <c r="D204" s="329"/>
      <c r="E204" s="329"/>
      <c r="F204" s="329"/>
      <c r="G204" s="329"/>
      <c r="H204" s="329"/>
      <c r="I204" s="329"/>
      <c r="J204" s="329"/>
      <c r="K204" s="329"/>
      <c r="L204" s="329"/>
      <c r="M204" s="329"/>
      <c r="N204" s="329"/>
      <c r="O204" s="329"/>
      <c r="P204" s="329"/>
      <c r="Q204" s="329"/>
      <c r="R204" s="329"/>
      <c r="S204" s="329"/>
      <c r="T204" s="329"/>
      <c r="U204" s="329"/>
      <c r="V204" s="329"/>
      <c r="W204" s="329"/>
      <c r="X204" s="329"/>
      <c r="Y204" s="329"/>
      <c r="Z204" s="329"/>
      <c r="AA204" s="329"/>
      <c r="AB204" s="329"/>
      <c r="AC204" s="329"/>
      <c r="AD204" s="329"/>
      <c r="AE204" s="329"/>
      <c r="AF204" s="329"/>
      <c r="AG204" s="329"/>
      <c r="AH204" s="329"/>
      <c r="AI204" s="329"/>
      <c r="AJ204" s="329"/>
      <c r="AK204" s="329"/>
      <c r="AL204" s="329"/>
      <c r="AM204" s="329"/>
      <c r="AN204" s="329"/>
      <c r="AO204" s="329"/>
      <c r="AP204" s="329"/>
      <c r="AQ204" s="329"/>
      <c r="AR204" s="329"/>
      <c r="AS204" s="329"/>
      <c r="AT204" s="329"/>
      <c r="AU204" s="329"/>
      <c r="AV204" s="329"/>
      <c r="AW204" s="329"/>
    </row>
    <row r="205" spans="1:49" s="336" customFormat="1" ht="30" customHeight="1">
      <c r="A205" s="1395"/>
      <c r="B205" s="1396"/>
      <c r="C205" s="1396"/>
      <c r="D205" s="1396"/>
      <c r="E205" s="1396"/>
      <c r="F205" s="1396"/>
      <c r="G205" s="1396"/>
      <c r="H205" s="1396"/>
      <c r="I205" s="1396"/>
      <c r="J205" s="1396"/>
      <c r="K205" s="1396"/>
      <c r="L205" s="1396"/>
      <c r="M205" s="1396"/>
      <c r="N205" s="1396"/>
      <c r="O205" s="1396"/>
      <c r="P205" s="1396"/>
      <c r="Q205" s="1396"/>
      <c r="R205" s="1396"/>
      <c r="S205" s="1396"/>
      <c r="T205" s="1396"/>
      <c r="U205" s="1396"/>
      <c r="V205" s="1396"/>
      <c r="W205" s="1396"/>
      <c r="X205" s="1396"/>
      <c r="Y205" s="1396"/>
      <c r="Z205" s="1396"/>
      <c r="AA205" s="1396"/>
      <c r="AB205" s="1396"/>
      <c r="AC205" s="1396"/>
      <c r="AD205" s="1396"/>
      <c r="AE205" s="1396"/>
      <c r="AF205" s="1396"/>
      <c r="AG205" s="1396"/>
      <c r="AH205" s="1396"/>
      <c r="AI205" s="1396"/>
      <c r="AJ205" s="1396"/>
      <c r="AK205" s="1396"/>
      <c r="AL205" s="1396"/>
      <c r="AM205" s="1396"/>
      <c r="AN205" s="1396"/>
      <c r="AO205" s="1396"/>
      <c r="AP205" s="1396"/>
      <c r="AQ205" s="1396"/>
      <c r="AR205" s="1396"/>
      <c r="AS205" s="1396"/>
      <c r="AT205" s="1396"/>
      <c r="AU205" s="1396"/>
      <c r="AV205" s="1396"/>
      <c r="AW205" s="1397"/>
    </row>
    <row r="206" spans="1:49" s="336" customFormat="1" ht="12.6" customHeight="1">
      <c r="A206" s="366" t="s">
        <v>3214</v>
      </c>
      <c r="B206" s="329"/>
      <c r="C206" s="329"/>
      <c r="D206" s="329"/>
      <c r="E206" s="329"/>
      <c r="F206" s="329"/>
      <c r="G206" s="329"/>
      <c r="H206" s="329"/>
      <c r="I206" s="329"/>
      <c r="J206" s="329"/>
      <c r="K206" s="329"/>
      <c r="L206" s="329"/>
      <c r="M206" s="329"/>
      <c r="N206" s="329"/>
      <c r="O206" s="329"/>
      <c r="P206" s="329"/>
      <c r="Q206" s="329"/>
      <c r="R206" s="329"/>
      <c r="S206" s="329"/>
      <c r="T206" s="329"/>
      <c r="U206" s="329"/>
      <c r="V206" s="329"/>
      <c r="W206" s="329"/>
      <c r="X206" s="329"/>
      <c r="Y206" s="329"/>
      <c r="Z206" s="329"/>
      <c r="AA206" s="329"/>
      <c r="AB206" s="329"/>
      <c r="AC206" s="329"/>
      <c r="AD206" s="329"/>
      <c r="AE206" s="329"/>
      <c r="AF206" s="329"/>
      <c r="AG206" s="329"/>
      <c r="AH206" s="329"/>
      <c r="AI206" s="329"/>
      <c r="AJ206" s="329"/>
      <c r="AK206" s="329"/>
      <c r="AL206" s="329"/>
      <c r="AM206" s="329"/>
      <c r="AN206" s="329"/>
      <c r="AO206" s="329"/>
      <c r="AP206" s="329"/>
      <c r="AQ206" s="329"/>
      <c r="AR206" s="329"/>
      <c r="AS206" s="329"/>
      <c r="AT206" s="329"/>
      <c r="AU206" s="329"/>
      <c r="AV206" s="329"/>
      <c r="AW206" s="329"/>
    </row>
    <row r="207" spans="1:49" s="336" customFormat="1" ht="12.6" customHeight="1">
      <c r="A207" s="329" t="s">
        <v>3215</v>
      </c>
      <c r="B207" s="329"/>
      <c r="C207" s="329"/>
      <c r="D207" s="329"/>
      <c r="E207" s="329"/>
      <c r="F207" s="329"/>
      <c r="G207" s="329"/>
      <c r="H207" s="329"/>
      <c r="I207" s="329"/>
      <c r="J207" s="329"/>
      <c r="K207" s="329"/>
      <c r="L207" s="329"/>
      <c r="M207" s="329"/>
      <c r="N207" s="329"/>
      <c r="O207" s="329"/>
      <c r="P207" s="329"/>
      <c r="Q207" s="329"/>
      <c r="R207" s="329"/>
      <c r="S207" s="329"/>
      <c r="T207" s="329"/>
      <c r="U207" s="329"/>
      <c r="V207" s="329"/>
      <c r="W207" s="329"/>
      <c r="X207" s="329"/>
      <c r="Y207" s="329"/>
      <c r="Z207" s="329"/>
      <c r="AA207" s="329"/>
      <c r="AB207" s="329"/>
      <c r="AC207" s="329"/>
      <c r="AD207" s="329"/>
      <c r="AE207" s="329"/>
      <c r="AF207" s="329"/>
      <c r="AG207" s="329"/>
      <c r="AH207" s="329"/>
      <c r="AI207" s="329"/>
      <c r="AJ207" s="329"/>
      <c r="AK207" s="329"/>
      <c r="AL207" s="329"/>
      <c r="AM207" s="329"/>
      <c r="AN207" s="329"/>
      <c r="AO207" s="329"/>
      <c r="AP207" s="329"/>
      <c r="AQ207" s="329"/>
      <c r="AR207" s="329"/>
      <c r="AS207" s="329"/>
      <c r="AT207" s="329"/>
      <c r="AU207" s="329"/>
      <c r="AV207" s="329"/>
      <c r="AW207" s="329"/>
    </row>
    <row r="208" spans="1:49" s="336" customFormat="1" ht="12.6" customHeight="1">
      <c r="A208" s="329" t="s">
        <v>3216</v>
      </c>
      <c r="B208" s="329"/>
      <c r="C208" s="329"/>
      <c r="D208" s="329"/>
      <c r="E208" s="329"/>
      <c r="F208" s="329"/>
      <c r="G208" s="329"/>
      <c r="H208" s="329"/>
      <c r="I208" s="329"/>
      <c r="J208" s="329"/>
      <c r="K208" s="329"/>
      <c r="L208" s="329"/>
      <c r="M208" s="329"/>
      <c r="N208" s="329"/>
      <c r="O208" s="329"/>
      <c r="P208" s="329"/>
      <c r="Q208" s="329"/>
      <c r="R208" s="329"/>
      <c r="S208" s="329"/>
      <c r="T208" s="329"/>
      <c r="U208" s="329"/>
      <c r="V208" s="329"/>
      <c r="W208" s="329"/>
      <c r="X208" s="329"/>
      <c r="Y208" s="329"/>
      <c r="Z208" s="329"/>
      <c r="AA208" s="329"/>
      <c r="AB208" s="329"/>
      <c r="AC208" s="329"/>
      <c r="AD208" s="329"/>
      <c r="AE208" s="329"/>
      <c r="AF208" s="329"/>
      <c r="AG208" s="329"/>
      <c r="AH208" s="329"/>
      <c r="AI208" s="329"/>
      <c r="AJ208" s="329"/>
      <c r="AK208" s="329"/>
      <c r="AL208" s="329"/>
      <c r="AM208" s="329"/>
      <c r="AN208" s="329"/>
      <c r="AO208" s="329"/>
      <c r="AP208" s="329"/>
      <c r="AQ208" s="329"/>
      <c r="AR208" s="329"/>
      <c r="AS208" s="329"/>
      <c r="AT208" s="329"/>
      <c r="AU208" s="329"/>
      <c r="AV208" s="329"/>
      <c r="AW208" s="329"/>
    </row>
    <row r="209" spans="1:50" s="336" customFormat="1" ht="12.6" customHeight="1">
      <c r="A209" s="329" t="s">
        <v>2208</v>
      </c>
      <c r="B209" s="329"/>
      <c r="C209" s="329"/>
      <c r="D209" s="329"/>
      <c r="E209" s="329"/>
      <c r="F209" s="329"/>
      <c r="G209" s="329"/>
      <c r="H209" s="329"/>
      <c r="I209" s="329"/>
      <c r="J209" s="329"/>
      <c r="K209" s="329"/>
      <c r="L209" s="329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29"/>
      <c r="Z209" s="329"/>
      <c r="AA209" s="329"/>
      <c r="AB209" s="329"/>
      <c r="AC209" s="329"/>
      <c r="AD209" s="329"/>
      <c r="AE209" s="329"/>
      <c r="AF209" s="329"/>
      <c r="AG209" s="329"/>
      <c r="AH209" s="329"/>
      <c r="AI209" s="329"/>
      <c r="AJ209" s="329"/>
      <c r="AK209" s="329"/>
      <c r="AL209" s="329"/>
      <c r="AM209" s="329"/>
      <c r="AN209" s="329"/>
      <c r="AO209" s="329"/>
      <c r="AP209" s="329"/>
      <c r="AQ209" s="329"/>
      <c r="AR209" s="329"/>
      <c r="AS209" s="329"/>
      <c r="AT209" s="329"/>
      <c r="AU209" s="329"/>
      <c r="AV209" s="329"/>
      <c r="AW209" s="329"/>
    </row>
    <row r="210" spans="1:50" s="336" customFormat="1" ht="30" customHeight="1">
      <c r="A210" s="1395"/>
      <c r="B210" s="1396"/>
      <c r="C210" s="1396"/>
      <c r="D210" s="1396"/>
      <c r="E210" s="1396"/>
      <c r="F210" s="1396"/>
      <c r="G210" s="1396"/>
      <c r="H210" s="1396"/>
      <c r="I210" s="1396"/>
      <c r="J210" s="1396"/>
      <c r="K210" s="1396"/>
      <c r="L210" s="1396"/>
      <c r="M210" s="1396"/>
      <c r="N210" s="1396"/>
      <c r="O210" s="1396"/>
      <c r="P210" s="1396"/>
      <c r="Q210" s="1396"/>
      <c r="R210" s="1396"/>
      <c r="S210" s="1396"/>
      <c r="T210" s="1396"/>
      <c r="U210" s="1396"/>
      <c r="V210" s="1396"/>
      <c r="W210" s="1396"/>
      <c r="X210" s="1396"/>
      <c r="Y210" s="1396"/>
      <c r="Z210" s="1396"/>
      <c r="AA210" s="1396"/>
      <c r="AB210" s="1396"/>
      <c r="AC210" s="1396"/>
      <c r="AD210" s="1396"/>
      <c r="AE210" s="1396"/>
      <c r="AF210" s="1396"/>
      <c r="AG210" s="1396"/>
      <c r="AH210" s="1396"/>
      <c r="AI210" s="1396"/>
      <c r="AJ210" s="1396"/>
      <c r="AK210" s="1396"/>
      <c r="AL210" s="1396"/>
      <c r="AM210" s="1396"/>
      <c r="AN210" s="1396"/>
      <c r="AO210" s="1396"/>
      <c r="AP210" s="1396"/>
      <c r="AQ210" s="1396"/>
      <c r="AR210" s="1396"/>
      <c r="AS210" s="1396"/>
      <c r="AT210" s="1396"/>
      <c r="AU210" s="1396"/>
      <c r="AV210" s="1396"/>
      <c r="AW210" s="1397"/>
    </row>
    <row r="211" spans="1:50" s="336" customFormat="1" ht="12.6" customHeight="1">
      <c r="A211" s="366" t="s">
        <v>3217</v>
      </c>
      <c r="B211" s="329"/>
      <c r="C211" s="329"/>
      <c r="D211" s="329"/>
      <c r="E211" s="329"/>
      <c r="F211" s="329"/>
      <c r="G211" s="329"/>
      <c r="H211" s="329"/>
      <c r="I211" s="329"/>
      <c r="J211" s="329"/>
      <c r="K211" s="329"/>
      <c r="L211" s="329"/>
      <c r="M211" s="329"/>
      <c r="N211" s="329"/>
      <c r="O211" s="329"/>
      <c r="P211" s="329"/>
      <c r="Q211" s="329"/>
      <c r="R211" s="329"/>
      <c r="S211" s="329"/>
      <c r="T211" s="329"/>
      <c r="U211" s="329"/>
      <c r="V211" s="329"/>
      <c r="W211" s="329"/>
      <c r="X211" s="329"/>
      <c r="Y211" s="329"/>
      <c r="Z211" s="329"/>
      <c r="AA211" s="329"/>
      <c r="AB211" s="329"/>
      <c r="AC211" s="329"/>
      <c r="AD211" s="329"/>
      <c r="AE211" s="329"/>
      <c r="AF211" s="329"/>
      <c r="AG211" s="329"/>
      <c r="AH211" s="329"/>
      <c r="AI211" s="329"/>
      <c r="AJ211" s="329"/>
      <c r="AK211" s="329"/>
      <c r="AL211" s="329"/>
      <c r="AM211" s="329"/>
      <c r="AN211" s="329"/>
      <c r="AO211" s="329"/>
      <c r="AP211" s="329"/>
      <c r="AQ211" s="329"/>
      <c r="AR211" s="329"/>
      <c r="AS211" s="329"/>
      <c r="AT211" s="329"/>
      <c r="AU211" s="329"/>
      <c r="AV211" s="329"/>
      <c r="AW211" s="329"/>
    </row>
    <row r="212" spans="1:50" s="336" customFormat="1" ht="12.6" customHeight="1">
      <c r="A212" s="329" t="s">
        <v>2208</v>
      </c>
      <c r="B212" s="329"/>
      <c r="C212" s="329"/>
      <c r="D212" s="329"/>
      <c r="E212" s="329"/>
      <c r="F212" s="329"/>
      <c r="G212" s="329"/>
      <c r="H212" s="329"/>
      <c r="I212" s="329"/>
      <c r="J212" s="329"/>
      <c r="K212" s="329"/>
      <c r="L212" s="329"/>
      <c r="M212" s="329"/>
      <c r="N212" s="329"/>
      <c r="O212" s="329"/>
      <c r="P212" s="329"/>
      <c r="Q212" s="329"/>
      <c r="R212" s="329"/>
      <c r="S212" s="329"/>
      <c r="T212" s="329"/>
      <c r="U212" s="329"/>
      <c r="V212" s="329"/>
      <c r="W212" s="329"/>
      <c r="X212" s="329"/>
      <c r="Y212" s="329"/>
      <c r="Z212" s="329"/>
      <c r="AA212" s="329"/>
      <c r="AB212" s="329"/>
      <c r="AC212" s="329"/>
      <c r="AD212" s="329"/>
      <c r="AE212" s="329"/>
      <c r="AF212" s="329"/>
      <c r="AG212" s="329"/>
      <c r="AH212" s="329"/>
      <c r="AI212" s="329"/>
      <c r="AJ212" s="329"/>
      <c r="AK212" s="329"/>
      <c r="AL212" s="329"/>
      <c r="AM212" s="329"/>
      <c r="AN212" s="329"/>
      <c r="AO212" s="329"/>
      <c r="AP212" s="329"/>
      <c r="AQ212" s="329"/>
      <c r="AR212" s="329"/>
      <c r="AS212" s="329"/>
      <c r="AT212" s="329"/>
      <c r="AU212" s="329"/>
      <c r="AV212" s="329"/>
      <c r="AW212" s="329"/>
    </row>
    <row r="213" spans="1:50" s="336" customFormat="1" ht="30" customHeight="1">
      <c r="A213" s="1395"/>
      <c r="B213" s="1396"/>
      <c r="C213" s="1396"/>
      <c r="D213" s="1396"/>
      <c r="E213" s="1396"/>
      <c r="F213" s="1396"/>
      <c r="G213" s="1396"/>
      <c r="H213" s="1396"/>
      <c r="I213" s="1396"/>
      <c r="J213" s="1396"/>
      <c r="K213" s="1396"/>
      <c r="L213" s="1396"/>
      <c r="M213" s="1396"/>
      <c r="N213" s="1396"/>
      <c r="O213" s="1396"/>
      <c r="P213" s="1396"/>
      <c r="Q213" s="1396"/>
      <c r="R213" s="1396"/>
      <c r="S213" s="1396"/>
      <c r="T213" s="1396"/>
      <c r="U213" s="1396"/>
      <c r="V213" s="1396"/>
      <c r="W213" s="1396"/>
      <c r="X213" s="1396"/>
      <c r="Y213" s="1396"/>
      <c r="Z213" s="1396"/>
      <c r="AA213" s="1396"/>
      <c r="AB213" s="1396"/>
      <c r="AC213" s="1396"/>
      <c r="AD213" s="1396"/>
      <c r="AE213" s="1396"/>
      <c r="AF213" s="1396"/>
      <c r="AG213" s="1396"/>
      <c r="AH213" s="1396"/>
      <c r="AI213" s="1396"/>
      <c r="AJ213" s="1396"/>
      <c r="AK213" s="1396"/>
      <c r="AL213" s="1396"/>
      <c r="AM213" s="1396"/>
      <c r="AN213" s="1396"/>
      <c r="AO213" s="1396"/>
      <c r="AP213" s="1396"/>
      <c r="AQ213" s="1396"/>
      <c r="AR213" s="1396"/>
      <c r="AS213" s="1396"/>
      <c r="AT213" s="1396"/>
      <c r="AU213" s="1396"/>
      <c r="AV213" s="1396"/>
      <c r="AW213" s="1397"/>
    </row>
    <row r="214" spans="1:50" s="336" customFormat="1" ht="24" customHeight="1">
      <c r="A214" s="1432" t="s">
        <v>3218</v>
      </c>
      <c r="B214" s="1432"/>
      <c r="C214" s="1432"/>
      <c r="D214" s="1432"/>
      <c r="E214" s="1432"/>
      <c r="F214" s="1432"/>
      <c r="G214" s="1432"/>
      <c r="H214" s="1432"/>
      <c r="I214" s="1432"/>
      <c r="J214" s="1432"/>
      <c r="K214" s="1432"/>
      <c r="L214" s="1432"/>
      <c r="M214" s="1432"/>
      <c r="N214" s="1432"/>
      <c r="O214" s="1432"/>
      <c r="P214" s="1432"/>
      <c r="Q214" s="1432"/>
      <c r="R214" s="1432"/>
      <c r="S214" s="1432"/>
      <c r="T214" s="1432"/>
      <c r="U214" s="1432"/>
      <c r="V214" s="1432"/>
      <c r="W214" s="1432"/>
      <c r="X214" s="1432"/>
      <c r="Y214" s="1432"/>
      <c r="Z214" s="1432"/>
      <c r="AA214" s="1432"/>
      <c r="AB214" s="1432"/>
      <c r="AC214" s="1432"/>
      <c r="AD214" s="1432"/>
      <c r="AE214" s="1432"/>
      <c r="AF214" s="1432"/>
      <c r="AG214" s="1432"/>
      <c r="AH214" s="1432"/>
      <c r="AI214" s="1432"/>
      <c r="AJ214" s="1432"/>
      <c r="AK214" s="1432"/>
      <c r="AL214" s="1432"/>
      <c r="AM214" s="1432"/>
      <c r="AN214" s="1432"/>
      <c r="AO214" s="1432"/>
      <c r="AP214" s="1432"/>
      <c r="AQ214" s="1432"/>
      <c r="AR214" s="1432"/>
      <c r="AS214" s="1432"/>
      <c r="AT214" s="1432"/>
      <c r="AU214" s="1432"/>
      <c r="AV214" s="1432"/>
      <c r="AW214" s="1432"/>
      <c r="AX214" s="1432"/>
    </row>
    <row r="215" spans="1:50" s="336" customFormat="1" ht="12.6" customHeight="1">
      <c r="A215" s="329" t="s">
        <v>2208</v>
      </c>
      <c r="B215" s="329"/>
      <c r="C215" s="329"/>
      <c r="D215" s="329"/>
      <c r="E215" s="329"/>
      <c r="F215" s="329"/>
      <c r="G215" s="329"/>
      <c r="H215" s="329"/>
      <c r="I215" s="329"/>
      <c r="J215" s="329"/>
      <c r="K215" s="329"/>
      <c r="L215" s="329"/>
      <c r="M215" s="329"/>
      <c r="N215" s="329"/>
      <c r="O215" s="329"/>
      <c r="P215" s="329"/>
      <c r="Q215" s="329"/>
      <c r="R215" s="329"/>
      <c r="S215" s="329"/>
      <c r="T215" s="329"/>
      <c r="U215" s="329"/>
      <c r="V215" s="329"/>
      <c r="W215" s="329"/>
      <c r="X215" s="329"/>
      <c r="Y215" s="329"/>
      <c r="Z215" s="329"/>
      <c r="AA215" s="329"/>
      <c r="AB215" s="329"/>
      <c r="AC215" s="329"/>
      <c r="AD215" s="329"/>
      <c r="AE215" s="329"/>
      <c r="AF215" s="329"/>
      <c r="AG215" s="329"/>
      <c r="AH215" s="329"/>
      <c r="AI215" s="329"/>
      <c r="AJ215" s="329"/>
      <c r="AK215" s="329"/>
      <c r="AL215" s="329"/>
      <c r="AM215" s="329"/>
      <c r="AN215" s="329"/>
      <c r="AO215" s="329"/>
      <c r="AP215" s="329"/>
      <c r="AQ215" s="329"/>
      <c r="AR215" s="329"/>
      <c r="AS215" s="329"/>
      <c r="AT215" s="329"/>
      <c r="AU215" s="329"/>
      <c r="AV215" s="329"/>
      <c r="AW215" s="329"/>
    </row>
    <row r="216" spans="1:50" s="336" customFormat="1" ht="35.1" customHeight="1">
      <c r="A216" s="1395"/>
      <c r="B216" s="1396"/>
      <c r="C216" s="1396"/>
      <c r="D216" s="1396"/>
      <c r="E216" s="1396"/>
      <c r="F216" s="1396"/>
      <c r="G216" s="1396"/>
      <c r="H216" s="1396"/>
      <c r="I216" s="1396"/>
      <c r="J216" s="1396"/>
      <c r="K216" s="1396"/>
      <c r="L216" s="1396"/>
      <c r="M216" s="1396"/>
      <c r="N216" s="1396"/>
      <c r="O216" s="1396"/>
      <c r="P216" s="1396"/>
      <c r="Q216" s="1396"/>
      <c r="R216" s="1396"/>
      <c r="S216" s="1396"/>
      <c r="T216" s="1396"/>
      <c r="U216" s="1396"/>
      <c r="V216" s="1396"/>
      <c r="W216" s="1396"/>
      <c r="X216" s="1396"/>
      <c r="Y216" s="1396"/>
      <c r="Z216" s="1396"/>
      <c r="AA216" s="1396"/>
      <c r="AB216" s="1396"/>
      <c r="AC216" s="1396"/>
      <c r="AD216" s="1396"/>
      <c r="AE216" s="1396"/>
      <c r="AF216" s="1396"/>
      <c r="AG216" s="1396"/>
      <c r="AH216" s="1396"/>
      <c r="AI216" s="1396"/>
      <c r="AJ216" s="1396"/>
      <c r="AK216" s="1396"/>
      <c r="AL216" s="1396"/>
      <c r="AM216" s="1396"/>
      <c r="AN216" s="1396"/>
      <c r="AO216" s="1396"/>
      <c r="AP216" s="1396"/>
      <c r="AQ216" s="1396"/>
      <c r="AR216" s="1396"/>
      <c r="AS216" s="1396"/>
      <c r="AT216" s="1396"/>
      <c r="AU216" s="1396"/>
      <c r="AV216" s="1396"/>
      <c r="AW216" s="1397"/>
    </row>
    <row r="217" spans="1:50" s="336" customFormat="1" ht="12.6" customHeight="1">
      <c r="A217" s="366" t="s">
        <v>3219</v>
      </c>
      <c r="B217" s="329"/>
      <c r="C217" s="329"/>
      <c r="D217" s="329"/>
      <c r="E217" s="329"/>
      <c r="F217" s="329"/>
      <c r="G217" s="329"/>
      <c r="H217" s="329"/>
      <c r="I217" s="329"/>
      <c r="J217" s="329"/>
      <c r="K217" s="329"/>
      <c r="L217" s="329"/>
      <c r="M217" s="329"/>
      <c r="N217" s="329"/>
      <c r="O217" s="329"/>
      <c r="P217" s="329"/>
      <c r="Q217" s="329"/>
      <c r="R217" s="329"/>
      <c r="S217" s="329"/>
      <c r="T217" s="329"/>
      <c r="U217" s="329"/>
      <c r="V217" s="329"/>
      <c r="W217" s="329"/>
      <c r="X217" s="329"/>
      <c r="Y217" s="329"/>
      <c r="Z217" s="329"/>
      <c r="AA217" s="329"/>
      <c r="AB217" s="329"/>
      <c r="AC217" s="329"/>
      <c r="AD217" s="329"/>
      <c r="AE217" s="329"/>
      <c r="AF217" s="329"/>
      <c r="AG217" s="329"/>
      <c r="AH217" s="329"/>
      <c r="AI217" s="329"/>
      <c r="AJ217" s="329"/>
      <c r="AK217" s="329"/>
      <c r="AL217" s="329"/>
      <c r="AM217" s="329"/>
      <c r="AN217" s="329"/>
      <c r="AO217" s="329"/>
      <c r="AP217" s="329"/>
      <c r="AQ217" s="329"/>
      <c r="AR217" s="329"/>
      <c r="AS217" s="329"/>
      <c r="AT217" s="329"/>
      <c r="AU217" s="329"/>
      <c r="AV217" s="329"/>
      <c r="AW217" s="329"/>
    </row>
    <row r="218" spans="1:50" s="336" customFormat="1" ht="12.6" customHeight="1">
      <c r="A218" s="329" t="s">
        <v>2208</v>
      </c>
      <c r="B218" s="329"/>
      <c r="C218" s="329"/>
      <c r="D218" s="329"/>
      <c r="E218" s="329"/>
      <c r="F218" s="329"/>
      <c r="G218" s="329"/>
      <c r="H218" s="329"/>
      <c r="I218" s="329"/>
      <c r="J218" s="329"/>
      <c r="K218" s="329"/>
      <c r="L218" s="329"/>
      <c r="M218" s="329"/>
      <c r="N218" s="329"/>
      <c r="O218" s="329"/>
      <c r="P218" s="329"/>
      <c r="Q218" s="329"/>
      <c r="R218" s="329"/>
      <c r="S218" s="329"/>
      <c r="T218" s="329"/>
      <c r="U218" s="329"/>
      <c r="V218" s="329"/>
      <c r="W218" s="329"/>
      <c r="X218" s="329"/>
      <c r="Y218" s="329"/>
      <c r="Z218" s="329"/>
      <c r="AA218" s="329"/>
      <c r="AB218" s="329"/>
      <c r="AC218" s="329"/>
      <c r="AD218" s="329"/>
      <c r="AE218" s="329"/>
      <c r="AF218" s="329"/>
      <c r="AG218" s="329"/>
      <c r="AH218" s="329"/>
      <c r="AI218" s="329"/>
      <c r="AJ218" s="329"/>
      <c r="AK218" s="329"/>
      <c r="AL218" s="329"/>
      <c r="AM218" s="329"/>
      <c r="AN218" s="329"/>
      <c r="AO218" s="329"/>
      <c r="AP218" s="329"/>
      <c r="AQ218" s="329"/>
      <c r="AR218" s="329"/>
      <c r="AS218" s="329"/>
      <c r="AT218" s="329"/>
      <c r="AU218" s="329"/>
      <c r="AV218" s="329"/>
      <c r="AW218" s="329"/>
    </row>
    <row r="219" spans="1:50" ht="35.1" customHeight="1">
      <c r="A219" s="1395"/>
      <c r="B219" s="1396"/>
      <c r="C219" s="1396"/>
      <c r="D219" s="1396"/>
      <c r="E219" s="1396"/>
      <c r="F219" s="1396"/>
      <c r="G219" s="1396"/>
      <c r="H219" s="1396"/>
      <c r="I219" s="1396"/>
      <c r="J219" s="1396"/>
      <c r="K219" s="1396"/>
      <c r="L219" s="1396"/>
      <c r="M219" s="1396"/>
      <c r="N219" s="1396"/>
      <c r="O219" s="1396"/>
      <c r="P219" s="1396"/>
      <c r="Q219" s="1396"/>
      <c r="R219" s="1396"/>
      <c r="S219" s="1396"/>
      <c r="T219" s="1396"/>
      <c r="U219" s="1396"/>
      <c r="V219" s="1396"/>
      <c r="W219" s="1396"/>
      <c r="X219" s="1396"/>
      <c r="Y219" s="1396"/>
      <c r="Z219" s="1396"/>
      <c r="AA219" s="1396"/>
      <c r="AB219" s="1396"/>
      <c r="AC219" s="1396"/>
      <c r="AD219" s="1396"/>
      <c r="AE219" s="1396"/>
      <c r="AF219" s="1396"/>
      <c r="AG219" s="1396"/>
      <c r="AH219" s="1396"/>
      <c r="AI219" s="1396"/>
      <c r="AJ219" s="1396"/>
      <c r="AK219" s="1396"/>
      <c r="AL219" s="1396"/>
      <c r="AM219" s="1396"/>
      <c r="AN219" s="1396"/>
      <c r="AO219" s="1396"/>
      <c r="AP219" s="1396"/>
      <c r="AQ219" s="1396"/>
      <c r="AR219" s="1396"/>
      <c r="AS219" s="1396"/>
      <c r="AT219" s="1396"/>
      <c r="AU219" s="1396"/>
      <c r="AV219" s="1396"/>
      <c r="AW219" s="1397"/>
    </row>
  </sheetData>
  <sheetProtection sheet="1" objects="1" scenarios="1" formatCells="0" deleteColumns="0" deleteRows="0"/>
  <mergeCells count="297"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  <mergeCell ref="A195:Q195"/>
    <mergeCell ref="R195:Z195"/>
    <mergeCell ref="AA195:AP195"/>
    <mergeCell ref="A187:Q187"/>
    <mergeCell ref="R187:Z187"/>
    <mergeCell ref="AA187:AP187"/>
    <mergeCell ref="A188:Q188"/>
    <mergeCell ref="R188:Z188"/>
    <mergeCell ref="AA188:AP188"/>
    <mergeCell ref="A189:Q189"/>
    <mergeCell ref="R189:Z189"/>
    <mergeCell ref="AA189:AP189"/>
    <mergeCell ref="A190:Q190"/>
    <mergeCell ref="R190:Z190"/>
    <mergeCell ref="AA190:AP190"/>
    <mergeCell ref="A192:Q192"/>
    <mergeCell ref="R192:Z192"/>
    <mergeCell ref="AA192:AP192"/>
    <mergeCell ref="A193:Q193"/>
    <mergeCell ref="R193:Z193"/>
    <mergeCell ref="AA193:AP193"/>
    <mergeCell ref="A194:Q194"/>
    <mergeCell ref="R194:Z194"/>
    <mergeCell ref="AA194:AP194"/>
    <mergeCell ref="A185:Q185"/>
    <mergeCell ref="R185:Z185"/>
    <mergeCell ref="AA185:AP185"/>
    <mergeCell ref="A176:Q176"/>
    <mergeCell ref="R176:Z176"/>
    <mergeCell ref="AA176:AP176"/>
    <mergeCell ref="A177:Q177"/>
    <mergeCell ref="R177:Z177"/>
    <mergeCell ref="AA177:AP177"/>
    <mergeCell ref="A178:Q178"/>
    <mergeCell ref="R178:Z178"/>
    <mergeCell ref="AA178:AP178"/>
    <mergeCell ref="A179:Q179"/>
    <mergeCell ref="R179:Z179"/>
    <mergeCell ref="AA179:AP179"/>
    <mergeCell ref="A182:Q182"/>
    <mergeCell ref="R182:Z182"/>
    <mergeCell ref="AA182:AP182"/>
    <mergeCell ref="A183:Q183"/>
    <mergeCell ref="R183:Z183"/>
    <mergeCell ref="AA183:AP183"/>
    <mergeCell ref="A184:Q184"/>
    <mergeCell ref="R184:Z184"/>
    <mergeCell ref="AA184:AP18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D171:AK171"/>
    <mergeCell ref="AN171:AW171"/>
    <mergeCell ref="A174:AW174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R160:V160"/>
    <mergeCell ref="W160:AB160"/>
    <mergeCell ref="AC160:AH160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C158:AH158"/>
    <mergeCell ref="AI158:AP158"/>
    <mergeCell ref="AQ158:AW158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Q159:AW159"/>
    <mergeCell ref="A160:M160"/>
    <mergeCell ref="N160:Q160"/>
    <mergeCell ref="R155:V155"/>
    <mergeCell ref="W155:AB155"/>
    <mergeCell ref="AC155:AH155"/>
    <mergeCell ref="AI155:AP155"/>
    <mergeCell ref="AQ155:AW155"/>
    <mergeCell ref="AI160:AP160"/>
    <mergeCell ref="AQ160:AW160"/>
    <mergeCell ref="A159:M159"/>
    <mergeCell ref="N159:Q159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7:AW157"/>
    <mergeCell ref="A158:M158"/>
    <mergeCell ref="N158:Q158"/>
    <mergeCell ref="R158:V158"/>
    <mergeCell ref="W158:AB158"/>
    <mergeCell ref="T144:AF145"/>
    <mergeCell ref="AG144:AW145"/>
    <mergeCell ref="T146:AF147"/>
    <mergeCell ref="AG146:AW147"/>
    <mergeCell ref="A150:AW150"/>
    <mergeCell ref="A154:M154"/>
    <mergeCell ref="N154:Q154"/>
    <mergeCell ref="R154:V154"/>
    <mergeCell ref="W154:AB154"/>
    <mergeCell ref="AC154:AH154"/>
    <mergeCell ref="AI154:AP154"/>
    <mergeCell ref="AQ154:AW154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A112:B112"/>
    <mergeCell ref="A113:AW113"/>
    <mergeCell ref="A116:AW116"/>
    <mergeCell ref="A119:AW119"/>
    <mergeCell ref="AD124:AK124"/>
    <mergeCell ref="AN124:AW124"/>
    <mergeCell ref="A122:AW122"/>
    <mergeCell ref="A128:AW128"/>
    <mergeCell ref="A132:AW132"/>
    <mergeCell ref="A108:T108"/>
    <mergeCell ref="U108:AC108"/>
    <mergeCell ref="AD108:AH108"/>
    <mergeCell ref="AI108:AU108"/>
    <mergeCell ref="A133:AW133"/>
    <mergeCell ref="A137:AW137"/>
    <mergeCell ref="AG140:AW140"/>
    <mergeCell ref="A141:S141"/>
    <mergeCell ref="T141:AF141"/>
    <mergeCell ref="AG141:AW141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07:T107"/>
    <mergeCell ref="U107:AC107"/>
    <mergeCell ref="AD107:AH107"/>
    <mergeCell ref="A95:AW95"/>
    <mergeCell ref="A96:AW96"/>
    <mergeCell ref="A98:AW98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U105:AC105"/>
    <mergeCell ref="AD105:AH105"/>
    <mergeCell ref="AI105:AU105"/>
    <mergeCell ref="AI107:AU107"/>
    <mergeCell ref="U67:AG68"/>
    <mergeCell ref="AH67:AW68"/>
    <mergeCell ref="U69:AG69"/>
    <mergeCell ref="AH69:AW69"/>
    <mergeCell ref="E70:AW70"/>
    <mergeCell ref="A71:AW74"/>
    <mergeCell ref="A75:AW75"/>
    <mergeCell ref="A106:T106"/>
    <mergeCell ref="U106:AC106"/>
    <mergeCell ref="AD106:AH106"/>
    <mergeCell ref="AI106:AU106"/>
    <mergeCell ref="AD91:AK91"/>
    <mergeCell ref="AN91:AW91"/>
    <mergeCell ref="A93:AW93"/>
    <mergeCell ref="A77:AW77"/>
    <mergeCell ref="A79:AW79"/>
    <mergeCell ref="A80:AW80"/>
    <mergeCell ref="A81:AW81"/>
    <mergeCell ref="A83:AW83"/>
    <mergeCell ref="A84:AW84"/>
    <mergeCell ref="A86:AW86"/>
    <mergeCell ref="A87:AW87"/>
    <mergeCell ref="A89:AW89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U66:AG66"/>
    <mergeCell ref="AH66:AW66"/>
    <mergeCell ref="A27:AW27"/>
    <mergeCell ref="A29:AW29"/>
    <mergeCell ref="A31:AW31"/>
    <mergeCell ref="AD50:AK50"/>
    <mergeCell ref="AN50:AW50"/>
    <mergeCell ref="A53:AW62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16:AW16"/>
    <mergeCell ref="A17:AW17"/>
    <mergeCell ref="A18:AW18"/>
    <mergeCell ref="A19:AW19"/>
    <mergeCell ref="A21:AW21"/>
    <mergeCell ref="A64:T65"/>
    <mergeCell ref="A10:AW10"/>
    <mergeCell ref="A11:AW11"/>
    <mergeCell ref="A12:AW12"/>
    <mergeCell ref="A13:AW13"/>
    <mergeCell ref="A14:AW14"/>
    <mergeCell ref="AD2:AK2"/>
    <mergeCell ref="AN2:AW2"/>
    <mergeCell ref="A4:AW4"/>
    <mergeCell ref="A7:J7"/>
    <mergeCell ref="K7:AW7"/>
    <mergeCell ref="A8:J8"/>
    <mergeCell ref="K8:AW8"/>
    <mergeCell ref="C2:Z2"/>
    <mergeCell ref="A9:J9"/>
    <mergeCell ref="K9:Q9"/>
    <mergeCell ref="S9:X9"/>
    <mergeCell ref="Y9:AE9"/>
    <mergeCell ref="AG9:AL9"/>
    <mergeCell ref="AM9:AW9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>&amp;L&amp;8ECOMA MK, s.r.o.&amp;R&amp;7www.ruz.sk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BN122"/>
  <sheetViews>
    <sheetView showGridLines="0" showZeros="0" topLeftCell="AE20" zoomScale="235" zoomScaleNormal="235" workbookViewId="0">
      <selection activeCell="BJ23" sqref="BJ23"/>
    </sheetView>
  </sheetViews>
  <sheetFormatPr defaultColWidth="1.85546875" defaultRowHeight="14.85" customHeight="1"/>
  <cols>
    <col min="1" max="16384" width="1.85546875" style="289"/>
  </cols>
  <sheetData>
    <row r="2" spans="1:50" ht="15.95" customHeight="1">
      <c r="A2" s="326" t="s">
        <v>3609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5"/>
      <c r="AE2" s="289" t="s">
        <v>844</v>
      </c>
      <c r="AG2" s="340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0"/>
    </row>
    <row r="4" spans="1:50" s="315" customFormat="1" ht="14.85" customHeight="1">
      <c r="A4" s="346" t="s">
        <v>2200</v>
      </c>
    </row>
    <row r="5" spans="1:50" s="315" customFormat="1" ht="14.85" customHeight="1">
      <c r="A5" s="1439" t="s">
        <v>1977</v>
      </c>
      <c r="B5" s="1439"/>
      <c r="C5" s="1439"/>
      <c r="D5" s="1439"/>
      <c r="E5" s="1439"/>
      <c r="F5" s="1439"/>
      <c r="G5" s="1439" t="s">
        <v>1976</v>
      </c>
      <c r="H5" s="1439"/>
      <c r="I5" s="1439"/>
      <c r="J5" s="1439"/>
      <c r="K5" s="1439"/>
      <c r="L5" s="1439"/>
      <c r="M5" s="1439"/>
      <c r="N5" s="1439"/>
      <c r="O5" s="1439"/>
      <c r="P5" s="1439"/>
      <c r="Q5" s="1439"/>
      <c r="R5" s="1439"/>
      <c r="S5" s="1439"/>
      <c r="T5" s="1439"/>
      <c r="U5" s="1439"/>
      <c r="V5" s="1439"/>
      <c r="W5" s="1439"/>
      <c r="X5" s="1439"/>
      <c r="Y5" s="1439"/>
      <c r="Z5" s="1439"/>
      <c r="AA5" s="1439"/>
      <c r="AB5" s="1439"/>
      <c r="AC5" s="1439"/>
      <c r="AD5" s="1439"/>
      <c r="AE5" s="1439"/>
      <c r="AF5" s="1439"/>
      <c r="AG5" s="1439"/>
      <c r="AH5" s="1439"/>
      <c r="AI5" s="1439" t="s">
        <v>816</v>
      </c>
      <c r="AJ5" s="1439"/>
      <c r="AK5" s="1439"/>
      <c r="AL5" s="1439"/>
      <c r="AM5" s="1439"/>
      <c r="AN5" s="1439"/>
      <c r="AO5" s="1439"/>
      <c r="AP5" s="1439" t="s">
        <v>470</v>
      </c>
      <c r="AQ5" s="1439"/>
      <c r="AR5" s="1439"/>
      <c r="AS5" s="1439"/>
      <c r="AT5" s="1439"/>
      <c r="AU5" s="1439"/>
      <c r="AV5" s="1439"/>
      <c r="AW5" s="330"/>
    </row>
    <row r="6" spans="1:50" s="315" customFormat="1" ht="30.75" customHeight="1">
      <c r="A6" s="1439"/>
      <c r="B6" s="1439"/>
      <c r="C6" s="1439"/>
      <c r="D6" s="1439"/>
      <c r="E6" s="1439"/>
      <c r="F6" s="1439"/>
      <c r="G6" s="1439"/>
      <c r="H6" s="1439"/>
      <c r="I6" s="1439"/>
      <c r="J6" s="1439"/>
      <c r="K6" s="1439"/>
      <c r="L6" s="1439"/>
      <c r="M6" s="1439"/>
      <c r="N6" s="1439"/>
      <c r="O6" s="1439"/>
      <c r="P6" s="1439"/>
      <c r="Q6" s="1439"/>
      <c r="R6" s="1439"/>
      <c r="S6" s="1439"/>
      <c r="T6" s="1439"/>
      <c r="U6" s="1439"/>
      <c r="V6" s="1439"/>
      <c r="W6" s="1439"/>
      <c r="X6" s="1439"/>
      <c r="Y6" s="1439"/>
      <c r="Z6" s="1439"/>
      <c r="AA6" s="1439"/>
      <c r="AB6" s="1439"/>
      <c r="AC6" s="1439"/>
      <c r="AD6" s="1439"/>
      <c r="AE6" s="1439"/>
      <c r="AF6" s="1439"/>
      <c r="AG6" s="1439"/>
      <c r="AH6" s="1439"/>
      <c r="AI6" s="1439"/>
      <c r="AJ6" s="1439"/>
      <c r="AK6" s="1439"/>
      <c r="AL6" s="1439"/>
      <c r="AM6" s="1439"/>
      <c r="AN6" s="1439"/>
      <c r="AO6" s="1439"/>
      <c r="AP6" s="1439"/>
      <c r="AQ6" s="1439"/>
      <c r="AR6" s="1439"/>
      <c r="AS6" s="1439"/>
      <c r="AT6" s="1439"/>
      <c r="AU6" s="1439"/>
      <c r="AV6" s="1439"/>
      <c r="AW6" s="330"/>
    </row>
    <row r="7" spans="1:50" s="315" customFormat="1" ht="14.85" customHeight="1">
      <c r="A7" s="1408"/>
      <c r="B7" s="1408"/>
      <c r="C7" s="1408"/>
      <c r="D7" s="1408"/>
      <c r="E7" s="1408"/>
      <c r="F7" s="1408"/>
      <c r="G7" s="1378" t="s">
        <v>2107</v>
      </c>
      <c r="H7" s="1378"/>
      <c r="I7" s="1378"/>
      <c r="J7" s="1378"/>
      <c r="K7" s="1378"/>
      <c r="L7" s="1378"/>
      <c r="M7" s="1378"/>
      <c r="N7" s="1378"/>
      <c r="O7" s="1378"/>
      <c r="P7" s="1378"/>
      <c r="Q7" s="1378"/>
      <c r="R7" s="1378"/>
      <c r="S7" s="1378"/>
      <c r="T7" s="1378"/>
      <c r="U7" s="1378"/>
      <c r="V7" s="1378"/>
      <c r="W7" s="1378"/>
      <c r="X7" s="1378"/>
      <c r="Y7" s="1378"/>
      <c r="Z7" s="1378"/>
      <c r="AA7" s="1378"/>
      <c r="AB7" s="1378"/>
      <c r="AC7" s="1378"/>
      <c r="AD7" s="1378"/>
      <c r="AE7" s="1378"/>
      <c r="AF7" s="1378"/>
      <c r="AG7" s="1378"/>
      <c r="AH7" s="1378"/>
      <c r="AI7" s="1440"/>
      <c r="AJ7" s="1440"/>
      <c r="AK7" s="1440"/>
      <c r="AL7" s="1440"/>
      <c r="AM7" s="1440"/>
      <c r="AN7" s="1440"/>
      <c r="AO7" s="1440"/>
      <c r="AP7" s="1440"/>
      <c r="AQ7" s="1440"/>
      <c r="AR7" s="1440"/>
      <c r="AS7" s="1440"/>
      <c r="AT7" s="1440"/>
      <c r="AU7" s="1440"/>
      <c r="AV7" s="1440"/>
      <c r="AW7" s="323"/>
      <c r="AX7" s="339"/>
    </row>
    <row r="8" spans="1:50" s="315" customFormat="1" ht="15.95" customHeight="1">
      <c r="A8" s="1441" t="s">
        <v>2199</v>
      </c>
      <c r="B8" s="1441"/>
      <c r="C8" s="1441"/>
      <c r="D8" s="1441"/>
      <c r="E8" s="1441"/>
      <c r="F8" s="1441"/>
      <c r="G8" s="1442" t="s">
        <v>2198</v>
      </c>
      <c r="H8" s="1442"/>
      <c r="I8" s="1442"/>
      <c r="J8" s="1442"/>
      <c r="K8" s="1442"/>
      <c r="L8" s="1442"/>
      <c r="M8" s="1442"/>
      <c r="N8" s="1442"/>
      <c r="O8" s="1442"/>
      <c r="P8" s="1442"/>
      <c r="Q8" s="1442"/>
      <c r="R8" s="1442"/>
      <c r="S8" s="1442"/>
      <c r="T8" s="1442"/>
      <c r="U8" s="1442"/>
      <c r="V8" s="1442"/>
      <c r="W8" s="1442"/>
      <c r="X8" s="1442"/>
      <c r="Y8" s="1442"/>
      <c r="Z8" s="1442"/>
      <c r="AA8" s="1442"/>
      <c r="AB8" s="1442"/>
      <c r="AC8" s="1442"/>
      <c r="AD8" s="1442"/>
      <c r="AE8" s="1442"/>
      <c r="AF8" s="1442"/>
      <c r="AG8" s="1442"/>
      <c r="AH8" s="1442"/>
      <c r="AI8" s="1443">
        <f>SUM(SUVAHAVUJ!N204)</f>
        <v>0</v>
      </c>
      <c r="AJ8" s="1443"/>
      <c r="AK8" s="1443"/>
      <c r="AL8" s="1443"/>
      <c r="AM8" s="1443"/>
      <c r="AN8" s="1443"/>
      <c r="AO8" s="1443"/>
      <c r="AP8" s="1443">
        <f>SUM(SUVAHAVUJ!X204)</f>
        <v>0</v>
      </c>
      <c r="AQ8" s="1443"/>
      <c r="AR8" s="1443"/>
      <c r="AS8" s="1443"/>
      <c r="AT8" s="1443"/>
      <c r="AU8" s="1443"/>
      <c r="AV8" s="1443"/>
      <c r="AW8" s="323"/>
      <c r="AX8" s="339"/>
    </row>
    <row r="9" spans="1:50" s="315" customFormat="1" ht="30" customHeight="1">
      <c r="A9" s="1441" t="s">
        <v>2197</v>
      </c>
      <c r="B9" s="1441"/>
      <c r="C9" s="1441"/>
      <c r="D9" s="1441"/>
      <c r="E9" s="1441"/>
      <c r="F9" s="1441"/>
      <c r="G9" s="1444" t="s">
        <v>2196</v>
      </c>
      <c r="H9" s="1442"/>
      <c r="I9" s="1442"/>
      <c r="J9" s="1442"/>
      <c r="K9" s="1442"/>
      <c r="L9" s="1442"/>
      <c r="M9" s="1442"/>
      <c r="N9" s="1442"/>
      <c r="O9" s="1442"/>
      <c r="P9" s="1442"/>
      <c r="Q9" s="1442"/>
      <c r="R9" s="1442"/>
      <c r="S9" s="1442"/>
      <c r="T9" s="1442"/>
      <c r="U9" s="1442"/>
      <c r="V9" s="1442"/>
      <c r="W9" s="1442"/>
      <c r="X9" s="1442"/>
      <c r="Y9" s="1442"/>
      <c r="Z9" s="1442"/>
      <c r="AA9" s="1442"/>
      <c r="AB9" s="1442"/>
      <c r="AC9" s="1442"/>
      <c r="AD9" s="1442"/>
      <c r="AE9" s="1442"/>
      <c r="AF9" s="1442"/>
      <c r="AG9" s="1442"/>
      <c r="AH9" s="1442"/>
      <c r="AI9" s="1445">
        <f>SUM(AI10+AI11+AI12+AI13+AI14+AI15-AI16+AI17-AI18-AI19+AI20+AI21+AI22)</f>
        <v>0</v>
      </c>
      <c r="AJ9" s="1445"/>
      <c r="AK9" s="1445"/>
      <c r="AL9" s="1445"/>
      <c r="AM9" s="1445"/>
      <c r="AN9" s="1445"/>
      <c r="AO9" s="1445"/>
      <c r="AP9" s="1445">
        <f>SUM(AP10+AP11+AP12+AP13+AP14+AP15-AP16+AP17-AP18-AP19+AP20+AP21+AP22)</f>
        <v>0</v>
      </c>
      <c r="AQ9" s="1445"/>
      <c r="AR9" s="1445"/>
      <c r="AS9" s="1445"/>
      <c r="AT9" s="1445"/>
      <c r="AU9" s="1445"/>
      <c r="AV9" s="1445"/>
      <c r="AW9" s="323"/>
      <c r="AX9" s="339"/>
    </row>
    <row r="10" spans="1:50" s="315" customFormat="1" ht="15.95" customHeight="1">
      <c r="A10" s="1441" t="s">
        <v>2195</v>
      </c>
      <c r="B10" s="1441"/>
      <c r="C10" s="1441"/>
      <c r="D10" s="1441"/>
      <c r="E10" s="1441"/>
      <c r="F10" s="1441"/>
      <c r="G10" s="1442" t="s">
        <v>2194</v>
      </c>
      <c r="H10" s="1442"/>
      <c r="I10" s="1442"/>
      <c r="J10" s="1442"/>
      <c r="K10" s="1442"/>
      <c r="L10" s="1442"/>
      <c r="M10" s="1442"/>
      <c r="N10" s="1442"/>
      <c r="O10" s="1442"/>
      <c r="P10" s="1442"/>
      <c r="Q10" s="1442"/>
      <c r="R10" s="1442"/>
      <c r="S10" s="1442"/>
      <c r="T10" s="1442"/>
      <c r="U10" s="1442"/>
      <c r="V10" s="1442"/>
      <c r="W10" s="1442"/>
      <c r="X10" s="1442"/>
      <c r="Y10" s="1442"/>
      <c r="Z10" s="1442"/>
      <c r="AA10" s="1442"/>
      <c r="AB10" s="1442"/>
      <c r="AC10" s="1442"/>
      <c r="AD10" s="1442"/>
      <c r="AE10" s="1442"/>
      <c r="AF10" s="1442"/>
      <c r="AG10" s="1442"/>
      <c r="AH10" s="1442"/>
      <c r="AI10" s="1443">
        <f>SUVAHAVUJ!$N$170</f>
        <v>0</v>
      </c>
      <c r="AJ10" s="1443"/>
      <c r="AK10" s="1443"/>
      <c r="AL10" s="1443"/>
      <c r="AM10" s="1443"/>
      <c r="AN10" s="1443"/>
      <c r="AO10" s="1443"/>
      <c r="AP10" s="1443">
        <f>SUVAHAVUJ!$X$170</f>
        <v>0</v>
      </c>
      <c r="AQ10" s="1443"/>
      <c r="AR10" s="1443"/>
      <c r="AS10" s="1443"/>
      <c r="AT10" s="1443"/>
      <c r="AU10" s="1443"/>
      <c r="AV10" s="1443"/>
      <c r="AW10" s="323"/>
      <c r="AX10" s="339"/>
    </row>
    <row r="11" spans="1:50" s="315" customFormat="1" ht="45" customHeight="1">
      <c r="A11" s="1441" t="s">
        <v>2193</v>
      </c>
      <c r="B11" s="1441"/>
      <c r="C11" s="1441"/>
      <c r="D11" s="1441"/>
      <c r="E11" s="1441"/>
      <c r="F11" s="1441"/>
      <c r="G11" s="1444" t="s">
        <v>2192</v>
      </c>
      <c r="H11" s="1444"/>
      <c r="I11" s="1444"/>
      <c r="J11" s="1444"/>
      <c r="K11" s="1444"/>
      <c r="L11" s="1444"/>
      <c r="M11" s="1444"/>
      <c r="N11" s="1444"/>
      <c r="O11" s="1444"/>
      <c r="P11" s="1444"/>
      <c r="Q11" s="1444"/>
      <c r="R11" s="1444"/>
      <c r="S11" s="1444"/>
      <c r="T11" s="1444"/>
      <c r="U11" s="1444"/>
      <c r="V11" s="1444"/>
      <c r="W11" s="1444"/>
      <c r="X11" s="1444"/>
      <c r="Y11" s="1444"/>
      <c r="Z11" s="1444"/>
      <c r="AA11" s="1444"/>
      <c r="AB11" s="1444"/>
      <c r="AC11" s="1444"/>
      <c r="AD11" s="1444"/>
      <c r="AE11" s="1444"/>
      <c r="AF11" s="1444"/>
      <c r="AG11" s="1444"/>
      <c r="AH11" s="1444"/>
      <c r="AI11" s="1443">
        <v>0</v>
      </c>
      <c r="AJ11" s="1443"/>
      <c r="AK11" s="1443"/>
      <c r="AL11" s="1443"/>
      <c r="AM11" s="1443"/>
      <c r="AN11" s="1443"/>
      <c r="AO11" s="1443"/>
      <c r="AP11" s="1443">
        <f>SUVAHAVUJ!$X$172</f>
        <v>0</v>
      </c>
      <c r="AQ11" s="1443"/>
      <c r="AR11" s="1443"/>
      <c r="AS11" s="1443"/>
      <c r="AT11" s="1443"/>
      <c r="AU11" s="1443"/>
      <c r="AV11" s="1443"/>
    </row>
    <row r="12" spans="1:50" s="315" customFormat="1" ht="15.95" customHeight="1">
      <c r="A12" s="1441" t="s">
        <v>2191</v>
      </c>
      <c r="B12" s="1441"/>
      <c r="C12" s="1441"/>
      <c r="D12" s="1441"/>
      <c r="E12" s="1441"/>
      <c r="F12" s="1441"/>
      <c r="G12" s="1442" t="s">
        <v>2190</v>
      </c>
      <c r="H12" s="1442"/>
      <c r="I12" s="1442"/>
      <c r="J12" s="1442"/>
      <c r="K12" s="1442"/>
      <c r="L12" s="1442"/>
      <c r="M12" s="1442"/>
      <c r="N12" s="1442"/>
      <c r="O12" s="1442"/>
      <c r="P12" s="1442"/>
      <c r="Q12" s="1442"/>
      <c r="R12" s="1442"/>
      <c r="S12" s="1442"/>
      <c r="T12" s="1442"/>
      <c r="U12" s="1442"/>
      <c r="V12" s="1442"/>
      <c r="W12" s="1442"/>
      <c r="X12" s="1442"/>
      <c r="Y12" s="1442"/>
      <c r="Z12" s="1442"/>
      <c r="AA12" s="1442"/>
      <c r="AB12" s="1442"/>
      <c r="AC12" s="1442"/>
      <c r="AD12" s="1442"/>
      <c r="AE12" s="1442"/>
      <c r="AF12" s="1442"/>
      <c r="AG12" s="1442"/>
      <c r="AH12" s="1442"/>
      <c r="AI12" s="1443">
        <f>SUVAHAVUJ!$N$171</f>
        <v>0</v>
      </c>
      <c r="AJ12" s="1443"/>
      <c r="AK12" s="1443"/>
      <c r="AL12" s="1443"/>
      <c r="AM12" s="1443"/>
      <c r="AN12" s="1443"/>
      <c r="AO12" s="1443"/>
      <c r="AP12" s="1443">
        <f>SUM(SUVAHAVUJ!X171)</f>
        <v>0</v>
      </c>
      <c r="AQ12" s="1443"/>
      <c r="AR12" s="1443"/>
      <c r="AS12" s="1443"/>
      <c r="AT12" s="1443"/>
      <c r="AU12" s="1443"/>
      <c r="AV12" s="1443"/>
      <c r="AW12" s="323"/>
      <c r="AX12" s="339"/>
    </row>
    <row r="13" spans="1:50" s="315" customFormat="1" ht="15.95" customHeight="1">
      <c r="A13" s="1441" t="s">
        <v>2189</v>
      </c>
      <c r="B13" s="1441"/>
      <c r="C13" s="1441"/>
      <c r="D13" s="1441"/>
      <c r="E13" s="1441"/>
      <c r="F13" s="1441"/>
      <c r="G13" s="1442" t="s">
        <v>2188</v>
      </c>
      <c r="H13" s="1442"/>
      <c r="I13" s="1442"/>
      <c r="J13" s="1442"/>
      <c r="K13" s="1442"/>
      <c r="L13" s="1442"/>
      <c r="M13" s="1442"/>
      <c r="N13" s="1442"/>
      <c r="O13" s="1442"/>
      <c r="P13" s="1442"/>
      <c r="Q13" s="1442"/>
      <c r="R13" s="1442"/>
      <c r="S13" s="1442"/>
      <c r="T13" s="1442"/>
      <c r="U13" s="1442"/>
      <c r="V13" s="1442"/>
      <c r="W13" s="1442"/>
      <c r="X13" s="1442"/>
      <c r="Y13" s="1442"/>
      <c r="Z13" s="1442"/>
      <c r="AA13" s="1442"/>
      <c r="AB13" s="1442"/>
      <c r="AC13" s="1442"/>
      <c r="AD13" s="1442"/>
      <c r="AE13" s="1442"/>
      <c r="AF13" s="1442"/>
      <c r="AG13" s="1442"/>
      <c r="AH13" s="1442"/>
      <c r="AI13" s="1443">
        <f>SUM('HL KNIHA VYPOC'!G238-'HL KNIHA VYPOC'!D238)</f>
        <v>0</v>
      </c>
      <c r="AJ13" s="1443"/>
      <c r="AK13" s="1443"/>
      <c r="AL13" s="1443"/>
      <c r="AM13" s="1443"/>
      <c r="AN13" s="1443"/>
      <c r="AO13" s="1443"/>
      <c r="AP13" s="1443">
        <f>SUM('HL KNIHA VYPOC'!K238-'HL KNIHA VYPOC'!H238)</f>
        <v>0</v>
      </c>
      <c r="AQ13" s="1443"/>
      <c r="AR13" s="1443"/>
      <c r="AS13" s="1443"/>
      <c r="AT13" s="1443"/>
      <c r="AU13" s="1443"/>
      <c r="AV13" s="1443"/>
      <c r="AW13" s="323"/>
      <c r="AX13" s="339"/>
    </row>
    <row r="14" spans="1:50" s="315" customFormat="1" ht="15.95" customHeight="1">
      <c r="A14" s="1441" t="s">
        <v>2187</v>
      </c>
      <c r="B14" s="1441"/>
      <c r="C14" s="1441"/>
      <c r="D14" s="1441"/>
      <c r="E14" s="1441"/>
      <c r="F14" s="1441"/>
      <c r="G14" s="1442" t="s">
        <v>2186</v>
      </c>
      <c r="H14" s="1442"/>
      <c r="I14" s="1442"/>
      <c r="J14" s="1442"/>
      <c r="K14" s="1442"/>
      <c r="L14" s="1442"/>
      <c r="M14" s="1442"/>
      <c r="N14" s="1442"/>
      <c r="O14" s="1442"/>
      <c r="P14" s="1442"/>
      <c r="Q14" s="1442"/>
      <c r="R14" s="1442"/>
      <c r="S14" s="1442"/>
      <c r="T14" s="1442"/>
      <c r="U14" s="1442"/>
      <c r="V14" s="1442"/>
      <c r="W14" s="1442"/>
      <c r="X14" s="1442"/>
      <c r="Y14" s="1442"/>
      <c r="Z14" s="1442"/>
      <c r="AA14" s="1442"/>
      <c r="AB14" s="1442"/>
      <c r="AC14" s="1442"/>
      <c r="AD14" s="1442"/>
      <c r="AE14" s="1442"/>
      <c r="AF14" s="1442"/>
      <c r="AG14" s="1442"/>
      <c r="AH14" s="1442"/>
      <c r="AI14" s="1443">
        <f>SUM('HL KNIHA VYPOC'!G70-'HL KNIHA VYPOC'!D70)</f>
        <v>0</v>
      </c>
      <c r="AJ14" s="1443"/>
      <c r="AK14" s="1443"/>
      <c r="AL14" s="1443"/>
      <c r="AM14" s="1443"/>
      <c r="AN14" s="1443"/>
      <c r="AO14" s="1443"/>
      <c r="AP14" s="1443">
        <f>SUM('HL KNIHA VYPOC'!K70-'HL KNIHA VYPOC'!H70)</f>
        <v>0</v>
      </c>
      <c r="AQ14" s="1443"/>
      <c r="AR14" s="1443"/>
      <c r="AS14" s="1443"/>
      <c r="AT14" s="1443"/>
      <c r="AU14" s="1443"/>
      <c r="AV14" s="1443"/>
      <c r="AW14" s="323"/>
      <c r="AX14" s="339"/>
    </row>
    <row r="15" spans="1:50" s="315" customFormat="1" ht="15.95" customHeight="1">
      <c r="A15" s="1441" t="s">
        <v>2185</v>
      </c>
      <c r="B15" s="1441"/>
      <c r="C15" s="1441"/>
      <c r="D15" s="1441"/>
      <c r="E15" s="1441"/>
      <c r="F15" s="1441"/>
      <c r="G15" s="1442" t="s">
        <v>2184</v>
      </c>
      <c r="H15" s="1442"/>
      <c r="I15" s="1442"/>
      <c r="J15" s="1442"/>
      <c r="K15" s="1442"/>
      <c r="L15" s="1442"/>
      <c r="M15" s="1442"/>
      <c r="N15" s="1442"/>
      <c r="O15" s="1442"/>
      <c r="P15" s="1442"/>
      <c r="Q15" s="1442"/>
      <c r="R15" s="1442"/>
      <c r="S15" s="1442"/>
      <c r="T15" s="1442"/>
      <c r="U15" s="1442"/>
      <c r="V15" s="1442"/>
      <c r="W15" s="1442"/>
      <c r="X15" s="1442"/>
      <c r="Y15" s="1442"/>
      <c r="Z15" s="1442"/>
      <c r="AA15" s="1442"/>
      <c r="AB15" s="1442"/>
      <c r="AC15" s="1442"/>
      <c r="AD15" s="1442"/>
      <c r="AE15" s="1442"/>
      <c r="AF15" s="1442"/>
      <c r="AG15" s="1442"/>
      <c r="AH15" s="1442"/>
      <c r="AI15" s="1443">
        <f>SUM('HL KNIHA VYPOC'!G196-'HL KNIHA VYPOC'!D196)</f>
        <v>0</v>
      </c>
      <c r="AJ15" s="1443"/>
      <c r="AK15" s="1443"/>
      <c r="AL15" s="1443"/>
      <c r="AM15" s="1443"/>
      <c r="AN15" s="1443"/>
      <c r="AO15" s="1443"/>
      <c r="AP15" s="1443">
        <f>SUM('HL KNIHA VYPOC'!K196-'HL KNIHA VYPOC'!H196)</f>
        <v>0</v>
      </c>
      <c r="AQ15" s="1443"/>
      <c r="AR15" s="1443"/>
      <c r="AS15" s="1443"/>
      <c r="AT15" s="1443"/>
      <c r="AU15" s="1443"/>
      <c r="AV15" s="1443"/>
      <c r="AW15" s="323"/>
      <c r="AX15" s="339"/>
    </row>
    <row r="16" spans="1:50" s="315" customFormat="1" ht="15.95" customHeight="1">
      <c r="A16" s="1441" t="s">
        <v>2183</v>
      </c>
      <c r="B16" s="1441"/>
      <c r="C16" s="1441"/>
      <c r="D16" s="1441"/>
      <c r="E16" s="1441"/>
      <c r="F16" s="1441"/>
      <c r="G16" s="1442" t="s">
        <v>2182</v>
      </c>
      <c r="H16" s="1442"/>
      <c r="I16" s="1442"/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446"/>
      <c r="AJ16" s="1446"/>
      <c r="AK16" s="1446"/>
      <c r="AL16" s="1446"/>
      <c r="AM16" s="1446"/>
      <c r="AN16" s="1446"/>
      <c r="AO16" s="1446"/>
      <c r="AP16" s="1446"/>
      <c r="AQ16" s="1446"/>
      <c r="AR16" s="1446"/>
      <c r="AS16" s="1446"/>
      <c r="AT16" s="1446"/>
      <c r="AU16" s="1446"/>
      <c r="AV16" s="1446"/>
      <c r="AW16" s="323"/>
      <c r="AX16" s="339"/>
    </row>
    <row r="17" spans="1:66" s="315" customFormat="1" ht="15.95" customHeight="1">
      <c r="A17" s="1441" t="s">
        <v>2181</v>
      </c>
      <c r="B17" s="1441"/>
      <c r="C17" s="1441"/>
      <c r="D17" s="1441"/>
      <c r="E17" s="1441"/>
      <c r="F17" s="1441"/>
      <c r="G17" s="1442" t="s">
        <v>2180</v>
      </c>
      <c r="H17" s="1442"/>
      <c r="I17" s="1442"/>
      <c r="J17" s="1442"/>
      <c r="K17" s="1442"/>
      <c r="L17" s="1442"/>
      <c r="M17" s="1442"/>
      <c r="N17" s="1442"/>
      <c r="O17" s="1442"/>
      <c r="P17" s="1442"/>
      <c r="Q17" s="1442"/>
      <c r="R17" s="1442"/>
      <c r="S17" s="1442"/>
      <c r="T17" s="1442"/>
      <c r="U17" s="1442"/>
      <c r="V17" s="1442"/>
      <c r="W17" s="1442"/>
      <c r="X17" s="1442"/>
      <c r="Y17" s="1442"/>
      <c r="Z17" s="1442"/>
      <c r="AA17" s="1442"/>
      <c r="AB17" s="1442"/>
      <c r="AC17" s="1442"/>
      <c r="AD17" s="1442"/>
      <c r="AE17" s="1442"/>
      <c r="AF17" s="1442"/>
      <c r="AG17" s="1442"/>
      <c r="AH17" s="1442"/>
      <c r="AI17" s="1443">
        <f>SUM(SUVAHAVUJ!N197)</f>
        <v>0</v>
      </c>
      <c r="AJ17" s="1443"/>
      <c r="AK17" s="1443"/>
      <c r="AL17" s="1443"/>
      <c r="AM17" s="1443"/>
      <c r="AN17" s="1443"/>
      <c r="AO17" s="1443"/>
      <c r="AP17" s="1443">
        <f>SUM(SUVAHAVUJ!X197)</f>
        <v>0</v>
      </c>
      <c r="AQ17" s="1443"/>
      <c r="AR17" s="1443"/>
      <c r="AS17" s="1443"/>
      <c r="AT17" s="1443"/>
      <c r="AU17" s="1443"/>
      <c r="AV17" s="1443"/>
      <c r="AW17" s="323"/>
      <c r="AX17" s="339"/>
    </row>
    <row r="18" spans="1:66" s="315" customFormat="1" ht="15.95" customHeight="1">
      <c r="A18" s="1441" t="s">
        <v>2179</v>
      </c>
      <c r="B18" s="1441"/>
      <c r="C18" s="1441"/>
      <c r="D18" s="1441"/>
      <c r="E18" s="1441"/>
      <c r="F18" s="1441"/>
      <c r="G18" s="1442" t="s">
        <v>2178</v>
      </c>
      <c r="H18" s="1442"/>
      <c r="I18" s="1442"/>
      <c r="J18" s="1442"/>
      <c r="K18" s="1442"/>
      <c r="L18" s="1442"/>
      <c r="M18" s="1442"/>
      <c r="N18" s="1442"/>
      <c r="O18" s="1442"/>
      <c r="P18" s="1442"/>
      <c r="Q18" s="1442"/>
      <c r="R18" s="1442"/>
      <c r="S18" s="1442"/>
      <c r="T18" s="1442"/>
      <c r="U18" s="1442"/>
      <c r="V18" s="1442"/>
      <c r="W18" s="1442"/>
      <c r="X18" s="1442"/>
      <c r="Y18" s="1442"/>
      <c r="Z18" s="1442"/>
      <c r="AA18" s="1442"/>
      <c r="AB18" s="1442"/>
      <c r="AC18" s="1442"/>
      <c r="AD18" s="1442"/>
      <c r="AE18" s="1442"/>
      <c r="AF18" s="1442"/>
      <c r="AG18" s="1442"/>
      <c r="AH18" s="1442"/>
      <c r="AI18" s="1443">
        <f>SUM(SUVAHAVUJ!N187)</f>
        <v>0</v>
      </c>
      <c r="AJ18" s="1443"/>
      <c r="AK18" s="1443"/>
      <c r="AL18" s="1443"/>
      <c r="AM18" s="1443"/>
      <c r="AN18" s="1443"/>
      <c r="AO18" s="1443"/>
      <c r="AP18" s="1443">
        <f>SUM(SUVAHAVUJ!X187)</f>
        <v>0</v>
      </c>
      <c r="AQ18" s="1443"/>
      <c r="AR18" s="1443"/>
      <c r="AS18" s="1443"/>
      <c r="AT18" s="1443"/>
      <c r="AU18" s="1443"/>
      <c r="AV18" s="1443"/>
      <c r="AW18" s="323"/>
      <c r="AX18" s="339"/>
    </row>
    <row r="19" spans="1:66" s="315" customFormat="1" ht="30" customHeight="1">
      <c r="A19" s="1441" t="s">
        <v>2177</v>
      </c>
      <c r="B19" s="1441"/>
      <c r="C19" s="1441"/>
      <c r="D19" s="1441"/>
      <c r="E19" s="1441"/>
      <c r="F19" s="1441"/>
      <c r="G19" s="1444" t="s">
        <v>2176</v>
      </c>
      <c r="H19" s="1442"/>
      <c r="I19" s="1442"/>
      <c r="J19" s="1442"/>
      <c r="K19" s="1442"/>
      <c r="L19" s="1442"/>
      <c r="M19" s="1442"/>
      <c r="N19" s="1442"/>
      <c r="O19" s="1442"/>
      <c r="P19" s="1442"/>
      <c r="Q19" s="1442"/>
      <c r="R19" s="1442"/>
      <c r="S19" s="1442"/>
      <c r="T19" s="1442"/>
      <c r="U19" s="1442"/>
      <c r="V19" s="1442"/>
      <c r="W19" s="1442"/>
      <c r="X19" s="1442"/>
      <c r="Y19" s="1442"/>
      <c r="Z19" s="1442"/>
      <c r="AA19" s="1442"/>
      <c r="AB19" s="1442"/>
      <c r="AC19" s="1442"/>
      <c r="AD19" s="1442"/>
      <c r="AE19" s="1442"/>
      <c r="AF19" s="1442"/>
      <c r="AG19" s="1442"/>
      <c r="AH19" s="1442"/>
      <c r="AI19" s="1443">
        <f>SUM(SUVAHAVUJ!N190)</f>
        <v>0</v>
      </c>
      <c r="AJ19" s="1443"/>
      <c r="AK19" s="1443"/>
      <c r="AL19" s="1443"/>
      <c r="AM19" s="1443"/>
      <c r="AN19" s="1443"/>
      <c r="AO19" s="1443"/>
      <c r="AP19" s="1443">
        <f>SUM(SUVAHAVUJ!X190)</f>
        <v>0</v>
      </c>
      <c r="AQ19" s="1443"/>
      <c r="AR19" s="1443"/>
      <c r="AS19" s="1443"/>
      <c r="AT19" s="1443"/>
      <c r="AU19" s="1443"/>
      <c r="AV19" s="1443"/>
      <c r="AW19" s="323"/>
      <c r="AX19" s="339"/>
    </row>
    <row r="20" spans="1:66" s="315" customFormat="1" ht="30" customHeight="1">
      <c r="A20" s="1441" t="s">
        <v>2175</v>
      </c>
      <c r="B20" s="1441"/>
      <c r="C20" s="1441"/>
      <c r="D20" s="1441"/>
      <c r="E20" s="1441"/>
      <c r="F20" s="1441"/>
      <c r="G20" s="1444" t="s">
        <v>2174</v>
      </c>
      <c r="H20" s="1442"/>
      <c r="I20" s="1442"/>
      <c r="J20" s="1442"/>
      <c r="K20" s="1442"/>
      <c r="L20" s="1442"/>
      <c r="M20" s="1442"/>
      <c r="N20" s="1442"/>
      <c r="O20" s="1442"/>
      <c r="P20" s="1442"/>
      <c r="Q20" s="1442"/>
      <c r="R20" s="1442"/>
      <c r="S20" s="1442"/>
      <c r="T20" s="1442"/>
      <c r="U20" s="1442"/>
      <c r="V20" s="1442"/>
      <c r="W20" s="1442"/>
      <c r="X20" s="1442"/>
      <c r="Y20" s="1442"/>
      <c r="Z20" s="1442"/>
      <c r="AA20" s="1442"/>
      <c r="AB20" s="1442"/>
      <c r="AC20" s="1442"/>
      <c r="AD20" s="1442"/>
      <c r="AE20" s="1442"/>
      <c r="AF20" s="1442"/>
      <c r="AG20" s="1442"/>
      <c r="AH20" s="1442"/>
      <c r="AI20" s="1443">
        <f>SUM(SUVAHAVUJ!N200)</f>
        <v>0</v>
      </c>
      <c r="AJ20" s="1443"/>
      <c r="AK20" s="1443"/>
      <c r="AL20" s="1443"/>
      <c r="AM20" s="1443"/>
      <c r="AN20" s="1443"/>
      <c r="AO20" s="1443"/>
      <c r="AP20" s="1443">
        <f>SUM(SUVAHAVUJ!X200)</f>
        <v>0</v>
      </c>
      <c r="AQ20" s="1443"/>
      <c r="AR20" s="1443"/>
      <c r="AS20" s="1443"/>
      <c r="AT20" s="1443"/>
      <c r="AU20" s="1443"/>
      <c r="AV20" s="1443"/>
      <c r="AW20" s="323"/>
      <c r="AX20" s="339"/>
    </row>
    <row r="21" spans="1:66" s="315" customFormat="1" ht="30" customHeight="1">
      <c r="A21" s="1441" t="s">
        <v>2173</v>
      </c>
      <c r="B21" s="1441"/>
      <c r="C21" s="1441"/>
      <c r="D21" s="1441"/>
      <c r="E21" s="1441"/>
      <c r="F21" s="1441"/>
      <c r="G21" s="1444" t="s">
        <v>2172</v>
      </c>
      <c r="H21" s="1442"/>
      <c r="I21" s="1442"/>
      <c r="J21" s="1442"/>
      <c r="K21" s="1442"/>
      <c r="L21" s="1442"/>
      <c r="M21" s="1442"/>
      <c r="N21" s="1442"/>
      <c r="O21" s="1442"/>
      <c r="P21" s="1442"/>
      <c r="Q21" s="1442"/>
      <c r="R21" s="1442"/>
      <c r="S21" s="1442"/>
      <c r="T21" s="1442"/>
      <c r="U21" s="1442"/>
      <c r="V21" s="1442"/>
      <c r="W21" s="1442"/>
      <c r="X21" s="1442"/>
      <c r="Y21" s="1442"/>
      <c r="Z21" s="1442"/>
      <c r="AA21" s="1442"/>
      <c r="AB21" s="1442"/>
      <c r="AC21" s="1442"/>
      <c r="AD21" s="1442"/>
      <c r="AE21" s="1442"/>
      <c r="AF21" s="1442"/>
      <c r="AG21" s="1442"/>
      <c r="AH21" s="1442"/>
      <c r="AI21" s="1446"/>
      <c r="AJ21" s="1446"/>
      <c r="AK21" s="1446"/>
      <c r="AL21" s="1446"/>
      <c r="AM21" s="1446"/>
      <c r="AN21" s="1446"/>
      <c r="AO21" s="1446"/>
      <c r="AP21" s="1446"/>
      <c r="AQ21" s="1446"/>
      <c r="AR21" s="1446"/>
      <c r="AS21" s="1446"/>
      <c r="AT21" s="1446"/>
      <c r="AU21" s="1446"/>
      <c r="AV21" s="1446"/>
      <c r="AW21" s="323"/>
      <c r="AX21" s="339"/>
    </row>
    <row r="22" spans="1:66" s="315" customFormat="1" ht="45" customHeight="1">
      <c r="A22" s="1441" t="s">
        <v>2171</v>
      </c>
      <c r="B22" s="1441"/>
      <c r="C22" s="1441"/>
      <c r="D22" s="1441"/>
      <c r="E22" s="1441"/>
      <c r="F22" s="1441"/>
      <c r="G22" s="1444" t="s">
        <v>2170</v>
      </c>
      <c r="H22" s="1444"/>
      <c r="I22" s="1444"/>
      <c r="J22" s="1444"/>
      <c r="K22" s="1444"/>
      <c r="L22" s="1444"/>
      <c r="M22" s="1444"/>
      <c r="N22" s="1444"/>
      <c r="O22" s="1444"/>
      <c r="P22" s="1444"/>
      <c r="Q22" s="1444"/>
      <c r="R22" s="1444"/>
      <c r="S22" s="1444"/>
      <c r="T22" s="1444"/>
      <c r="U22" s="1444"/>
      <c r="V22" s="1444"/>
      <c r="W22" s="1444"/>
      <c r="X22" s="1444"/>
      <c r="Y22" s="1444"/>
      <c r="Z22" s="1444"/>
      <c r="AA22" s="1444"/>
      <c r="AB22" s="1444"/>
      <c r="AC22" s="1444"/>
      <c r="AD22" s="1444"/>
      <c r="AE22" s="1444"/>
      <c r="AF22" s="1444"/>
      <c r="AG22" s="1444"/>
      <c r="AH22" s="1444"/>
      <c r="AI22" s="1447"/>
      <c r="AJ22" s="1447"/>
      <c r="AK22" s="1447"/>
      <c r="AL22" s="1447"/>
      <c r="AM22" s="1447"/>
      <c r="AN22" s="1447"/>
      <c r="AO22" s="1447"/>
      <c r="AP22" s="1448"/>
      <c r="AQ22" s="1448"/>
      <c r="AR22" s="1448"/>
      <c r="AS22" s="1448"/>
      <c r="AT22" s="1448"/>
      <c r="AU22" s="1448"/>
      <c r="AV22" s="1448"/>
      <c r="AX22" s="1435">
        <f>SUM(AI122)</f>
        <v>0</v>
      </c>
      <c r="AY22" s="1436"/>
      <c r="AZ22" s="1436"/>
      <c r="BA22" s="1436"/>
      <c r="BB22" s="1436"/>
      <c r="BC22" s="1436"/>
      <c r="BD22" s="1436"/>
      <c r="BE22" s="1436"/>
      <c r="BF22" s="1437">
        <f>SUM(AP122)</f>
        <v>0</v>
      </c>
      <c r="BG22" s="1438"/>
      <c r="BH22" s="1438"/>
      <c r="BI22" s="1438"/>
      <c r="BJ22" s="1438"/>
      <c r="BK22" s="1438"/>
      <c r="BL22" s="1438"/>
      <c r="BM22" s="1438"/>
      <c r="BN22" s="1438"/>
    </row>
    <row r="23" spans="1:66" s="315" customFormat="1" ht="75" customHeight="1">
      <c r="A23" s="1441" t="s">
        <v>2104</v>
      </c>
      <c r="B23" s="1441"/>
      <c r="C23" s="1441"/>
      <c r="D23" s="1441"/>
      <c r="E23" s="1441"/>
      <c r="F23" s="1441"/>
      <c r="G23" s="1444" t="s">
        <v>2169</v>
      </c>
      <c r="H23" s="1444"/>
      <c r="I23" s="1444"/>
      <c r="J23" s="1444"/>
      <c r="K23" s="1444"/>
      <c r="L23" s="1444"/>
      <c r="M23" s="1444"/>
      <c r="N23" s="1444"/>
      <c r="O23" s="1444"/>
      <c r="P23" s="1444"/>
      <c r="Q23" s="1444"/>
      <c r="R23" s="1444"/>
      <c r="S23" s="1444"/>
      <c r="T23" s="1444"/>
      <c r="U23" s="1444"/>
      <c r="V23" s="1444"/>
      <c r="W23" s="1444"/>
      <c r="X23" s="1444"/>
      <c r="Y23" s="1444"/>
      <c r="Z23" s="1444"/>
      <c r="AA23" s="1444"/>
      <c r="AB23" s="1444"/>
      <c r="AC23" s="1444"/>
      <c r="AD23" s="1444"/>
      <c r="AE23" s="1444"/>
      <c r="AF23" s="1444"/>
      <c r="AG23" s="1444"/>
      <c r="AH23" s="1444"/>
      <c r="AI23" s="1445">
        <f>SUM(AI24+AI25+AI26+AI27)</f>
        <v>0</v>
      </c>
      <c r="AJ23" s="1445"/>
      <c r="AK23" s="1445"/>
      <c r="AL23" s="1445"/>
      <c r="AM23" s="1445"/>
      <c r="AN23" s="1445"/>
      <c r="AO23" s="1445"/>
      <c r="AP23" s="1445">
        <f>SUM(AP24+AP25+AP26+AP27)</f>
        <v>0</v>
      </c>
      <c r="AQ23" s="1445"/>
      <c r="AR23" s="1445"/>
      <c r="AS23" s="1445"/>
      <c r="AT23" s="1445"/>
      <c r="AU23" s="1445"/>
      <c r="AV23" s="1445"/>
      <c r="AW23" s="323"/>
    </row>
    <row r="24" spans="1:66" s="315" customFormat="1" ht="15.95" customHeight="1">
      <c r="A24" s="1441" t="s">
        <v>2168</v>
      </c>
      <c r="B24" s="1441"/>
      <c r="C24" s="1441"/>
      <c r="D24" s="1441"/>
      <c r="E24" s="1441"/>
      <c r="F24" s="1441"/>
      <c r="G24" s="1442" t="s">
        <v>2167</v>
      </c>
      <c r="H24" s="1442"/>
      <c r="I24" s="1442"/>
      <c r="J24" s="1442"/>
      <c r="K24" s="1442"/>
      <c r="L24" s="1442"/>
      <c r="M24" s="1442"/>
      <c r="N24" s="1442"/>
      <c r="O24" s="1442"/>
      <c r="P24" s="1442"/>
      <c r="Q24" s="1442"/>
      <c r="R24" s="1442"/>
      <c r="S24" s="1442"/>
      <c r="T24" s="1442"/>
      <c r="U24" s="1442"/>
      <c r="V24" s="1442"/>
      <c r="W24" s="1442"/>
      <c r="X24" s="1442"/>
      <c r="Y24" s="1442"/>
      <c r="Z24" s="1442"/>
      <c r="AA24" s="1442"/>
      <c r="AB24" s="1442"/>
      <c r="AC24" s="1442"/>
      <c r="AD24" s="1442"/>
      <c r="AE24" s="1442"/>
      <c r="AF24" s="1442"/>
      <c r="AG24" s="1442"/>
      <c r="AH24" s="1442"/>
      <c r="AI24" s="1443">
        <f>SUM(SUVAHAVUJ!I43+SUVAHAVUJ!I55-SUVAHAVUJ!S43-SUVAHAVUJ!S55)</f>
        <v>0</v>
      </c>
      <c r="AJ24" s="1443"/>
      <c r="AK24" s="1443"/>
      <c r="AL24" s="1443"/>
      <c r="AM24" s="1443"/>
      <c r="AN24" s="1443"/>
      <c r="AO24" s="1443"/>
      <c r="AP24" s="1443">
        <f>SUM(SUVAHAVUJ!S43+SUVAHAVUJ!S55-SUVAHAVUJ!AN55-SUVAHAVUJ!AN43)</f>
        <v>0</v>
      </c>
      <c r="AQ24" s="1443"/>
      <c r="AR24" s="1443"/>
      <c r="AS24" s="1443"/>
      <c r="AT24" s="1443"/>
      <c r="AU24" s="1443"/>
      <c r="AV24" s="1443"/>
      <c r="AW24" s="323"/>
      <c r="AX24" s="339"/>
    </row>
    <row r="25" spans="1:66" s="315" customFormat="1" ht="15.95" customHeight="1">
      <c r="A25" s="1441" t="s">
        <v>2166</v>
      </c>
      <c r="B25" s="1441"/>
      <c r="C25" s="1441"/>
      <c r="D25" s="1441"/>
      <c r="E25" s="1441"/>
      <c r="F25" s="1441"/>
      <c r="G25" s="1442" t="s">
        <v>2165</v>
      </c>
      <c r="H25" s="1442"/>
      <c r="I25" s="1442"/>
      <c r="J25" s="1442"/>
      <c r="K25" s="1442"/>
      <c r="L25" s="1442"/>
      <c r="M25" s="1442"/>
      <c r="N25" s="1442"/>
      <c r="O25" s="1442"/>
      <c r="P25" s="1442"/>
      <c r="Q25" s="1442"/>
      <c r="R25" s="1442"/>
      <c r="S25" s="1442"/>
      <c r="T25" s="1442"/>
      <c r="U25" s="1442"/>
      <c r="V25" s="1442"/>
      <c r="W25" s="1442"/>
      <c r="X25" s="1442"/>
      <c r="Y25" s="1442"/>
      <c r="Z25" s="1442"/>
      <c r="AA25" s="1442"/>
      <c r="AB25" s="1442"/>
      <c r="AC25" s="1442"/>
      <c r="AD25" s="1442"/>
      <c r="AE25" s="1442"/>
      <c r="AF25" s="1442"/>
      <c r="AG25" s="1442"/>
      <c r="AH25" s="1442"/>
      <c r="AI25" s="1443">
        <f>SUM(SUVAHAVUJ!N104+SUVAHAVUJ!N124-SUVAHAVUJ!X124-SUVAHAVUJ!X104)</f>
        <v>0</v>
      </c>
      <c r="AJ25" s="1443"/>
      <c r="AK25" s="1443"/>
      <c r="AL25" s="1443"/>
      <c r="AM25" s="1443"/>
      <c r="AN25" s="1443"/>
      <c r="AO25" s="1443"/>
      <c r="AP25" s="1443">
        <f>SUM(SUVAHAVUJ!X104-SUVAHAVUJ!AS104+SUVAHAVUJ!X124-SUVAHAVUJ!AS124)</f>
        <v>0</v>
      </c>
      <c r="AQ25" s="1443"/>
      <c r="AR25" s="1443"/>
      <c r="AS25" s="1443"/>
      <c r="AT25" s="1443"/>
      <c r="AU25" s="1443"/>
      <c r="AV25" s="1443"/>
      <c r="AW25" s="323"/>
      <c r="AX25" s="339"/>
    </row>
    <row r="26" spans="1:66" s="315" customFormat="1" ht="15.95" customHeight="1">
      <c r="A26" s="1441" t="s">
        <v>2164</v>
      </c>
      <c r="B26" s="1441"/>
      <c r="C26" s="1441"/>
      <c r="D26" s="1441"/>
      <c r="E26" s="1441"/>
      <c r="F26" s="1441"/>
      <c r="G26" s="1442" t="s">
        <v>2163</v>
      </c>
      <c r="H26" s="1442"/>
      <c r="I26" s="1442"/>
      <c r="J26" s="1442"/>
      <c r="K26" s="1442"/>
      <c r="L26" s="1442"/>
      <c r="M26" s="1442"/>
      <c r="N26" s="1442"/>
      <c r="O26" s="1442"/>
      <c r="P26" s="1442"/>
      <c r="Q26" s="1442"/>
      <c r="R26" s="1442"/>
      <c r="S26" s="1442"/>
      <c r="T26" s="1442"/>
      <c r="U26" s="1442"/>
      <c r="V26" s="1442"/>
      <c r="W26" s="1442"/>
      <c r="X26" s="1442"/>
      <c r="Y26" s="1442"/>
      <c r="Z26" s="1442"/>
      <c r="AA26" s="1442"/>
      <c r="AB26" s="1442"/>
      <c r="AC26" s="1442"/>
      <c r="AD26" s="1442"/>
      <c r="AE26" s="1442"/>
      <c r="AF26" s="1442"/>
      <c r="AG26" s="1442"/>
      <c r="AH26" s="1442"/>
      <c r="AI26" s="1443">
        <f>SUM(SUVAHAVUJ!N36-SUVAHAVUJ!X36)</f>
        <v>0</v>
      </c>
      <c r="AJ26" s="1443"/>
      <c r="AK26" s="1443"/>
      <c r="AL26" s="1443"/>
      <c r="AM26" s="1443"/>
      <c r="AN26" s="1443"/>
      <c r="AO26" s="1443"/>
      <c r="AP26" s="1443">
        <f>SUM(SUVAHAVUJ!X36-SUVAHAVUJ!AS36)</f>
        <v>0</v>
      </c>
      <c r="AQ26" s="1443"/>
      <c r="AR26" s="1443"/>
      <c r="AS26" s="1443"/>
      <c r="AT26" s="1443"/>
      <c r="AU26" s="1443"/>
      <c r="AV26" s="1443"/>
      <c r="AW26" s="323"/>
      <c r="AX26" s="339"/>
    </row>
    <row r="27" spans="1:66" s="315" customFormat="1" ht="45" customHeight="1">
      <c r="A27" s="1441" t="s">
        <v>2162</v>
      </c>
      <c r="B27" s="1441"/>
      <c r="C27" s="1441"/>
      <c r="D27" s="1441"/>
      <c r="E27" s="1441"/>
      <c r="F27" s="1441"/>
      <c r="G27" s="1444" t="s">
        <v>2161</v>
      </c>
      <c r="H27" s="1444"/>
      <c r="I27" s="1444"/>
      <c r="J27" s="1444"/>
      <c r="K27" s="1444"/>
      <c r="L27" s="1444"/>
      <c r="M27" s="1444"/>
      <c r="N27" s="1444"/>
      <c r="O27" s="1444"/>
      <c r="P27" s="1444"/>
      <c r="Q27" s="1444"/>
      <c r="R27" s="1444"/>
      <c r="S27" s="1444"/>
      <c r="T27" s="1444"/>
      <c r="U27" s="1444"/>
      <c r="V27" s="1444"/>
      <c r="W27" s="1444"/>
      <c r="X27" s="1444"/>
      <c r="Y27" s="1444"/>
      <c r="Z27" s="1444"/>
      <c r="AA27" s="1444"/>
      <c r="AB27" s="1444"/>
      <c r="AC27" s="1444"/>
      <c r="AD27" s="1444"/>
      <c r="AE27" s="1444"/>
      <c r="AF27" s="1444"/>
      <c r="AG27" s="1444"/>
      <c r="AH27" s="1444"/>
      <c r="AI27" s="1443">
        <f>SUM(SUVAHAVUJ!N68-SUVAHAVUJ!X68)</f>
        <v>0</v>
      </c>
      <c r="AJ27" s="1443"/>
      <c r="AK27" s="1443"/>
      <c r="AL27" s="1443"/>
      <c r="AM27" s="1443"/>
      <c r="AN27" s="1443"/>
      <c r="AO27" s="1443"/>
      <c r="AP27" s="1443">
        <f>SUM(SUVAHAVUJ!X68-SUVAHAVUJ!AS68)</f>
        <v>0</v>
      </c>
      <c r="AQ27" s="1443"/>
      <c r="AR27" s="1443"/>
      <c r="AS27" s="1443"/>
      <c r="AT27" s="1443"/>
      <c r="AU27" s="1443"/>
      <c r="AV27" s="1443"/>
    </row>
    <row r="28" spans="1:66" s="315" customFormat="1" ht="28.5" customHeight="1">
      <c r="A28" s="333"/>
      <c r="B28" s="333"/>
      <c r="C28" s="333"/>
      <c r="D28" s="333"/>
      <c r="E28" s="333"/>
      <c r="F28" s="333"/>
      <c r="G28" s="348"/>
      <c r="H28" s="348"/>
      <c r="I28" s="348"/>
      <c r="J28" s="348"/>
      <c r="K28" s="348"/>
      <c r="L28" s="348"/>
      <c r="M28" s="348"/>
      <c r="N28" s="348"/>
      <c r="O28" s="348"/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23"/>
    </row>
    <row r="32" spans="1:66" ht="15.95" customHeight="1">
      <c r="A32" s="326" t="s">
        <v>1582</v>
      </c>
      <c r="B32" s="321"/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5"/>
      <c r="AE32" s="289" t="s">
        <v>844</v>
      </c>
      <c r="AG32" s="340"/>
      <c r="AH32" s="342">
        <f t="shared" ref="AH32:AQ32" si="0">AH2</f>
        <v>0</v>
      </c>
      <c r="AI32" s="342">
        <f t="shared" si="0"/>
        <v>0</v>
      </c>
      <c r="AJ32" s="342">
        <f t="shared" si="0"/>
        <v>0</v>
      </c>
      <c r="AK32" s="342">
        <f t="shared" si="0"/>
        <v>0</v>
      </c>
      <c r="AL32" s="342">
        <f t="shared" si="0"/>
        <v>0</v>
      </c>
      <c r="AM32" s="342">
        <f t="shared" si="0"/>
        <v>0</v>
      </c>
      <c r="AN32" s="342">
        <f t="shared" si="0"/>
        <v>0</v>
      </c>
      <c r="AO32" s="342">
        <f t="shared" si="0"/>
        <v>0</v>
      </c>
      <c r="AP32" s="342">
        <f t="shared" si="0"/>
        <v>0</v>
      </c>
      <c r="AQ32" s="342">
        <f t="shared" si="0"/>
        <v>0</v>
      </c>
      <c r="AR32" s="340"/>
    </row>
    <row r="34" spans="1:50" ht="14.85" customHeight="1">
      <c r="AW34" s="330"/>
    </row>
    <row r="35" spans="1:50" s="315" customFormat="1" ht="14.85" customHeight="1">
      <c r="A35" s="1439" t="s">
        <v>1977</v>
      </c>
      <c r="B35" s="1439"/>
      <c r="C35" s="1439"/>
      <c r="D35" s="1439"/>
      <c r="E35" s="1439"/>
      <c r="F35" s="1439"/>
      <c r="G35" s="1439" t="s">
        <v>1976</v>
      </c>
      <c r="H35" s="1439"/>
      <c r="I35" s="1439"/>
      <c r="J35" s="1439"/>
      <c r="K35" s="1439"/>
      <c r="L35" s="1439"/>
      <c r="M35" s="1439"/>
      <c r="N35" s="1439"/>
      <c r="O35" s="1439"/>
      <c r="P35" s="1439"/>
      <c r="Q35" s="1439"/>
      <c r="R35" s="1439"/>
      <c r="S35" s="1439"/>
      <c r="T35" s="1439"/>
      <c r="U35" s="1439"/>
      <c r="V35" s="1439"/>
      <c r="W35" s="1439"/>
      <c r="X35" s="1439"/>
      <c r="Y35" s="1439"/>
      <c r="Z35" s="1439"/>
      <c r="AA35" s="1439"/>
      <c r="AB35" s="1439"/>
      <c r="AC35" s="1439"/>
      <c r="AD35" s="1439"/>
      <c r="AE35" s="1439"/>
      <c r="AF35" s="1439"/>
      <c r="AG35" s="1439"/>
      <c r="AH35" s="1439"/>
      <c r="AI35" s="1439" t="s">
        <v>816</v>
      </c>
      <c r="AJ35" s="1439"/>
      <c r="AK35" s="1439"/>
      <c r="AL35" s="1439"/>
      <c r="AM35" s="1439"/>
      <c r="AN35" s="1439"/>
      <c r="AO35" s="1439"/>
      <c r="AP35" s="1439" t="s">
        <v>470</v>
      </c>
      <c r="AQ35" s="1439"/>
      <c r="AR35" s="1439"/>
      <c r="AS35" s="1439"/>
      <c r="AT35" s="1439"/>
      <c r="AU35" s="1439"/>
      <c r="AV35" s="1439"/>
      <c r="AW35" s="330"/>
    </row>
    <row r="36" spans="1:50" s="315" customFormat="1" ht="30.75" customHeight="1">
      <c r="A36" s="1439"/>
      <c r="B36" s="1439"/>
      <c r="C36" s="1439"/>
      <c r="D36" s="1439"/>
      <c r="E36" s="1439"/>
      <c r="F36" s="1439"/>
      <c r="G36" s="1439"/>
      <c r="H36" s="1439"/>
      <c r="I36" s="1439"/>
      <c r="J36" s="1439"/>
      <c r="K36" s="1439"/>
      <c r="L36" s="1439"/>
      <c r="M36" s="1439"/>
      <c r="N36" s="1439"/>
      <c r="O36" s="1439"/>
      <c r="P36" s="1439"/>
      <c r="Q36" s="1439"/>
      <c r="R36" s="1439"/>
      <c r="S36" s="1439"/>
      <c r="T36" s="1439"/>
      <c r="U36" s="1439"/>
      <c r="V36" s="1439"/>
      <c r="W36" s="1439"/>
      <c r="X36" s="1439"/>
      <c r="Y36" s="1439"/>
      <c r="Z36" s="1439"/>
      <c r="AA36" s="1439"/>
      <c r="AB36" s="1439"/>
      <c r="AC36" s="1439"/>
      <c r="AD36" s="1439"/>
      <c r="AE36" s="1439"/>
      <c r="AF36" s="1439"/>
      <c r="AG36" s="1439"/>
      <c r="AH36" s="1439"/>
      <c r="AI36" s="1439"/>
      <c r="AJ36" s="1439"/>
      <c r="AK36" s="1439"/>
      <c r="AL36" s="1439"/>
      <c r="AM36" s="1439"/>
      <c r="AN36" s="1439"/>
      <c r="AO36" s="1439"/>
      <c r="AP36" s="1439"/>
      <c r="AQ36" s="1439"/>
      <c r="AR36" s="1439"/>
      <c r="AS36" s="1439"/>
      <c r="AT36" s="1439"/>
      <c r="AU36" s="1439"/>
      <c r="AV36" s="1439"/>
      <c r="AW36" s="330"/>
    </row>
    <row r="37" spans="1:50" ht="45" customHeight="1">
      <c r="A37" s="1441"/>
      <c r="B37" s="1441"/>
      <c r="C37" s="1441"/>
      <c r="D37" s="1441"/>
      <c r="E37" s="1441"/>
      <c r="F37" s="1441"/>
      <c r="G37" s="1449" t="s">
        <v>2160</v>
      </c>
      <c r="H37" s="1449"/>
      <c r="I37" s="1449"/>
      <c r="J37" s="1449"/>
      <c r="K37" s="1449"/>
      <c r="L37" s="1449"/>
      <c r="M37" s="1449"/>
      <c r="N37" s="1449"/>
      <c r="O37" s="1449"/>
      <c r="P37" s="1449"/>
      <c r="Q37" s="1449"/>
      <c r="R37" s="1449"/>
      <c r="S37" s="1449"/>
      <c r="T37" s="1449"/>
      <c r="U37" s="1449"/>
      <c r="V37" s="1449"/>
      <c r="W37" s="1449"/>
      <c r="X37" s="1449"/>
      <c r="Y37" s="1449"/>
      <c r="Z37" s="1449"/>
      <c r="AA37" s="1449"/>
      <c r="AB37" s="1449"/>
      <c r="AC37" s="1449"/>
      <c r="AD37" s="1449"/>
      <c r="AE37" s="1449"/>
      <c r="AF37" s="1449"/>
      <c r="AG37" s="1449"/>
      <c r="AH37" s="1449"/>
      <c r="AI37" s="1443">
        <f>SUM(AI23+AI9+AI8)</f>
        <v>0</v>
      </c>
      <c r="AJ37" s="1443"/>
      <c r="AK37" s="1443"/>
      <c r="AL37" s="1443"/>
      <c r="AM37" s="1443"/>
      <c r="AN37" s="1443"/>
      <c r="AO37" s="1443"/>
      <c r="AP37" s="1443">
        <f>SUM(AP23+AP9+AP8)</f>
        <v>0</v>
      </c>
      <c r="AQ37" s="1443"/>
      <c r="AR37" s="1443"/>
      <c r="AS37" s="1443"/>
      <c r="AT37" s="1443"/>
      <c r="AU37" s="1443"/>
      <c r="AV37" s="1443"/>
      <c r="AW37" s="344"/>
    </row>
    <row r="38" spans="1:50" s="315" customFormat="1" ht="15.95" customHeight="1">
      <c r="A38" s="1441" t="s">
        <v>2159</v>
      </c>
      <c r="B38" s="1441"/>
      <c r="C38" s="1441"/>
      <c r="D38" s="1441"/>
      <c r="E38" s="1441"/>
      <c r="F38" s="1441"/>
      <c r="G38" s="1442" t="s">
        <v>2071</v>
      </c>
      <c r="H38" s="1442"/>
      <c r="I38" s="1442"/>
      <c r="J38" s="1442"/>
      <c r="K38" s="1442"/>
      <c r="L38" s="1442"/>
      <c r="M38" s="1442"/>
      <c r="N38" s="1442"/>
      <c r="O38" s="1442"/>
      <c r="P38" s="1442"/>
      <c r="Q38" s="1442"/>
      <c r="R38" s="1442"/>
      <c r="S38" s="1442"/>
      <c r="T38" s="1442"/>
      <c r="U38" s="1442"/>
      <c r="V38" s="1442"/>
      <c r="W38" s="1442"/>
      <c r="X38" s="1442"/>
      <c r="Y38" s="1442"/>
      <c r="Z38" s="1442"/>
      <c r="AA38" s="1442"/>
      <c r="AB38" s="1442"/>
      <c r="AC38" s="1442"/>
      <c r="AD38" s="1442"/>
      <c r="AE38" s="1442"/>
      <c r="AF38" s="1442"/>
      <c r="AG38" s="1442"/>
      <c r="AH38" s="1442"/>
      <c r="AI38" s="1446"/>
      <c r="AJ38" s="1446"/>
      <c r="AK38" s="1446"/>
      <c r="AL38" s="1446"/>
      <c r="AM38" s="1446"/>
      <c r="AN38" s="1446"/>
      <c r="AO38" s="1446"/>
      <c r="AP38" s="1446"/>
      <c r="AQ38" s="1446"/>
      <c r="AR38" s="1446"/>
      <c r="AS38" s="1446"/>
      <c r="AT38" s="1446"/>
      <c r="AU38" s="1446"/>
      <c r="AV38" s="1446"/>
      <c r="AW38" s="323"/>
      <c r="AX38" s="339"/>
    </row>
    <row r="39" spans="1:50" s="315" customFormat="1" ht="30" customHeight="1">
      <c r="A39" s="1441" t="s">
        <v>2158</v>
      </c>
      <c r="B39" s="1441"/>
      <c r="C39" s="1441"/>
      <c r="D39" s="1441"/>
      <c r="E39" s="1441"/>
      <c r="F39" s="1441"/>
      <c r="G39" s="1444" t="s">
        <v>2069</v>
      </c>
      <c r="H39" s="1442"/>
      <c r="I39" s="1442"/>
      <c r="J39" s="1442"/>
      <c r="K39" s="1442"/>
      <c r="L39" s="1442"/>
      <c r="M39" s="1442"/>
      <c r="N39" s="1442"/>
      <c r="O39" s="1442"/>
      <c r="P39" s="1442"/>
      <c r="Q39" s="1442"/>
      <c r="R39" s="1442"/>
      <c r="S39" s="1442"/>
      <c r="T39" s="1442"/>
      <c r="U39" s="1442"/>
      <c r="V39" s="1442"/>
      <c r="W39" s="1442"/>
      <c r="X39" s="1442"/>
      <c r="Y39" s="1442"/>
      <c r="Z39" s="1442"/>
      <c r="AA39" s="1442"/>
      <c r="AB39" s="1442"/>
      <c r="AC39" s="1442"/>
      <c r="AD39" s="1442"/>
      <c r="AE39" s="1442"/>
      <c r="AF39" s="1442"/>
      <c r="AG39" s="1442"/>
      <c r="AH39" s="1442"/>
      <c r="AI39" s="1446"/>
      <c r="AJ39" s="1446"/>
      <c r="AK39" s="1446"/>
      <c r="AL39" s="1446"/>
      <c r="AM39" s="1446"/>
      <c r="AN39" s="1446"/>
      <c r="AO39" s="1446"/>
      <c r="AP39" s="1446"/>
      <c r="AQ39" s="1446"/>
      <c r="AR39" s="1446"/>
      <c r="AS39" s="1446"/>
      <c r="AT39" s="1446"/>
      <c r="AU39" s="1446"/>
      <c r="AV39" s="1446"/>
      <c r="AW39" s="323"/>
      <c r="AX39" s="339"/>
    </row>
    <row r="40" spans="1:50" s="315" customFormat="1" ht="30" customHeight="1">
      <c r="A40" s="1441" t="s">
        <v>2157</v>
      </c>
      <c r="B40" s="1441"/>
      <c r="C40" s="1441"/>
      <c r="D40" s="1441"/>
      <c r="E40" s="1441"/>
      <c r="F40" s="1441"/>
      <c r="G40" s="1444" t="s">
        <v>2067</v>
      </c>
      <c r="H40" s="1442"/>
      <c r="I40" s="1442"/>
      <c r="J40" s="1442"/>
      <c r="K40" s="1442"/>
      <c r="L40" s="1442"/>
      <c r="M40" s="1442"/>
      <c r="N40" s="1442"/>
      <c r="O40" s="1442"/>
      <c r="P40" s="1442"/>
      <c r="Q40" s="1442"/>
      <c r="R40" s="1442"/>
      <c r="S40" s="1442"/>
      <c r="T40" s="1442"/>
      <c r="U40" s="1442"/>
      <c r="V40" s="1442"/>
      <c r="W40" s="1442"/>
      <c r="X40" s="1442"/>
      <c r="Y40" s="1442"/>
      <c r="Z40" s="1442"/>
      <c r="AA40" s="1442"/>
      <c r="AB40" s="1442"/>
      <c r="AC40" s="1442"/>
      <c r="AD40" s="1442"/>
      <c r="AE40" s="1442"/>
      <c r="AF40" s="1442"/>
      <c r="AG40" s="1442"/>
      <c r="AH40" s="1442"/>
      <c r="AI40" s="1446"/>
      <c r="AJ40" s="1446"/>
      <c r="AK40" s="1446"/>
      <c r="AL40" s="1446"/>
      <c r="AM40" s="1446"/>
      <c r="AN40" s="1446"/>
      <c r="AO40" s="1446"/>
      <c r="AP40" s="1446"/>
      <c r="AQ40" s="1446"/>
      <c r="AR40" s="1446"/>
      <c r="AS40" s="1446"/>
      <c r="AT40" s="1446"/>
      <c r="AU40" s="1446"/>
      <c r="AV40" s="1446"/>
      <c r="AW40" s="323"/>
      <c r="AX40" s="339"/>
    </row>
    <row r="41" spans="1:50" s="315" customFormat="1" ht="30" customHeight="1">
      <c r="A41" s="1441" t="s">
        <v>2156</v>
      </c>
      <c r="B41" s="1441"/>
      <c r="C41" s="1441"/>
      <c r="D41" s="1441"/>
      <c r="E41" s="1441"/>
      <c r="F41" s="1441"/>
      <c r="G41" s="1444" t="s">
        <v>2155</v>
      </c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2"/>
      <c r="AH41" s="1442"/>
      <c r="AI41" s="1446"/>
      <c r="AJ41" s="1446"/>
      <c r="AK41" s="1446"/>
      <c r="AL41" s="1446"/>
      <c r="AM41" s="1446"/>
      <c r="AN41" s="1446"/>
      <c r="AO41" s="1446"/>
      <c r="AP41" s="1446"/>
      <c r="AQ41" s="1446"/>
      <c r="AR41" s="1446"/>
      <c r="AS41" s="1446"/>
      <c r="AT41" s="1446"/>
      <c r="AU41" s="1446"/>
      <c r="AV41" s="1446"/>
      <c r="AW41" s="323"/>
      <c r="AX41" s="339"/>
    </row>
    <row r="42" spans="1:50" ht="30" customHeight="1">
      <c r="A42" s="1441"/>
      <c r="B42" s="1441"/>
      <c r="C42" s="1441"/>
      <c r="D42" s="1441"/>
      <c r="E42" s="1441"/>
      <c r="F42" s="1441"/>
      <c r="G42" s="1449" t="s">
        <v>2154</v>
      </c>
      <c r="H42" s="1449"/>
      <c r="I42" s="1449"/>
      <c r="J42" s="1449"/>
      <c r="K42" s="1449"/>
      <c r="L42" s="1449"/>
      <c r="M42" s="1449"/>
      <c r="N42" s="1449"/>
      <c r="O42" s="1449"/>
      <c r="P42" s="1449"/>
      <c r="Q42" s="1449"/>
      <c r="R42" s="1449"/>
      <c r="S42" s="1449"/>
      <c r="T42" s="1449"/>
      <c r="U42" s="1449"/>
      <c r="V42" s="1449"/>
      <c r="W42" s="1449"/>
      <c r="X42" s="1449"/>
      <c r="Y42" s="1449"/>
      <c r="Z42" s="1449"/>
      <c r="AA42" s="1449"/>
      <c r="AB42" s="1449"/>
      <c r="AC42" s="1449"/>
      <c r="AD42" s="1449"/>
      <c r="AE42" s="1449"/>
      <c r="AF42" s="1449"/>
      <c r="AG42" s="1449"/>
      <c r="AH42" s="1449"/>
      <c r="AI42" s="1443">
        <f>SUM(AI37+AI38-AI39+AI40-AI41)</f>
        <v>0</v>
      </c>
      <c r="AJ42" s="1443"/>
      <c r="AK42" s="1443"/>
      <c r="AL42" s="1443"/>
      <c r="AM42" s="1443"/>
      <c r="AN42" s="1443"/>
      <c r="AO42" s="1443"/>
      <c r="AP42" s="1443">
        <f>SUM(AP37+AP38-AP39+AP40-AP41)</f>
        <v>0</v>
      </c>
      <c r="AQ42" s="1443"/>
      <c r="AR42" s="1443"/>
      <c r="AS42" s="1443"/>
      <c r="AT42" s="1443"/>
      <c r="AU42" s="1443"/>
      <c r="AV42" s="1443"/>
      <c r="AW42" s="323"/>
    </row>
    <row r="43" spans="1:50" s="315" customFormat="1" ht="30" customHeight="1">
      <c r="A43" s="1441" t="s">
        <v>2153</v>
      </c>
      <c r="B43" s="1441"/>
      <c r="C43" s="1441"/>
      <c r="D43" s="1441"/>
      <c r="E43" s="1441"/>
      <c r="F43" s="1441"/>
      <c r="G43" s="1444" t="s">
        <v>2152</v>
      </c>
      <c r="H43" s="1442"/>
      <c r="I43" s="1442"/>
      <c r="J43" s="1442"/>
      <c r="K43" s="1442"/>
      <c r="L43" s="1442"/>
      <c r="M43" s="1442"/>
      <c r="N43" s="1442"/>
      <c r="O43" s="1442"/>
      <c r="P43" s="1442"/>
      <c r="Q43" s="1442"/>
      <c r="R43" s="1442"/>
      <c r="S43" s="1442"/>
      <c r="T43" s="1442"/>
      <c r="U43" s="1442"/>
      <c r="V43" s="1442"/>
      <c r="W43" s="1442"/>
      <c r="X43" s="1442"/>
      <c r="Y43" s="1442"/>
      <c r="Z43" s="1442"/>
      <c r="AA43" s="1442"/>
      <c r="AB43" s="1442"/>
      <c r="AC43" s="1442"/>
      <c r="AD43" s="1442"/>
      <c r="AE43" s="1442"/>
      <c r="AF43" s="1442"/>
      <c r="AG43" s="1442"/>
      <c r="AH43" s="1442"/>
      <c r="AI43" s="1446">
        <f>SUM('HL KNIHA VYPOC'!G340+'HL KNIHA VYPOC'!G341+'HL KNIHA VYPOC'!G342+'HL KNIHA VYPOC'!G343+'HL KNIHA VYPOC'!G344)</f>
        <v>0</v>
      </c>
      <c r="AJ43" s="1446"/>
      <c r="AK43" s="1446"/>
      <c r="AL43" s="1446"/>
      <c r="AM43" s="1446"/>
      <c r="AN43" s="1446"/>
      <c r="AO43" s="1446"/>
      <c r="AP43" s="1446">
        <f>SUM('HL KNIHA VYPOC'!K340+'HL KNIHA VYPOC'!K341+'HL KNIHA VYPOC'!K342+'HL KNIHA VYPOC'!K343+'HL KNIHA VYPOC'!K344)</f>
        <v>0</v>
      </c>
      <c r="AQ43" s="1446"/>
      <c r="AR43" s="1446"/>
      <c r="AS43" s="1446"/>
      <c r="AT43" s="1446"/>
      <c r="AU43" s="1446"/>
      <c r="AV43" s="1446"/>
      <c r="AW43" s="323"/>
      <c r="AX43" s="339"/>
    </row>
    <row r="44" spans="1:50" s="315" customFormat="1" ht="15.95" customHeight="1">
      <c r="A44" s="1441" t="s">
        <v>2151</v>
      </c>
      <c r="B44" s="1441"/>
      <c r="C44" s="1441"/>
      <c r="D44" s="1441"/>
      <c r="E44" s="1441"/>
      <c r="F44" s="1441"/>
      <c r="G44" s="1442" t="s">
        <v>2150</v>
      </c>
      <c r="H44" s="1442"/>
      <c r="I44" s="1442"/>
      <c r="J44" s="1442"/>
      <c r="K44" s="1442"/>
      <c r="L44" s="1442"/>
      <c r="M44" s="1442"/>
      <c r="N44" s="1442"/>
      <c r="O44" s="1442"/>
      <c r="P44" s="1442"/>
      <c r="Q44" s="1442"/>
      <c r="R44" s="1442"/>
      <c r="S44" s="1442"/>
      <c r="T44" s="1442"/>
      <c r="U44" s="1442"/>
      <c r="V44" s="1442"/>
      <c r="W44" s="1442"/>
      <c r="X44" s="1442"/>
      <c r="Y44" s="1442"/>
      <c r="Z44" s="1442"/>
      <c r="AA44" s="1442"/>
      <c r="AB44" s="1442"/>
      <c r="AC44" s="1442"/>
      <c r="AD44" s="1442"/>
      <c r="AE44" s="1442"/>
      <c r="AF44" s="1442"/>
      <c r="AG44" s="1442"/>
      <c r="AH44" s="1442"/>
      <c r="AI44" s="1446">
        <f>SUM('HL KNIHA VYPOC'!G403)*-1</f>
        <v>0</v>
      </c>
      <c r="AJ44" s="1446"/>
      <c r="AK44" s="1446"/>
      <c r="AL44" s="1446"/>
      <c r="AM44" s="1446"/>
      <c r="AN44" s="1446"/>
      <c r="AO44" s="1446"/>
      <c r="AP44" s="1446">
        <f>SUM('HL KNIHA VYPOC'!K403)*-1</f>
        <v>0</v>
      </c>
      <c r="AQ44" s="1446"/>
      <c r="AR44" s="1446"/>
      <c r="AS44" s="1446"/>
      <c r="AT44" s="1446"/>
      <c r="AU44" s="1446"/>
      <c r="AV44" s="1446"/>
      <c r="AW44" s="323"/>
      <c r="AX44" s="339"/>
    </row>
    <row r="45" spans="1:50" s="315" customFormat="1" ht="15.95" customHeight="1">
      <c r="A45" s="1441" t="s">
        <v>2149</v>
      </c>
      <c r="B45" s="1441"/>
      <c r="C45" s="1441"/>
      <c r="D45" s="1441"/>
      <c r="E45" s="1441"/>
      <c r="F45" s="1441"/>
      <c r="G45" s="1442" t="s">
        <v>2148</v>
      </c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2"/>
      <c r="AH45" s="1442"/>
      <c r="AI45" s="1446">
        <f>SUM('HL KNIHA VYPOC'!G331)</f>
        <v>0</v>
      </c>
      <c r="AJ45" s="1446"/>
      <c r="AK45" s="1446"/>
      <c r="AL45" s="1446"/>
      <c r="AM45" s="1446"/>
      <c r="AN45" s="1446"/>
      <c r="AO45" s="1446"/>
      <c r="AP45" s="1446">
        <f>SUM('HL KNIHA VYPOC'!K331)</f>
        <v>0</v>
      </c>
      <c r="AQ45" s="1446"/>
      <c r="AR45" s="1446"/>
      <c r="AS45" s="1446"/>
      <c r="AT45" s="1446"/>
      <c r="AU45" s="1446"/>
      <c r="AV45" s="1446"/>
      <c r="AW45" s="323"/>
      <c r="AX45" s="339"/>
    </row>
    <row r="46" spans="1:50" ht="30" customHeight="1">
      <c r="A46" s="1450" t="s">
        <v>2057</v>
      </c>
      <c r="B46" s="1450"/>
      <c r="C46" s="1450"/>
      <c r="D46" s="1450"/>
      <c r="E46" s="1450"/>
      <c r="F46" s="1450"/>
      <c r="G46" s="1449" t="s">
        <v>2147</v>
      </c>
      <c r="H46" s="1449"/>
      <c r="I46" s="1449"/>
      <c r="J46" s="1449"/>
      <c r="K46" s="1449"/>
      <c r="L46" s="1449"/>
      <c r="M46" s="1449"/>
      <c r="N46" s="1449"/>
      <c r="O46" s="1449"/>
      <c r="P46" s="1449"/>
      <c r="Q46" s="1449"/>
      <c r="R46" s="1449"/>
      <c r="S46" s="1449"/>
      <c r="T46" s="1449"/>
      <c r="U46" s="1449"/>
      <c r="V46" s="1449"/>
      <c r="W46" s="1449"/>
      <c r="X46" s="1449"/>
      <c r="Y46" s="1449"/>
      <c r="Z46" s="1449"/>
      <c r="AA46" s="1449"/>
      <c r="AB46" s="1449"/>
      <c r="AC46" s="1449"/>
      <c r="AD46" s="1449"/>
      <c r="AE46" s="1449"/>
      <c r="AF46" s="1449"/>
      <c r="AG46" s="1449"/>
      <c r="AH46" s="1449"/>
      <c r="AI46" s="1451">
        <f>SUM(AI42+AI43+AI44-AI45)</f>
        <v>0</v>
      </c>
      <c r="AJ46" s="1451"/>
      <c r="AK46" s="1451"/>
      <c r="AL46" s="1451"/>
      <c r="AM46" s="1451"/>
      <c r="AN46" s="1451"/>
      <c r="AO46" s="1451"/>
      <c r="AP46" s="1451">
        <f>SUM(AP42+AP43+AP44-AP45)</f>
        <v>0</v>
      </c>
      <c r="AQ46" s="1451"/>
      <c r="AR46" s="1451"/>
      <c r="AS46" s="1451"/>
      <c r="AT46" s="1451"/>
      <c r="AU46" s="1451"/>
      <c r="AV46" s="1451"/>
      <c r="AW46" s="323"/>
    </row>
    <row r="47" spans="1:50" ht="15.95" customHeight="1">
      <c r="A47" s="1441"/>
      <c r="B47" s="1441"/>
      <c r="C47" s="1441"/>
      <c r="D47" s="1441"/>
      <c r="E47" s="1441"/>
      <c r="F47" s="1441"/>
      <c r="G47" s="1449" t="s">
        <v>2055</v>
      </c>
      <c r="H47" s="1449"/>
      <c r="I47" s="1449"/>
      <c r="J47" s="1449"/>
      <c r="K47" s="1449"/>
      <c r="L47" s="1449"/>
      <c r="M47" s="1449"/>
      <c r="N47" s="1449"/>
      <c r="O47" s="1449"/>
      <c r="P47" s="1449"/>
      <c r="Q47" s="1449"/>
      <c r="R47" s="1449"/>
      <c r="S47" s="1449"/>
      <c r="T47" s="1449"/>
      <c r="U47" s="1449"/>
      <c r="V47" s="1449"/>
      <c r="W47" s="1449"/>
      <c r="X47" s="1449"/>
      <c r="Y47" s="1449"/>
      <c r="Z47" s="1449"/>
      <c r="AA47" s="1449"/>
      <c r="AB47" s="1449"/>
      <c r="AC47" s="1449"/>
      <c r="AD47" s="1449"/>
      <c r="AE47" s="1449"/>
      <c r="AF47" s="1449"/>
      <c r="AG47" s="1449"/>
      <c r="AH47" s="1449"/>
      <c r="AI47" s="1443"/>
      <c r="AJ47" s="1443"/>
      <c r="AK47" s="1443"/>
      <c r="AL47" s="1443"/>
      <c r="AM47" s="1443"/>
      <c r="AN47" s="1443"/>
      <c r="AO47" s="1443"/>
      <c r="AP47" s="1443"/>
      <c r="AQ47" s="1443"/>
      <c r="AR47" s="1443"/>
      <c r="AS47" s="1443"/>
      <c r="AT47" s="1443"/>
      <c r="AU47" s="1443"/>
      <c r="AV47" s="1443"/>
      <c r="AW47" s="323"/>
    </row>
    <row r="48" spans="1:50" s="315" customFormat="1" ht="15.95" customHeight="1">
      <c r="A48" s="1441" t="s">
        <v>2054</v>
      </c>
      <c r="B48" s="1441"/>
      <c r="C48" s="1441"/>
      <c r="D48" s="1441"/>
      <c r="E48" s="1441"/>
      <c r="F48" s="1441"/>
      <c r="G48" s="1442" t="s">
        <v>2053</v>
      </c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2"/>
      <c r="AH48" s="1442"/>
      <c r="AI48" s="1446"/>
      <c r="AJ48" s="1446"/>
      <c r="AK48" s="1446"/>
      <c r="AL48" s="1446"/>
      <c r="AM48" s="1446"/>
      <c r="AN48" s="1446"/>
      <c r="AO48" s="1446"/>
      <c r="AP48" s="1446"/>
      <c r="AQ48" s="1446"/>
      <c r="AR48" s="1446"/>
      <c r="AS48" s="1446"/>
      <c r="AT48" s="1446"/>
      <c r="AU48" s="1446"/>
      <c r="AV48" s="1446"/>
      <c r="AW48" s="323"/>
      <c r="AX48" s="339"/>
    </row>
    <row r="49" spans="1:50" s="315" customFormat="1" ht="15.95" customHeight="1">
      <c r="A49" s="1441" t="s">
        <v>2052</v>
      </c>
      <c r="B49" s="1441"/>
      <c r="C49" s="1441"/>
      <c r="D49" s="1441"/>
      <c r="E49" s="1441"/>
      <c r="F49" s="1441"/>
      <c r="G49" s="1442" t="s">
        <v>2051</v>
      </c>
      <c r="H49" s="1442"/>
      <c r="I49" s="1442"/>
      <c r="J49" s="1442"/>
      <c r="K49" s="1442"/>
      <c r="L49" s="1442"/>
      <c r="M49" s="1442"/>
      <c r="N49" s="1442"/>
      <c r="O49" s="1442"/>
      <c r="P49" s="1442"/>
      <c r="Q49" s="1442"/>
      <c r="R49" s="1442"/>
      <c r="S49" s="1442"/>
      <c r="T49" s="1442"/>
      <c r="U49" s="1442"/>
      <c r="V49" s="1442"/>
      <c r="W49" s="1442"/>
      <c r="X49" s="1442"/>
      <c r="Y49" s="1442"/>
      <c r="Z49" s="1442"/>
      <c r="AA49" s="1442"/>
      <c r="AB49" s="1442"/>
      <c r="AC49" s="1442"/>
      <c r="AD49" s="1442"/>
      <c r="AE49" s="1442"/>
      <c r="AF49" s="1442"/>
      <c r="AG49" s="1442"/>
      <c r="AH49" s="1442"/>
      <c r="AI49" s="1446"/>
      <c r="AJ49" s="1446"/>
      <c r="AK49" s="1446"/>
      <c r="AL49" s="1446"/>
      <c r="AM49" s="1446"/>
      <c r="AN49" s="1446"/>
      <c r="AO49" s="1446"/>
      <c r="AP49" s="1446"/>
      <c r="AQ49" s="1446"/>
      <c r="AR49" s="1446"/>
      <c r="AS49" s="1446"/>
      <c r="AT49" s="1446"/>
      <c r="AU49" s="1446"/>
      <c r="AV49" s="1446"/>
      <c r="AW49" s="323"/>
      <c r="AX49" s="339"/>
    </row>
    <row r="50" spans="1:50" ht="60" customHeight="1">
      <c r="A50" s="1441" t="s">
        <v>2050</v>
      </c>
      <c r="B50" s="1441"/>
      <c r="C50" s="1441"/>
      <c r="D50" s="1441"/>
      <c r="E50" s="1441"/>
      <c r="F50" s="1441"/>
      <c r="G50" s="1444" t="s">
        <v>2146</v>
      </c>
      <c r="H50" s="1444"/>
      <c r="I50" s="1444"/>
      <c r="J50" s="1444"/>
      <c r="K50" s="1444"/>
      <c r="L50" s="1444"/>
      <c r="M50" s="1444"/>
      <c r="N50" s="1444"/>
      <c r="O50" s="1444"/>
      <c r="P50" s="1444"/>
      <c r="Q50" s="1444"/>
      <c r="R50" s="1444"/>
      <c r="S50" s="1444"/>
      <c r="T50" s="1444"/>
      <c r="U50" s="1444"/>
      <c r="V50" s="1444"/>
      <c r="W50" s="1444"/>
      <c r="X50" s="1444"/>
      <c r="Y50" s="1444"/>
      <c r="Z50" s="1444"/>
      <c r="AA50" s="1444"/>
      <c r="AB50" s="1444"/>
      <c r="AC50" s="1444"/>
      <c r="AD50" s="1444"/>
      <c r="AE50" s="1444"/>
      <c r="AF50" s="1444"/>
      <c r="AG50" s="1444"/>
      <c r="AH50" s="1444"/>
      <c r="AI50" s="1443"/>
      <c r="AJ50" s="1443"/>
      <c r="AK50" s="1443"/>
      <c r="AL50" s="1443"/>
      <c r="AM50" s="1443"/>
      <c r="AN50" s="1443"/>
      <c r="AO50" s="1443"/>
      <c r="AP50" s="1443"/>
      <c r="AQ50" s="1443"/>
      <c r="AR50" s="1443"/>
      <c r="AS50" s="1443"/>
      <c r="AT50" s="1443"/>
      <c r="AU50" s="1443"/>
      <c r="AV50" s="1443"/>
      <c r="AW50" s="323"/>
    </row>
    <row r="51" spans="1:50" s="315" customFormat="1" ht="15.95" customHeight="1">
      <c r="A51" s="1441" t="s">
        <v>2048</v>
      </c>
      <c r="B51" s="1441"/>
      <c r="C51" s="1441"/>
      <c r="D51" s="1441"/>
      <c r="E51" s="1441"/>
      <c r="F51" s="1441"/>
      <c r="G51" s="1442" t="s">
        <v>2047</v>
      </c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2"/>
      <c r="AH51" s="1442"/>
      <c r="AI51" s="1443"/>
      <c r="AJ51" s="1443"/>
      <c r="AK51" s="1443"/>
      <c r="AL51" s="1443"/>
      <c r="AM51" s="1443"/>
      <c r="AN51" s="1443"/>
      <c r="AO51" s="1443"/>
      <c r="AP51" s="1443"/>
      <c r="AQ51" s="1443"/>
      <c r="AR51" s="1443"/>
      <c r="AS51" s="1443"/>
      <c r="AT51" s="1443"/>
      <c r="AU51" s="1443"/>
      <c r="AV51" s="1443"/>
      <c r="AW51" s="323"/>
      <c r="AX51" s="339"/>
    </row>
    <row r="52" spans="1:50" s="315" customFormat="1" ht="15.95" customHeight="1">
      <c r="A52" s="1441" t="s">
        <v>2046</v>
      </c>
      <c r="B52" s="1441"/>
      <c r="C52" s="1441"/>
      <c r="D52" s="1441"/>
      <c r="E52" s="1441"/>
      <c r="F52" s="1441"/>
      <c r="G52" s="1442" t="s">
        <v>2045</v>
      </c>
      <c r="H52" s="1442"/>
      <c r="I52" s="1442"/>
      <c r="J52" s="1442"/>
      <c r="K52" s="1442"/>
      <c r="L52" s="1442"/>
      <c r="M52" s="1442"/>
      <c r="N52" s="1442"/>
      <c r="O52" s="1442"/>
      <c r="P52" s="1442"/>
      <c r="Q52" s="1442"/>
      <c r="R52" s="1442"/>
      <c r="S52" s="1442"/>
      <c r="T52" s="1442"/>
      <c r="U52" s="1442"/>
      <c r="V52" s="1442"/>
      <c r="W52" s="1442"/>
      <c r="X52" s="1442"/>
      <c r="Y52" s="1442"/>
      <c r="Z52" s="1442"/>
      <c r="AA52" s="1442"/>
      <c r="AB52" s="1442"/>
      <c r="AC52" s="1442"/>
      <c r="AD52" s="1442"/>
      <c r="AE52" s="1442"/>
      <c r="AF52" s="1442"/>
      <c r="AG52" s="1442"/>
      <c r="AH52" s="1442"/>
      <c r="AI52" s="1443"/>
      <c r="AJ52" s="1443"/>
      <c r="AK52" s="1443"/>
      <c r="AL52" s="1443"/>
      <c r="AM52" s="1443"/>
      <c r="AN52" s="1443"/>
      <c r="AO52" s="1443"/>
      <c r="AP52" s="1443"/>
      <c r="AQ52" s="1443"/>
      <c r="AR52" s="1443"/>
      <c r="AS52" s="1443"/>
      <c r="AT52" s="1443"/>
      <c r="AU52" s="1443"/>
      <c r="AV52" s="1443"/>
      <c r="AW52" s="323"/>
      <c r="AX52" s="339"/>
    </row>
    <row r="53" spans="1:50" ht="60" customHeight="1">
      <c r="A53" s="1441" t="s">
        <v>2044</v>
      </c>
      <c r="B53" s="1441"/>
      <c r="C53" s="1441"/>
      <c r="D53" s="1441"/>
      <c r="E53" s="1441"/>
      <c r="F53" s="1441"/>
      <c r="G53" s="1444" t="s">
        <v>2145</v>
      </c>
      <c r="H53" s="1444"/>
      <c r="I53" s="1444"/>
      <c r="J53" s="1444"/>
      <c r="K53" s="1444"/>
      <c r="L53" s="1444"/>
      <c r="M53" s="1444"/>
      <c r="N53" s="1444"/>
      <c r="O53" s="1444"/>
      <c r="P53" s="1444"/>
      <c r="Q53" s="1444"/>
      <c r="R53" s="1444"/>
      <c r="S53" s="1444"/>
      <c r="T53" s="1444"/>
      <c r="U53" s="1444"/>
      <c r="V53" s="1444"/>
      <c r="W53" s="1444"/>
      <c r="X53" s="1444"/>
      <c r="Y53" s="1444"/>
      <c r="Z53" s="1444"/>
      <c r="AA53" s="1444"/>
      <c r="AB53" s="1444"/>
      <c r="AC53" s="1444"/>
      <c r="AD53" s="1444"/>
      <c r="AE53" s="1444"/>
      <c r="AF53" s="1444"/>
      <c r="AG53" s="1444"/>
      <c r="AH53" s="1444"/>
      <c r="AI53" s="1443"/>
      <c r="AJ53" s="1443"/>
      <c r="AK53" s="1443"/>
      <c r="AL53" s="1443"/>
      <c r="AM53" s="1443"/>
      <c r="AN53" s="1443"/>
      <c r="AO53" s="1443"/>
      <c r="AP53" s="1443"/>
      <c r="AQ53" s="1443"/>
      <c r="AR53" s="1443"/>
      <c r="AS53" s="1443"/>
      <c r="AT53" s="1443"/>
      <c r="AU53" s="1443"/>
      <c r="AV53" s="1443"/>
      <c r="AW53" s="323"/>
    </row>
    <row r="54" spans="1:50" s="315" customFormat="1" ht="30" customHeight="1">
      <c r="A54" s="1441" t="s">
        <v>2042</v>
      </c>
      <c r="B54" s="1441"/>
      <c r="C54" s="1441"/>
      <c r="D54" s="1441"/>
      <c r="E54" s="1441"/>
      <c r="F54" s="1441"/>
      <c r="G54" s="1444" t="s">
        <v>2144</v>
      </c>
      <c r="H54" s="1442"/>
      <c r="I54" s="1442"/>
      <c r="J54" s="1442"/>
      <c r="K54" s="1442"/>
      <c r="L54" s="1442"/>
      <c r="M54" s="1442"/>
      <c r="N54" s="1442"/>
      <c r="O54" s="1442"/>
      <c r="P54" s="1442"/>
      <c r="Q54" s="1442"/>
      <c r="R54" s="1442"/>
      <c r="S54" s="1442"/>
      <c r="T54" s="1442"/>
      <c r="U54" s="1442"/>
      <c r="V54" s="1442"/>
      <c r="W54" s="1442"/>
      <c r="X54" s="1442"/>
      <c r="Y54" s="1442"/>
      <c r="Z54" s="1442"/>
      <c r="AA54" s="1442"/>
      <c r="AB54" s="1442"/>
      <c r="AC54" s="1442"/>
      <c r="AD54" s="1442"/>
      <c r="AE54" s="1442"/>
      <c r="AF54" s="1442"/>
      <c r="AG54" s="1442"/>
      <c r="AH54" s="1442"/>
      <c r="AI54" s="1443"/>
      <c r="AJ54" s="1443"/>
      <c r="AK54" s="1443"/>
      <c r="AL54" s="1443"/>
      <c r="AM54" s="1443"/>
      <c r="AN54" s="1443"/>
      <c r="AO54" s="1443"/>
      <c r="AP54" s="1443"/>
      <c r="AQ54" s="1443"/>
      <c r="AR54" s="1443"/>
      <c r="AS54" s="1443"/>
      <c r="AT54" s="1443"/>
      <c r="AU54" s="1443"/>
      <c r="AV54" s="1443"/>
      <c r="AW54" s="323"/>
      <c r="AX54" s="339"/>
    </row>
    <row r="55" spans="1:50" s="315" customFormat="1" ht="30" customHeight="1">
      <c r="A55" s="1441" t="s">
        <v>2040</v>
      </c>
      <c r="B55" s="1441"/>
      <c r="C55" s="1441"/>
      <c r="D55" s="1441"/>
      <c r="E55" s="1441"/>
      <c r="F55" s="1441"/>
      <c r="G55" s="1444" t="s">
        <v>2143</v>
      </c>
      <c r="H55" s="1442"/>
      <c r="I55" s="1442"/>
      <c r="J55" s="1442"/>
      <c r="K55" s="1442"/>
      <c r="L55" s="1442"/>
      <c r="M55" s="1442"/>
      <c r="N55" s="1442"/>
      <c r="O55" s="1442"/>
      <c r="P55" s="1442"/>
      <c r="Q55" s="1442"/>
      <c r="R55" s="1442"/>
      <c r="S55" s="1442"/>
      <c r="T55" s="1442"/>
      <c r="U55" s="1442"/>
      <c r="V55" s="1442"/>
      <c r="W55" s="1442"/>
      <c r="X55" s="1442"/>
      <c r="Y55" s="1442"/>
      <c r="Z55" s="1442"/>
      <c r="AA55" s="1442"/>
      <c r="AB55" s="1442"/>
      <c r="AC55" s="1442"/>
      <c r="AD55" s="1442"/>
      <c r="AE55" s="1442"/>
      <c r="AF55" s="1442"/>
      <c r="AG55" s="1442"/>
      <c r="AH55" s="1442"/>
      <c r="AI55" s="1443"/>
      <c r="AJ55" s="1443"/>
      <c r="AK55" s="1443"/>
      <c r="AL55" s="1443"/>
      <c r="AM55" s="1443"/>
      <c r="AN55" s="1443"/>
      <c r="AO55" s="1443"/>
      <c r="AP55" s="1443"/>
      <c r="AQ55" s="1443"/>
      <c r="AR55" s="1443"/>
      <c r="AS55" s="1443"/>
      <c r="AT55" s="1443"/>
      <c r="AU55" s="1443"/>
      <c r="AV55" s="1443"/>
      <c r="AW55" s="323"/>
      <c r="AX55" s="339"/>
    </row>
    <row r="56" spans="1:50" ht="14.85" customHeight="1">
      <c r="A56" s="315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  <c r="AJ56" s="323"/>
      <c r="AK56" s="323"/>
      <c r="AL56" s="323"/>
      <c r="AM56" s="323"/>
      <c r="AN56" s="323"/>
      <c r="AO56" s="323"/>
      <c r="AP56" s="323"/>
      <c r="AQ56" s="323"/>
      <c r="AR56" s="323"/>
      <c r="AS56" s="323"/>
      <c r="AT56" s="323"/>
      <c r="AU56" s="323"/>
      <c r="AV56" s="323"/>
      <c r="AW56" s="323"/>
    </row>
    <row r="61" spans="1:50" ht="15.95" customHeight="1">
      <c r="A61" s="326" t="s">
        <v>1582</v>
      </c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5"/>
      <c r="AE61" s="289" t="s">
        <v>844</v>
      </c>
      <c r="AG61" s="340"/>
      <c r="AH61" s="342">
        <f t="shared" ref="AH61:AQ61" si="1">AH2</f>
        <v>0</v>
      </c>
      <c r="AI61" s="342">
        <f t="shared" si="1"/>
        <v>0</v>
      </c>
      <c r="AJ61" s="342">
        <f t="shared" si="1"/>
        <v>0</v>
      </c>
      <c r="AK61" s="342">
        <f t="shared" si="1"/>
        <v>0</v>
      </c>
      <c r="AL61" s="342">
        <f t="shared" si="1"/>
        <v>0</v>
      </c>
      <c r="AM61" s="342">
        <f t="shared" si="1"/>
        <v>0</v>
      </c>
      <c r="AN61" s="342">
        <f t="shared" si="1"/>
        <v>0</v>
      </c>
      <c r="AO61" s="342">
        <f t="shared" si="1"/>
        <v>0</v>
      </c>
      <c r="AP61" s="342">
        <f t="shared" si="1"/>
        <v>0</v>
      </c>
      <c r="AQ61" s="342">
        <f t="shared" si="1"/>
        <v>0</v>
      </c>
      <c r="AR61" s="340"/>
    </row>
    <row r="63" spans="1:50" ht="14.1" customHeight="1">
      <c r="AW63" s="330"/>
    </row>
    <row r="64" spans="1:50" s="315" customFormat="1" ht="14.85" customHeight="1">
      <c r="A64" s="1439" t="s">
        <v>1977</v>
      </c>
      <c r="B64" s="1439"/>
      <c r="C64" s="1439"/>
      <c r="D64" s="1439"/>
      <c r="E64" s="1439"/>
      <c r="F64" s="1439"/>
      <c r="G64" s="1439" t="s">
        <v>1976</v>
      </c>
      <c r="H64" s="1439"/>
      <c r="I64" s="1439"/>
      <c r="J64" s="1439"/>
      <c r="K64" s="1439"/>
      <c r="L64" s="1439"/>
      <c r="M64" s="1439"/>
      <c r="N64" s="1439"/>
      <c r="O64" s="1439"/>
      <c r="P64" s="1439"/>
      <c r="Q64" s="1439"/>
      <c r="R64" s="1439"/>
      <c r="S64" s="1439"/>
      <c r="T64" s="1439"/>
      <c r="U64" s="1439"/>
      <c r="V64" s="1439"/>
      <c r="W64" s="1439"/>
      <c r="X64" s="1439"/>
      <c r="Y64" s="1439"/>
      <c r="Z64" s="1439"/>
      <c r="AA64" s="1439"/>
      <c r="AB64" s="1439"/>
      <c r="AC64" s="1439"/>
      <c r="AD64" s="1439"/>
      <c r="AE64" s="1439"/>
      <c r="AF64" s="1439"/>
      <c r="AG64" s="1439"/>
      <c r="AH64" s="1439"/>
      <c r="AI64" s="1439" t="s">
        <v>816</v>
      </c>
      <c r="AJ64" s="1439"/>
      <c r="AK64" s="1439"/>
      <c r="AL64" s="1439"/>
      <c r="AM64" s="1439"/>
      <c r="AN64" s="1439"/>
      <c r="AO64" s="1439"/>
      <c r="AP64" s="1439" t="s">
        <v>470</v>
      </c>
      <c r="AQ64" s="1439"/>
      <c r="AR64" s="1439"/>
      <c r="AS64" s="1439"/>
      <c r="AT64" s="1439"/>
      <c r="AU64" s="1439"/>
      <c r="AV64" s="1439"/>
      <c r="AW64" s="330"/>
    </row>
    <row r="65" spans="1:50" s="315" customFormat="1" ht="30.75" customHeight="1">
      <c r="A65" s="1439"/>
      <c r="B65" s="1439"/>
      <c r="C65" s="1439"/>
      <c r="D65" s="1439"/>
      <c r="E65" s="1439"/>
      <c r="F65" s="1439"/>
      <c r="G65" s="1439"/>
      <c r="H65" s="1439"/>
      <c r="I65" s="1439"/>
      <c r="J65" s="1439"/>
      <c r="K65" s="1439"/>
      <c r="L65" s="1439"/>
      <c r="M65" s="1439"/>
      <c r="N65" s="1439"/>
      <c r="O65" s="1439"/>
      <c r="P65" s="1439"/>
      <c r="Q65" s="1439"/>
      <c r="R65" s="1439"/>
      <c r="S65" s="1439"/>
      <c r="T65" s="1439"/>
      <c r="U65" s="1439"/>
      <c r="V65" s="1439"/>
      <c r="W65" s="1439"/>
      <c r="X65" s="1439"/>
      <c r="Y65" s="1439"/>
      <c r="Z65" s="1439"/>
      <c r="AA65" s="1439"/>
      <c r="AB65" s="1439"/>
      <c r="AC65" s="1439"/>
      <c r="AD65" s="1439"/>
      <c r="AE65" s="1439"/>
      <c r="AF65" s="1439"/>
      <c r="AG65" s="1439"/>
      <c r="AH65" s="1439"/>
      <c r="AI65" s="1439"/>
      <c r="AJ65" s="1439"/>
      <c r="AK65" s="1439"/>
      <c r="AL65" s="1439"/>
      <c r="AM65" s="1439"/>
      <c r="AN65" s="1439"/>
      <c r="AO65" s="1439"/>
      <c r="AP65" s="1439"/>
      <c r="AQ65" s="1439"/>
      <c r="AR65" s="1439"/>
      <c r="AS65" s="1439"/>
      <c r="AT65" s="1439"/>
      <c r="AU65" s="1439"/>
      <c r="AV65" s="1439"/>
      <c r="AW65" s="330"/>
    </row>
    <row r="66" spans="1:50" ht="45" customHeight="1">
      <c r="A66" s="1441" t="s">
        <v>2038</v>
      </c>
      <c r="B66" s="1441"/>
      <c r="C66" s="1441"/>
      <c r="D66" s="1441"/>
      <c r="E66" s="1441"/>
      <c r="F66" s="1441"/>
      <c r="G66" s="1444" t="s">
        <v>2142</v>
      </c>
      <c r="H66" s="1444"/>
      <c r="I66" s="1444"/>
      <c r="J66" s="1444"/>
      <c r="K66" s="1444"/>
      <c r="L66" s="1444"/>
      <c r="M66" s="1444"/>
      <c r="N66" s="1444"/>
      <c r="O66" s="1444"/>
      <c r="P66" s="1444"/>
      <c r="Q66" s="1444"/>
      <c r="R66" s="1444"/>
      <c r="S66" s="1444"/>
      <c r="T66" s="1444"/>
      <c r="U66" s="1444"/>
      <c r="V66" s="1444"/>
      <c r="W66" s="1444"/>
      <c r="X66" s="1444"/>
      <c r="Y66" s="1444"/>
      <c r="Z66" s="1444"/>
      <c r="AA66" s="1444"/>
      <c r="AB66" s="1444"/>
      <c r="AC66" s="1444"/>
      <c r="AD66" s="1444"/>
      <c r="AE66" s="1444"/>
      <c r="AF66" s="1444"/>
      <c r="AG66" s="1444"/>
      <c r="AH66" s="1444"/>
      <c r="AI66" s="1452"/>
      <c r="AJ66" s="1452"/>
      <c r="AK66" s="1452"/>
      <c r="AL66" s="1452"/>
      <c r="AM66" s="1452"/>
      <c r="AN66" s="1452"/>
      <c r="AO66" s="1452"/>
      <c r="AP66" s="1452"/>
      <c r="AQ66" s="1452"/>
      <c r="AR66" s="1452"/>
      <c r="AS66" s="1452"/>
      <c r="AT66" s="1452"/>
      <c r="AU66" s="1452"/>
      <c r="AV66" s="1452"/>
      <c r="AW66" s="344"/>
    </row>
    <row r="67" spans="1:50" ht="45" customHeight="1">
      <c r="A67" s="1441" t="s">
        <v>2036</v>
      </c>
      <c r="B67" s="1441"/>
      <c r="C67" s="1441"/>
      <c r="D67" s="1441"/>
      <c r="E67" s="1441"/>
      <c r="F67" s="1441"/>
      <c r="G67" s="1444" t="s">
        <v>2141</v>
      </c>
      <c r="H67" s="1444"/>
      <c r="I67" s="1444"/>
      <c r="J67" s="1444"/>
      <c r="K67" s="1444"/>
      <c r="L67" s="1444"/>
      <c r="M67" s="1444"/>
      <c r="N67" s="1444"/>
      <c r="O67" s="1444"/>
      <c r="P67" s="1444"/>
      <c r="Q67" s="1444"/>
      <c r="R67" s="1444"/>
      <c r="S67" s="1444"/>
      <c r="T67" s="1444"/>
      <c r="U67" s="1444"/>
      <c r="V67" s="1444"/>
      <c r="W67" s="1444"/>
      <c r="X67" s="1444"/>
      <c r="Y67" s="1444"/>
      <c r="Z67" s="1444"/>
      <c r="AA67" s="1444"/>
      <c r="AB67" s="1444"/>
      <c r="AC67" s="1444"/>
      <c r="AD67" s="1444"/>
      <c r="AE67" s="1444"/>
      <c r="AF67" s="1444"/>
      <c r="AG67" s="1444"/>
      <c r="AH67" s="1444"/>
      <c r="AI67" s="1452"/>
      <c r="AJ67" s="1452"/>
      <c r="AK67" s="1452"/>
      <c r="AL67" s="1452"/>
      <c r="AM67" s="1452"/>
      <c r="AN67" s="1452"/>
      <c r="AO67" s="1452"/>
      <c r="AP67" s="1452"/>
      <c r="AQ67" s="1452"/>
      <c r="AR67" s="1452"/>
      <c r="AS67" s="1452"/>
      <c r="AT67" s="1452"/>
      <c r="AU67" s="1452"/>
      <c r="AV67" s="1452"/>
      <c r="AW67" s="315"/>
    </row>
    <row r="68" spans="1:50" s="315" customFormat="1" ht="15.95" customHeight="1">
      <c r="A68" s="1441" t="s">
        <v>2034</v>
      </c>
      <c r="B68" s="1441"/>
      <c r="C68" s="1441"/>
      <c r="D68" s="1441"/>
      <c r="E68" s="1441"/>
      <c r="F68" s="1441"/>
      <c r="G68" s="1442" t="s">
        <v>2140</v>
      </c>
      <c r="H68" s="1442"/>
      <c r="I68" s="1442"/>
      <c r="J68" s="1442"/>
      <c r="K68" s="1442"/>
      <c r="L68" s="1442"/>
      <c r="M68" s="1442"/>
      <c r="N68" s="1442"/>
      <c r="O68" s="1442"/>
      <c r="P68" s="1442"/>
      <c r="Q68" s="1442"/>
      <c r="R68" s="1442"/>
      <c r="S68" s="1442"/>
      <c r="T68" s="1442"/>
      <c r="U68" s="1442"/>
      <c r="V68" s="1442"/>
      <c r="W68" s="1442"/>
      <c r="X68" s="1442"/>
      <c r="Y68" s="1442"/>
      <c r="Z68" s="1442"/>
      <c r="AA68" s="1442"/>
      <c r="AB68" s="1442"/>
      <c r="AC68" s="1442"/>
      <c r="AD68" s="1442"/>
      <c r="AE68" s="1442"/>
      <c r="AF68" s="1442"/>
      <c r="AG68" s="1442"/>
      <c r="AH68" s="1442"/>
      <c r="AI68" s="1452"/>
      <c r="AJ68" s="1452"/>
      <c r="AK68" s="1452"/>
      <c r="AL68" s="1452"/>
      <c r="AM68" s="1452"/>
      <c r="AN68" s="1452"/>
      <c r="AO68" s="1452"/>
      <c r="AP68" s="1452"/>
      <c r="AQ68" s="1452"/>
      <c r="AR68" s="1452"/>
      <c r="AS68" s="1452"/>
      <c r="AT68" s="1452"/>
      <c r="AU68" s="1452"/>
      <c r="AV68" s="1452"/>
      <c r="AW68" s="323"/>
      <c r="AX68" s="339"/>
    </row>
    <row r="69" spans="1:50" ht="27.75" customHeight="1">
      <c r="A69" s="1441" t="s">
        <v>2032</v>
      </c>
      <c r="B69" s="1441"/>
      <c r="C69" s="1441"/>
      <c r="D69" s="1441"/>
      <c r="E69" s="1441"/>
      <c r="F69" s="1441"/>
      <c r="G69" s="1444" t="s">
        <v>2139</v>
      </c>
      <c r="H69" s="1444"/>
      <c r="I69" s="1444"/>
      <c r="J69" s="1444"/>
      <c r="K69" s="1444"/>
      <c r="L69" s="1444"/>
      <c r="M69" s="1444"/>
      <c r="N69" s="1444"/>
      <c r="O69" s="1444"/>
      <c r="P69" s="1444"/>
      <c r="Q69" s="1444"/>
      <c r="R69" s="1444"/>
      <c r="S69" s="1444"/>
      <c r="T69" s="1444"/>
      <c r="U69" s="1444"/>
      <c r="V69" s="1444"/>
      <c r="W69" s="1444"/>
      <c r="X69" s="1444"/>
      <c r="Y69" s="1444"/>
      <c r="Z69" s="1444"/>
      <c r="AA69" s="1444"/>
      <c r="AB69" s="1444"/>
      <c r="AC69" s="1444"/>
      <c r="AD69" s="1444"/>
      <c r="AE69" s="1444"/>
      <c r="AF69" s="1444"/>
      <c r="AG69" s="1444"/>
      <c r="AH69" s="1444"/>
      <c r="AI69" s="1452"/>
      <c r="AJ69" s="1452"/>
      <c r="AK69" s="1452"/>
      <c r="AL69" s="1452"/>
      <c r="AM69" s="1452"/>
      <c r="AN69" s="1452"/>
      <c r="AO69" s="1452"/>
      <c r="AP69" s="1452"/>
      <c r="AQ69" s="1452"/>
      <c r="AR69" s="1452"/>
      <c r="AS69" s="1452"/>
      <c r="AT69" s="1452"/>
      <c r="AU69" s="1452"/>
      <c r="AV69" s="1452"/>
      <c r="AW69" s="315"/>
    </row>
    <row r="70" spans="1:50" ht="45" customHeight="1">
      <c r="A70" s="1441" t="s">
        <v>2030</v>
      </c>
      <c r="B70" s="1441"/>
      <c r="C70" s="1441"/>
      <c r="D70" s="1441"/>
      <c r="E70" s="1441"/>
      <c r="F70" s="1441"/>
      <c r="G70" s="1444" t="s">
        <v>2138</v>
      </c>
      <c r="H70" s="1444"/>
      <c r="I70" s="1444"/>
      <c r="J70" s="1444"/>
      <c r="K70" s="1444"/>
      <c r="L70" s="1444"/>
      <c r="M70" s="1444"/>
      <c r="N70" s="1444"/>
      <c r="O70" s="1444"/>
      <c r="P70" s="1444"/>
      <c r="Q70" s="1444"/>
      <c r="R70" s="1444"/>
      <c r="S70" s="1444"/>
      <c r="T70" s="1444"/>
      <c r="U70" s="1444"/>
      <c r="V70" s="1444"/>
      <c r="W70" s="1444"/>
      <c r="X70" s="1444"/>
      <c r="Y70" s="1444"/>
      <c r="Z70" s="1444"/>
      <c r="AA70" s="1444"/>
      <c r="AB70" s="1444"/>
      <c r="AC70" s="1444"/>
      <c r="AD70" s="1444"/>
      <c r="AE70" s="1444"/>
      <c r="AF70" s="1444"/>
      <c r="AG70" s="1444"/>
      <c r="AH70" s="1444"/>
      <c r="AI70" s="1452"/>
      <c r="AJ70" s="1452"/>
      <c r="AK70" s="1452"/>
      <c r="AL70" s="1452"/>
      <c r="AM70" s="1452"/>
      <c r="AN70" s="1452"/>
      <c r="AO70" s="1452"/>
      <c r="AP70" s="1452"/>
      <c r="AQ70" s="1452"/>
      <c r="AR70" s="1452"/>
      <c r="AS70" s="1452"/>
      <c r="AT70" s="1452"/>
      <c r="AU70" s="1452"/>
      <c r="AV70" s="1452"/>
      <c r="AW70" s="344"/>
    </row>
    <row r="71" spans="1:50" ht="45" customHeight="1">
      <c r="A71" s="1441" t="s">
        <v>2028</v>
      </c>
      <c r="B71" s="1441"/>
      <c r="C71" s="1441"/>
      <c r="D71" s="1441"/>
      <c r="E71" s="1441"/>
      <c r="F71" s="1441"/>
      <c r="G71" s="1444" t="s">
        <v>2137</v>
      </c>
      <c r="H71" s="1444"/>
      <c r="I71" s="1444"/>
      <c r="J71" s="1444"/>
      <c r="K71" s="1444"/>
      <c r="L71" s="1444"/>
      <c r="M71" s="1444"/>
      <c r="N71" s="1444"/>
      <c r="O71" s="1444"/>
      <c r="P71" s="1444"/>
      <c r="Q71" s="1444"/>
      <c r="R71" s="1444"/>
      <c r="S71" s="1444"/>
      <c r="T71" s="1444"/>
      <c r="U71" s="1444"/>
      <c r="V71" s="1444"/>
      <c r="W71" s="1444"/>
      <c r="X71" s="1444"/>
      <c r="Y71" s="1444"/>
      <c r="Z71" s="1444"/>
      <c r="AA71" s="1444"/>
      <c r="AB71" s="1444"/>
      <c r="AC71" s="1444"/>
      <c r="AD71" s="1444"/>
      <c r="AE71" s="1444"/>
      <c r="AF71" s="1444"/>
      <c r="AG71" s="1444"/>
      <c r="AH71" s="1444"/>
      <c r="AI71" s="1452"/>
      <c r="AJ71" s="1452"/>
      <c r="AK71" s="1452"/>
      <c r="AL71" s="1452"/>
      <c r="AM71" s="1452"/>
      <c r="AN71" s="1452"/>
      <c r="AO71" s="1452"/>
      <c r="AP71" s="1452"/>
      <c r="AQ71" s="1452"/>
      <c r="AR71" s="1452"/>
      <c r="AS71" s="1452"/>
      <c r="AT71" s="1452"/>
      <c r="AU71" s="1452"/>
      <c r="AV71" s="1452"/>
      <c r="AW71" s="344"/>
    </row>
    <row r="72" spans="1:50" ht="30" customHeight="1">
      <c r="A72" s="1441" t="s">
        <v>2026</v>
      </c>
      <c r="B72" s="1441"/>
      <c r="C72" s="1441"/>
      <c r="D72" s="1441"/>
      <c r="E72" s="1441"/>
      <c r="F72" s="1441"/>
      <c r="G72" s="1444" t="s">
        <v>2136</v>
      </c>
      <c r="H72" s="1444"/>
      <c r="I72" s="1444"/>
      <c r="J72" s="1444"/>
      <c r="K72" s="1444"/>
      <c r="L72" s="1444"/>
      <c r="M72" s="1444"/>
      <c r="N72" s="1444"/>
      <c r="O72" s="1444"/>
      <c r="P72" s="1444"/>
      <c r="Q72" s="1444"/>
      <c r="R72" s="1444"/>
      <c r="S72" s="1444"/>
      <c r="T72" s="1444"/>
      <c r="U72" s="1444"/>
      <c r="V72" s="1444"/>
      <c r="W72" s="1444"/>
      <c r="X72" s="1444"/>
      <c r="Y72" s="1444"/>
      <c r="Z72" s="1444"/>
      <c r="AA72" s="1444"/>
      <c r="AB72" s="1444"/>
      <c r="AC72" s="1444"/>
      <c r="AD72" s="1444"/>
      <c r="AE72" s="1444"/>
      <c r="AF72" s="1444"/>
      <c r="AG72" s="1444"/>
      <c r="AH72" s="1444"/>
      <c r="AI72" s="1452"/>
      <c r="AJ72" s="1452"/>
      <c r="AK72" s="1452"/>
      <c r="AL72" s="1452"/>
      <c r="AM72" s="1452"/>
      <c r="AN72" s="1452"/>
      <c r="AO72" s="1452"/>
      <c r="AP72" s="1452"/>
      <c r="AQ72" s="1452"/>
      <c r="AR72" s="1452"/>
      <c r="AS72" s="1452"/>
      <c r="AT72" s="1452"/>
      <c r="AU72" s="1452"/>
      <c r="AV72" s="1452"/>
      <c r="AW72" s="323"/>
    </row>
    <row r="73" spans="1:50" s="315" customFormat="1" ht="15.95" customHeight="1">
      <c r="A73" s="1441" t="s">
        <v>2024</v>
      </c>
      <c r="B73" s="1441"/>
      <c r="C73" s="1441"/>
      <c r="D73" s="1441"/>
      <c r="E73" s="1441"/>
      <c r="F73" s="1441"/>
      <c r="G73" s="1442" t="s">
        <v>2023</v>
      </c>
      <c r="H73" s="1442"/>
      <c r="I73" s="1442"/>
      <c r="J73" s="1442"/>
      <c r="K73" s="1442"/>
      <c r="L73" s="1442"/>
      <c r="M73" s="1442"/>
      <c r="N73" s="1442"/>
      <c r="O73" s="1442"/>
      <c r="P73" s="1442"/>
      <c r="Q73" s="1442"/>
      <c r="R73" s="1442"/>
      <c r="S73" s="1442"/>
      <c r="T73" s="1442"/>
      <c r="U73" s="1442"/>
      <c r="V73" s="1442"/>
      <c r="W73" s="1442"/>
      <c r="X73" s="1442"/>
      <c r="Y73" s="1442"/>
      <c r="Z73" s="1442"/>
      <c r="AA73" s="1442"/>
      <c r="AB73" s="1442"/>
      <c r="AC73" s="1442"/>
      <c r="AD73" s="1442"/>
      <c r="AE73" s="1442"/>
      <c r="AF73" s="1442"/>
      <c r="AG73" s="1442"/>
      <c r="AH73" s="1442"/>
      <c r="AI73" s="1454"/>
      <c r="AJ73" s="1454"/>
      <c r="AK73" s="1454"/>
      <c r="AL73" s="1454"/>
      <c r="AM73" s="1454"/>
      <c r="AN73" s="1454"/>
      <c r="AO73" s="1454"/>
      <c r="AP73" s="1454"/>
      <c r="AQ73" s="1454"/>
      <c r="AR73" s="1454"/>
      <c r="AS73" s="1454"/>
      <c r="AT73" s="1454"/>
      <c r="AU73" s="1454"/>
      <c r="AV73" s="1454"/>
      <c r="AW73" s="323"/>
      <c r="AX73" s="339"/>
    </row>
    <row r="74" spans="1:50" s="315" customFormat="1" ht="15.95" customHeight="1">
      <c r="A74" s="1441" t="s">
        <v>2022</v>
      </c>
      <c r="B74" s="1441"/>
      <c r="C74" s="1441"/>
      <c r="D74" s="1441"/>
      <c r="E74" s="1441"/>
      <c r="F74" s="1441"/>
      <c r="G74" s="1442" t="s">
        <v>2135</v>
      </c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2"/>
      <c r="AH74" s="1442"/>
      <c r="AI74" s="1454"/>
      <c r="AJ74" s="1454"/>
      <c r="AK74" s="1454"/>
      <c r="AL74" s="1454"/>
      <c r="AM74" s="1454"/>
      <c r="AN74" s="1454"/>
      <c r="AO74" s="1454"/>
      <c r="AP74" s="1454"/>
      <c r="AQ74" s="1454"/>
      <c r="AR74" s="1454"/>
      <c r="AS74" s="1454"/>
      <c r="AT74" s="1454"/>
      <c r="AU74" s="1454"/>
      <c r="AV74" s="1454"/>
      <c r="AW74" s="323"/>
      <c r="AX74" s="339"/>
    </row>
    <row r="75" spans="1:50" s="315" customFormat="1" ht="15.95" customHeight="1">
      <c r="A75" s="1441" t="s">
        <v>2020</v>
      </c>
      <c r="B75" s="1441"/>
      <c r="C75" s="1441"/>
      <c r="D75" s="1441"/>
      <c r="E75" s="1441"/>
      <c r="F75" s="1441"/>
      <c r="G75" s="1442" t="s">
        <v>2134</v>
      </c>
      <c r="H75" s="1442"/>
      <c r="I75" s="1442"/>
      <c r="J75" s="1442"/>
      <c r="K75" s="1442"/>
      <c r="L75" s="1442"/>
      <c r="M75" s="1442"/>
      <c r="N75" s="1442"/>
      <c r="O75" s="1442"/>
      <c r="P75" s="1442"/>
      <c r="Q75" s="1442"/>
      <c r="R75" s="1442"/>
      <c r="S75" s="1442"/>
      <c r="T75" s="1442"/>
      <c r="U75" s="1442"/>
      <c r="V75" s="1442"/>
      <c r="W75" s="1442"/>
      <c r="X75" s="1442"/>
      <c r="Y75" s="1442"/>
      <c r="Z75" s="1442"/>
      <c r="AA75" s="1442"/>
      <c r="AB75" s="1442"/>
      <c r="AC75" s="1442"/>
      <c r="AD75" s="1442"/>
      <c r="AE75" s="1442"/>
      <c r="AF75" s="1442"/>
      <c r="AG75" s="1442"/>
      <c r="AH75" s="1442"/>
      <c r="AI75" s="1452"/>
      <c r="AJ75" s="1452"/>
      <c r="AK75" s="1452"/>
      <c r="AL75" s="1452"/>
      <c r="AM75" s="1452"/>
      <c r="AN75" s="1452"/>
      <c r="AO75" s="1452"/>
      <c r="AP75" s="1452"/>
      <c r="AQ75" s="1452"/>
      <c r="AR75" s="1452"/>
      <c r="AS75" s="1452"/>
      <c r="AT75" s="1452"/>
      <c r="AU75" s="1452"/>
      <c r="AV75" s="1452"/>
      <c r="AW75" s="323"/>
      <c r="AX75" s="339"/>
    </row>
    <row r="76" spans="1:50" s="315" customFormat="1" ht="15.95" customHeight="1">
      <c r="A76" s="1441" t="s">
        <v>2018</v>
      </c>
      <c r="B76" s="1441"/>
      <c r="C76" s="1441"/>
      <c r="D76" s="1441"/>
      <c r="E76" s="1441"/>
      <c r="F76" s="1441"/>
      <c r="G76" s="1442" t="s">
        <v>2017</v>
      </c>
      <c r="H76" s="1442"/>
      <c r="I76" s="1442"/>
      <c r="J76" s="1442"/>
      <c r="K76" s="1442"/>
      <c r="L76" s="1442"/>
      <c r="M76" s="1442"/>
      <c r="N76" s="1442"/>
      <c r="O76" s="1442"/>
      <c r="P76" s="1442"/>
      <c r="Q76" s="1442"/>
      <c r="R76" s="1442"/>
      <c r="S76" s="1442"/>
      <c r="T76" s="1442"/>
      <c r="U76" s="1442"/>
      <c r="V76" s="1442"/>
      <c r="W76" s="1442"/>
      <c r="X76" s="1442"/>
      <c r="Y76" s="1442"/>
      <c r="Z76" s="1442"/>
      <c r="AA76" s="1442"/>
      <c r="AB76" s="1442"/>
      <c r="AC76" s="1442"/>
      <c r="AD76" s="1442"/>
      <c r="AE76" s="1442"/>
      <c r="AF76" s="1442"/>
      <c r="AG76" s="1442"/>
      <c r="AH76" s="1442"/>
      <c r="AI76" s="1452"/>
      <c r="AJ76" s="1452"/>
      <c r="AK76" s="1452"/>
      <c r="AL76" s="1452"/>
      <c r="AM76" s="1452"/>
      <c r="AN76" s="1452"/>
      <c r="AO76" s="1452"/>
      <c r="AP76" s="1452"/>
      <c r="AQ76" s="1452"/>
      <c r="AR76" s="1452"/>
      <c r="AS76" s="1452"/>
      <c r="AT76" s="1452"/>
      <c r="AU76" s="1452"/>
      <c r="AV76" s="1452"/>
      <c r="AW76" s="323"/>
      <c r="AX76" s="339"/>
    </row>
    <row r="77" spans="1:50" ht="30" customHeight="1">
      <c r="A77" s="1441" t="s">
        <v>2016</v>
      </c>
      <c r="B77" s="1441"/>
      <c r="C77" s="1441"/>
      <c r="D77" s="1441"/>
      <c r="E77" s="1441"/>
      <c r="F77" s="1441"/>
      <c r="G77" s="1449" t="s">
        <v>2133</v>
      </c>
      <c r="H77" s="1449"/>
      <c r="I77" s="1449"/>
      <c r="J77" s="1449"/>
      <c r="K77" s="1449"/>
      <c r="L77" s="1449"/>
      <c r="M77" s="1449"/>
      <c r="N77" s="1449"/>
      <c r="O77" s="1449"/>
      <c r="P77" s="1449"/>
      <c r="Q77" s="1449"/>
      <c r="R77" s="1449"/>
      <c r="S77" s="1449"/>
      <c r="T77" s="1449"/>
      <c r="U77" s="1449"/>
      <c r="V77" s="1449"/>
      <c r="W77" s="1449"/>
      <c r="X77" s="1449"/>
      <c r="Y77" s="1449"/>
      <c r="Z77" s="1449"/>
      <c r="AA77" s="1449"/>
      <c r="AB77" s="1449"/>
      <c r="AC77" s="1449"/>
      <c r="AD77" s="1449"/>
      <c r="AE77" s="1449"/>
      <c r="AF77" s="1449"/>
      <c r="AG77" s="1449"/>
      <c r="AH77" s="1449"/>
      <c r="AI77" s="1453">
        <f>SUM(AI51-AI48-AI49-AI50+AI52+AI53-AI54+AI55-AI66+AI67+AI68+AI69-AI70+AI71-AI72+AI73-AI74+AI75-AI76)</f>
        <v>0</v>
      </c>
      <c r="AJ77" s="1453"/>
      <c r="AK77" s="1453"/>
      <c r="AL77" s="1453"/>
      <c r="AM77" s="1453"/>
      <c r="AN77" s="1453"/>
      <c r="AO77" s="1453"/>
      <c r="AP77" s="1453">
        <f>SUM(AP51-AP48-AP49-AP50+AP52+AP53-AP54+AP55-AP66+AP67+AP68+AP69-AP70+AP71-AP72+AP73-AP74+AP75-AP76)</f>
        <v>0</v>
      </c>
      <c r="AQ77" s="1453"/>
      <c r="AR77" s="1453"/>
      <c r="AS77" s="1453"/>
      <c r="AT77" s="1453"/>
      <c r="AU77" s="1453"/>
      <c r="AV77" s="1453"/>
      <c r="AW77" s="331"/>
    </row>
    <row r="78" spans="1:50" ht="13.5">
      <c r="A78" s="1441"/>
      <c r="B78" s="1441"/>
      <c r="C78" s="1441"/>
      <c r="D78" s="1441"/>
      <c r="E78" s="1441"/>
      <c r="F78" s="1441"/>
      <c r="G78" s="1449" t="s">
        <v>2132</v>
      </c>
      <c r="H78" s="1449"/>
      <c r="I78" s="1449"/>
      <c r="J78" s="1449"/>
      <c r="K78" s="1449"/>
      <c r="L78" s="1449"/>
      <c r="M78" s="1449"/>
      <c r="N78" s="1449"/>
      <c r="O78" s="1449"/>
      <c r="P78" s="1449"/>
      <c r="Q78" s="1449"/>
      <c r="R78" s="1449"/>
      <c r="S78" s="1449"/>
      <c r="T78" s="1449"/>
      <c r="U78" s="1449"/>
      <c r="V78" s="1449"/>
      <c r="W78" s="1449"/>
      <c r="X78" s="1449"/>
      <c r="Y78" s="1449"/>
      <c r="Z78" s="1449"/>
      <c r="AA78" s="1449"/>
      <c r="AB78" s="1449"/>
      <c r="AC78" s="1449"/>
      <c r="AD78" s="1449"/>
      <c r="AE78" s="1449"/>
      <c r="AF78" s="1449"/>
      <c r="AG78" s="1449"/>
      <c r="AH78" s="1449"/>
      <c r="AI78" s="1452"/>
      <c r="AJ78" s="1452"/>
      <c r="AK78" s="1452"/>
      <c r="AL78" s="1452"/>
      <c r="AM78" s="1452"/>
      <c r="AN78" s="1452"/>
      <c r="AO78" s="1452"/>
      <c r="AP78" s="1452"/>
      <c r="AQ78" s="1452"/>
      <c r="AR78" s="1452"/>
      <c r="AS78" s="1452"/>
      <c r="AT78" s="1452"/>
      <c r="AU78" s="1452"/>
      <c r="AV78" s="1452"/>
      <c r="AW78" s="323"/>
    </row>
    <row r="79" spans="1:50" s="315" customFormat="1" ht="15.95" customHeight="1">
      <c r="A79" s="1441" t="s">
        <v>2014</v>
      </c>
      <c r="B79" s="1441"/>
      <c r="C79" s="1441"/>
      <c r="D79" s="1441"/>
      <c r="E79" s="1441"/>
      <c r="F79" s="1441"/>
      <c r="G79" s="1442" t="s">
        <v>2131</v>
      </c>
      <c r="H79" s="1442"/>
      <c r="I79" s="1442"/>
      <c r="J79" s="1442"/>
      <c r="K79" s="1442"/>
      <c r="L79" s="1442"/>
      <c r="M79" s="1442"/>
      <c r="N79" s="1442"/>
      <c r="O79" s="1442"/>
      <c r="P79" s="1442"/>
      <c r="Q79" s="1442"/>
      <c r="R79" s="1442"/>
      <c r="S79" s="1442"/>
      <c r="T79" s="1442"/>
      <c r="U79" s="1442"/>
      <c r="V79" s="1442"/>
      <c r="W79" s="1442"/>
      <c r="X79" s="1442"/>
      <c r="Y79" s="1442"/>
      <c r="Z79" s="1442"/>
      <c r="AA79" s="1442"/>
      <c r="AB79" s="1442"/>
      <c r="AC79" s="1442"/>
      <c r="AD79" s="1442"/>
      <c r="AE79" s="1442"/>
      <c r="AF79" s="1442"/>
      <c r="AG79" s="1442"/>
      <c r="AH79" s="1442"/>
      <c r="AI79" s="1453">
        <f>SUM(AI80+AI81+AI82+AI83-AI84-AI85-AI86-AI87)</f>
        <v>0</v>
      </c>
      <c r="AJ79" s="1453"/>
      <c r="AK79" s="1453"/>
      <c r="AL79" s="1453"/>
      <c r="AM79" s="1453"/>
      <c r="AN79" s="1453"/>
      <c r="AO79" s="1453"/>
      <c r="AP79" s="1453">
        <f>SUM(AP80+AP81+AP82+AP83-AP84-AP85-AP86-AP87)</f>
        <v>0</v>
      </c>
      <c r="AQ79" s="1453"/>
      <c r="AR79" s="1453"/>
      <c r="AS79" s="1453"/>
      <c r="AT79" s="1453"/>
      <c r="AU79" s="1453"/>
      <c r="AV79" s="1453"/>
      <c r="AW79" s="323"/>
      <c r="AX79" s="339"/>
    </row>
    <row r="80" spans="1:50" s="315" customFormat="1" ht="15.95" customHeight="1">
      <c r="A80" s="1441" t="s">
        <v>2012</v>
      </c>
      <c r="B80" s="1441"/>
      <c r="C80" s="1441"/>
      <c r="D80" s="1441"/>
      <c r="E80" s="1441"/>
      <c r="F80" s="1441"/>
      <c r="G80" s="1442" t="s">
        <v>2011</v>
      </c>
      <c r="H80" s="1442"/>
      <c r="I80" s="1442"/>
      <c r="J80" s="1442"/>
      <c r="K80" s="1442"/>
      <c r="L80" s="1442"/>
      <c r="M80" s="1442"/>
      <c r="N80" s="1442"/>
      <c r="O80" s="1442"/>
      <c r="P80" s="1442"/>
      <c r="Q80" s="1442"/>
      <c r="R80" s="1442"/>
      <c r="S80" s="1442"/>
      <c r="T80" s="1442"/>
      <c r="U80" s="1442"/>
      <c r="V80" s="1442"/>
      <c r="W80" s="1442"/>
      <c r="X80" s="1442"/>
      <c r="Y80" s="1442"/>
      <c r="Z80" s="1442"/>
      <c r="AA80" s="1442"/>
      <c r="AB80" s="1442"/>
      <c r="AC80" s="1442"/>
      <c r="AD80" s="1442"/>
      <c r="AE80" s="1442"/>
      <c r="AF80" s="1442"/>
      <c r="AG80" s="1442"/>
      <c r="AH80" s="1442"/>
      <c r="AI80" s="1452"/>
      <c r="AJ80" s="1452"/>
      <c r="AK80" s="1452"/>
      <c r="AL80" s="1452"/>
      <c r="AM80" s="1452"/>
      <c r="AN80" s="1452"/>
      <c r="AO80" s="1452"/>
      <c r="AP80" s="1452"/>
      <c r="AQ80" s="1452"/>
      <c r="AR80" s="1452"/>
      <c r="AS80" s="1452"/>
      <c r="AT80" s="1452"/>
      <c r="AU80" s="1452"/>
      <c r="AV80" s="1452"/>
      <c r="AW80" s="323"/>
      <c r="AX80" s="339"/>
    </row>
    <row r="81" spans="1:50" ht="28.5" customHeight="1">
      <c r="A81" s="1441" t="s">
        <v>2010</v>
      </c>
      <c r="B81" s="1441"/>
      <c r="C81" s="1441"/>
      <c r="D81" s="1441"/>
      <c r="E81" s="1441"/>
      <c r="F81" s="1441"/>
      <c r="G81" s="1444" t="s">
        <v>2130</v>
      </c>
      <c r="H81" s="1444"/>
      <c r="I81" s="1444"/>
      <c r="J81" s="1444"/>
      <c r="K81" s="1444"/>
      <c r="L81" s="1444"/>
      <c r="M81" s="1444"/>
      <c r="N81" s="1444"/>
      <c r="O81" s="1444"/>
      <c r="P81" s="1444"/>
      <c r="Q81" s="1444"/>
      <c r="R81" s="1444"/>
      <c r="S81" s="1444"/>
      <c r="T81" s="1444"/>
      <c r="U81" s="1444"/>
      <c r="V81" s="1444"/>
      <c r="W81" s="1444"/>
      <c r="X81" s="1444"/>
      <c r="Y81" s="1444"/>
      <c r="Z81" s="1444"/>
      <c r="AA81" s="1444"/>
      <c r="AB81" s="1444"/>
      <c r="AC81" s="1444"/>
      <c r="AD81" s="1444"/>
      <c r="AE81" s="1444"/>
      <c r="AF81" s="1444"/>
      <c r="AG81" s="1444"/>
      <c r="AH81" s="1444"/>
      <c r="AI81" s="1452"/>
      <c r="AJ81" s="1452"/>
      <c r="AK81" s="1452"/>
      <c r="AL81" s="1452"/>
      <c r="AM81" s="1452"/>
      <c r="AN81" s="1452"/>
      <c r="AO81" s="1452"/>
      <c r="AP81" s="1452"/>
      <c r="AQ81" s="1452"/>
      <c r="AR81" s="1452"/>
      <c r="AS81" s="1452"/>
      <c r="AT81" s="1452"/>
      <c r="AU81" s="1452"/>
      <c r="AV81" s="1452"/>
      <c r="AW81" s="323"/>
    </row>
    <row r="82" spans="1:50" ht="14.85" customHeight="1">
      <c r="A82" s="1441" t="s">
        <v>2008</v>
      </c>
      <c r="B82" s="1441"/>
      <c r="C82" s="1441"/>
      <c r="D82" s="1441"/>
      <c r="E82" s="1441"/>
      <c r="F82" s="1441"/>
      <c r="G82" s="1444" t="s">
        <v>2007</v>
      </c>
      <c r="H82" s="1444"/>
      <c r="I82" s="1444"/>
      <c r="J82" s="1444"/>
      <c r="K82" s="1444"/>
      <c r="L82" s="1444"/>
      <c r="M82" s="1444"/>
      <c r="N82" s="1444"/>
      <c r="O82" s="1444"/>
      <c r="P82" s="1444"/>
      <c r="Q82" s="1444"/>
      <c r="R82" s="1444"/>
      <c r="S82" s="1444"/>
      <c r="T82" s="1444"/>
      <c r="U82" s="1444"/>
      <c r="V82" s="1444"/>
      <c r="W82" s="1444"/>
      <c r="X82" s="1444"/>
      <c r="Y82" s="1444"/>
      <c r="Z82" s="1444"/>
      <c r="AA82" s="1444"/>
      <c r="AB82" s="1444"/>
      <c r="AC82" s="1444"/>
      <c r="AD82" s="1444"/>
      <c r="AE82" s="1444"/>
      <c r="AF82" s="1444"/>
      <c r="AG82" s="1444"/>
      <c r="AH82" s="1444"/>
      <c r="AI82" s="1452"/>
      <c r="AJ82" s="1452"/>
      <c r="AK82" s="1452"/>
      <c r="AL82" s="1452"/>
      <c r="AM82" s="1452"/>
      <c r="AN82" s="1452"/>
      <c r="AO82" s="1452"/>
      <c r="AP82" s="1452"/>
      <c r="AQ82" s="1452"/>
      <c r="AR82" s="1452"/>
      <c r="AS82" s="1452"/>
      <c r="AT82" s="1452"/>
      <c r="AU82" s="1452"/>
      <c r="AV82" s="1452"/>
      <c r="AW82" s="323"/>
    </row>
    <row r="83" spans="1:50" ht="13.5">
      <c r="A83" s="1441" t="s">
        <v>2006</v>
      </c>
      <c r="B83" s="1441"/>
      <c r="C83" s="1441"/>
      <c r="D83" s="1441"/>
      <c r="E83" s="1441"/>
      <c r="F83" s="1441"/>
      <c r="G83" s="1444" t="s">
        <v>2005</v>
      </c>
      <c r="H83" s="1444"/>
      <c r="I83" s="1444"/>
      <c r="J83" s="1444"/>
      <c r="K83" s="1444"/>
      <c r="L83" s="1444"/>
      <c r="M83" s="1444"/>
      <c r="N83" s="1444"/>
      <c r="O83" s="1444"/>
      <c r="P83" s="1444"/>
      <c r="Q83" s="1444"/>
      <c r="R83" s="1444"/>
      <c r="S83" s="1444"/>
      <c r="T83" s="1444"/>
      <c r="U83" s="1444"/>
      <c r="V83" s="1444"/>
      <c r="W83" s="1444"/>
      <c r="X83" s="1444"/>
      <c r="Y83" s="1444"/>
      <c r="Z83" s="1444"/>
      <c r="AA83" s="1444"/>
      <c r="AB83" s="1444"/>
      <c r="AC83" s="1444"/>
      <c r="AD83" s="1444"/>
      <c r="AE83" s="1444"/>
      <c r="AF83" s="1444"/>
      <c r="AG83" s="1444"/>
      <c r="AH83" s="1444"/>
      <c r="AI83" s="1452"/>
      <c r="AJ83" s="1452"/>
      <c r="AK83" s="1452"/>
      <c r="AL83" s="1452"/>
      <c r="AM83" s="1452"/>
      <c r="AN83" s="1452"/>
      <c r="AO83" s="1452"/>
      <c r="AP83" s="1452"/>
      <c r="AQ83" s="1452"/>
      <c r="AR83" s="1452"/>
      <c r="AS83" s="1452"/>
      <c r="AT83" s="1452"/>
      <c r="AU83" s="1452"/>
      <c r="AV83" s="1452"/>
      <c r="AW83" s="323"/>
    </row>
    <row r="84" spans="1:50" ht="30" customHeight="1">
      <c r="A84" s="1441" t="s">
        <v>2004</v>
      </c>
      <c r="B84" s="1441"/>
      <c r="C84" s="1441"/>
      <c r="D84" s="1441"/>
      <c r="E84" s="1441"/>
      <c r="F84" s="1441"/>
      <c r="G84" s="1444" t="s">
        <v>2003</v>
      </c>
      <c r="H84" s="1444"/>
      <c r="I84" s="1444"/>
      <c r="J84" s="1444"/>
      <c r="K84" s="1444"/>
      <c r="L84" s="1444"/>
      <c r="M84" s="1444"/>
      <c r="N84" s="1444"/>
      <c r="O84" s="1444"/>
      <c r="P84" s="1444"/>
      <c r="Q84" s="1444"/>
      <c r="R84" s="1444"/>
      <c r="S84" s="1444"/>
      <c r="T84" s="1444"/>
      <c r="U84" s="1444"/>
      <c r="V84" s="1444"/>
      <c r="W84" s="1444"/>
      <c r="X84" s="1444"/>
      <c r="Y84" s="1444"/>
      <c r="Z84" s="1444"/>
      <c r="AA84" s="1444"/>
      <c r="AB84" s="1444"/>
      <c r="AC84" s="1444"/>
      <c r="AD84" s="1444"/>
      <c r="AE84" s="1444"/>
      <c r="AF84" s="1444"/>
      <c r="AG84" s="1444"/>
      <c r="AH84" s="1444"/>
      <c r="AI84" s="1452"/>
      <c r="AJ84" s="1452"/>
      <c r="AK84" s="1452"/>
      <c r="AL84" s="1452"/>
      <c r="AM84" s="1452"/>
      <c r="AN84" s="1452"/>
      <c r="AO84" s="1452"/>
      <c r="AP84" s="1452"/>
      <c r="AQ84" s="1452"/>
      <c r="AR84" s="1452"/>
      <c r="AS84" s="1452"/>
      <c r="AT84" s="1452"/>
      <c r="AU84" s="1452"/>
      <c r="AV84" s="1452"/>
      <c r="AW84" s="323"/>
    </row>
    <row r="85" spans="1:50" s="315" customFormat="1" ht="15.95" customHeight="1">
      <c r="A85" s="1441" t="s">
        <v>2002</v>
      </c>
      <c r="B85" s="1441"/>
      <c r="C85" s="1441"/>
      <c r="D85" s="1441"/>
      <c r="E85" s="1441"/>
      <c r="F85" s="1441"/>
      <c r="G85" s="1442" t="s">
        <v>2129</v>
      </c>
      <c r="H85" s="1442"/>
      <c r="I85" s="1442"/>
      <c r="J85" s="1442"/>
      <c r="K85" s="1442"/>
      <c r="L85" s="1442"/>
      <c r="M85" s="1442"/>
      <c r="N85" s="1442"/>
      <c r="O85" s="1442"/>
      <c r="P85" s="1442"/>
      <c r="Q85" s="1442"/>
      <c r="R85" s="1442"/>
      <c r="S85" s="1442"/>
      <c r="T85" s="1442"/>
      <c r="U85" s="1442"/>
      <c r="V85" s="1442"/>
      <c r="W85" s="1442"/>
      <c r="X85" s="1442"/>
      <c r="Y85" s="1442"/>
      <c r="Z85" s="1442"/>
      <c r="AA85" s="1442"/>
      <c r="AB85" s="1442"/>
      <c r="AC85" s="1442"/>
      <c r="AD85" s="1442"/>
      <c r="AE85" s="1442"/>
      <c r="AF85" s="1442"/>
      <c r="AG85" s="1442"/>
      <c r="AH85" s="1442"/>
      <c r="AI85" s="1452"/>
      <c r="AJ85" s="1452"/>
      <c r="AK85" s="1452"/>
      <c r="AL85" s="1452"/>
      <c r="AM85" s="1452"/>
      <c r="AN85" s="1452"/>
      <c r="AO85" s="1452"/>
      <c r="AP85" s="1452"/>
      <c r="AQ85" s="1452"/>
      <c r="AR85" s="1452"/>
      <c r="AS85" s="1452"/>
      <c r="AT85" s="1452"/>
      <c r="AU85" s="1452"/>
      <c r="AV85" s="1452"/>
      <c r="AW85" s="323"/>
      <c r="AX85" s="339"/>
    </row>
    <row r="86" spans="1:50" ht="30" customHeight="1">
      <c r="A86" s="1441" t="s">
        <v>2000</v>
      </c>
      <c r="B86" s="1441"/>
      <c r="C86" s="1441"/>
      <c r="D86" s="1441"/>
      <c r="E86" s="1441"/>
      <c r="F86" s="1441"/>
      <c r="G86" s="1444" t="s">
        <v>2128</v>
      </c>
      <c r="H86" s="1444"/>
      <c r="I86" s="1444"/>
      <c r="J86" s="1444"/>
      <c r="K86" s="1444"/>
      <c r="L86" s="1444"/>
      <c r="M86" s="1444"/>
      <c r="N86" s="1444"/>
      <c r="O86" s="1444"/>
      <c r="P86" s="1444"/>
      <c r="Q86" s="1444"/>
      <c r="R86" s="1444"/>
      <c r="S86" s="1444"/>
      <c r="T86" s="1444"/>
      <c r="U86" s="1444"/>
      <c r="V86" s="1444"/>
      <c r="W86" s="1444"/>
      <c r="X86" s="1444"/>
      <c r="Y86" s="1444"/>
      <c r="Z86" s="1444"/>
      <c r="AA86" s="1444"/>
      <c r="AB86" s="1444"/>
      <c r="AC86" s="1444"/>
      <c r="AD86" s="1444"/>
      <c r="AE86" s="1444"/>
      <c r="AF86" s="1444"/>
      <c r="AG86" s="1444"/>
      <c r="AH86" s="1444"/>
      <c r="AI86" s="1452"/>
      <c r="AJ86" s="1452"/>
      <c r="AK86" s="1452"/>
      <c r="AL86" s="1452"/>
      <c r="AM86" s="1452"/>
      <c r="AN86" s="1452"/>
      <c r="AO86" s="1452"/>
      <c r="AP86" s="1452"/>
      <c r="AQ86" s="1452"/>
      <c r="AR86" s="1452"/>
      <c r="AS86" s="1452"/>
      <c r="AT86" s="1452"/>
      <c r="AU86" s="1452"/>
      <c r="AV86" s="1452"/>
      <c r="AW86" s="323"/>
    </row>
    <row r="87" spans="1:50" s="315" customFormat="1" ht="15.95" customHeight="1">
      <c r="A87" s="1441" t="s">
        <v>1998</v>
      </c>
      <c r="B87" s="1441"/>
      <c r="C87" s="1441"/>
      <c r="D87" s="1441"/>
      <c r="E87" s="1441"/>
      <c r="F87" s="1441"/>
      <c r="G87" s="1442" t="s">
        <v>2127</v>
      </c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2"/>
      <c r="AH87" s="1442"/>
      <c r="AI87" s="1452"/>
      <c r="AJ87" s="1452"/>
      <c r="AK87" s="1452"/>
      <c r="AL87" s="1452"/>
      <c r="AM87" s="1452"/>
      <c r="AN87" s="1452"/>
      <c r="AO87" s="1452"/>
      <c r="AP87" s="1452"/>
      <c r="AQ87" s="1452"/>
      <c r="AR87" s="1452"/>
      <c r="AS87" s="1452" t="s">
        <v>1978</v>
      </c>
      <c r="AT87" s="1452"/>
      <c r="AU87" s="1452"/>
      <c r="AV87" s="1452"/>
      <c r="AW87" s="323"/>
      <c r="AX87" s="339"/>
    </row>
    <row r="88" spans="1:50" s="315" customFormat="1" ht="14.85" customHeight="1">
      <c r="A88" s="327"/>
      <c r="H88" s="323"/>
      <c r="I88" s="323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  <c r="AI88" s="323"/>
      <c r="AJ88" s="323"/>
      <c r="AK88" s="323"/>
      <c r="AL88" s="323"/>
      <c r="AM88" s="323"/>
      <c r="AN88" s="323"/>
      <c r="AO88" s="323"/>
      <c r="AP88" s="323"/>
      <c r="AQ88" s="323"/>
      <c r="AR88" s="323"/>
      <c r="AS88" s="323"/>
      <c r="AT88" s="323"/>
      <c r="AU88" s="323"/>
      <c r="AV88" s="323"/>
      <c r="AW88" s="323"/>
    </row>
    <row r="89" spans="1:50" s="315" customFormat="1" ht="14.85" customHeight="1"/>
    <row r="90" spans="1:50" ht="14.85" customHeight="1">
      <c r="A90" s="315"/>
    </row>
    <row r="92" spans="1:50" ht="15.95" customHeight="1">
      <c r="A92" s="326" t="s">
        <v>1582</v>
      </c>
      <c r="B92" s="321"/>
      <c r="C92" s="321"/>
      <c r="D92" s="321"/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5"/>
      <c r="AE92" s="289" t="s">
        <v>844</v>
      </c>
      <c r="AG92" s="340"/>
      <c r="AH92" s="342">
        <f t="shared" ref="AH92:AQ92" si="2">AH2</f>
        <v>0</v>
      </c>
      <c r="AI92" s="342">
        <f t="shared" si="2"/>
        <v>0</v>
      </c>
      <c r="AJ92" s="342">
        <f t="shared" si="2"/>
        <v>0</v>
      </c>
      <c r="AK92" s="342">
        <f t="shared" si="2"/>
        <v>0</v>
      </c>
      <c r="AL92" s="342">
        <f t="shared" si="2"/>
        <v>0</v>
      </c>
      <c r="AM92" s="342">
        <f t="shared" si="2"/>
        <v>0</v>
      </c>
      <c r="AN92" s="342">
        <f t="shared" si="2"/>
        <v>0</v>
      </c>
      <c r="AO92" s="342">
        <f t="shared" si="2"/>
        <v>0</v>
      </c>
      <c r="AP92" s="342">
        <f t="shared" si="2"/>
        <v>0</v>
      </c>
      <c r="AQ92" s="342">
        <f t="shared" si="2"/>
        <v>0</v>
      </c>
      <c r="AR92" s="340"/>
    </row>
    <row r="94" spans="1:50" s="315" customFormat="1" ht="14.85" customHeight="1">
      <c r="A94" s="1439" t="s">
        <v>1977</v>
      </c>
      <c r="B94" s="1439"/>
      <c r="C94" s="1439"/>
      <c r="D94" s="1439"/>
      <c r="E94" s="1439"/>
      <c r="F94" s="1439"/>
      <c r="G94" s="1439" t="s">
        <v>1976</v>
      </c>
      <c r="H94" s="1439"/>
      <c r="I94" s="1439"/>
      <c r="J94" s="1439"/>
      <c r="K94" s="1439"/>
      <c r="L94" s="1439"/>
      <c r="M94" s="1439"/>
      <c r="N94" s="1439"/>
      <c r="O94" s="1439"/>
      <c r="P94" s="1439"/>
      <c r="Q94" s="1439"/>
      <c r="R94" s="1439"/>
      <c r="S94" s="1439"/>
      <c r="T94" s="1439"/>
      <c r="U94" s="1439"/>
      <c r="V94" s="1439"/>
      <c r="W94" s="1439"/>
      <c r="X94" s="1439"/>
      <c r="Y94" s="1439"/>
      <c r="Z94" s="1439"/>
      <c r="AA94" s="1439"/>
      <c r="AB94" s="1439"/>
      <c r="AC94" s="1439"/>
      <c r="AD94" s="1439"/>
      <c r="AE94" s="1439"/>
      <c r="AF94" s="1439"/>
      <c r="AG94" s="1439"/>
      <c r="AH94" s="1439"/>
      <c r="AI94" s="1439" t="s">
        <v>816</v>
      </c>
      <c r="AJ94" s="1439"/>
      <c r="AK94" s="1439"/>
      <c r="AL94" s="1439"/>
      <c r="AM94" s="1439"/>
      <c r="AN94" s="1439"/>
      <c r="AO94" s="1439"/>
      <c r="AP94" s="1439" t="s">
        <v>470</v>
      </c>
      <c r="AQ94" s="1439"/>
      <c r="AR94" s="1439"/>
      <c r="AS94" s="1439"/>
      <c r="AT94" s="1439"/>
      <c r="AU94" s="1439"/>
      <c r="AV94" s="1439"/>
      <c r="AW94" s="330"/>
    </row>
    <row r="95" spans="1:50" s="315" customFormat="1" ht="30.75" customHeight="1">
      <c r="A95" s="1439"/>
      <c r="B95" s="1439"/>
      <c r="C95" s="1439"/>
      <c r="D95" s="1439"/>
      <c r="E95" s="1439"/>
      <c r="F95" s="1439"/>
      <c r="G95" s="1439"/>
      <c r="H95" s="1439"/>
      <c r="I95" s="1439"/>
      <c r="J95" s="1439"/>
      <c r="K95" s="1439"/>
      <c r="L95" s="1439"/>
      <c r="M95" s="1439"/>
      <c r="N95" s="1439"/>
      <c r="O95" s="1439"/>
      <c r="P95" s="1439"/>
      <c r="Q95" s="1439"/>
      <c r="R95" s="1439"/>
      <c r="S95" s="1439"/>
      <c r="T95" s="1439"/>
      <c r="U95" s="1439"/>
      <c r="V95" s="1439"/>
      <c r="W95" s="1439"/>
      <c r="X95" s="1439"/>
      <c r="Y95" s="1439"/>
      <c r="Z95" s="1439"/>
      <c r="AA95" s="1439"/>
      <c r="AB95" s="1439"/>
      <c r="AC95" s="1439"/>
      <c r="AD95" s="1439"/>
      <c r="AE95" s="1439"/>
      <c r="AF95" s="1439"/>
      <c r="AG95" s="1439"/>
      <c r="AH95" s="1439"/>
      <c r="AI95" s="1439"/>
      <c r="AJ95" s="1439"/>
      <c r="AK95" s="1439"/>
      <c r="AL95" s="1439"/>
      <c r="AM95" s="1439"/>
      <c r="AN95" s="1439"/>
      <c r="AO95" s="1439"/>
      <c r="AP95" s="1439"/>
      <c r="AQ95" s="1439"/>
      <c r="AR95" s="1439"/>
      <c r="AS95" s="1439"/>
      <c r="AT95" s="1439"/>
      <c r="AU95" s="1439"/>
      <c r="AV95" s="1439"/>
      <c r="AW95" s="330"/>
    </row>
    <row r="96" spans="1:50" ht="45" customHeight="1">
      <c r="A96" s="1441" t="s">
        <v>1996</v>
      </c>
      <c r="B96" s="1441"/>
      <c r="C96" s="1441"/>
      <c r="D96" s="1441"/>
      <c r="E96" s="1441"/>
      <c r="F96" s="1441"/>
      <c r="G96" s="1444" t="s">
        <v>2126</v>
      </c>
      <c r="H96" s="1444"/>
      <c r="I96" s="1444"/>
      <c r="J96" s="1444"/>
      <c r="K96" s="1444"/>
      <c r="L96" s="1444"/>
      <c r="M96" s="1444"/>
      <c r="N96" s="1444"/>
      <c r="O96" s="1444"/>
      <c r="P96" s="1444"/>
      <c r="Q96" s="1444"/>
      <c r="R96" s="1444"/>
      <c r="S96" s="1444"/>
      <c r="T96" s="1444"/>
      <c r="U96" s="1444"/>
      <c r="V96" s="1444"/>
      <c r="W96" s="1444"/>
      <c r="X96" s="1444"/>
      <c r="Y96" s="1444"/>
      <c r="Z96" s="1444"/>
      <c r="AA96" s="1444"/>
      <c r="AB96" s="1444"/>
      <c r="AC96" s="1444"/>
      <c r="AD96" s="1444"/>
      <c r="AE96" s="1444"/>
      <c r="AF96" s="1444"/>
      <c r="AG96" s="1444"/>
      <c r="AH96" s="1444"/>
      <c r="AI96" s="1453">
        <f>SUM(AI97-AI98+AI99-AI100+AI101-AI102-AI103+AI104-AI105)</f>
        <v>0</v>
      </c>
      <c r="AJ96" s="1453"/>
      <c r="AK96" s="1453"/>
      <c r="AL96" s="1453"/>
      <c r="AM96" s="1453"/>
      <c r="AN96" s="1453"/>
      <c r="AO96" s="1453"/>
      <c r="AP96" s="1453">
        <f>SUM(AP97-AP98+AP99-AP100+AP101-AP102-AP103+AP104-AP105)</f>
        <v>0</v>
      </c>
      <c r="AQ96" s="1453"/>
      <c r="AR96" s="1453"/>
      <c r="AS96" s="1453"/>
      <c r="AT96" s="1453"/>
      <c r="AU96" s="1453"/>
      <c r="AV96" s="1453"/>
      <c r="AW96" s="344"/>
    </row>
    <row r="97" spans="1:49" ht="13.5">
      <c r="A97" s="1441" t="s">
        <v>1994</v>
      </c>
      <c r="B97" s="1441"/>
      <c r="C97" s="1441"/>
      <c r="D97" s="1441"/>
      <c r="E97" s="1441"/>
      <c r="F97" s="1441"/>
      <c r="G97" s="1444" t="s">
        <v>1993</v>
      </c>
      <c r="H97" s="1444"/>
      <c r="I97" s="1444"/>
      <c r="J97" s="1444"/>
      <c r="K97" s="1444"/>
      <c r="L97" s="1444"/>
      <c r="M97" s="1444"/>
      <c r="N97" s="1444"/>
      <c r="O97" s="1444"/>
      <c r="P97" s="1444"/>
      <c r="Q97" s="1444"/>
      <c r="R97" s="1444"/>
      <c r="S97" s="1444"/>
      <c r="T97" s="1444"/>
      <c r="U97" s="1444"/>
      <c r="V97" s="1444"/>
      <c r="W97" s="1444"/>
      <c r="X97" s="1444"/>
      <c r="Y97" s="1444"/>
      <c r="Z97" s="1444"/>
      <c r="AA97" s="1444"/>
      <c r="AB97" s="1444"/>
      <c r="AC97" s="1444"/>
      <c r="AD97" s="1444"/>
      <c r="AE97" s="1444"/>
      <c r="AF97" s="1444"/>
      <c r="AG97" s="1444"/>
      <c r="AH97" s="1444"/>
      <c r="AI97" s="1452"/>
      <c r="AJ97" s="1452"/>
      <c r="AK97" s="1452"/>
      <c r="AL97" s="1452"/>
      <c r="AM97" s="1452"/>
      <c r="AN97" s="1452"/>
      <c r="AO97" s="1452"/>
      <c r="AP97" s="1452"/>
      <c r="AQ97" s="1452"/>
      <c r="AR97" s="1452"/>
      <c r="AS97" s="1452"/>
      <c r="AT97" s="1452"/>
      <c r="AU97" s="1452"/>
      <c r="AV97" s="1452"/>
      <c r="AW97" s="344"/>
    </row>
    <row r="98" spans="1:49" ht="13.5">
      <c r="A98" s="1441" t="s">
        <v>1992</v>
      </c>
      <c r="B98" s="1441"/>
      <c r="C98" s="1441"/>
      <c r="D98" s="1441"/>
      <c r="E98" s="1441"/>
      <c r="F98" s="1441"/>
      <c r="G98" s="1444" t="s">
        <v>2125</v>
      </c>
      <c r="H98" s="1444"/>
      <c r="I98" s="1444"/>
      <c r="J98" s="1444"/>
      <c r="K98" s="1444"/>
      <c r="L98" s="1444"/>
      <c r="M98" s="1444"/>
      <c r="N98" s="1444"/>
      <c r="O98" s="1444"/>
      <c r="P98" s="1444"/>
      <c r="Q98" s="1444"/>
      <c r="R98" s="1444"/>
      <c r="S98" s="1444"/>
      <c r="T98" s="1444"/>
      <c r="U98" s="1444"/>
      <c r="V98" s="1444"/>
      <c r="W98" s="1444"/>
      <c r="X98" s="1444"/>
      <c r="Y98" s="1444"/>
      <c r="Z98" s="1444"/>
      <c r="AA98" s="1444"/>
      <c r="AB98" s="1444"/>
      <c r="AC98" s="1444"/>
      <c r="AD98" s="1444"/>
      <c r="AE98" s="1444"/>
      <c r="AF98" s="1444"/>
      <c r="AG98" s="1444"/>
      <c r="AH98" s="1444"/>
      <c r="AI98" s="1452"/>
      <c r="AJ98" s="1452"/>
      <c r="AK98" s="1452"/>
      <c r="AL98" s="1452"/>
      <c r="AM98" s="1452"/>
      <c r="AN98" s="1452"/>
      <c r="AO98" s="1452"/>
      <c r="AP98" s="1452"/>
      <c r="AQ98" s="1452"/>
      <c r="AR98" s="1452"/>
      <c r="AS98" s="1452"/>
      <c r="AT98" s="1452"/>
      <c r="AU98" s="1452"/>
      <c r="AV98" s="1452"/>
      <c r="AW98" s="330"/>
    </row>
    <row r="99" spans="1:49" ht="45" customHeight="1">
      <c r="A99" s="1441" t="s">
        <v>1990</v>
      </c>
      <c r="B99" s="1441"/>
      <c r="C99" s="1441"/>
      <c r="D99" s="1441"/>
      <c r="E99" s="1441"/>
      <c r="F99" s="1441"/>
      <c r="G99" s="1444" t="s">
        <v>2124</v>
      </c>
      <c r="H99" s="1444"/>
      <c r="I99" s="1444"/>
      <c r="J99" s="1444"/>
      <c r="K99" s="1444"/>
      <c r="L99" s="1444"/>
      <c r="M99" s="1444"/>
      <c r="N99" s="1444"/>
      <c r="O99" s="1444"/>
      <c r="P99" s="1444"/>
      <c r="Q99" s="1444"/>
      <c r="R99" s="1444"/>
      <c r="S99" s="1444"/>
      <c r="T99" s="1444"/>
      <c r="U99" s="1444"/>
      <c r="V99" s="1444"/>
      <c r="W99" s="1444"/>
      <c r="X99" s="1444"/>
      <c r="Y99" s="1444"/>
      <c r="Z99" s="1444"/>
      <c r="AA99" s="1444"/>
      <c r="AB99" s="1444"/>
      <c r="AC99" s="1444"/>
      <c r="AD99" s="1444"/>
      <c r="AE99" s="1444"/>
      <c r="AF99" s="1444"/>
      <c r="AG99" s="1444"/>
      <c r="AH99" s="1444"/>
      <c r="AI99" s="1452"/>
      <c r="AJ99" s="1452"/>
      <c r="AK99" s="1452"/>
      <c r="AL99" s="1452"/>
      <c r="AM99" s="1452"/>
      <c r="AN99" s="1452"/>
      <c r="AO99" s="1452"/>
      <c r="AP99" s="1452"/>
      <c r="AQ99" s="1452"/>
      <c r="AR99" s="1452"/>
      <c r="AS99" s="1452"/>
      <c r="AT99" s="1452"/>
      <c r="AU99" s="1452"/>
      <c r="AV99" s="1452"/>
      <c r="AW99" s="344"/>
    </row>
    <row r="100" spans="1:49" ht="45" customHeight="1">
      <c r="A100" s="1441" t="s">
        <v>1988</v>
      </c>
      <c r="B100" s="1441"/>
      <c r="C100" s="1441"/>
      <c r="D100" s="1441"/>
      <c r="E100" s="1441"/>
      <c r="F100" s="1441"/>
      <c r="G100" s="1444" t="s">
        <v>2123</v>
      </c>
      <c r="H100" s="1444"/>
      <c r="I100" s="1444"/>
      <c r="J100" s="1444"/>
      <c r="K100" s="1444"/>
      <c r="L100" s="1444"/>
      <c r="M100" s="1444"/>
      <c r="N100" s="1444"/>
      <c r="O100" s="1444"/>
      <c r="P100" s="1444"/>
      <c r="Q100" s="1444"/>
      <c r="R100" s="1444"/>
      <c r="S100" s="1444"/>
      <c r="T100" s="1444"/>
      <c r="U100" s="1444"/>
      <c r="V100" s="1444"/>
      <c r="W100" s="1444"/>
      <c r="X100" s="1444"/>
      <c r="Y100" s="1444"/>
      <c r="Z100" s="1444"/>
      <c r="AA100" s="1444"/>
      <c r="AB100" s="1444"/>
      <c r="AC100" s="1444"/>
      <c r="AD100" s="1444"/>
      <c r="AE100" s="1444"/>
      <c r="AF100" s="1444"/>
      <c r="AG100" s="1444"/>
      <c r="AH100" s="1444"/>
      <c r="AI100" s="1452"/>
      <c r="AJ100" s="1452"/>
      <c r="AK100" s="1452"/>
      <c r="AL100" s="1452"/>
      <c r="AM100" s="1452"/>
      <c r="AN100" s="1452"/>
      <c r="AO100" s="1452"/>
      <c r="AP100" s="1452"/>
      <c r="AQ100" s="1452"/>
      <c r="AR100" s="1452"/>
      <c r="AS100" s="1452"/>
      <c r="AT100" s="1452"/>
      <c r="AU100" s="1452"/>
      <c r="AV100" s="1452"/>
      <c r="AW100" s="344"/>
    </row>
    <row r="101" spans="1:49" ht="13.5">
      <c r="A101" s="1441" t="s">
        <v>1986</v>
      </c>
      <c r="B101" s="1441"/>
      <c r="C101" s="1441"/>
      <c r="D101" s="1441"/>
      <c r="E101" s="1441"/>
      <c r="F101" s="1441"/>
      <c r="G101" s="1444" t="s">
        <v>1985</v>
      </c>
      <c r="H101" s="1444"/>
      <c r="I101" s="1444"/>
      <c r="J101" s="1444"/>
      <c r="K101" s="1444"/>
      <c r="L101" s="1444"/>
      <c r="M101" s="1444"/>
      <c r="N101" s="1444"/>
      <c r="O101" s="1444"/>
      <c r="P101" s="1444"/>
      <c r="Q101" s="1444"/>
      <c r="R101" s="1444"/>
      <c r="S101" s="1444"/>
      <c r="T101" s="1444"/>
      <c r="U101" s="1444"/>
      <c r="V101" s="1444"/>
      <c r="W101" s="1444"/>
      <c r="X101" s="1444"/>
      <c r="Y101" s="1444"/>
      <c r="Z101" s="1444"/>
      <c r="AA101" s="1444"/>
      <c r="AB101" s="1444"/>
      <c r="AC101" s="1444"/>
      <c r="AD101" s="1444"/>
      <c r="AE101" s="1444"/>
      <c r="AF101" s="1444"/>
      <c r="AG101" s="1444"/>
      <c r="AH101" s="1444"/>
      <c r="AI101" s="1452"/>
      <c r="AJ101" s="1452"/>
      <c r="AK101" s="1452"/>
      <c r="AL101" s="1452"/>
      <c r="AM101" s="1452"/>
      <c r="AN101" s="1452"/>
      <c r="AO101" s="1452"/>
      <c r="AP101" s="1452"/>
      <c r="AQ101" s="1452"/>
      <c r="AR101" s="1452"/>
      <c r="AS101" s="1452"/>
      <c r="AT101" s="1452"/>
      <c r="AU101" s="1452"/>
      <c r="AV101" s="1452"/>
      <c r="AW101" s="323"/>
    </row>
    <row r="102" spans="1:49" ht="14.85" customHeight="1">
      <c r="A102" s="1441" t="s">
        <v>1984</v>
      </c>
      <c r="B102" s="1441"/>
      <c r="C102" s="1441"/>
      <c r="D102" s="1441"/>
      <c r="E102" s="1441"/>
      <c r="F102" s="1441"/>
      <c r="G102" s="1444" t="s">
        <v>1983</v>
      </c>
      <c r="H102" s="1444"/>
      <c r="I102" s="1444"/>
      <c r="J102" s="1444"/>
      <c r="K102" s="1444"/>
      <c r="L102" s="1444"/>
      <c r="M102" s="1444"/>
      <c r="N102" s="1444"/>
      <c r="O102" s="1444"/>
      <c r="P102" s="1444"/>
      <c r="Q102" s="1444"/>
      <c r="R102" s="1444"/>
      <c r="S102" s="1444"/>
      <c r="T102" s="1444"/>
      <c r="U102" s="1444"/>
      <c r="V102" s="1444"/>
      <c r="W102" s="1444"/>
      <c r="X102" s="1444"/>
      <c r="Y102" s="1444"/>
      <c r="Z102" s="1444"/>
      <c r="AA102" s="1444"/>
      <c r="AB102" s="1444"/>
      <c r="AC102" s="1444"/>
      <c r="AD102" s="1444"/>
      <c r="AE102" s="1444"/>
      <c r="AF102" s="1444"/>
      <c r="AG102" s="1444"/>
      <c r="AH102" s="1444"/>
      <c r="AI102" s="1452"/>
      <c r="AJ102" s="1452"/>
      <c r="AK102" s="1452"/>
      <c r="AL102" s="1452"/>
      <c r="AM102" s="1452"/>
      <c r="AN102" s="1452"/>
      <c r="AO102" s="1452"/>
      <c r="AP102" s="1452"/>
      <c r="AQ102" s="1452"/>
      <c r="AR102" s="1452"/>
      <c r="AS102" s="1452"/>
      <c r="AT102" s="1452"/>
      <c r="AU102" s="1452"/>
      <c r="AV102" s="1452"/>
      <c r="AW102" s="323"/>
    </row>
    <row r="103" spans="1:49" ht="28.5" customHeight="1">
      <c r="A103" s="1441" t="s">
        <v>1982</v>
      </c>
      <c r="B103" s="1441"/>
      <c r="C103" s="1441"/>
      <c r="D103" s="1441"/>
      <c r="E103" s="1441"/>
      <c r="F103" s="1441"/>
      <c r="G103" s="1444" t="s">
        <v>2122</v>
      </c>
      <c r="H103" s="1444"/>
      <c r="I103" s="1444"/>
      <c r="J103" s="1444"/>
      <c r="K103" s="1444"/>
      <c r="L103" s="1444"/>
      <c r="M103" s="1444"/>
      <c r="N103" s="1444"/>
      <c r="O103" s="1444"/>
      <c r="P103" s="1444"/>
      <c r="Q103" s="1444"/>
      <c r="R103" s="1444"/>
      <c r="S103" s="1444"/>
      <c r="T103" s="1444"/>
      <c r="U103" s="1444"/>
      <c r="V103" s="1444"/>
      <c r="W103" s="1444"/>
      <c r="X103" s="1444"/>
      <c r="Y103" s="1444"/>
      <c r="Z103" s="1444"/>
      <c r="AA103" s="1444"/>
      <c r="AB103" s="1444"/>
      <c r="AC103" s="1444"/>
      <c r="AD103" s="1444"/>
      <c r="AE103" s="1444"/>
      <c r="AF103" s="1444"/>
      <c r="AG103" s="1444"/>
      <c r="AH103" s="1444"/>
      <c r="AI103" s="1452"/>
      <c r="AJ103" s="1452"/>
      <c r="AK103" s="1452"/>
      <c r="AL103" s="1452"/>
      <c r="AM103" s="1452"/>
      <c r="AN103" s="1452"/>
      <c r="AO103" s="1452"/>
      <c r="AP103" s="1452"/>
      <c r="AQ103" s="1452"/>
      <c r="AR103" s="1452"/>
      <c r="AS103" s="1452"/>
      <c r="AT103" s="1452"/>
      <c r="AU103" s="1452"/>
      <c r="AV103" s="1452"/>
      <c r="AW103" s="323"/>
    </row>
    <row r="104" spans="1:49" ht="45" customHeight="1">
      <c r="A104" s="1441" t="s">
        <v>1980</v>
      </c>
      <c r="B104" s="1441"/>
      <c r="C104" s="1441"/>
      <c r="D104" s="1441"/>
      <c r="E104" s="1441"/>
      <c r="F104" s="1441"/>
      <c r="G104" s="1444" t="s">
        <v>2121</v>
      </c>
      <c r="H104" s="1444"/>
      <c r="I104" s="1444"/>
      <c r="J104" s="1444"/>
      <c r="K104" s="1444"/>
      <c r="L104" s="1444"/>
      <c r="M104" s="1444"/>
      <c r="N104" s="1444"/>
      <c r="O104" s="1444"/>
      <c r="P104" s="1444"/>
      <c r="Q104" s="1444"/>
      <c r="R104" s="1444"/>
      <c r="S104" s="1444"/>
      <c r="T104" s="1444"/>
      <c r="U104" s="1444"/>
      <c r="V104" s="1444"/>
      <c r="W104" s="1444"/>
      <c r="X104" s="1444"/>
      <c r="Y104" s="1444"/>
      <c r="Z104" s="1444"/>
      <c r="AA104" s="1444"/>
      <c r="AB104" s="1444"/>
      <c r="AC104" s="1444"/>
      <c r="AD104" s="1444"/>
      <c r="AE104" s="1444"/>
      <c r="AF104" s="1444"/>
      <c r="AG104" s="1444"/>
      <c r="AH104" s="1444"/>
      <c r="AI104" s="1452"/>
      <c r="AJ104" s="1452"/>
      <c r="AK104" s="1452"/>
      <c r="AL104" s="1452"/>
      <c r="AM104" s="1452"/>
      <c r="AN104" s="1452"/>
      <c r="AO104" s="1452"/>
      <c r="AP104" s="1452"/>
      <c r="AQ104" s="1452"/>
      <c r="AR104" s="1452"/>
      <c r="AS104" s="1452"/>
      <c r="AT104" s="1452"/>
      <c r="AU104" s="1452"/>
      <c r="AV104" s="1452"/>
      <c r="AW104" s="344"/>
    </row>
    <row r="105" spans="1:49" ht="45" customHeight="1">
      <c r="A105" s="1441" t="s">
        <v>1975</v>
      </c>
      <c r="B105" s="1441"/>
      <c r="C105" s="1441"/>
      <c r="D105" s="1441"/>
      <c r="E105" s="1441"/>
      <c r="F105" s="1441"/>
      <c r="G105" s="1444" t="s">
        <v>2120</v>
      </c>
      <c r="H105" s="1444"/>
      <c r="I105" s="1444"/>
      <c r="J105" s="1444"/>
      <c r="K105" s="1444"/>
      <c r="L105" s="1444"/>
      <c r="M105" s="1444"/>
      <c r="N105" s="1444"/>
      <c r="O105" s="1444"/>
      <c r="P105" s="1444"/>
      <c r="Q105" s="1444"/>
      <c r="R105" s="1444"/>
      <c r="S105" s="1444"/>
      <c r="T105" s="1444"/>
      <c r="U105" s="1444"/>
      <c r="V105" s="1444"/>
      <c r="W105" s="1444"/>
      <c r="X105" s="1444"/>
      <c r="Y105" s="1444"/>
      <c r="Z105" s="1444"/>
      <c r="AA105" s="1444"/>
      <c r="AB105" s="1444"/>
      <c r="AC105" s="1444"/>
      <c r="AD105" s="1444"/>
      <c r="AE105" s="1444"/>
      <c r="AF105" s="1444"/>
      <c r="AG105" s="1444"/>
      <c r="AH105" s="1444"/>
      <c r="AI105" s="1452"/>
      <c r="AJ105" s="1452"/>
      <c r="AK105" s="1452"/>
      <c r="AL105" s="1452"/>
      <c r="AM105" s="1452"/>
      <c r="AN105" s="1452"/>
      <c r="AO105" s="1452"/>
      <c r="AP105" s="1452"/>
      <c r="AQ105" s="1452"/>
      <c r="AR105" s="1452"/>
      <c r="AS105" s="1452"/>
      <c r="AT105" s="1452"/>
      <c r="AU105" s="1452"/>
      <c r="AV105" s="1452"/>
      <c r="AW105" s="344"/>
    </row>
    <row r="106" spans="1:49" ht="28.5" customHeight="1">
      <c r="A106" s="1441" t="s">
        <v>1973</v>
      </c>
      <c r="B106" s="1441"/>
      <c r="C106" s="1441"/>
      <c r="D106" s="1441"/>
      <c r="E106" s="1441"/>
      <c r="F106" s="1441"/>
      <c r="G106" s="1444" t="s">
        <v>1972</v>
      </c>
      <c r="H106" s="1444"/>
      <c r="I106" s="1444"/>
      <c r="J106" s="1444"/>
      <c r="K106" s="1444"/>
      <c r="L106" s="1444"/>
      <c r="M106" s="1444"/>
      <c r="N106" s="1444"/>
      <c r="O106" s="1444"/>
      <c r="P106" s="1444"/>
      <c r="Q106" s="1444"/>
      <c r="R106" s="1444"/>
      <c r="S106" s="1444"/>
      <c r="T106" s="1444"/>
      <c r="U106" s="1444"/>
      <c r="V106" s="1444"/>
      <c r="W106" s="1444"/>
      <c r="X106" s="1444"/>
      <c r="Y106" s="1444"/>
      <c r="Z106" s="1444"/>
      <c r="AA106" s="1444"/>
      <c r="AB106" s="1444"/>
      <c r="AC106" s="1444"/>
      <c r="AD106" s="1444"/>
      <c r="AE106" s="1444"/>
      <c r="AF106" s="1444"/>
      <c r="AG106" s="1444"/>
      <c r="AH106" s="1444"/>
      <c r="AI106" s="1452"/>
      <c r="AJ106" s="1452"/>
      <c r="AK106" s="1452"/>
      <c r="AL106" s="1452"/>
      <c r="AM106" s="1452"/>
      <c r="AN106" s="1452"/>
      <c r="AO106" s="1452"/>
      <c r="AP106" s="1452"/>
      <c r="AQ106" s="1452"/>
      <c r="AR106" s="1452"/>
      <c r="AS106" s="1452"/>
      <c r="AT106" s="1452"/>
      <c r="AU106" s="1452"/>
      <c r="AV106" s="1452"/>
      <c r="AW106" s="323"/>
    </row>
    <row r="107" spans="1:49" ht="28.5" customHeight="1">
      <c r="A107" s="1441" t="s">
        <v>1971</v>
      </c>
      <c r="B107" s="1441"/>
      <c r="C107" s="1441"/>
      <c r="D107" s="1441"/>
      <c r="E107" s="1441"/>
      <c r="F107" s="1441"/>
      <c r="G107" s="1444" t="s">
        <v>2119</v>
      </c>
      <c r="H107" s="1444"/>
      <c r="I107" s="1444"/>
      <c r="J107" s="1444"/>
      <c r="K107" s="1444"/>
      <c r="L107" s="1444"/>
      <c r="M107" s="1444"/>
      <c r="N107" s="1444"/>
      <c r="O107" s="1444"/>
      <c r="P107" s="1444"/>
      <c r="Q107" s="1444"/>
      <c r="R107" s="1444"/>
      <c r="S107" s="1444"/>
      <c r="T107" s="1444"/>
      <c r="U107" s="1444"/>
      <c r="V107" s="1444"/>
      <c r="W107" s="1444"/>
      <c r="X107" s="1444"/>
      <c r="Y107" s="1444"/>
      <c r="Z107" s="1444"/>
      <c r="AA107" s="1444"/>
      <c r="AB107" s="1444"/>
      <c r="AC107" s="1444"/>
      <c r="AD107" s="1444"/>
      <c r="AE107" s="1444"/>
      <c r="AF107" s="1444"/>
      <c r="AG107" s="1444"/>
      <c r="AH107" s="1444"/>
      <c r="AI107" s="1452"/>
      <c r="AJ107" s="1452"/>
      <c r="AK107" s="1452"/>
      <c r="AL107" s="1452"/>
      <c r="AM107" s="1452"/>
      <c r="AN107" s="1452"/>
      <c r="AO107" s="1452"/>
      <c r="AP107" s="1452"/>
      <c r="AQ107" s="1452"/>
      <c r="AR107" s="1452"/>
      <c r="AS107" s="1452"/>
      <c r="AT107" s="1452"/>
      <c r="AU107" s="1452"/>
      <c r="AV107" s="1452"/>
      <c r="AW107" s="323"/>
    </row>
    <row r="108" spans="1:49" ht="28.5" customHeight="1">
      <c r="A108" s="1441" t="s">
        <v>1969</v>
      </c>
      <c r="B108" s="1441"/>
      <c r="C108" s="1441"/>
      <c r="D108" s="1441"/>
      <c r="E108" s="1441"/>
      <c r="F108" s="1441"/>
      <c r="G108" s="1444" t="s">
        <v>2118</v>
      </c>
      <c r="H108" s="1444"/>
      <c r="I108" s="1444"/>
      <c r="J108" s="1444"/>
      <c r="K108" s="1444"/>
      <c r="L108" s="1444"/>
      <c r="M108" s="1444"/>
      <c r="N108" s="1444"/>
      <c r="O108" s="1444"/>
      <c r="P108" s="1444"/>
      <c r="Q108" s="1444"/>
      <c r="R108" s="1444"/>
      <c r="S108" s="1444"/>
      <c r="T108" s="1444"/>
      <c r="U108" s="1444"/>
      <c r="V108" s="1444"/>
      <c r="W108" s="1444"/>
      <c r="X108" s="1444"/>
      <c r="Y108" s="1444"/>
      <c r="Z108" s="1444"/>
      <c r="AA108" s="1444"/>
      <c r="AB108" s="1444"/>
      <c r="AC108" s="1444"/>
      <c r="AD108" s="1444"/>
      <c r="AE108" s="1444"/>
      <c r="AF108" s="1444"/>
      <c r="AG108" s="1444"/>
      <c r="AH108" s="1444"/>
      <c r="AI108" s="1452"/>
      <c r="AJ108" s="1452"/>
      <c r="AK108" s="1452"/>
      <c r="AL108" s="1452"/>
      <c r="AM108" s="1452"/>
      <c r="AN108" s="1452"/>
      <c r="AO108" s="1452"/>
      <c r="AP108" s="1452"/>
      <c r="AQ108" s="1452"/>
      <c r="AR108" s="1452"/>
      <c r="AS108" s="1452"/>
      <c r="AT108" s="1452"/>
      <c r="AU108" s="1452"/>
      <c r="AV108" s="1452"/>
      <c r="AW108" s="323"/>
    </row>
    <row r="109" spans="1:49" ht="28.5" customHeight="1">
      <c r="A109" s="1441" t="s">
        <v>1967</v>
      </c>
      <c r="B109" s="1441"/>
      <c r="C109" s="1441"/>
      <c r="D109" s="1441"/>
      <c r="E109" s="1441"/>
      <c r="F109" s="1441"/>
      <c r="G109" s="1444" t="s">
        <v>2117</v>
      </c>
      <c r="H109" s="1444"/>
      <c r="I109" s="1444"/>
      <c r="J109" s="1444"/>
      <c r="K109" s="1444"/>
      <c r="L109" s="1444"/>
      <c r="M109" s="1444"/>
      <c r="N109" s="1444"/>
      <c r="O109" s="1444"/>
      <c r="P109" s="1444"/>
      <c r="Q109" s="1444"/>
      <c r="R109" s="1444"/>
      <c r="S109" s="1444"/>
      <c r="T109" s="1444"/>
      <c r="U109" s="1444"/>
      <c r="V109" s="1444"/>
      <c r="W109" s="1444"/>
      <c r="X109" s="1444"/>
      <c r="Y109" s="1444"/>
      <c r="Z109" s="1444"/>
      <c r="AA109" s="1444"/>
      <c r="AB109" s="1444"/>
      <c r="AC109" s="1444"/>
      <c r="AD109" s="1444"/>
      <c r="AE109" s="1444"/>
      <c r="AF109" s="1444"/>
      <c r="AG109" s="1444"/>
      <c r="AH109" s="1444"/>
      <c r="AI109" s="1452"/>
      <c r="AJ109" s="1452"/>
      <c r="AK109" s="1452"/>
      <c r="AL109" s="1452"/>
      <c r="AM109" s="1452"/>
      <c r="AN109" s="1452"/>
      <c r="AO109" s="1452"/>
      <c r="AP109" s="1452"/>
      <c r="AQ109" s="1452"/>
      <c r="AR109" s="1452"/>
      <c r="AS109" s="1452"/>
      <c r="AT109" s="1452"/>
      <c r="AU109" s="1452"/>
      <c r="AV109" s="1452"/>
      <c r="AW109" s="323"/>
    </row>
    <row r="110" spans="1:49" ht="28.5" customHeight="1">
      <c r="A110" s="1441" t="s">
        <v>1965</v>
      </c>
      <c r="B110" s="1441"/>
      <c r="C110" s="1441"/>
      <c r="D110" s="1441"/>
      <c r="E110" s="1441"/>
      <c r="F110" s="1441"/>
      <c r="G110" s="1444" t="s">
        <v>2116</v>
      </c>
      <c r="H110" s="1444"/>
      <c r="I110" s="1444"/>
      <c r="J110" s="1444"/>
      <c r="K110" s="1444"/>
      <c r="L110" s="1444"/>
      <c r="M110" s="1444"/>
      <c r="N110" s="1444"/>
      <c r="O110" s="1444"/>
      <c r="P110" s="1444"/>
      <c r="Q110" s="1444"/>
      <c r="R110" s="1444"/>
      <c r="S110" s="1444"/>
      <c r="T110" s="1444"/>
      <c r="U110" s="1444"/>
      <c r="V110" s="1444"/>
      <c r="W110" s="1444"/>
      <c r="X110" s="1444"/>
      <c r="Y110" s="1444"/>
      <c r="Z110" s="1444"/>
      <c r="AA110" s="1444"/>
      <c r="AB110" s="1444"/>
      <c r="AC110" s="1444"/>
      <c r="AD110" s="1444"/>
      <c r="AE110" s="1444"/>
      <c r="AF110" s="1444"/>
      <c r="AG110" s="1444"/>
      <c r="AH110" s="1444"/>
      <c r="AI110" s="1452"/>
      <c r="AJ110" s="1452"/>
      <c r="AK110" s="1452"/>
      <c r="AL110" s="1452"/>
      <c r="AM110" s="1452"/>
      <c r="AN110" s="1452"/>
      <c r="AO110" s="1452"/>
      <c r="AP110" s="1452"/>
      <c r="AQ110" s="1452"/>
      <c r="AR110" s="1452"/>
      <c r="AS110" s="1452"/>
      <c r="AT110" s="1452"/>
      <c r="AU110" s="1452"/>
      <c r="AV110" s="1452"/>
      <c r="AW110" s="323"/>
    </row>
    <row r="111" spans="1:49" s="315" customFormat="1" ht="14.85" customHeight="1">
      <c r="A111" s="1441" t="s">
        <v>1963</v>
      </c>
      <c r="B111" s="1441"/>
      <c r="C111" s="1441"/>
      <c r="D111" s="1441"/>
      <c r="E111" s="1441"/>
      <c r="F111" s="1441"/>
      <c r="G111" s="1444" t="s">
        <v>1962</v>
      </c>
      <c r="H111" s="1444"/>
      <c r="I111" s="1444"/>
      <c r="J111" s="1444"/>
      <c r="K111" s="1444"/>
      <c r="L111" s="1444"/>
      <c r="M111" s="1444"/>
      <c r="N111" s="1444"/>
      <c r="O111" s="1444"/>
      <c r="P111" s="1444"/>
      <c r="Q111" s="1444"/>
      <c r="R111" s="1444"/>
      <c r="S111" s="1444"/>
      <c r="T111" s="1444"/>
      <c r="U111" s="1444"/>
      <c r="V111" s="1444"/>
      <c r="W111" s="1444"/>
      <c r="X111" s="1444"/>
      <c r="Y111" s="1444"/>
      <c r="Z111" s="1444"/>
      <c r="AA111" s="1444"/>
      <c r="AB111" s="1444"/>
      <c r="AC111" s="1444"/>
      <c r="AD111" s="1444"/>
      <c r="AE111" s="1444"/>
      <c r="AF111" s="1444"/>
      <c r="AG111" s="1444"/>
      <c r="AH111" s="1444"/>
      <c r="AI111" s="1452"/>
      <c r="AJ111" s="1452"/>
      <c r="AK111" s="1452"/>
      <c r="AL111" s="1452"/>
      <c r="AM111" s="1452"/>
      <c r="AN111" s="1452"/>
      <c r="AO111" s="1452"/>
      <c r="AP111" s="1452"/>
      <c r="AQ111" s="1452"/>
      <c r="AR111" s="1452"/>
      <c r="AS111" s="1452"/>
      <c r="AT111" s="1452"/>
      <c r="AU111" s="1452"/>
      <c r="AV111" s="1452"/>
      <c r="AW111" s="323"/>
    </row>
    <row r="112" spans="1:49" s="315" customFormat="1" ht="14.1" customHeight="1">
      <c r="A112" s="1441" t="s">
        <v>1961</v>
      </c>
      <c r="B112" s="1441"/>
      <c r="C112" s="1441"/>
      <c r="D112" s="1441"/>
      <c r="E112" s="1441"/>
      <c r="F112" s="1441"/>
      <c r="G112" s="1444" t="s">
        <v>1960</v>
      </c>
      <c r="H112" s="1444"/>
      <c r="I112" s="1444"/>
      <c r="J112" s="1444"/>
      <c r="K112" s="1444"/>
      <c r="L112" s="1444"/>
      <c r="M112" s="1444"/>
      <c r="N112" s="1444"/>
      <c r="O112" s="1444"/>
      <c r="P112" s="1444"/>
      <c r="Q112" s="1444"/>
      <c r="R112" s="1444"/>
      <c r="S112" s="1444"/>
      <c r="T112" s="1444"/>
      <c r="U112" s="1444"/>
      <c r="V112" s="1444"/>
      <c r="W112" s="1444"/>
      <c r="X112" s="1444"/>
      <c r="Y112" s="1444"/>
      <c r="Z112" s="1444"/>
      <c r="AA112" s="1444"/>
      <c r="AB112" s="1444"/>
      <c r="AC112" s="1444"/>
      <c r="AD112" s="1444"/>
      <c r="AE112" s="1444"/>
      <c r="AF112" s="1444"/>
      <c r="AG112" s="1444"/>
      <c r="AH112" s="1444"/>
      <c r="AI112" s="1452"/>
      <c r="AJ112" s="1452"/>
      <c r="AK112" s="1452"/>
      <c r="AL112" s="1452"/>
      <c r="AM112" s="1452"/>
      <c r="AN112" s="1452"/>
      <c r="AO112" s="1452"/>
      <c r="AP112" s="1452"/>
      <c r="AQ112" s="1452"/>
      <c r="AR112" s="1452"/>
      <c r="AS112" s="1452"/>
      <c r="AT112" s="1452"/>
      <c r="AU112" s="1452"/>
      <c r="AV112" s="1452"/>
      <c r="AW112" s="323"/>
    </row>
    <row r="113" spans="1:49" s="315" customFormat="1" ht="13.5">
      <c r="A113" s="1441" t="s">
        <v>1959</v>
      </c>
      <c r="B113" s="1441"/>
      <c r="C113" s="1441"/>
      <c r="D113" s="1441"/>
      <c r="E113" s="1441"/>
      <c r="F113" s="1441"/>
      <c r="G113" s="1449" t="s">
        <v>2115</v>
      </c>
      <c r="H113" s="1449"/>
      <c r="I113" s="1449"/>
      <c r="J113" s="1449"/>
      <c r="K113" s="1449"/>
      <c r="L113" s="1449"/>
      <c r="M113" s="1449"/>
      <c r="N113" s="1449"/>
      <c r="O113" s="1449"/>
      <c r="P113" s="1449"/>
      <c r="Q113" s="1449"/>
      <c r="R113" s="1449"/>
      <c r="S113" s="1449"/>
      <c r="T113" s="1449"/>
      <c r="U113" s="1449"/>
      <c r="V113" s="1449"/>
      <c r="W113" s="1449"/>
      <c r="X113" s="1449"/>
      <c r="Y113" s="1449"/>
      <c r="Z113" s="1449"/>
      <c r="AA113" s="1449"/>
      <c r="AB113" s="1449"/>
      <c r="AC113" s="1449"/>
      <c r="AD113" s="1449"/>
      <c r="AE113" s="1449"/>
      <c r="AF113" s="1449"/>
      <c r="AG113" s="1449"/>
      <c r="AH113" s="1449"/>
      <c r="AI113" s="1453">
        <f>SUM(AI79+AI96-AI106-AI107-AI108+AI109-AI110+AI111-AI112)</f>
        <v>0</v>
      </c>
      <c r="AJ113" s="1453"/>
      <c r="AK113" s="1453"/>
      <c r="AL113" s="1453"/>
      <c r="AM113" s="1453"/>
      <c r="AN113" s="1453"/>
      <c r="AO113" s="1453"/>
      <c r="AP113" s="1453">
        <f>SUM(AP79+AP96-AP106-AP107-AP108+AP109-AP110+AP111-AP112)</f>
        <v>0</v>
      </c>
      <c r="AQ113" s="1453"/>
      <c r="AR113" s="1453"/>
      <c r="AS113" s="1453"/>
      <c r="AT113" s="1453"/>
      <c r="AU113" s="1453"/>
      <c r="AV113" s="1453"/>
      <c r="AW113" s="323"/>
    </row>
    <row r="114" spans="1:49" s="315" customFormat="1" ht="30" customHeight="1">
      <c r="A114" s="1441" t="s">
        <v>1957</v>
      </c>
      <c r="B114" s="1441"/>
      <c r="C114" s="1441"/>
      <c r="D114" s="1441"/>
      <c r="E114" s="1441"/>
      <c r="F114" s="1441"/>
      <c r="G114" s="1449" t="s">
        <v>1956</v>
      </c>
      <c r="H114" s="1449"/>
      <c r="I114" s="1449"/>
      <c r="J114" s="1449"/>
      <c r="K114" s="1449"/>
      <c r="L114" s="1449"/>
      <c r="M114" s="1449"/>
      <c r="N114" s="1449"/>
      <c r="O114" s="1449"/>
      <c r="P114" s="1449"/>
      <c r="Q114" s="1449"/>
      <c r="R114" s="1449"/>
      <c r="S114" s="1449"/>
      <c r="T114" s="1449"/>
      <c r="U114" s="1449"/>
      <c r="V114" s="1449"/>
      <c r="W114" s="1449"/>
      <c r="X114" s="1449"/>
      <c r="Y114" s="1449"/>
      <c r="Z114" s="1449"/>
      <c r="AA114" s="1449"/>
      <c r="AB114" s="1449"/>
      <c r="AC114" s="1449"/>
      <c r="AD114" s="1449"/>
      <c r="AE114" s="1449"/>
      <c r="AF114" s="1449"/>
      <c r="AG114" s="1449"/>
      <c r="AH114" s="1449"/>
      <c r="AI114" s="1453">
        <f>SUM(AI113+AI77+AI46)</f>
        <v>0</v>
      </c>
      <c r="AJ114" s="1453"/>
      <c r="AK114" s="1453"/>
      <c r="AL114" s="1453"/>
      <c r="AM114" s="1453"/>
      <c r="AN114" s="1453"/>
      <c r="AO114" s="1453"/>
      <c r="AP114" s="1453">
        <f>SUM(AP113+AP77+AP46)</f>
        <v>0</v>
      </c>
      <c r="AQ114" s="1453"/>
      <c r="AR114" s="1453"/>
      <c r="AS114" s="1453"/>
      <c r="AT114" s="1453"/>
      <c r="AU114" s="1453"/>
      <c r="AV114" s="1453"/>
      <c r="AW114" s="323"/>
    </row>
    <row r="115" spans="1:49" s="315" customFormat="1" ht="30" customHeight="1">
      <c r="A115" s="1441" t="s">
        <v>2114</v>
      </c>
      <c r="B115" s="1441"/>
      <c r="C115" s="1441"/>
      <c r="D115" s="1441"/>
      <c r="E115" s="1441"/>
      <c r="F115" s="1441"/>
      <c r="G115" s="1449" t="s">
        <v>2113</v>
      </c>
      <c r="H115" s="1449"/>
      <c r="I115" s="1449"/>
      <c r="J115" s="1449"/>
      <c r="K115" s="1449"/>
      <c r="L115" s="1449"/>
      <c r="M115" s="1449"/>
      <c r="N115" s="1449"/>
      <c r="O115" s="1449"/>
      <c r="P115" s="1449"/>
      <c r="Q115" s="1449"/>
      <c r="R115" s="1449"/>
      <c r="S115" s="1449"/>
      <c r="T115" s="1449"/>
      <c r="U115" s="1449"/>
      <c r="V115" s="1449"/>
      <c r="W115" s="1449"/>
      <c r="X115" s="1449"/>
      <c r="Y115" s="1449"/>
      <c r="Z115" s="1449"/>
      <c r="AA115" s="1449"/>
      <c r="AB115" s="1449"/>
      <c r="AC115" s="1449"/>
      <c r="AD115" s="1449"/>
      <c r="AE115" s="1449"/>
      <c r="AF115" s="1449"/>
      <c r="AG115" s="1449"/>
      <c r="AH115" s="1449"/>
      <c r="AI115" s="1452">
        <f>SUM('HL KNIHA VYPOC'!D108+'HL KNIHA VYPOC'!D113+'HL KNIHA VYPOC'!D124+'HL KNIHA VYPOC'!D133)</f>
        <v>0</v>
      </c>
      <c r="AJ115" s="1452"/>
      <c r="AK115" s="1452"/>
      <c r="AL115" s="1452"/>
      <c r="AM115" s="1452"/>
      <c r="AN115" s="1452"/>
      <c r="AO115" s="1452"/>
      <c r="AP115" s="1452">
        <f>SUM('HL KNIHA VYPOC'!H108+'HL KNIHA VYPOC'!H113+'HL KNIHA VYPOC'!H124+'HL KNIHA VYPOC'!H133)</f>
        <v>0</v>
      </c>
      <c r="AQ115" s="1452"/>
      <c r="AR115" s="1452"/>
      <c r="AS115" s="1452"/>
      <c r="AT115" s="1452"/>
      <c r="AU115" s="1452"/>
      <c r="AV115" s="1452"/>
      <c r="AW115" s="323"/>
    </row>
    <row r="116" spans="1:49" s="315" customFormat="1" ht="45" customHeight="1">
      <c r="A116" s="1441" t="s">
        <v>2112</v>
      </c>
      <c r="B116" s="1441"/>
      <c r="C116" s="1441"/>
      <c r="D116" s="1441"/>
      <c r="E116" s="1441"/>
      <c r="F116" s="1441"/>
      <c r="G116" s="1449" t="s">
        <v>2111</v>
      </c>
      <c r="H116" s="1449"/>
      <c r="I116" s="1449"/>
      <c r="J116" s="1449"/>
      <c r="K116" s="1449"/>
      <c r="L116" s="1449"/>
      <c r="M116" s="1449"/>
      <c r="N116" s="1449"/>
      <c r="O116" s="1449"/>
      <c r="P116" s="1449"/>
      <c r="Q116" s="1449"/>
      <c r="R116" s="1449"/>
      <c r="S116" s="1449"/>
      <c r="T116" s="1449"/>
      <c r="U116" s="1449"/>
      <c r="V116" s="1449"/>
      <c r="W116" s="1449"/>
      <c r="X116" s="1449"/>
      <c r="Y116" s="1449"/>
      <c r="Z116" s="1449"/>
      <c r="AA116" s="1449"/>
      <c r="AB116" s="1449"/>
      <c r="AC116" s="1449"/>
      <c r="AD116" s="1449"/>
      <c r="AE116" s="1449"/>
      <c r="AF116" s="1449"/>
      <c r="AG116" s="1449"/>
      <c r="AH116" s="1449"/>
      <c r="AI116" s="1452">
        <f>SUM('HL KNIHA VYPOC'!G108+'HL KNIHA VYPOC'!G113+'HL KNIHA VYPOC'!G124+'HL KNIHA VYPOC'!G133)</f>
        <v>0</v>
      </c>
      <c r="AJ116" s="1452"/>
      <c r="AK116" s="1452"/>
      <c r="AL116" s="1452"/>
      <c r="AM116" s="1452"/>
      <c r="AN116" s="1452"/>
      <c r="AO116" s="1452"/>
      <c r="AP116" s="1452">
        <f>SUM('HL KNIHA VYPOC'!K108+'HL KNIHA VYPOC'!K113+'HL KNIHA VYPOC'!K124+'HL KNIHA VYPOC'!K133)</f>
        <v>0</v>
      </c>
      <c r="AQ116" s="1452"/>
      <c r="AR116" s="1452"/>
      <c r="AS116" s="1452"/>
      <c r="AT116" s="1452"/>
      <c r="AU116" s="1452"/>
      <c r="AV116" s="1452"/>
      <c r="AW116" s="323"/>
    </row>
    <row r="117" spans="1:49" s="315" customFormat="1" ht="30" customHeight="1">
      <c r="A117" s="1441" t="s">
        <v>2110</v>
      </c>
      <c r="B117" s="1441"/>
      <c r="C117" s="1441"/>
      <c r="D117" s="1441"/>
      <c r="E117" s="1441"/>
      <c r="F117" s="1441"/>
      <c r="G117" s="1449" t="s">
        <v>1950</v>
      </c>
      <c r="H117" s="1449"/>
      <c r="I117" s="1449"/>
      <c r="J117" s="1449"/>
      <c r="K117" s="1449"/>
      <c r="L117" s="1449"/>
      <c r="M117" s="1449"/>
      <c r="N117" s="1449"/>
      <c r="O117" s="1449"/>
      <c r="P117" s="1449"/>
      <c r="Q117" s="1449"/>
      <c r="R117" s="1449"/>
      <c r="S117" s="1449"/>
      <c r="T117" s="1449"/>
      <c r="U117" s="1449"/>
      <c r="V117" s="1449"/>
      <c r="W117" s="1449"/>
      <c r="X117" s="1449"/>
      <c r="Y117" s="1449"/>
      <c r="Z117" s="1449"/>
      <c r="AA117" s="1449"/>
      <c r="AB117" s="1449"/>
      <c r="AC117" s="1449"/>
      <c r="AD117" s="1449"/>
      <c r="AE117" s="1449"/>
      <c r="AF117" s="1449"/>
      <c r="AG117" s="1449"/>
      <c r="AH117" s="1449"/>
      <c r="AI117" s="1454"/>
      <c r="AJ117" s="1454"/>
      <c r="AK117" s="1454"/>
      <c r="AL117" s="1454"/>
      <c r="AM117" s="1454"/>
      <c r="AN117" s="1454"/>
      <c r="AO117" s="1454"/>
      <c r="AP117" s="1454"/>
      <c r="AQ117" s="1454"/>
      <c r="AR117" s="1454"/>
      <c r="AS117" s="1454"/>
      <c r="AT117" s="1454"/>
      <c r="AU117" s="1454"/>
      <c r="AV117" s="1454"/>
      <c r="AW117" s="323"/>
    </row>
    <row r="118" spans="1:49" s="315" customFormat="1" ht="45" customHeight="1">
      <c r="A118" s="1441" t="s">
        <v>2109</v>
      </c>
      <c r="B118" s="1441"/>
      <c r="C118" s="1441"/>
      <c r="D118" s="1441"/>
      <c r="E118" s="1441"/>
      <c r="F118" s="1441"/>
      <c r="G118" s="1449" t="s">
        <v>1948</v>
      </c>
      <c r="H118" s="1449"/>
      <c r="I118" s="1449"/>
      <c r="J118" s="1449"/>
      <c r="K118" s="1449"/>
      <c r="L118" s="1449"/>
      <c r="M118" s="1449"/>
      <c r="N118" s="1449"/>
      <c r="O118" s="1449"/>
      <c r="P118" s="1449"/>
      <c r="Q118" s="1449"/>
      <c r="R118" s="1449"/>
      <c r="S118" s="1449"/>
      <c r="T118" s="1449"/>
      <c r="U118" s="1449"/>
      <c r="V118" s="1449"/>
      <c r="W118" s="1449"/>
      <c r="X118" s="1449"/>
      <c r="Y118" s="1449"/>
      <c r="Z118" s="1449"/>
      <c r="AA118" s="1449"/>
      <c r="AB118" s="1449"/>
      <c r="AC118" s="1449"/>
      <c r="AD118" s="1449"/>
      <c r="AE118" s="1449"/>
      <c r="AF118" s="1449"/>
      <c r="AG118" s="1449"/>
      <c r="AH118" s="1449"/>
      <c r="AI118" s="1452">
        <f>SUM(AI116+AI117)</f>
        <v>0</v>
      </c>
      <c r="AJ118" s="1452"/>
      <c r="AK118" s="1452"/>
      <c r="AL118" s="1452"/>
      <c r="AM118" s="1452"/>
      <c r="AN118" s="1452"/>
      <c r="AO118" s="1452"/>
      <c r="AP118" s="1452">
        <f>SUM(AP116+AP117)</f>
        <v>0</v>
      </c>
      <c r="AQ118" s="1452"/>
      <c r="AR118" s="1452"/>
      <c r="AS118" s="1452"/>
      <c r="AT118" s="1452"/>
      <c r="AU118" s="1452"/>
      <c r="AV118" s="1452"/>
      <c r="AW118" s="323"/>
    </row>
    <row r="119" spans="1:49" s="315" customFormat="1" ht="14.85" customHeight="1"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I119" s="343"/>
      <c r="AJ119" s="343"/>
      <c r="AK119" s="343"/>
      <c r="AL119" s="343"/>
      <c r="AM119" s="343"/>
      <c r="AN119" s="343"/>
      <c r="AO119" s="343"/>
      <c r="AP119" s="343"/>
      <c r="AQ119" s="343"/>
      <c r="AR119" s="343"/>
      <c r="AS119" s="289"/>
      <c r="AT119" s="343"/>
      <c r="AU119" s="343"/>
      <c r="AV119" s="343"/>
      <c r="AW119" s="343"/>
    </row>
    <row r="120" spans="1:49" ht="14.85" customHeight="1">
      <c r="AI120" s="1433">
        <f>SUM(AI118-AI115)</f>
        <v>0</v>
      </c>
      <c r="AJ120" s="1434"/>
      <c r="AK120" s="1434"/>
      <c r="AL120" s="1434"/>
      <c r="AM120" s="1434"/>
      <c r="AN120" s="1434"/>
      <c r="AO120" s="1434"/>
      <c r="AP120" s="1433">
        <f>SUM(AP118-AP115)</f>
        <v>0</v>
      </c>
      <c r="AQ120" s="1434"/>
      <c r="AR120" s="1434"/>
      <c r="AS120" s="1434"/>
      <c r="AT120" s="1434"/>
      <c r="AU120" s="1434"/>
      <c r="AV120" s="1434"/>
    </row>
    <row r="122" spans="1:49" ht="14.85" customHeight="1">
      <c r="AI122" s="1433">
        <f>SUM(AI114-AI120)*-1</f>
        <v>0</v>
      </c>
      <c r="AJ122" s="1434"/>
      <c r="AK122" s="1434"/>
      <c r="AL122" s="1434"/>
      <c r="AM122" s="1434"/>
      <c r="AN122" s="1434"/>
      <c r="AO122" s="1434"/>
      <c r="AP122" s="1433">
        <f>SUM(AP114-AP120)*-1</f>
        <v>0</v>
      </c>
      <c r="AQ122" s="1434"/>
      <c r="AR122" s="1434"/>
      <c r="AS122" s="1434"/>
      <c r="AT122" s="1434"/>
      <c r="AU122" s="1434"/>
      <c r="AV122" s="1434"/>
    </row>
  </sheetData>
  <sheetProtection formatCells="0" formatColumns="0" formatRows="0" insertColumns="0" insertRows="0" deleteColumns="0" deleteRows="0" selectLockedCells="1" selectUnlockedCells="1"/>
  <mergeCells count="362">
    <mergeCell ref="A117:F117"/>
    <mergeCell ref="G117:AH117"/>
    <mergeCell ref="AI117:AO117"/>
    <mergeCell ref="AP117:AV117"/>
    <mergeCell ref="A118:F118"/>
    <mergeCell ref="G118:AH118"/>
    <mergeCell ref="AI118:AO118"/>
    <mergeCell ref="AP118:AV118"/>
    <mergeCell ref="A115:F115"/>
    <mergeCell ref="G115:AH115"/>
    <mergeCell ref="AI115:AO115"/>
    <mergeCell ref="AP115:AV115"/>
    <mergeCell ref="AI106:AO106"/>
    <mergeCell ref="AP106:AV106"/>
    <mergeCell ref="A114:F114"/>
    <mergeCell ref="G114:AH114"/>
    <mergeCell ref="AI114:AO114"/>
    <mergeCell ref="AP114:AV114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I102:AO102"/>
    <mergeCell ref="AP102:AV102"/>
    <mergeCell ref="A113:F113"/>
    <mergeCell ref="G113:AH113"/>
    <mergeCell ref="AI113:AO113"/>
    <mergeCell ref="AP113:AV113"/>
    <mergeCell ref="AI109:AO109"/>
    <mergeCell ref="AP109:AV109"/>
    <mergeCell ref="A112:F112"/>
    <mergeCell ref="G112:AH112"/>
    <mergeCell ref="AI112:AO112"/>
    <mergeCell ref="AP112:AV112"/>
    <mergeCell ref="A103:F103"/>
    <mergeCell ref="G103:AH103"/>
    <mergeCell ref="AI103:AO103"/>
    <mergeCell ref="AP103:AV103"/>
    <mergeCell ref="A104:F104"/>
    <mergeCell ref="G104:AH104"/>
    <mergeCell ref="A105:F105"/>
    <mergeCell ref="G105:AH105"/>
    <mergeCell ref="AI105:AO105"/>
    <mergeCell ref="AP105:AV105"/>
    <mergeCell ref="A106:F106"/>
    <mergeCell ref="G106:AH106"/>
    <mergeCell ref="AI104:AO104"/>
    <mergeCell ref="AP104:AV104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98:F98"/>
    <mergeCell ref="G98:AH98"/>
    <mergeCell ref="AI98:AO98"/>
    <mergeCell ref="AP98:AV98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86:F86"/>
    <mergeCell ref="G86:AH86"/>
    <mergeCell ref="AI86:AO86"/>
    <mergeCell ref="AP86:AV86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99:F99"/>
    <mergeCell ref="G99:AH99"/>
    <mergeCell ref="AI99:AO99"/>
    <mergeCell ref="AP99:AV99"/>
    <mergeCell ref="A110:F110"/>
    <mergeCell ref="G110:AH110"/>
    <mergeCell ref="A111:F111"/>
    <mergeCell ref="G111:AH111"/>
    <mergeCell ref="AI111:AO111"/>
    <mergeCell ref="AP111:AV111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87:F87"/>
    <mergeCell ref="G87:AH87"/>
    <mergeCell ref="AI87:AO87"/>
    <mergeCell ref="AP87:AV87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79:F79"/>
    <mergeCell ref="G79:AH79"/>
    <mergeCell ref="AI79:AO79"/>
    <mergeCell ref="AP79:AV79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70:F70"/>
    <mergeCell ref="G70:AH70"/>
    <mergeCell ref="AI70:AO70"/>
    <mergeCell ref="AP70:AV70"/>
    <mergeCell ref="AI69:AO69"/>
    <mergeCell ref="AP69:AV69"/>
    <mergeCell ref="A67:F67"/>
    <mergeCell ref="G67:AH67"/>
    <mergeCell ref="AI67:AO67"/>
    <mergeCell ref="AP67:AV67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64:F65"/>
    <mergeCell ref="G64:AH65"/>
    <mergeCell ref="AI64:AO65"/>
    <mergeCell ref="AP64:AV65"/>
    <mergeCell ref="A55:F55"/>
    <mergeCell ref="G55:AH55"/>
    <mergeCell ref="AI55:AO55"/>
    <mergeCell ref="AP55:AV55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66:F66"/>
    <mergeCell ref="G66:AH66"/>
    <mergeCell ref="AI66:AO66"/>
    <mergeCell ref="AP66:AV66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8:F48"/>
    <mergeCell ref="G48:AH48"/>
    <mergeCell ref="AI48:AO48"/>
    <mergeCell ref="AP48:AV48"/>
    <mergeCell ref="A38:F38"/>
    <mergeCell ref="G38:AH38"/>
    <mergeCell ref="AI38:AO38"/>
    <mergeCell ref="AP38:AV38"/>
    <mergeCell ref="A47:F47"/>
    <mergeCell ref="G47:AH47"/>
    <mergeCell ref="AI47:AO47"/>
    <mergeCell ref="AP47:AV47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3:F43"/>
    <mergeCell ref="G43:AH43"/>
    <mergeCell ref="AI43:AO43"/>
    <mergeCell ref="AP43:AV43"/>
    <mergeCell ref="A42:F42"/>
    <mergeCell ref="G42:AH42"/>
    <mergeCell ref="AI42:AO42"/>
    <mergeCell ref="AP42:AV42"/>
    <mergeCell ref="A27:F27"/>
    <mergeCell ref="G27:AH27"/>
    <mergeCell ref="AI27:AO27"/>
    <mergeCell ref="AP27:AV27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39:F39"/>
    <mergeCell ref="G39:AH39"/>
    <mergeCell ref="AI39:AO39"/>
    <mergeCell ref="AP39:AV3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23:F23"/>
    <mergeCell ref="G23:AH23"/>
    <mergeCell ref="AI23:AO23"/>
    <mergeCell ref="AP23:AV23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I120:AO120"/>
    <mergeCell ref="AI122:AO122"/>
    <mergeCell ref="AX22:BE22"/>
    <mergeCell ref="AP120:AV120"/>
    <mergeCell ref="AP122:AV122"/>
    <mergeCell ref="BF22:BN22"/>
    <mergeCell ref="A5:F6"/>
    <mergeCell ref="G5:AH6"/>
    <mergeCell ref="AI5:AO6"/>
    <mergeCell ref="AP5:AV6"/>
    <mergeCell ref="A7:F7"/>
    <mergeCell ref="G7:AH7"/>
    <mergeCell ref="AI7:AO7"/>
    <mergeCell ref="AP7:AV7"/>
    <mergeCell ref="A15:F15"/>
    <mergeCell ref="G15:AH15"/>
    <mergeCell ref="AI15:AO15"/>
    <mergeCell ref="AP15:AV15"/>
    <mergeCell ref="A8:F8"/>
    <mergeCell ref="G8:AH8"/>
    <mergeCell ref="AI8:AO8"/>
    <mergeCell ref="AP8:AV8"/>
    <mergeCell ref="A9:F9"/>
    <mergeCell ref="G9:AH9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6">
    <tabColor rgb="FFFF0000"/>
  </sheetPr>
  <dimension ref="A1:IU425"/>
  <sheetViews>
    <sheetView showGridLines="0" showZeros="0" topLeftCell="A100" workbookViewId="0">
      <selection activeCell="X34" sqref="X34"/>
    </sheetView>
  </sheetViews>
  <sheetFormatPr defaultRowHeight="10.5" outlineLevelRow="2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>
      <c r="C1" s="1456" t="s">
        <v>2399</v>
      </c>
      <c r="D1" s="1457"/>
      <c r="E1" s="1457"/>
      <c r="F1" s="1457"/>
      <c r="G1" s="1457"/>
      <c r="H1" s="1457"/>
      <c r="I1" s="1457"/>
      <c r="J1" s="1457"/>
      <c r="K1" s="1457"/>
    </row>
    <row r="2" spans="1:12" ht="24.75" customHeight="1" thickBot="1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>
      <c r="A3" s="24"/>
      <c r="B3" s="25"/>
      <c r="C3" s="25"/>
      <c r="D3" s="1455" t="s">
        <v>2229</v>
      </c>
      <c r="E3" s="1455"/>
      <c r="F3" s="1455"/>
      <c r="G3" s="1455"/>
      <c r="H3" s="1455" t="s">
        <v>2230</v>
      </c>
      <c r="I3" s="1455"/>
      <c r="J3" s="1455"/>
      <c r="K3" s="1455"/>
    </row>
    <row r="4" spans="1:12" ht="12" thickBot="1">
      <c r="A4" s="28">
        <v>0</v>
      </c>
      <c r="B4" s="25"/>
      <c r="C4" s="29" t="s">
        <v>954</v>
      </c>
      <c r="D4" s="30">
        <f t="shared" ref="D4:K4" si="0">SUM(D5+D15+D25+D29+D35+D41+D50+D60+D70)</f>
        <v>0</v>
      </c>
      <c r="E4" s="30">
        <f t="shared" si="0"/>
        <v>0</v>
      </c>
      <c r="F4" s="30">
        <f t="shared" si="0"/>
        <v>0</v>
      </c>
      <c r="G4" s="94">
        <f t="shared" si="0"/>
        <v>0</v>
      </c>
      <c r="H4" s="30">
        <f t="shared" si="0"/>
        <v>0</v>
      </c>
      <c r="I4" s="30">
        <f t="shared" si="0"/>
        <v>0</v>
      </c>
      <c r="J4" s="30">
        <f t="shared" si="0"/>
        <v>0</v>
      </c>
      <c r="K4" s="104">
        <f t="shared" si="0"/>
        <v>0</v>
      </c>
    </row>
    <row r="5" spans="1:12">
      <c r="A5" s="31" t="s">
        <v>955</v>
      </c>
      <c r="B5" s="32"/>
      <c r="C5" s="33" t="s">
        <v>956</v>
      </c>
      <c r="D5" s="34">
        <f t="shared" ref="D5:K5" si="1">SUM(D6:D14)</f>
        <v>0</v>
      </c>
      <c r="E5" s="34">
        <f t="shared" si="1"/>
        <v>0</v>
      </c>
      <c r="F5" s="34">
        <f t="shared" si="1"/>
        <v>0</v>
      </c>
      <c r="G5" s="95">
        <f t="shared" si="1"/>
        <v>0</v>
      </c>
      <c r="H5" s="34">
        <f t="shared" si="1"/>
        <v>0</v>
      </c>
      <c r="I5" s="34">
        <f t="shared" si="1"/>
        <v>0</v>
      </c>
      <c r="J5" s="34">
        <f t="shared" si="1"/>
        <v>0</v>
      </c>
      <c r="K5" s="105">
        <f t="shared" si="1"/>
        <v>0</v>
      </c>
    </row>
    <row r="6" spans="1:12" outlineLevel="1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outlineLevel="1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outlineLevel="1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outlineLevel="1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0</v>
      </c>
      <c r="H9" s="39">
        <f>IF(VLOOKUP($A9,'hk2013'!$A:$G,1)=$A9,VLOOKUP($A9,'hk2013'!$A:$G,6),0)</f>
        <v>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0</v>
      </c>
    </row>
    <row r="10" spans="1:12" outlineLevel="1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outlineLevel="1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outlineLevel="1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outlineLevel="1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outlineLevel="1" thickBot="1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2.7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outlineLevel="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outlineLevel="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outlineLevel="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outlineLevel="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outlineLevel="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outlineLevel="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outlineLevel="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outlineLevel="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outlineLevel="2" thickBot="1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2.7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outlineLevel="1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outlineLevel="1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outlineLevel="1" thickBot="1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2.7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outlineLevel="1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outlineLevel="1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outlineLevel="1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outlineLevel="1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outlineLevel="1" thickBot="1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2.7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outlineLevel="1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outlineLevel="1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outlineLevel="1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outlineLevel="1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outlineLevel="1" thickBot="1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2.7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outlineLevel="1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outlineLevel="1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outlineLevel="1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outlineLevel="1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outlineLevel="1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outlineLevel="1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outlineLevel="1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outlineLevel="1" thickBot="1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2.75">
      <c r="A50" s="31" t="s">
        <v>21</v>
      </c>
      <c r="B50" s="32"/>
      <c r="C50" s="33" t="s">
        <v>22</v>
      </c>
      <c r="D50" s="34">
        <f t="shared" ref="D50:K50" si="15">SUM(D52:D59)</f>
        <v>0</v>
      </c>
      <c r="E50" s="34">
        <f t="shared" si="15"/>
        <v>0</v>
      </c>
      <c r="F50" s="34">
        <f t="shared" si="15"/>
        <v>0</v>
      </c>
      <c r="G50" s="99">
        <f t="shared" si="15"/>
        <v>0</v>
      </c>
      <c r="H50" s="34">
        <f t="shared" si="15"/>
        <v>0</v>
      </c>
      <c r="I50" s="34">
        <f t="shared" si="15"/>
        <v>0</v>
      </c>
      <c r="J50" s="34">
        <f t="shared" si="15"/>
        <v>0</v>
      </c>
      <c r="K50" s="109">
        <f t="shared" si="15"/>
        <v>0</v>
      </c>
      <c r="L50" s="120"/>
    </row>
    <row r="51" spans="1:12" ht="12.75" outlineLevel="1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outlineLevel="1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outlineLevel="1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outlineLevel="1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0</v>
      </c>
      <c r="H54" s="39">
        <f>IF(VLOOKUP($A54,'hk2013'!$A:$G,1)=$A54,VLOOKUP($A54,'hk2013'!$A:$G,6),0)</f>
        <v>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0</v>
      </c>
      <c r="L54" s="120"/>
    </row>
    <row r="55" spans="1:12" ht="12.75" outlineLevel="1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outlineLevel="1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outlineLevel="1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outlineLevel="1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outlineLevel="1" thickBot="1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2.7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outlineLevel="1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outlineLevel="1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outlineLevel="1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outlineLevel="1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outlineLevel="1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outlineLevel="1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outlineLevel="1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outlineLevel="1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outlineLevel="1" thickBot="1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2.7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outlineLevel="1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outlineLevel="1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outlineLevel="1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outlineLevel="1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outlineLevel="1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outlineLevel="1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outlineLevel="1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outlineLevel="1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outlineLevel="1" thickBot="1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thickBot="1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2.7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outlineLevel="1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outlineLevel="1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outlineLevel="1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outlineLevel="1" thickBot="1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2.7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outlineLevel="1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outlineLevel="1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outlineLevel="1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outlineLevel="1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outlineLevel="1" thickBot="1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outlineLevel="1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outlineLevel="1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outlineLevel="1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outlineLevel="1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outlineLevel="1" thickBot="1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outlineLevel="1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outlineLevel="1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outlineLevel="1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outlineLevel="1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outlineLevel="1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outlineLevel="1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outlineLevel="1" thickBot="1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outlineLevel="1" thickBot="1">
      <c r="A106" s="24"/>
      <c r="B106" s="25"/>
      <c r="C106" s="25"/>
      <c r="H106" s="55"/>
      <c r="I106" s="55"/>
      <c r="J106" s="55"/>
      <c r="K106" s="111"/>
    </row>
    <row r="107" spans="1:11" ht="12" thickBot="1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outlineLevel="1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outlineLevel="1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outlineLevel="1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outlineLevel="1" thickBot="1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2.7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outlineLevel="1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outlineLevel="1" thickBot="1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2.7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outlineLevel="1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outlineLevel="1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outlineLevel="1" thickBot="1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2.7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outlineLevel="1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outlineLevel="1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outlineLevel="1" thickBot="1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2.7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outlineLevel="1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outlineLevel="1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outlineLevel="1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outlineLevel="1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outlineLevel="1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outlineLevel="1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outlineLevel="1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outlineLevel="1" thickBot="1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2.7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outlineLevel="1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outlineLevel="1" thickBot="1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outlineLevel="1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outlineLevel="1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outlineLevel="1" thickBot="1">
      <c r="A139" s="24"/>
      <c r="B139" s="36"/>
      <c r="C139" s="25"/>
      <c r="H139" s="55"/>
      <c r="I139" s="55"/>
      <c r="J139" s="55"/>
      <c r="K139" s="111"/>
    </row>
    <row r="140" spans="1:12" ht="12" thickBot="1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outlineLevel="1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outlineLevel="1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outlineLevel="1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outlineLevel="1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outlineLevel="1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outlineLevel="1" thickBot="1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2.7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outlineLevel="1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outlineLevel="1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outlineLevel="1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outlineLevel="1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outlineLevel="1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outlineLevel="1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outlineLevel="1" thickBot="1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2.7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outlineLevel="1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outlineLevel="1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outlineLevel="1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outlineLevel="1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outlineLevel="1" thickBot="1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2.7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outlineLevel="1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outlineLevel="1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outlineLevel="1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outlineLevel="1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outlineLevel="1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outlineLevel="1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outlineLevel="1" thickBot="1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2.7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outlineLevel="1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outlineLevel="1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outlineLevel="1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outlineLevel="1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outlineLevel="1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outlineLevel="1" thickBot="1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2.7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outlineLevel="1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outlineLevel="1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outlineLevel="1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outlineLevel="1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outlineLevel="1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outlineLevel="1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outlineLevel="1" thickBot="1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2.7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outlineLevel="1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outlineLevel="1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outlineLevel="1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outlineLevel="1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outlineLevel="1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outlineLevel="1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outlineLevel="1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outlineLevel="1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outlineLevel="1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outlineLevel="1" thickBot="1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2.7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outlineLevel="1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outlineLevel="1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outlineLevel="1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outlineLevel="1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outlineLevel="1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outlineLevel="1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outlineLevel="1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outlineLevel="1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outlineLevel="1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outlineLevel="1" thickBot="1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outlineLevel="1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outlineLevel="1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outlineLevel="1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outlineLevel="1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outlineLevel="1" thickBot="1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thickBot="1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outlineLevel="1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outlineLevel="1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outlineLevel="1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outlineLevel="1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outlineLevel="1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outlineLevel="1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outlineLevel="1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outlineLevel="1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outlineLevel="1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outlineLevel="1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outlineLevel="1" thickBot="1">
      <c r="A224" s="24"/>
      <c r="B224" s="25"/>
      <c r="C224" s="25"/>
      <c r="H224" s="55"/>
      <c r="I224" s="55"/>
      <c r="J224" s="55"/>
      <c r="K224" s="111"/>
    </row>
    <row r="225" spans="1:12" ht="12.7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outlineLevel="1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outlineLevel="1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outlineLevel="1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outlineLevel="1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outlineLevel="1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outlineLevel="1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outlineLevel="1" thickBot="1">
      <c r="A232" s="24"/>
      <c r="B232" s="25"/>
      <c r="C232" s="25"/>
      <c r="H232" s="55"/>
      <c r="I232" s="55"/>
      <c r="J232" s="55"/>
      <c r="K232" s="111"/>
      <c r="L232" s="120"/>
    </row>
    <row r="233" spans="1:12" ht="12.7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outlineLevel="1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outlineLevel="1" thickBot="1">
      <c r="A235" s="24"/>
      <c r="B235" s="25"/>
      <c r="C235" s="25"/>
      <c r="H235" s="55"/>
      <c r="I235" s="55"/>
      <c r="J235" s="55"/>
      <c r="K235" s="111"/>
      <c r="L235" s="120"/>
    </row>
    <row r="236" spans="1:12" ht="12.7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outlineLevel="1" thickBot="1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2.7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outlineLevel="1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outlineLevel="1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outlineLevel="1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outlineLevel="1" thickBot="1">
      <c r="A242" s="24"/>
      <c r="B242" s="25"/>
      <c r="C242" s="25"/>
      <c r="H242" s="55"/>
      <c r="I242" s="55"/>
      <c r="J242" s="55"/>
      <c r="K242" s="111"/>
      <c r="L242" s="120"/>
    </row>
    <row r="243" spans="1:12" ht="12.7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outlineLevel="1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outlineLevel="1" thickBot="1">
      <c r="A245" s="24"/>
      <c r="B245" s="25"/>
      <c r="C245" s="25"/>
      <c r="H245" s="55"/>
      <c r="I245" s="55"/>
      <c r="J245" s="55"/>
      <c r="K245" s="111"/>
      <c r="L245" s="120"/>
    </row>
    <row r="246" spans="1:12" ht="12.7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outlineLevel="1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outlineLevel="1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outlineLevel="1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outlineLevel="1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outlineLevel="1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outlineLevel="1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outlineLevel="1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outlineLevel="1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outlineLevel="1" thickBot="1">
      <c r="A255" s="24"/>
      <c r="B255" s="25"/>
      <c r="C255" s="25"/>
      <c r="H255" s="55"/>
      <c r="I255" s="55"/>
      <c r="J255" s="55"/>
      <c r="K255" s="111"/>
      <c r="L255" s="120"/>
    </row>
    <row r="256" spans="1:12" ht="12.7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outlineLevel="1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outlineLevel="1" thickBot="1">
      <c r="A258" s="24"/>
      <c r="B258" s="25"/>
      <c r="C258" s="25"/>
      <c r="H258" s="55"/>
      <c r="I258" s="55"/>
      <c r="J258" s="55"/>
      <c r="K258" s="111"/>
      <c r="L258" s="120"/>
    </row>
    <row r="259" spans="1:12" ht="12.7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outlineLevel="1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outlineLevel="1" thickBot="1">
      <c r="A261" s="24"/>
      <c r="B261" s="25"/>
      <c r="C261" s="25"/>
      <c r="H261" s="55"/>
      <c r="I261" s="55"/>
      <c r="J261" s="55"/>
      <c r="K261" s="111"/>
      <c r="L261" s="120"/>
    </row>
    <row r="262" spans="1:12" ht="12" thickBot="1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outlineLevel="1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outlineLevel="1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outlineLevel="1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outlineLevel="1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outlineLevel="1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outlineLevel="1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outlineLevel="1" thickBot="1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2.7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outlineLevel="1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outlineLevel="1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outlineLevel="1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outlineLevel="1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outlineLevel="1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outlineLevel="1" thickBot="1">
      <c r="A277" s="24"/>
      <c r="B277" s="25"/>
      <c r="C277" s="25"/>
      <c r="H277" s="55"/>
      <c r="I277" s="55"/>
      <c r="J277" s="55"/>
      <c r="K277" s="111"/>
      <c r="L277" s="120"/>
    </row>
    <row r="278" spans="1:255" ht="12.7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outlineLevel="1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outlineLevel="1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outlineLevel="1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outlineLevel="1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outlineLevel="1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outlineLevel="1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outlineLevel="1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outlineLevel="1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outlineLevel="1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outlineLevel="1" thickBot="1">
      <c r="A288" s="24"/>
      <c r="B288" s="25"/>
      <c r="C288" s="25"/>
      <c r="H288" s="55"/>
      <c r="I288" s="55"/>
      <c r="J288" s="55"/>
      <c r="K288" s="111"/>
      <c r="L288" s="120"/>
    </row>
    <row r="289" spans="1:255" ht="12.7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outlineLevel="1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outlineLevel="1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outlineLevel="1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outlineLevel="1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outlineLevel="1" thickBot="1">
      <c r="A294" s="24"/>
      <c r="B294" s="25"/>
      <c r="C294" s="25"/>
      <c r="H294" s="55"/>
      <c r="I294" s="55"/>
      <c r="J294" s="55"/>
      <c r="K294" s="111"/>
      <c r="L294" s="121"/>
    </row>
    <row r="295" spans="1:255" ht="12.7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outlineLevel="1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outlineLevel="1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outlineLevel="1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outlineLevel="1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outlineLevel="1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outlineLevel="1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outlineLevel="1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outlineLevel="1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outlineLevel="1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outlineLevel="1" thickBot="1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2.7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outlineLevel="1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outlineLevel="1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outlineLevel="1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outlineLevel="1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outlineLevel="1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outlineLevel="1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outlineLevel="1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outlineLevel="1" thickBot="1">
      <c r="A314" s="24"/>
      <c r="B314" s="25"/>
      <c r="C314" s="25"/>
      <c r="H314" s="55"/>
      <c r="I314" s="55"/>
      <c r="J314" s="55"/>
      <c r="K314" s="111"/>
      <c r="L314" s="120"/>
    </row>
    <row r="315" spans="1:255" ht="12.7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outlineLevel="1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outlineLevel="1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outlineLevel="1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outlineLevel="1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outlineLevel="1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outlineLevel="1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outlineLevel="1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outlineLevel="1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outlineLevel="1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outlineLevel="1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outlineLevel="1" thickBot="1">
      <c r="A326" s="24"/>
      <c r="B326" s="25"/>
      <c r="C326" s="25"/>
      <c r="H326" s="55"/>
      <c r="I326" s="55"/>
      <c r="J326" s="55"/>
      <c r="K326" s="111"/>
      <c r="L326" s="120"/>
    </row>
    <row r="327" spans="1:255" ht="12.7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outlineLevel="1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outlineLevel="1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outlineLevel="1" thickBot="1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2.7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outlineLevel="1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outlineLevel="1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outlineLevel="1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outlineLevel="1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outlineLevel="1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outlineLevel="1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outlineLevel="1" thickBot="1">
      <c r="A338" s="24"/>
      <c r="B338" s="25"/>
      <c r="C338" s="25"/>
      <c r="H338" s="55"/>
      <c r="I338" s="55"/>
      <c r="J338" s="55"/>
      <c r="K338" s="111"/>
    </row>
    <row r="339" spans="1:255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outlineLevel="1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outlineLevel="1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outlineLevel="1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outlineLevel="1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outlineLevel="1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outlineLevel="1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outlineLevel="1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outlineLevel="1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outlineLevel="1" thickBot="1">
      <c r="A348" s="24"/>
      <c r="B348" s="25"/>
      <c r="C348" s="25"/>
      <c r="H348" s="55"/>
      <c r="I348" s="55"/>
      <c r="J348" s="55"/>
      <c r="K348" s="111"/>
    </row>
    <row r="349" spans="1:255" ht="12" thickBot="1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outlineLevel="1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outlineLevel="1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outlineLevel="1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outlineLevel="1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outlineLevel="1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outlineLevel="1" thickBot="1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2.7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outlineLevel="1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outlineLevel="1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outlineLevel="1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outlineLevel="1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outlineLevel="1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outlineLevel="1" thickBot="1">
      <c r="A363" s="24"/>
      <c r="B363" s="25"/>
      <c r="C363" s="25"/>
      <c r="H363" s="55"/>
      <c r="I363" s="55"/>
      <c r="J363" s="55"/>
      <c r="K363" s="111"/>
      <c r="L363" s="120"/>
    </row>
    <row r="364" spans="1:12" ht="12.7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outlineLevel="1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outlineLevel="1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outlineLevel="1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outlineLevel="1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outlineLevel="1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outlineLevel="1" thickBot="1">
      <c r="A370" s="24"/>
      <c r="B370" s="25"/>
      <c r="C370" s="25"/>
      <c r="H370" s="55"/>
      <c r="I370" s="55"/>
      <c r="J370" s="55"/>
      <c r="K370" s="111"/>
      <c r="L370" s="120"/>
    </row>
    <row r="371" spans="1:13" ht="12.7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outlineLevel="1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outlineLevel="1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outlineLevel="1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outlineLevel="1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outlineLevel="1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outlineLevel="1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outlineLevel="1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outlineLevel="1" thickBot="1">
      <c r="A379" s="24"/>
      <c r="B379" s="25"/>
      <c r="C379" s="25"/>
      <c r="H379" s="55"/>
      <c r="I379" s="55"/>
      <c r="J379" s="55"/>
      <c r="K379" s="111"/>
      <c r="L379" s="120"/>
    </row>
    <row r="380" spans="1:13" ht="12.7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outlineLevel="1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outlineLevel="1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outlineLevel="1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outlineLevel="1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outlineLevel="1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outlineLevel="1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outlineLevel="1" thickBot="1">
      <c r="A387" s="24"/>
      <c r="B387" s="25"/>
      <c r="C387" s="25"/>
      <c r="H387" s="55"/>
      <c r="I387" s="55"/>
      <c r="J387" s="55"/>
      <c r="K387" s="111"/>
      <c r="L387" s="120"/>
    </row>
    <row r="388" spans="1:12" ht="12.7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outlineLevel="1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outlineLevel="1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outlineLevel="1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outlineLevel="1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outlineLevel="1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outlineLevel="1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outlineLevel="1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outlineLevel="1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outlineLevel="1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outlineLevel="1" thickBot="1">
      <c r="A398" s="24"/>
      <c r="B398" s="25"/>
      <c r="C398" s="25"/>
      <c r="H398" s="55"/>
      <c r="I398" s="55"/>
      <c r="J398" s="55"/>
      <c r="K398" s="111"/>
    </row>
    <row r="399" spans="1:1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outlineLevel="1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outlineLevel="1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outlineLevel="1" thickBot="1">
      <c r="A402" s="24"/>
      <c r="B402" s="25"/>
      <c r="C402" s="25"/>
      <c r="H402" s="55"/>
      <c r="I402" s="55"/>
      <c r="J402" s="55"/>
      <c r="K402" s="111"/>
    </row>
    <row r="403" spans="1:11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outlineLevel="1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outlineLevel="1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outlineLevel="1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outlineLevel="1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outlineLevel="1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outlineLevel="1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outlineLevel="1" thickBot="1">
      <c r="A410" s="24"/>
      <c r="B410" s="25"/>
      <c r="C410" s="25" t="s">
        <v>59</v>
      </c>
      <c r="H410" s="55"/>
      <c r="I410" s="55"/>
      <c r="J410" s="55"/>
      <c r="K410" s="111"/>
    </row>
    <row r="411" spans="1:11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outlineLevel="1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outlineLevel="1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outlineLevel="1" thickBot="1">
      <c r="A414" s="24"/>
      <c r="B414" s="25"/>
      <c r="C414" s="25"/>
      <c r="H414" s="55"/>
      <c r="I414" s="55"/>
      <c r="J414" s="55"/>
      <c r="K414" s="111"/>
    </row>
    <row r="415" spans="1:11" ht="12" thickBot="1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outlineLevel="1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outlineLevel="1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outlineLevel="1" thickBot="1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outlineLevel="1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outlineLevel="1" thickBot="1">
      <c r="H422" s="55"/>
      <c r="I422" s="55"/>
      <c r="J422" s="55"/>
      <c r="K422" s="111"/>
    </row>
    <row r="423" spans="1:18" ht="11.25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>
      <c r="H424" s="55"/>
      <c r="I424" s="55"/>
      <c r="J424" s="55"/>
      <c r="K424" s="111"/>
    </row>
    <row r="425" spans="1:18" ht="11.25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4" type="noConversion"/>
  <printOptions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9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482" t="s">
        <v>3335</v>
      </c>
      <c r="J2" s="1482"/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510" t="s">
        <v>3358</v>
      </c>
      <c r="C4" s="1511"/>
      <c r="D4" s="1511"/>
      <c r="E4" s="1511"/>
      <c r="F4" s="1511"/>
      <c r="G4" s="1511"/>
      <c r="H4" s="1511"/>
      <c r="I4" s="1511"/>
      <c r="J4" s="1511"/>
      <c r="K4" s="1512"/>
      <c r="L4" s="1461" t="s">
        <v>3339</v>
      </c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7" t="s">
        <v>3338</v>
      </c>
      <c r="AR4" s="1468"/>
      <c r="AS4" s="1468"/>
      <c r="AT4" s="1468"/>
      <c r="AU4" s="1468"/>
      <c r="AV4" s="1468"/>
      <c r="AW4" s="1468"/>
      <c r="AX4" s="1469"/>
      <c r="AY4" s="1490" t="s">
        <v>816</v>
      </c>
      <c r="AZ4" s="1491"/>
      <c r="BA4" s="1491"/>
      <c r="BB4" s="1491"/>
      <c r="BC4" s="1491"/>
      <c r="BD4" s="1491"/>
      <c r="BE4" s="1491"/>
      <c r="BF4" s="1491"/>
      <c r="BG4" s="1491"/>
      <c r="BH4" s="1491"/>
      <c r="BI4" s="1491"/>
      <c r="BJ4" s="1491"/>
      <c r="BK4" s="1491"/>
      <c r="BL4" s="1491"/>
      <c r="BM4" s="1491"/>
      <c r="BN4" s="1491"/>
      <c r="BO4" s="1491"/>
      <c r="BP4" s="1491"/>
      <c r="BQ4" s="1491"/>
      <c r="BR4" s="1491"/>
      <c r="BS4" s="1491"/>
      <c r="BT4" s="1491"/>
      <c r="BU4" s="1491"/>
      <c r="BV4" s="1491"/>
      <c r="BW4" s="1491"/>
      <c r="BX4" s="1491"/>
      <c r="BY4" s="1491"/>
      <c r="BZ4" s="1491"/>
      <c r="CA4" s="1491"/>
      <c r="CB4" s="1491"/>
      <c r="CC4" s="1491"/>
      <c r="CD4" s="1491"/>
      <c r="CE4" s="1491"/>
      <c r="CF4" s="1491"/>
      <c r="CG4" s="1491"/>
      <c r="CH4" s="1491"/>
      <c r="CI4" s="1491"/>
      <c r="CJ4" s="1491"/>
      <c r="CK4" s="1491"/>
      <c r="CL4" s="1491"/>
      <c r="CM4" s="1491"/>
      <c r="CN4" s="1491"/>
      <c r="CO4" s="1491"/>
      <c r="CP4" s="1491"/>
      <c r="CQ4" s="1491"/>
      <c r="CR4" s="1491"/>
      <c r="CS4" s="1491"/>
      <c r="CT4" s="1491"/>
      <c r="CU4" s="1491"/>
      <c r="CV4" s="1491"/>
      <c r="CW4" s="1491"/>
      <c r="CX4" s="1491"/>
      <c r="CY4" s="1491"/>
      <c r="CZ4" s="1491"/>
      <c r="DA4" s="1491"/>
      <c r="DB4" s="1491"/>
      <c r="DC4" s="1491"/>
      <c r="DD4" s="1491"/>
      <c r="DE4" s="1491"/>
      <c r="DF4" s="1491"/>
      <c r="DG4" s="1491"/>
      <c r="DH4" s="1491"/>
      <c r="DI4" s="1491"/>
      <c r="DJ4" s="1491"/>
      <c r="DK4" s="1491"/>
      <c r="DL4" s="1491"/>
      <c r="DM4" s="1491"/>
      <c r="DN4" s="1491"/>
      <c r="DO4" s="1491"/>
      <c r="DP4" s="1491"/>
      <c r="DQ4" s="1491"/>
      <c r="DR4" s="1491"/>
      <c r="DS4" s="1491"/>
      <c r="DT4" s="1491"/>
      <c r="DU4" s="1491"/>
      <c r="DV4" s="1491"/>
      <c r="DW4" s="1491"/>
      <c r="DX4" s="1491"/>
      <c r="DY4" s="1491"/>
      <c r="DZ4" s="1491"/>
      <c r="EA4" s="1491"/>
      <c r="EB4" s="1491"/>
      <c r="EC4" s="1491"/>
      <c r="ED4" s="1491"/>
      <c r="EE4" s="1491"/>
      <c r="EF4" s="1491"/>
      <c r="EG4" s="1491"/>
      <c r="EH4" s="1491"/>
      <c r="EI4" s="1491"/>
      <c r="EJ4" s="1491"/>
      <c r="EK4" s="1491"/>
      <c r="EL4" s="1491"/>
      <c r="EM4" s="1491"/>
      <c r="EN4" s="1491"/>
      <c r="EO4" s="1491"/>
      <c r="EP4" s="1491"/>
      <c r="EQ4" s="1491"/>
      <c r="ER4" s="1491"/>
      <c r="ES4" s="1491"/>
      <c r="ET4" s="1491"/>
      <c r="EU4" s="1491"/>
      <c r="EV4" s="1491"/>
      <c r="EW4" s="1491"/>
      <c r="EX4" s="1491"/>
      <c r="EY4" s="1491"/>
      <c r="EZ4" s="1491"/>
      <c r="FA4" s="1491"/>
      <c r="FB4" s="1492"/>
      <c r="FC4" s="1496" t="s">
        <v>3357</v>
      </c>
      <c r="FD4" s="1497"/>
      <c r="FE4" s="1497"/>
      <c r="FF4" s="1497"/>
      <c r="FG4" s="1497"/>
      <c r="FH4" s="1497"/>
      <c r="FI4" s="1497"/>
      <c r="FJ4" s="1497"/>
      <c r="FK4" s="1497"/>
      <c r="FL4" s="1497"/>
      <c r="FM4" s="1497"/>
      <c r="FN4" s="1497"/>
      <c r="FO4" s="1497"/>
      <c r="FP4" s="1497"/>
      <c r="FQ4" s="1497"/>
      <c r="FR4" s="1497"/>
      <c r="FS4" s="1497"/>
      <c r="FT4" s="1497"/>
      <c r="FU4" s="1497"/>
      <c r="FV4" s="1497"/>
      <c r="FW4" s="1497"/>
      <c r="FX4" s="1497"/>
      <c r="FY4" s="1497"/>
      <c r="FZ4" s="1497"/>
      <c r="GA4" s="1497"/>
      <c r="GB4" s="1497"/>
      <c r="GC4" s="1497"/>
      <c r="GD4" s="1497"/>
      <c r="GE4" s="1497"/>
      <c r="GF4" s="1497"/>
      <c r="GG4" s="1497"/>
      <c r="GH4" s="1497"/>
      <c r="GI4" s="1497"/>
      <c r="GJ4" s="1497"/>
      <c r="GK4" s="1497"/>
      <c r="GL4" s="1497"/>
      <c r="GM4" s="1497"/>
      <c r="GN4" s="1497"/>
      <c r="GO4" s="1497"/>
      <c r="GP4" s="1497"/>
      <c r="GQ4" s="1497"/>
      <c r="GR4" s="1497"/>
      <c r="GS4" s="1497"/>
      <c r="GT4" s="1497"/>
      <c r="GU4" s="1497"/>
      <c r="GV4" s="1497"/>
      <c r="GW4" s="1498"/>
    </row>
    <row r="5" spans="2:205" ht="11.25" customHeight="1">
      <c r="B5" s="1513" t="s">
        <v>3419</v>
      </c>
      <c r="C5" s="1514"/>
      <c r="D5" s="1514"/>
      <c r="E5" s="1514"/>
      <c r="F5" s="1514"/>
      <c r="G5" s="1514"/>
      <c r="H5" s="1514"/>
      <c r="I5" s="1514"/>
      <c r="J5" s="1514"/>
      <c r="K5" s="1515"/>
      <c r="L5" s="1463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64"/>
      <c r="AP5" s="1464"/>
      <c r="AQ5" s="1470"/>
      <c r="AR5" s="1471"/>
      <c r="AS5" s="1471"/>
      <c r="AT5" s="1471"/>
      <c r="AU5" s="1471"/>
      <c r="AV5" s="1471"/>
      <c r="AW5" s="1471"/>
      <c r="AX5" s="1472"/>
      <c r="AY5" s="1476"/>
      <c r="AZ5" s="1477"/>
      <c r="BA5" s="1477"/>
      <c r="BB5" s="1477"/>
      <c r="BC5" s="1477"/>
      <c r="BD5" s="1478"/>
      <c r="BE5" s="1484" t="s">
        <v>3337</v>
      </c>
      <c r="BF5" s="1485"/>
      <c r="BG5" s="1485"/>
      <c r="BH5" s="1485"/>
      <c r="BI5" s="1485"/>
      <c r="BJ5" s="1485"/>
      <c r="BK5" s="1485"/>
      <c r="BL5" s="1485"/>
      <c r="BM5" s="1485"/>
      <c r="BN5" s="1485"/>
      <c r="BO5" s="1485"/>
      <c r="BP5" s="1485"/>
      <c r="BQ5" s="1485"/>
      <c r="BR5" s="1485"/>
      <c r="BS5" s="1485"/>
      <c r="BT5" s="1485"/>
      <c r="BU5" s="1485"/>
      <c r="BV5" s="1485"/>
      <c r="BW5" s="1485"/>
      <c r="BX5" s="1485"/>
      <c r="BY5" s="1485"/>
      <c r="BZ5" s="1485"/>
      <c r="CA5" s="1485"/>
      <c r="CB5" s="1485"/>
      <c r="CC5" s="1485"/>
      <c r="CD5" s="1485"/>
      <c r="CE5" s="1485"/>
      <c r="CF5" s="1485"/>
      <c r="CG5" s="1485"/>
      <c r="CH5" s="1485"/>
      <c r="CI5" s="1485"/>
      <c r="CJ5" s="1485"/>
      <c r="CK5" s="1485"/>
      <c r="CL5" s="1485"/>
      <c r="CM5" s="1485"/>
      <c r="CN5" s="1485"/>
      <c r="CO5" s="1485"/>
      <c r="CP5" s="1485"/>
      <c r="CQ5" s="1485"/>
      <c r="CR5" s="1485"/>
      <c r="CS5" s="1485"/>
      <c r="CT5" s="1485"/>
      <c r="CU5" s="1485"/>
      <c r="CV5" s="1485"/>
      <c r="CW5" s="1485"/>
      <c r="CX5" s="1485"/>
      <c r="CY5" s="1485"/>
      <c r="CZ5" s="1485"/>
      <c r="DA5" s="1485"/>
      <c r="DB5" s="1485"/>
      <c r="DC5" s="1485"/>
      <c r="DD5" s="1485"/>
      <c r="DE5" s="1485"/>
      <c r="DF5" s="1485"/>
      <c r="DG5" s="1485"/>
      <c r="DH5" s="1485"/>
      <c r="DI5" s="1486"/>
      <c r="DJ5" s="1490" t="s">
        <v>3355</v>
      </c>
      <c r="DK5" s="1491"/>
      <c r="DL5" s="1491"/>
      <c r="DM5" s="1491"/>
      <c r="DN5" s="1491"/>
      <c r="DO5" s="1491"/>
      <c r="DP5" s="1491"/>
      <c r="DQ5" s="1491"/>
      <c r="DR5" s="1491"/>
      <c r="DS5" s="1491"/>
      <c r="DT5" s="1491"/>
      <c r="DU5" s="1491"/>
      <c r="DV5" s="1491"/>
      <c r="DW5" s="1491"/>
      <c r="DX5" s="1491"/>
      <c r="DY5" s="1491"/>
      <c r="DZ5" s="1491"/>
      <c r="EA5" s="1491"/>
      <c r="EB5" s="1491"/>
      <c r="EC5" s="1491"/>
      <c r="ED5" s="1491"/>
      <c r="EE5" s="1491"/>
      <c r="EF5" s="1491"/>
      <c r="EG5" s="1491"/>
      <c r="EH5" s="1491"/>
      <c r="EI5" s="1491"/>
      <c r="EJ5" s="1491"/>
      <c r="EK5" s="1491"/>
      <c r="EL5" s="1491"/>
      <c r="EM5" s="1491"/>
      <c r="EN5" s="1491"/>
      <c r="EO5" s="1491"/>
      <c r="EP5" s="1491"/>
      <c r="EQ5" s="1491"/>
      <c r="ER5" s="1491"/>
      <c r="ES5" s="1491"/>
      <c r="ET5" s="1491"/>
      <c r="EU5" s="1491"/>
      <c r="EV5" s="1491"/>
      <c r="EW5" s="1491"/>
      <c r="EX5" s="1491"/>
      <c r="EY5" s="1491"/>
      <c r="EZ5" s="1491"/>
      <c r="FA5" s="1491"/>
      <c r="FB5" s="1492"/>
      <c r="FC5" s="1499"/>
      <c r="FD5" s="1500"/>
      <c r="FE5" s="1500"/>
      <c r="FF5" s="1500"/>
      <c r="FG5" s="1500"/>
      <c r="FH5" s="1500"/>
      <c r="FI5" s="1500"/>
      <c r="FJ5" s="1500"/>
      <c r="FK5" s="1500"/>
      <c r="FL5" s="1500"/>
      <c r="FM5" s="1500"/>
      <c r="FN5" s="1500"/>
      <c r="FO5" s="1500"/>
      <c r="FP5" s="1500"/>
      <c r="FQ5" s="1500"/>
      <c r="FR5" s="1500"/>
      <c r="FS5" s="1500"/>
      <c r="FT5" s="1500"/>
      <c r="FU5" s="1500"/>
      <c r="FV5" s="1500"/>
      <c r="FW5" s="1500"/>
      <c r="FX5" s="1500"/>
      <c r="FY5" s="1500"/>
      <c r="FZ5" s="1500"/>
      <c r="GA5" s="1500"/>
      <c r="GB5" s="1500"/>
      <c r="GC5" s="1500"/>
      <c r="GD5" s="1500"/>
      <c r="GE5" s="1500"/>
      <c r="GF5" s="1500"/>
      <c r="GG5" s="1500"/>
      <c r="GH5" s="1500"/>
      <c r="GI5" s="1500"/>
      <c r="GJ5" s="1500"/>
      <c r="GK5" s="1500"/>
      <c r="GL5" s="1500"/>
      <c r="GM5" s="1500"/>
      <c r="GN5" s="1500"/>
      <c r="GO5" s="1500"/>
      <c r="GP5" s="1500"/>
      <c r="GQ5" s="1500"/>
      <c r="GR5" s="1500"/>
      <c r="GS5" s="1500"/>
      <c r="GT5" s="1500"/>
      <c r="GU5" s="1500"/>
      <c r="GV5" s="1500"/>
      <c r="GW5" s="1501"/>
    </row>
    <row r="6" spans="2:205" ht="10.5" customHeight="1">
      <c r="B6" s="1479" t="s">
        <v>817</v>
      </c>
      <c r="C6" s="1480"/>
      <c r="D6" s="1480"/>
      <c r="E6" s="1480"/>
      <c r="F6" s="1480"/>
      <c r="G6" s="1480"/>
      <c r="H6" s="1480"/>
      <c r="I6" s="1480"/>
      <c r="J6" s="1480"/>
      <c r="K6" s="1481"/>
      <c r="L6" s="1465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73"/>
      <c r="AR6" s="1474"/>
      <c r="AS6" s="1474"/>
      <c r="AT6" s="1474"/>
      <c r="AU6" s="1474"/>
      <c r="AV6" s="1474"/>
      <c r="AW6" s="1474"/>
      <c r="AX6" s="1475"/>
      <c r="AY6" s="1476"/>
      <c r="AZ6" s="1477"/>
      <c r="BA6" s="1477"/>
      <c r="BB6" s="1477"/>
      <c r="BC6" s="1477"/>
      <c r="BD6" s="1478"/>
      <c r="BE6" s="1487" t="s">
        <v>3336</v>
      </c>
      <c r="BF6" s="1488"/>
      <c r="BG6" s="1488"/>
      <c r="BH6" s="1488"/>
      <c r="BI6" s="1488"/>
      <c r="BJ6" s="1488"/>
      <c r="BK6" s="1488"/>
      <c r="BL6" s="1488"/>
      <c r="BM6" s="1488"/>
      <c r="BN6" s="1488"/>
      <c r="BO6" s="1488"/>
      <c r="BP6" s="1488"/>
      <c r="BQ6" s="1488"/>
      <c r="BR6" s="1488"/>
      <c r="BS6" s="1488"/>
      <c r="BT6" s="1488"/>
      <c r="BU6" s="1488"/>
      <c r="BV6" s="1488"/>
      <c r="BW6" s="1488"/>
      <c r="BX6" s="1488"/>
      <c r="BY6" s="1488"/>
      <c r="BZ6" s="1488"/>
      <c r="CA6" s="1488"/>
      <c r="CB6" s="1488"/>
      <c r="CC6" s="1488"/>
      <c r="CD6" s="1488"/>
      <c r="CE6" s="1488"/>
      <c r="CF6" s="1488"/>
      <c r="CG6" s="1488"/>
      <c r="CH6" s="1488"/>
      <c r="CI6" s="1488"/>
      <c r="CJ6" s="1488"/>
      <c r="CK6" s="1488"/>
      <c r="CL6" s="1488"/>
      <c r="CM6" s="1488"/>
      <c r="CN6" s="1488"/>
      <c r="CO6" s="1488"/>
      <c r="CP6" s="1488"/>
      <c r="CQ6" s="1488"/>
      <c r="CR6" s="1488"/>
      <c r="CS6" s="1488"/>
      <c r="CT6" s="1488"/>
      <c r="CU6" s="1488"/>
      <c r="CV6" s="1488"/>
      <c r="CW6" s="1488"/>
      <c r="CX6" s="1488"/>
      <c r="CY6" s="1488"/>
      <c r="CZ6" s="1488"/>
      <c r="DA6" s="1488"/>
      <c r="DB6" s="1488"/>
      <c r="DC6" s="1488"/>
      <c r="DD6" s="1488"/>
      <c r="DE6" s="1488"/>
      <c r="DF6" s="1488"/>
      <c r="DG6" s="1488"/>
      <c r="DH6" s="1488"/>
      <c r="DI6" s="1489"/>
      <c r="DJ6" s="1490"/>
      <c r="DK6" s="1491"/>
      <c r="DL6" s="1491"/>
      <c r="DM6" s="1491"/>
      <c r="DN6" s="1491"/>
      <c r="DO6" s="1491"/>
      <c r="DP6" s="1491"/>
      <c r="DQ6" s="1491"/>
      <c r="DR6" s="1491"/>
      <c r="DS6" s="1491"/>
      <c r="DT6" s="1491"/>
      <c r="DU6" s="1491"/>
      <c r="DV6" s="1491"/>
      <c r="DW6" s="1491"/>
      <c r="DX6" s="1491"/>
      <c r="DY6" s="1491"/>
      <c r="DZ6" s="1491"/>
      <c r="EA6" s="1491"/>
      <c r="EB6" s="1491"/>
      <c r="EC6" s="1491"/>
      <c r="ED6" s="1491"/>
      <c r="EE6" s="1491"/>
      <c r="EF6" s="1491"/>
      <c r="EG6" s="1491"/>
      <c r="EH6" s="1491"/>
      <c r="EI6" s="1491"/>
      <c r="EJ6" s="1491"/>
      <c r="EK6" s="1491"/>
      <c r="EL6" s="1491"/>
      <c r="EM6" s="1491"/>
      <c r="EN6" s="1491"/>
      <c r="EO6" s="1491"/>
      <c r="EP6" s="1491"/>
      <c r="EQ6" s="1491"/>
      <c r="ER6" s="1491"/>
      <c r="ES6" s="1491"/>
      <c r="ET6" s="1491"/>
      <c r="EU6" s="1491"/>
      <c r="EV6" s="1491"/>
      <c r="EW6" s="1491"/>
      <c r="EX6" s="1491"/>
      <c r="EY6" s="1491"/>
      <c r="EZ6" s="1491"/>
      <c r="FA6" s="1491"/>
      <c r="FB6" s="1492"/>
      <c r="FC6" s="1493" t="s">
        <v>3356</v>
      </c>
      <c r="FD6" s="1494"/>
      <c r="FE6" s="1494"/>
      <c r="FF6" s="1494"/>
      <c r="FG6" s="1494"/>
      <c r="FH6" s="1494"/>
      <c r="FI6" s="1494"/>
      <c r="FJ6" s="1494"/>
      <c r="FK6" s="1494"/>
      <c r="FL6" s="1494"/>
      <c r="FM6" s="1494"/>
      <c r="FN6" s="1494"/>
      <c r="FO6" s="1494"/>
      <c r="FP6" s="1494"/>
      <c r="FQ6" s="1494"/>
      <c r="FR6" s="1494"/>
      <c r="FS6" s="1494"/>
      <c r="FT6" s="1494"/>
      <c r="FU6" s="1494"/>
      <c r="FV6" s="1494"/>
      <c r="FW6" s="1494"/>
      <c r="FX6" s="1494"/>
      <c r="FY6" s="1494"/>
      <c r="FZ6" s="1494"/>
      <c r="GA6" s="1494"/>
      <c r="GB6" s="1494"/>
      <c r="GC6" s="1494"/>
      <c r="GD6" s="1494"/>
      <c r="GE6" s="1494"/>
      <c r="GF6" s="1494"/>
      <c r="GG6" s="1494"/>
      <c r="GH6" s="1494"/>
      <c r="GI6" s="1494"/>
      <c r="GJ6" s="1494"/>
      <c r="GK6" s="1494"/>
      <c r="GL6" s="1494"/>
      <c r="GM6" s="1494"/>
      <c r="GN6" s="1494"/>
      <c r="GO6" s="1494"/>
      <c r="GP6" s="1494"/>
      <c r="GQ6" s="1494"/>
      <c r="GR6" s="1494"/>
      <c r="GS6" s="1494"/>
      <c r="GT6" s="1494"/>
      <c r="GU6" s="1494"/>
      <c r="GV6" s="1494"/>
      <c r="GW6" s="1495"/>
    </row>
    <row r="7" spans="2:205" s="691" customFormat="1" ht="25.5" customHeight="1">
      <c r="B7" s="1508"/>
      <c r="C7" s="1508"/>
      <c r="D7" s="1508"/>
      <c r="E7" s="1508"/>
      <c r="F7" s="1508"/>
      <c r="G7" s="1508"/>
      <c r="H7" s="1508"/>
      <c r="I7" s="1508"/>
      <c r="J7" s="1508"/>
      <c r="K7" s="1508"/>
      <c r="L7" s="1503" t="s">
        <v>3340</v>
      </c>
      <c r="M7" s="1504"/>
      <c r="N7" s="1504"/>
      <c r="O7" s="1504"/>
      <c r="P7" s="1504"/>
      <c r="Q7" s="1504"/>
      <c r="R7" s="1504"/>
      <c r="S7" s="1504"/>
      <c r="T7" s="1504"/>
      <c r="U7" s="1504"/>
      <c r="V7" s="1504"/>
      <c r="W7" s="1504"/>
      <c r="X7" s="1504"/>
      <c r="Y7" s="1504"/>
      <c r="Z7" s="1504"/>
      <c r="AA7" s="1504"/>
      <c r="AB7" s="1504"/>
      <c r="AC7" s="1504"/>
      <c r="AD7" s="1504"/>
      <c r="AE7" s="1504"/>
      <c r="AF7" s="1504"/>
      <c r="AG7" s="1504"/>
      <c r="AH7" s="1504"/>
      <c r="AI7" s="1504"/>
      <c r="AJ7" s="1504"/>
      <c r="AK7" s="1504"/>
      <c r="AL7" s="1504"/>
      <c r="AM7" s="1504"/>
      <c r="AN7" s="1504"/>
      <c r="AO7" s="1504"/>
      <c r="AP7" s="1504"/>
      <c r="AQ7" s="1505" t="s">
        <v>955</v>
      </c>
      <c r="AR7" s="1505"/>
      <c r="AS7" s="1505"/>
      <c r="AT7" s="1505"/>
      <c r="AU7" s="1505"/>
      <c r="AV7" s="1505"/>
      <c r="AW7" s="1505"/>
      <c r="AX7" s="1505"/>
      <c r="AY7" s="703"/>
      <c r="AZ7" s="704"/>
      <c r="BA7" s="1509" t="str">
        <f>MID(SUVAHAVUJ!AD3,1,1)</f>
        <v xml:space="preserve"> </v>
      </c>
      <c r="BB7" s="1509"/>
      <c r="BC7" s="1509"/>
      <c r="BD7" s="1509"/>
      <c r="BE7" s="1509"/>
      <c r="BF7" s="1509"/>
      <c r="BG7" s="1509" t="str">
        <f>MID(SUVAHAVUJ!AD3,2,1)</f>
        <v xml:space="preserve"> </v>
      </c>
      <c r="BH7" s="1509"/>
      <c r="BI7" s="1509"/>
      <c r="BJ7" s="1509"/>
      <c r="BK7" s="1509"/>
      <c r="BL7" s="1509" t="str">
        <f>MID(SUVAHAVUJ!AD3,3,1)</f>
        <v xml:space="preserve"> </v>
      </c>
      <c r="BM7" s="1509"/>
      <c r="BN7" s="1509"/>
      <c r="BO7" s="1509"/>
      <c r="BP7" s="1509"/>
      <c r="BQ7" s="1509"/>
      <c r="BR7" s="1509" t="str">
        <f>MID(SUVAHAVUJ!AD3,4,1)</f>
        <v xml:space="preserve"> </v>
      </c>
      <c r="BS7" s="1509"/>
      <c r="BT7" s="1509"/>
      <c r="BU7" s="1509"/>
      <c r="BV7" s="1509"/>
      <c r="BW7" s="1509" t="str">
        <f>MID(SUVAHAVUJ!AD3,5,1)</f>
        <v xml:space="preserve"> </v>
      </c>
      <c r="BX7" s="1509"/>
      <c r="BY7" s="1509"/>
      <c r="BZ7" s="1509"/>
      <c r="CA7" s="1509"/>
      <c r="CB7" s="1509"/>
      <c r="CC7" s="1509" t="str">
        <f>MID(SUVAHAVUJ!AD3,6,1)</f>
        <v xml:space="preserve"> </v>
      </c>
      <c r="CD7" s="1509"/>
      <c r="CE7" s="1509"/>
      <c r="CF7" s="1509"/>
      <c r="CG7" s="1509"/>
      <c r="CH7" s="1509" t="str">
        <f>MID(SUVAHAVUJ!AD3,7,1)</f>
        <v xml:space="preserve"> </v>
      </c>
      <c r="CI7" s="1509"/>
      <c r="CJ7" s="1509"/>
      <c r="CK7" s="1509"/>
      <c r="CL7" s="1509"/>
      <c r="CM7" s="1509"/>
      <c r="CN7" s="1509" t="str">
        <f>MID(SUVAHAVUJ!AD3,8,1)</f>
        <v xml:space="preserve"> </v>
      </c>
      <c r="CO7" s="1509"/>
      <c r="CP7" s="1509"/>
      <c r="CQ7" s="1509"/>
      <c r="CR7" s="1509"/>
      <c r="CS7" s="1509" t="str">
        <f>MID(SUVAHAVUJ!AD3,9,1)</f>
        <v xml:space="preserve"> </v>
      </c>
      <c r="CT7" s="1509"/>
      <c r="CU7" s="1509"/>
      <c r="CV7" s="1509"/>
      <c r="CW7" s="1509"/>
      <c r="CX7" s="1509"/>
      <c r="CY7" s="1509" t="str">
        <f>MID(SUVAHAVUJ!AD3,10,1)</f>
        <v xml:space="preserve"> </v>
      </c>
      <c r="CZ7" s="1509"/>
      <c r="DA7" s="1509"/>
      <c r="DB7" s="1509"/>
      <c r="DC7" s="1509"/>
      <c r="DD7" s="1509" t="str">
        <f>MID(SUVAHAVUJ!AD3,11,1)</f>
        <v>0</v>
      </c>
      <c r="DE7" s="1509"/>
      <c r="DF7" s="1509"/>
      <c r="DG7" s="1509"/>
      <c r="DH7" s="1509"/>
      <c r="DI7" s="1525"/>
      <c r="DJ7" s="703"/>
      <c r="DK7" s="704"/>
      <c r="DL7" s="1509" t="str">
        <f>MID(SUVAHAVUJ!AE3,1,1)</f>
        <v xml:space="preserve"> </v>
      </c>
      <c r="DM7" s="1509"/>
      <c r="DN7" s="1509"/>
      <c r="DO7" s="1509"/>
      <c r="DP7" s="1509"/>
      <c r="DQ7" s="1509"/>
      <c r="DR7" s="1509" t="str">
        <f>MID(SUVAHAVUJ!AE3,2,1)</f>
        <v xml:space="preserve"> </v>
      </c>
      <c r="DS7" s="1509"/>
      <c r="DT7" s="1509"/>
      <c r="DU7" s="1509"/>
      <c r="DV7" s="1509"/>
      <c r="DW7" s="1509" t="str">
        <f>MID(SUVAHAVUJ!AE3,3,1)</f>
        <v xml:space="preserve"> </v>
      </c>
      <c r="DX7" s="1509"/>
      <c r="DY7" s="1509"/>
      <c r="DZ7" s="1509"/>
      <c r="EA7" s="1509"/>
      <c r="EB7" s="1509"/>
      <c r="EC7" s="1509" t="str">
        <f>MID(SUVAHAVUJ!AE3,4,1)</f>
        <v xml:space="preserve"> </v>
      </c>
      <c r="ED7" s="1509"/>
      <c r="EE7" s="1509"/>
      <c r="EF7" s="1509"/>
      <c r="EG7" s="1509"/>
      <c r="EH7" s="1509" t="str">
        <f>MID(SUVAHAVUJ!AE3,5,1)</f>
        <v xml:space="preserve"> </v>
      </c>
      <c r="EI7" s="1509"/>
      <c r="EJ7" s="1509"/>
      <c r="EK7" s="1509"/>
      <c r="EL7" s="1509"/>
      <c r="EM7" s="1509"/>
      <c r="EN7" s="1509" t="str">
        <f>MID(SUVAHAVUJ!AE3,6,1)</f>
        <v xml:space="preserve"> </v>
      </c>
      <c r="EO7" s="1509"/>
      <c r="EP7" s="1509"/>
      <c r="EQ7" s="1509"/>
      <c r="ER7" s="1509"/>
      <c r="ES7" s="1509" t="str">
        <f>MID(SUVAHAVUJ!AE3,7,1)</f>
        <v xml:space="preserve"> </v>
      </c>
      <c r="ET7" s="1509"/>
      <c r="EU7" s="1509"/>
      <c r="EV7" s="1509"/>
      <c r="EW7" s="1509"/>
      <c r="EX7" s="1509"/>
      <c r="EY7" s="1509" t="str">
        <f>MID(SUVAHAVUJ!AE3,8,1)</f>
        <v xml:space="preserve"> </v>
      </c>
      <c r="EZ7" s="1509"/>
      <c r="FA7" s="1509"/>
      <c r="FB7" s="1509"/>
      <c r="FC7" s="1509"/>
      <c r="FD7" s="1509" t="str">
        <f>MID(SUVAHAVUJ!AE3,9,1)</f>
        <v xml:space="preserve"> </v>
      </c>
      <c r="FE7" s="1509"/>
      <c r="FF7" s="1509"/>
      <c r="FG7" s="1509"/>
      <c r="FH7" s="1509"/>
      <c r="FI7" s="1509"/>
      <c r="FJ7" s="1509" t="str">
        <f>MID(SUVAHAVUJ!AE3,10,1)</f>
        <v xml:space="preserve"> </v>
      </c>
      <c r="FK7" s="1509"/>
      <c r="FL7" s="1509"/>
      <c r="FM7" s="1509"/>
      <c r="FN7" s="1509"/>
      <c r="FO7" s="1516" t="str">
        <f>MID(SUVAHAVUJ!AE3,11,1)</f>
        <v>0</v>
      </c>
      <c r="FP7" s="1516"/>
      <c r="FQ7" s="1516"/>
      <c r="FR7" s="1516"/>
      <c r="FS7" s="1522"/>
      <c r="FT7" s="1506"/>
      <c r="FU7" s="1506"/>
      <c r="FV7" s="1506"/>
      <c r="FW7" s="1506"/>
      <c r="FX7" s="1506"/>
      <c r="FY7" s="1506"/>
      <c r="FZ7" s="1506"/>
      <c r="GA7" s="1506"/>
      <c r="GB7" s="1506"/>
      <c r="GC7" s="1506"/>
      <c r="GD7" s="1506"/>
      <c r="GE7" s="1506"/>
      <c r="GF7" s="1506"/>
      <c r="GG7" s="1506"/>
      <c r="GH7" s="1506"/>
      <c r="GI7" s="1506"/>
      <c r="GJ7" s="1506"/>
      <c r="GK7" s="1506"/>
      <c r="GL7" s="1506"/>
      <c r="GM7" s="1506"/>
      <c r="GN7" s="1506"/>
      <c r="GO7" s="1506"/>
      <c r="GP7" s="1506"/>
      <c r="GQ7" s="1506"/>
      <c r="GR7" s="1506"/>
      <c r="GS7" s="1506"/>
      <c r="GT7" s="1506"/>
      <c r="GU7" s="1506"/>
      <c r="GV7" s="1506"/>
      <c r="GW7" s="1506"/>
    </row>
    <row r="8" spans="2:205" ht="22.5" customHeight="1">
      <c r="B8" s="1508"/>
      <c r="C8" s="1508"/>
      <c r="D8" s="1508"/>
      <c r="E8" s="1508"/>
      <c r="F8" s="1508"/>
      <c r="G8" s="1508"/>
      <c r="H8" s="1508"/>
      <c r="I8" s="1508"/>
      <c r="J8" s="1508"/>
      <c r="K8" s="1508"/>
      <c r="L8" s="1504"/>
      <c r="M8" s="1504"/>
      <c r="N8" s="1504"/>
      <c r="O8" s="1504"/>
      <c r="P8" s="1504"/>
      <c r="Q8" s="1504"/>
      <c r="R8" s="1504"/>
      <c r="S8" s="1504"/>
      <c r="T8" s="1504"/>
      <c r="U8" s="1504"/>
      <c r="V8" s="1504"/>
      <c r="W8" s="1504"/>
      <c r="X8" s="1504"/>
      <c r="Y8" s="1504"/>
      <c r="Z8" s="1504"/>
      <c r="AA8" s="1504"/>
      <c r="AB8" s="1504"/>
      <c r="AC8" s="1504"/>
      <c r="AD8" s="1504"/>
      <c r="AE8" s="1504"/>
      <c r="AF8" s="1504"/>
      <c r="AG8" s="1504"/>
      <c r="AH8" s="1504"/>
      <c r="AI8" s="1504"/>
      <c r="AJ8" s="1504"/>
      <c r="AK8" s="1504"/>
      <c r="AL8" s="1504"/>
      <c r="AM8" s="1504"/>
      <c r="AN8" s="1504"/>
      <c r="AO8" s="1504"/>
      <c r="AP8" s="1504"/>
      <c r="AQ8" s="1505"/>
      <c r="AR8" s="1505"/>
      <c r="AS8" s="1505"/>
      <c r="AT8" s="1505"/>
      <c r="AU8" s="1505"/>
      <c r="AV8" s="1505"/>
      <c r="AW8" s="1505"/>
      <c r="AX8" s="1505"/>
      <c r="AY8" s="703"/>
      <c r="AZ8" s="704"/>
      <c r="BA8" s="1509" t="str">
        <f>MID(SUVAHAVUJ!AF3,1,1)</f>
        <v xml:space="preserve"> </v>
      </c>
      <c r="BB8" s="1509"/>
      <c r="BC8" s="1509"/>
      <c r="BD8" s="1509"/>
      <c r="BE8" s="1509"/>
      <c r="BF8" s="1509"/>
      <c r="BG8" s="1509" t="str">
        <f>MID(SUVAHAVUJ!AF3,2,1)</f>
        <v xml:space="preserve"> </v>
      </c>
      <c r="BH8" s="1509"/>
      <c r="BI8" s="1509"/>
      <c r="BJ8" s="1509"/>
      <c r="BK8" s="1509"/>
      <c r="BL8" s="1509" t="str">
        <f>MID(SUVAHAVUJ!AF3,3,1)</f>
        <v xml:space="preserve"> </v>
      </c>
      <c r="BM8" s="1509"/>
      <c r="BN8" s="1509"/>
      <c r="BO8" s="1509"/>
      <c r="BP8" s="1509"/>
      <c r="BQ8" s="1509"/>
      <c r="BR8" s="1509" t="str">
        <f>MID(SUVAHAVUJ!AF3,4,1)</f>
        <v xml:space="preserve"> </v>
      </c>
      <c r="BS8" s="1509"/>
      <c r="BT8" s="1509"/>
      <c r="BU8" s="1509"/>
      <c r="BV8" s="1509"/>
      <c r="BW8" s="1509" t="str">
        <f>MID(SUVAHAVUJ!AF3,5,1)</f>
        <v xml:space="preserve"> </v>
      </c>
      <c r="BX8" s="1509"/>
      <c r="BY8" s="1509"/>
      <c r="BZ8" s="1509"/>
      <c r="CA8" s="1509"/>
      <c r="CB8" s="1509"/>
      <c r="CC8" s="1509" t="str">
        <f>MID(SUVAHAVUJ!AF3,6,1)</f>
        <v xml:space="preserve"> </v>
      </c>
      <c r="CD8" s="1509"/>
      <c r="CE8" s="1509"/>
      <c r="CF8" s="1509"/>
      <c r="CG8" s="1509"/>
      <c r="CH8" s="1509" t="str">
        <f>MID(SUVAHAVUJ!AF3,7,1)</f>
        <v xml:space="preserve"> </v>
      </c>
      <c r="CI8" s="1509"/>
      <c r="CJ8" s="1509"/>
      <c r="CK8" s="1509"/>
      <c r="CL8" s="1509"/>
      <c r="CM8" s="1509"/>
      <c r="CN8" s="1509" t="str">
        <f>MID(SUVAHAVUJ!AF3,8,1)</f>
        <v xml:space="preserve"> </v>
      </c>
      <c r="CO8" s="1509"/>
      <c r="CP8" s="1509"/>
      <c r="CQ8" s="1509"/>
      <c r="CR8" s="1509"/>
      <c r="CS8" s="1509" t="str">
        <f>MID(SUVAHAVUJ!AF3,9,1)</f>
        <v xml:space="preserve"> </v>
      </c>
      <c r="CT8" s="1509"/>
      <c r="CU8" s="1509"/>
      <c r="CV8" s="1509"/>
      <c r="CW8" s="1509"/>
      <c r="CX8" s="1509"/>
      <c r="CY8" s="1509" t="str">
        <f>MID(SUVAHAVUJ!AF3,10,1)</f>
        <v xml:space="preserve"> </v>
      </c>
      <c r="CZ8" s="1509"/>
      <c r="DA8" s="1509"/>
      <c r="DB8" s="1509"/>
      <c r="DC8" s="1509"/>
      <c r="DD8" s="1509" t="str">
        <f>MID(SUVAHAVUJ!AF3,11,1)</f>
        <v>0</v>
      </c>
      <c r="DE8" s="1509"/>
      <c r="DF8" s="1509"/>
      <c r="DG8" s="1509"/>
      <c r="DH8" s="1509"/>
      <c r="DI8" s="1525"/>
      <c r="DJ8" s="1507"/>
      <c r="DK8" s="1507"/>
      <c r="DL8" s="1507"/>
      <c r="DM8" s="1507"/>
      <c r="DN8" s="1507"/>
      <c r="DO8" s="1507"/>
      <c r="DP8" s="1507"/>
      <c r="DQ8" s="1507"/>
      <c r="DR8" s="1507"/>
      <c r="DS8" s="1507"/>
      <c r="DT8" s="1507"/>
      <c r="DU8" s="1507"/>
      <c r="DV8" s="1507"/>
      <c r="DW8" s="1507"/>
      <c r="DX8" s="1507"/>
      <c r="DY8" s="1507"/>
      <c r="DZ8" s="1507"/>
      <c r="EA8" s="1507"/>
      <c r="EB8" s="1507"/>
      <c r="EC8" s="1507"/>
      <c r="ED8" s="1507"/>
      <c r="EE8" s="1507"/>
      <c r="EF8" s="1507"/>
      <c r="EG8" s="1507"/>
      <c r="EH8" s="1507"/>
      <c r="EI8" s="1507"/>
      <c r="EJ8" s="1507"/>
      <c r="EK8" s="1507"/>
      <c r="EL8" s="1507"/>
      <c r="EM8" s="1507"/>
      <c r="EN8" s="703"/>
      <c r="EO8" s="704"/>
      <c r="EP8" s="1509" t="str">
        <f>MID(SUVAHAVUJ!AG3,1,1)</f>
        <v xml:space="preserve"> </v>
      </c>
      <c r="EQ8" s="1509"/>
      <c r="ER8" s="1509"/>
      <c r="ES8" s="1509"/>
      <c r="ET8" s="1509"/>
      <c r="EU8" s="1509"/>
      <c r="EV8" s="1509" t="str">
        <f>MID(SUVAHAVUJ!AG3,2,1)</f>
        <v xml:space="preserve"> </v>
      </c>
      <c r="EW8" s="1509"/>
      <c r="EX8" s="1509"/>
      <c r="EY8" s="1509"/>
      <c r="EZ8" s="1509"/>
      <c r="FA8" s="1509" t="str">
        <f>MID(SUVAHAVUJ!AG3,3,1)</f>
        <v xml:space="preserve"> </v>
      </c>
      <c r="FB8" s="1509"/>
      <c r="FC8" s="1509"/>
      <c r="FD8" s="1509"/>
      <c r="FE8" s="1509"/>
      <c r="FF8" s="1509"/>
      <c r="FG8" s="1509" t="str">
        <f>MID(SUVAHAVUJ!AG3,4,1)</f>
        <v xml:space="preserve"> </v>
      </c>
      <c r="FH8" s="1509"/>
      <c r="FI8" s="1509"/>
      <c r="FJ8" s="1509"/>
      <c r="FK8" s="1509"/>
      <c r="FL8" s="1509" t="str">
        <f>MID(SUVAHAVUJ!AG3,5,1)</f>
        <v xml:space="preserve"> </v>
      </c>
      <c r="FM8" s="1509"/>
      <c r="FN8" s="1509"/>
      <c r="FO8" s="1509"/>
      <c r="FP8" s="1509"/>
      <c r="FQ8" s="1509"/>
      <c r="FR8" s="1509" t="str">
        <f>MID(SUVAHAVUJ!AG3,6,1)</f>
        <v xml:space="preserve"> </v>
      </c>
      <c r="FS8" s="1509"/>
      <c r="FT8" s="1509"/>
      <c r="FU8" s="1509"/>
      <c r="FV8" s="1509"/>
      <c r="FW8" s="1509" t="str">
        <f>MID(SUVAHAVUJ!AG3,7,1)</f>
        <v xml:space="preserve"> </v>
      </c>
      <c r="FX8" s="1509"/>
      <c r="FY8" s="1509"/>
      <c r="FZ8" s="1509"/>
      <c r="GA8" s="1509"/>
      <c r="GB8" s="1509"/>
      <c r="GC8" s="1509" t="str">
        <f>MID(SUVAHAVUJ!AG3,8,1)</f>
        <v xml:space="preserve"> </v>
      </c>
      <c r="GD8" s="1509"/>
      <c r="GE8" s="1509"/>
      <c r="GF8" s="1509"/>
      <c r="GG8" s="1509"/>
      <c r="GH8" s="1509" t="str">
        <f>MID(SUVAHAVUJ!AG3,9,1)</f>
        <v xml:space="preserve"> </v>
      </c>
      <c r="GI8" s="1509"/>
      <c r="GJ8" s="1509"/>
      <c r="GK8" s="1509"/>
      <c r="GL8" s="1509"/>
      <c r="GM8" s="1509"/>
      <c r="GN8" s="1509" t="str">
        <f>MID(SUVAHAVUJ!AG3,10,1)</f>
        <v xml:space="preserve"> </v>
      </c>
      <c r="GO8" s="1509"/>
      <c r="GP8" s="1509"/>
      <c r="GQ8" s="1509"/>
      <c r="GR8" s="1509"/>
      <c r="GS8" s="1516" t="str">
        <f>MID(SUVAHAVUJ!AG3,11,1)</f>
        <v>0</v>
      </c>
      <c r="GT8" s="1516"/>
      <c r="GU8" s="1516"/>
      <c r="GV8" s="1516"/>
      <c r="GW8" s="1522"/>
    </row>
    <row r="9" spans="2:205" s="691" customFormat="1" ht="25.5" customHeight="1">
      <c r="B9" s="1502" t="s">
        <v>2057</v>
      </c>
      <c r="C9" s="1502"/>
      <c r="D9" s="1502"/>
      <c r="E9" s="1502"/>
      <c r="F9" s="1502"/>
      <c r="G9" s="1502"/>
      <c r="H9" s="1502"/>
      <c r="I9" s="1502"/>
      <c r="J9" s="1502"/>
      <c r="K9" s="1502"/>
      <c r="L9" s="1503" t="s">
        <v>3341</v>
      </c>
      <c r="M9" s="1504"/>
      <c r="N9" s="1504"/>
      <c r="O9" s="1504"/>
      <c r="P9" s="1504"/>
      <c r="Q9" s="1504"/>
      <c r="R9" s="1504"/>
      <c r="S9" s="1504"/>
      <c r="T9" s="1504"/>
      <c r="U9" s="1504"/>
      <c r="V9" s="1504"/>
      <c r="W9" s="1504"/>
      <c r="X9" s="1504"/>
      <c r="Y9" s="1504"/>
      <c r="Z9" s="1504"/>
      <c r="AA9" s="1504"/>
      <c r="AB9" s="1504"/>
      <c r="AC9" s="1504"/>
      <c r="AD9" s="1504"/>
      <c r="AE9" s="1504"/>
      <c r="AF9" s="1504"/>
      <c r="AG9" s="1504"/>
      <c r="AH9" s="1504"/>
      <c r="AI9" s="1504"/>
      <c r="AJ9" s="1504"/>
      <c r="AK9" s="1504"/>
      <c r="AL9" s="1504"/>
      <c r="AM9" s="1504"/>
      <c r="AN9" s="1504"/>
      <c r="AO9" s="1504"/>
      <c r="AP9" s="1504"/>
      <c r="AQ9" s="1505" t="s">
        <v>973</v>
      </c>
      <c r="AR9" s="1505"/>
      <c r="AS9" s="1505"/>
      <c r="AT9" s="1505"/>
      <c r="AU9" s="1505"/>
      <c r="AV9" s="1505"/>
      <c r="AW9" s="1505"/>
      <c r="AX9" s="1505"/>
      <c r="AY9" s="703"/>
      <c r="AZ9" s="704"/>
      <c r="BA9" s="1516" t="str">
        <f>MID(SUVAHAVUJ!AD4,1,1)</f>
        <v xml:space="preserve"> </v>
      </c>
      <c r="BB9" s="1516"/>
      <c r="BC9" s="1516"/>
      <c r="BD9" s="1516"/>
      <c r="BE9" s="1516"/>
      <c r="BF9" s="1516"/>
      <c r="BG9" s="1516" t="str">
        <f>MID(SUVAHAVUJ!AD4,2,1)</f>
        <v xml:space="preserve"> </v>
      </c>
      <c r="BH9" s="1516"/>
      <c r="BI9" s="1516"/>
      <c r="BJ9" s="1516"/>
      <c r="BK9" s="1516"/>
      <c r="BL9" s="1516" t="str">
        <f>MID(SUVAHAVUJ!AD4,3,1)</f>
        <v xml:space="preserve"> </v>
      </c>
      <c r="BM9" s="1516"/>
      <c r="BN9" s="1516"/>
      <c r="BO9" s="1516"/>
      <c r="BP9" s="1516"/>
      <c r="BQ9" s="1516"/>
      <c r="BR9" s="1516" t="str">
        <f>MID(SUVAHAVUJ!AD4,4,1)</f>
        <v xml:space="preserve"> </v>
      </c>
      <c r="BS9" s="1516"/>
      <c r="BT9" s="1516"/>
      <c r="BU9" s="1516"/>
      <c r="BV9" s="1516"/>
      <c r="BW9" s="1516" t="str">
        <f>MID(SUVAHAVUJ!AD4,5,1)</f>
        <v xml:space="preserve"> </v>
      </c>
      <c r="BX9" s="1516"/>
      <c r="BY9" s="1516"/>
      <c r="BZ9" s="1516"/>
      <c r="CA9" s="1516"/>
      <c r="CB9" s="1516"/>
      <c r="CC9" s="1516" t="str">
        <f>MID(SUVAHAVUJ!AD4,6,1)</f>
        <v xml:space="preserve"> </v>
      </c>
      <c r="CD9" s="1516"/>
      <c r="CE9" s="1516"/>
      <c r="CF9" s="1516"/>
      <c r="CG9" s="1516"/>
      <c r="CH9" s="1516" t="str">
        <f>MID(SUVAHAVUJ!AD4,7,1)</f>
        <v xml:space="preserve"> </v>
      </c>
      <c r="CI9" s="1516"/>
      <c r="CJ9" s="1516"/>
      <c r="CK9" s="1516"/>
      <c r="CL9" s="1516"/>
      <c r="CM9" s="1516"/>
      <c r="CN9" s="1516" t="str">
        <f>MID(SUVAHAVUJ!AD4,8,1)</f>
        <v xml:space="preserve"> </v>
      </c>
      <c r="CO9" s="1516"/>
      <c r="CP9" s="1516"/>
      <c r="CQ9" s="1516"/>
      <c r="CR9" s="1516"/>
      <c r="CS9" s="1516" t="str">
        <f>MID(SUVAHAVUJ!AD4,9,1)</f>
        <v xml:space="preserve"> </v>
      </c>
      <c r="CT9" s="1516"/>
      <c r="CU9" s="1516"/>
      <c r="CV9" s="1516"/>
      <c r="CW9" s="1516"/>
      <c r="CX9" s="1516"/>
      <c r="CY9" s="1516" t="str">
        <f>MID(SUVAHAVUJ!AD4,10,1)</f>
        <v xml:space="preserve"> </v>
      </c>
      <c r="CZ9" s="1516"/>
      <c r="DA9" s="1516"/>
      <c r="DB9" s="1516"/>
      <c r="DC9" s="1516"/>
      <c r="DD9" s="1516" t="str">
        <f>MID(SUVAHAVUJ!AD4,11,1)</f>
        <v>0</v>
      </c>
      <c r="DE9" s="1516"/>
      <c r="DF9" s="1516"/>
      <c r="DG9" s="1516"/>
      <c r="DH9" s="1516"/>
      <c r="DI9" s="1522"/>
      <c r="DJ9" s="703"/>
      <c r="DK9" s="704"/>
      <c r="DL9" s="1509" t="str">
        <f>MID(SUVAHAVUJ!AE4,1,1)</f>
        <v xml:space="preserve"> </v>
      </c>
      <c r="DM9" s="1509"/>
      <c r="DN9" s="1509"/>
      <c r="DO9" s="1509"/>
      <c r="DP9" s="1509"/>
      <c r="DQ9" s="1509"/>
      <c r="DR9" s="1509" t="str">
        <f>MID(SUVAHAVUJ!AE4,2,1)</f>
        <v xml:space="preserve"> </v>
      </c>
      <c r="DS9" s="1509"/>
      <c r="DT9" s="1509"/>
      <c r="DU9" s="1509"/>
      <c r="DV9" s="1509"/>
      <c r="DW9" s="1509" t="str">
        <f>MID(SUVAHAVUJ!AE4,3,1)</f>
        <v xml:space="preserve"> </v>
      </c>
      <c r="DX9" s="1509"/>
      <c r="DY9" s="1509"/>
      <c r="DZ9" s="1509"/>
      <c r="EA9" s="1509"/>
      <c r="EB9" s="1509"/>
      <c r="EC9" s="1509" t="str">
        <f>MID(SUVAHAVUJ!AE4,4,1)</f>
        <v xml:space="preserve"> </v>
      </c>
      <c r="ED9" s="1509"/>
      <c r="EE9" s="1509"/>
      <c r="EF9" s="1509"/>
      <c r="EG9" s="1509"/>
      <c r="EH9" s="1509" t="str">
        <f>MID(SUVAHAVUJ!AE4,5,1)</f>
        <v xml:space="preserve"> </v>
      </c>
      <c r="EI9" s="1509"/>
      <c r="EJ9" s="1509"/>
      <c r="EK9" s="1509"/>
      <c r="EL9" s="1509"/>
      <c r="EM9" s="1509"/>
      <c r="EN9" s="1509" t="str">
        <f>MID(SUVAHAVUJ!AE4,6,1)</f>
        <v xml:space="preserve"> </v>
      </c>
      <c r="EO9" s="1509"/>
      <c r="EP9" s="1509"/>
      <c r="EQ9" s="1509"/>
      <c r="ER9" s="1509"/>
      <c r="ES9" s="1509" t="str">
        <f>MID(SUVAHAVUJ!AE4,7,1)</f>
        <v xml:space="preserve"> </v>
      </c>
      <c r="ET9" s="1509"/>
      <c r="EU9" s="1509"/>
      <c r="EV9" s="1509"/>
      <c r="EW9" s="1509"/>
      <c r="EX9" s="1509"/>
      <c r="EY9" s="1509" t="str">
        <f>MID(SUVAHAVUJ!AE4,8,1)</f>
        <v xml:space="preserve"> </v>
      </c>
      <c r="EZ9" s="1509"/>
      <c r="FA9" s="1509"/>
      <c r="FB9" s="1509"/>
      <c r="FC9" s="1509"/>
      <c r="FD9" s="1509" t="str">
        <f>MID(SUVAHAVUJ!AE4,9,1)</f>
        <v xml:space="preserve"> </v>
      </c>
      <c r="FE9" s="1509"/>
      <c r="FF9" s="1509"/>
      <c r="FG9" s="1509"/>
      <c r="FH9" s="1509"/>
      <c r="FI9" s="1509"/>
      <c r="FJ9" s="1509" t="str">
        <f>MID(SUVAHAVUJ!AE4,10,1)</f>
        <v xml:space="preserve"> </v>
      </c>
      <c r="FK9" s="1509"/>
      <c r="FL9" s="1509"/>
      <c r="FM9" s="1509"/>
      <c r="FN9" s="1509"/>
      <c r="FO9" s="1516" t="str">
        <f>MID(SUVAHAVUJ!AE4,11,1)</f>
        <v>0</v>
      </c>
      <c r="FP9" s="1516"/>
      <c r="FQ9" s="1516"/>
      <c r="FR9" s="1516"/>
      <c r="FS9" s="1522"/>
      <c r="FT9" s="1506"/>
      <c r="FU9" s="1506"/>
      <c r="FV9" s="1506"/>
      <c r="FW9" s="1506"/>
      <c r="FX9" s="1506"/>
      <c r="FY9" s="1506"/>
      <c r="FZ9" s="1506"/>
      <c r="GA9" s="1506"/>
      <c r="GB9" s="1506"/>
      <c r="GC9" s="1506"/>
      <c r="GD9" s="1506"/>
      <c r="GE9" s="1506"/>
      <c r="GF9" s="1506"/>
      <c r="GG9" s="1506"/>
      <c r="GH9" s="1506"/>
      <c r="GI9" s="1506"/>
      <c r="GJ9" s="1506"/>
      <c r="GK9" s="1506"/>
      <c r="GL9" s="1506"/>
      <c r="GM9" s="1506"/>
      <c r="GN9" s="1506"/>
      <c r="GO9" s="1506"/>
      <c r="GP9" s="1506"/>
      <c r="GQ9" s="1506"/>
      <c r="GR9" s="1506"/>
      <c r="GS9" s="1506"/>
      <c r="GT9" s="1506"/>
      <c r="GU9" s="1506"/>
      <c r="GV9" s="1506"/>
      <c r="GW9" s="1506"/>
    </row>
    <row r="10" spans="2:205" ht="21" customHeight="1">
      <c r="B10" s="1502"/>
      <c r="C10" s="1502"/>
      <c r="D10" s="1502"/>
      <c r="E10" s="1502"/>
      <c r="F10" s="1502"/>
      <c r="G10" s="1502"/>
      <c r="H10" s="1502"/>
      <c r="I10" s="1502"/>
      <c r="J10" s="1502"/>
      <c r="K10" s="1502"/>
      <c r="L10" s="1504"/>
      <c r="M10" s="1504"/>
      <c r="N10" s="1504"/>
      <c r="O10" s="1504"/>
      <c r="P10" s="1504"/>
      <c r="Q10" s="1504"/>
      <c r="R10" s="1504"/>
      <c r="S10" s="1504"/>
      <c r="T10" s="1504"/>
      <c r="U10" s="1504"/>
      <c r="V10" s="1504"/>
      <c r="W10" s="1504"/>
      <c r="X10" s="1504"/>
      <c r="Y10" s="1504"/>
      <c r="Z10" s="1504"/>
      <c r="AA10" s="1504"/>
      <c r="AB10" s="1504"/>
      <c r="AC10" s="1504"/>
      <c r="AD10" s="1504"/>
      <c r="AE10" s="1504"/>
      <c r="AF10" s="1504"/>
      <c r="AG10" s="1504"/>
      <c r="AH10" s="1504"/>
      <c r="AI10" s="1504"/>
      <c r="AJ10" s="1504"/>
      <c r="AK10" s="1504"/>
      <c r="AL10" s="1504"/>
      <c r="AM10" s="1504"/>
      <c r="AN10" s="1504"/>
      <c r="AO10" s="1504"/>
      <c r="AP10" s="1504"/>
      <c r="AQ10" s="1505"/>
      <c r="AR10" s="1505"/>
      <c r="AS10" s="1505"/>
      <c r="AT10" s="1505"/>
      <c r="AU10" s="1505"/>
      <c r="AV10" s="1505"/>
      <c r="AW10" s="1505"/>
      <c r="AX10" s="1505"/>
      <c r="AY10" s="703"/>
      <c r="AZ10" s="704"/>
      <c r="BA10" s="1509" t="str">
        <f>MID(SUVAHAVUJ!AF4,1,1)</f>
        <v xml:space="preserve"> </v>
      </c>
      <c r="BB10" s="1509"/>
      <c r="BC10" s="1509"/>
      <c r="BD10" s="1509"/>
      <c r="BE10" s="1509"/>
      <c r="BF10" s="1509"/>
      <c r="BG10" s="1509" t="str">
        <f>MID(SUVAHAVUJ!AF4,2,1)</f>
        <v xml:space="preserve"> </v>
      </c>
      <c r="BH10" s="1509"/>
      <c r="BI10" s="1509"/>
      <c r="BJ10" s="1509"/>
      <c r="BK10" s="1509"/>
      <c r="BL10" s="1509" t="str">
        <f>MID(SUVAHAVUJ!AF4,3,1)</f>
        <v xml:space="preserve"> </v>
      </c>
      <c r="BM10" s="1509"/>
      <c r="BN10" s="1509"/>
      <c r="BO10" s="1509"/>
      <c r="BP10" s="1509"/>
      <c r="BQ10" s="1509"/>
      <c r="BR10" s="1509" t="str">
        <f>MID(SUVAHAVUJ!AF4,4,1)</f>
        <v xml:space="preserve"> </v>
      </c>
      <c r="BS10" s="1509"/>
      <c r="BT10" s="1509"/>
      <c r="BU10" s="1509"/>
      <c r="BV10" s="1509"/>
      <c r="BW10" s="1509" t="str">
        <f>MID(SUVAHAVUJ!AF4,5,1)</f>
        <v xml:space="preserve"> </v>
      </c>
      <c r="BX10" s="1509"/>
      <c r="BY10" s="1509"/>
      <c r="BZ10" s="1509"/>
      <c r="CA10" s="1509"/>
      <c r="CB10" s="1509"/>
      <c r="CC10" s="1509" t="str">
        <f>MID(SUVAHAVUJ!AF4,6,1)</f>
        <v xml:space="preserve"> </v>
      </c>
      <c r="CD10" s="1509"/>
      <c r="CE10" s="1509"/>
      <c r="CF10" s="1509"/>
      <c r="CG10" s="1509"/>
      <c r="CH10" s="1509" t="str">
        <f>MID(SUVAHAVUJ!AF4,7,1)</f>
        <v xml:space="preserve"> </v>
      </c>
      <c r="CI10" s="1509"/>
      <c r="CJ10" s="1509"/>
      <c r="CK10" s="1509"/>
      <c r="CL10" s="1509"/>
      <c r="CM10" s="1509"/>
      <c r="CN10" s="1509" t="str">
        <f>MID(SUVAHAVUJ!AF4,8,1)</f>
        <v xml:space="preserve"> </v>
      </c>
      <c r="CO10" s="1509"/>
      <c r="CP10" s="1509"/>
      <c r="CQ10" s="1509"/>
      <c r="CR10" s="1509"/>
      <c r="CS10" s="1509" t="str">
        <f>MID(SUVAHAVUJ!AF4,9,1)</f>
        <v xml:space="preserve"> </v>
      </c>
      <c r="CT10" s="1509"/>
      <c r="CU10" s="1509"/>
      <c r="CV10" s="1509"/>
      <c r="CW10" s="1509"/>
      <c r="CX10" s="1509"/>
      <c r="CY10" s="1509" t="str">
        <f>MID(SUVAHAVUJ!AF4,10,1)</f>
        <v xml:space="preserve"> </v>
      </c>
      <c r="CZ10" s="1509"/>
      <c r="DA10" s="1509"/>
      <c r="DB10" s="1509"/>
      <c r="DC10" s="1509"/>
      <c r="DD10" s="1509" t="str">
        <f>MID(SUVAHAVUJ!AF4,11,1)</f>
        <v>0</v>
      </c>
      <c r="DE10" s="1509"/>
      <c r="DF10" s="1509"/>
      <c r="DG10" s="1509"/>
      <c r="DH10" s="1509"/>
      <c r="DI10" s="1525"/>
      <c r="DJ10" s="1507"/>
      <c r="DK10" s="1507"/>
      <c r="DL10" s="1507"/>
      <c r="DM10" s="1507"/>
      <c r="DN10" s="1507"/>
      <c r="DO10" s="1507"/>
      <c r="DP10" s="1507"/>
      <c r="DQ10" s="1507"/>
      <c r="DR10" s="1507"/>
      <c r="DS10" s="1507"/>
      <c r="DT10" s="1507"/>
      <c r="DU10" s="1507"/>
      <c r="DV10" s="1507"/>
      <c r="DW10" s="1507"/>
      <c r="DX10" s="1507"/>
      <c r="DY10" s="1507"/>
      <c r="DZ10" s="1507"/>
      <c r="EA10" s="1507"/>
      <c r="EB10" s="1507"/>
      <c r="EC10" s="1507"/>
      <c r="ED10" s="1507"/>
      <c r="EE10" s="1507"/>
      <c r="EF10" s="1507"/>
      <c r="EG10" s="1507"/>
      <c r="EH10" s="1507"/>
      <c r="EI10" s="1507"/>
      <c r="EJ10" s="1507"/>
      <c r="EK10" s="1507"/>
      <c r="EL10" s="1507"/>
      <c r="EM10" s="1507"/>
      <c r="EN10" s="703"/>
      <c r="EO10" s="704"/>
      <c r="EP10" s="1509" t="str">
        <f>MID(SUVAHAVUJ!AG4,1,1)</f>
        <v xml:space="preserve"> </v>
      </c>
      <c r="EQ10" s="1509"/>
      <c r="ER10" s="1509"/>
      <c r="ES10" s="1509"/>
      <c r="ET10" s="1509"/>
      <c r="EU10" s="1509"/>
      <c r="EV10" s="1509" t="str">
        <f>MID(SUVAHAVUJ!AG4,2,1)</f>
        <v xml:space="preserve"> </v>
      </c>
      <c r="EW10" s="1509"/>
      <c r="EX10" s="1509"/>
      <c r="EY10" s="1509"/>
      <c r="EZ10" s="1509"/>
      <c r="FA10" s="1509" t="str">
        <f>MID(SUVAHAVUJ!AG4,3,1)</f>
        <v xml:space="preserve"> </v>
      </c>
      <c r="FB10" s="1509"/>
      <c r="FC10" s="1509"/>
      <c r="FD10" s="1509"/>
      <c r="FE10" s="1509"/>
      <c r="FF10" s="1509"/>
      <c r="FG10" s="1509" t="str">
        <f>MID(SUVAHAVUJ!AG4,4,1)</f>
        <v xml:space="preserve"> </v>
      </c>
      <c r="FH10" s="1509"/>
      <c r="FI10" s="1509"/>
      <c r="FJ10" s="1509"/>
      <c r="FK10" s="1509"/>
      <c r="FL10" s="1509" t="str">
        <f>MID(SUVAHAVUJ!AG4,5,1)</f>
        <v xml:space="preserve"> </v>
      </c>
      <c r="FM10" s="1509"/>
      <c r="FN10" s="1509"/>
      <c r="FO10" s="1509"/>
      <c r="FP10" s="1509"/>
      <c r="FQ10" s="1509"/>
      <c r="FR10" s="1509" t="str">
        <f>MID(SUVAHAVUJ!AG4,6,1)</f>
        <v xml:space="preserve"> </v>
      </c>
      <c r="FS10" s="1509"/>
      <c r="FT10" s="1509"/>
      <c r="FU10" s="1509"/>
      <c r="FV10" s="1509"/>
      <c r="FW10" s="1509" t="str">
        <f>MID(SUVAHAVUJ!AG4,7,1)</f>
        <v xml:space="preserve"> </v>
      </c>
      <c r="FX10" s="1509"/>
      <c r="FY10" s="1509"/>
      <c r="FZ10" s="1509"/>
      <c r="GA10" s="1509"/>
      <c r="GB10" s="1509"/>
      <c r="GC10" s="1509" t="str">
        <f>MID(SUVAHAVUJ!AG4,8,1)</f>
        <v xml:space="preserve"> </v>
      </c>
      <c r="GD10" s="1509"/>
      <c r="GE10" s="1509"/>
      <c r="GF10" s="1509"/>
      <c r="GG10" s="1509"/>
      <c r="GH10" s="1509" t="str">
        <f>MID(SUVAHAVUJ!AG4,9,1)</f>
        <v xml:space="preserve"> </v>
      </c>
      <c r="GI10" s="1509"/>
      <c r="GJ10" s="1509"/>
      <c r="GK10" s="1509"/>
      <c r="GL10" s="1509"/>
      <c r="GM10" s="1509"/>
      <c r="GN10" s="1509" t="str">
        <f>MID(SUVAHAVUJ!AG4,10,1)</f>
        <v xml:space="preserve"> </v>
      </c>
      <c r="GO10" s="1509"/>
      <c r="GP10" s="1509"/>
      <c r="GQ10" s="1509"/>
      <c r="GR10" s="1509"/>
      <c r="GS10" s="1516" t="str">
        <f>MID(SUVAHAVUJ!AG4,11,1)</f>
        <v>0</v>
      </c>
      <c r="GT10" s="1516"/>
      <c r="GU10" s="1516"/>
      <c r="GV10" s="1516"/>
      <c r="GW10" s="1522"/>
    </row>
    <row r="11" spans="2:205" s="691" customFormat="1" ht="23.25" customHeight="1">
      <c r="B11" s="1502" t="s">
        <v>2494</v>
      </c>
      <c r="C11" s="1502"/>
      <c r="D11" s="1502"/>
      <c r="E11" s="1502"/>
      <c r="F11" s="1502"/>
      <c r="G11" s="1502"/>
      <c r="H11" s="1502"/>
      <c r="I11" s="1502"/>
      <c r="J11" s="1502"/>
      <c r="K11" s="1502"/>
      <c r="L11" s="1503" t="s">
        <v>3342</v>
      </c>
      <c r="M11" s="1504"/>
      <c r="N11" s="1504"/>
      <c r="O11" s="1504"/>
      <c r="P11" s="1504"/>
      <c r="Q11" s="1504"/>
      <c r="R11" s="1504"/>
      <c r="S11" s="1504"/>
      <c r="T11" s="1504"/>
      <c r="U11" s="1504"/>
      <c r="V11" s="1504"/>
      <c r="W11" s="1504"/>
      <c r="X11" s="1504"/>
      <c r="Y11" s="1504"/>
      <c r="Z11" s="1504"/>
      <c r="AA11" s="1504"/>
      <c r="AB11" s="1504"/>
      <c r="AC11" s="1504"/>
      <c r="AD11" s="1504"/>
      <c r="AE11" s="1504"/>
      <c r="AF11" s="1504"/>
      <c r="AG11" s="1504"/>
      <c r="AH11" s="1504"/>
      <c r="AI11" s="1504"/>
      <c r="AJ11" s="1504"/>
      <c r="AK11" s="1504"/>
      <c r="AL11" s="1504"/>
      <c r="AM11" s="1504"/>
      <c r="AN11" s="1504"/>
      <c r="AO11" s="1504"/>
      <c r="AP11" s="1504"/>
      <c r="AQ11" s="1505" t="s">
        <v>991</v>
      </c>
      <c r="AR11" s="1505"/>
      <c r="AS11" s="1505"/>
      <c r="AT11" s="1505"/>
      <c r="AU11" s="1505"/>
      <c r="AV11" s="1505"/>
      <c r="AW11" s="1505"/>
      <c r="AX11" s="1505"/>
      <c r="AY11" s="703"/>
      <c r="AZ11" s="704"/>
      <c r="BA11" s="1516" t="str">
        <f>MID(SUVAHAVUJ!AD5,1,1)</f>
        <v xml:space="preserve"> </v>
      </c>
      <c r="BB11" s="1516"/>
      <c r="BC11" s="1516"/>
      <c r="BD11" s="1516"/>
      <c r="BE11" s="1516"/>
      <c r="BF11" s="1516"/>
      <c r="BG11" s="1516" t="str">
        <f>MID(SUVAHAVUJ!AD5,2,1)</f>
        <v xml:space="preserve"> </v>
      </c>
      <c r="BH11" s="1516"/>
      <c r="BI11" s="1516"/>
      <c r="BJ11" s="1516"/>
      <c r="BK11" s="1516"/>
      <c r="BL11" s="1516" t="str">
        <f>MID(SUVAHAVUJ!AD5,3,1)</f>
        <v xml:space="preserve"> </v>
      </c>
      <c r="BM11" s="1516"/>
      <c r="BN11" s="1516"/>
      <c r="BO11" s="1516"/>
      <c r="BP11" s="1516"/>
      <c r="BQ11" s="1516"/>
      <c r="BR11" s="1516" t="str">
        <f>MID(SUVAHAVUJ!AD5,4,1)</f>
        <v xml:space="preserve"> </v>
      </c>
      <c r="BS11" s="1516"/>
      <c r="BT11" s="1516"/>
      <c r="BU11" s="1516"/>
      <c r="BV11" s="1516"/>
      <c r="BW11" s="1516" t="str">
        <f>MID(SUVAHAVUJ!AD5,5,1)</f>
        <v xml:space="preserve"> </v>
      </c>
      <c r="BX11" s="1516"/>
      <c r="BY11" s="1516"/>
      <c r="BZ11" s="1516"/>
      <c r="CA11" s="1516"/>
      <c r="CB11" s="1516"/>
      <c r="CC11" s="1516" t="str">
        <f>MID(SUVAHAVUJ!AD5,6,1)</f>
        <v xml:space="preserve"> </v>
      </c>
      <c r="CD11" s="1516"/>
      <c r="CE11" s="1516"/>
      <c r="CF11" s="1516"/>
      <c r="CG11" s="1516"/>
      <c r="CH11" s="1516" t="str">
        <f>MID(SUVAHAVUJ!AD5,7,1)</f>
        <v xml:space="preserve"> </v>
      </c>
      <c r="CI11" s="1516"/>
      <c r="CJ11" s="1516"/>
      <c r="CK11" s="1516"/>
      <c r="CL11" s="1516"/>
      <c r="CM11" s="1516"/>
      <c r="CN11" s="1516" t="str">
        <f>MID(SUVAHAVUJ!AD5,8,1)</f>
        <v xml:space="preserve"> </v>
      </c>
      <c r="CO11" s="1516"/>
      <c r="CP11" s="1516"/>
      <c r="CQ11" s="1516"/>
      <c r="CR11" s="1516"/>
      <c r="CS11" s="1516" t="str">
        <f>MID(SUVAHAVUJ!AD5,9,1)</f>
        <v xml:space="preserve"> </v>
      </c>
      <c r="CT11" s="1516"/>
      <c r="CU11" s="1516"/>
      <c r="CV11" s="1516"/>
      <c r="CW11" s="1516"/>
      <c r="CX11" s="1516"/>
      <c r="CY11" s="1516" t="str">
        <f>MID(SUVAHAVUJ!AD5,10,1)</f>
        <v xml:space="preserve"> </v>
      </c>
      <c r="CZ11" s="1516"/>
      <c r="DA11" s="1516"/>
      <c r="DB11" s="1516"/>
      <c r="DC11" s="1516"/>
      <c r="DD11" s="1516" t="str">
        <f>MID(SUVAHAVUJ!AD5,11,1)</f>
        <v>0</v>
      </c>
      <c r="DE11" s="1516"/>
      <c r="DF11" s="1516"/>
      <c r="DG11" s="1516"/>
      <c r="DH11" s="1516"/>
      <c r="DI11" s="1522"/>
      <c r="DJ11" s="703"/>
      <c r="DK11" s="704"/>
      <c r="DL11" s="1509" t="str">
        <f>MID(SUVAHAVUJ!AE5,1,1)</f>
        <v xml:space="preserve"> </v>
      </c>
      <c r="DM11" s="1509"/>
      <c r="DN11" s="1509"/>
      <c r="DO11" s="1509"/>
      <c r="DP11" s="1509"/>
      <c r="DQ11" s="1509"/>
      <c r="DR11" s="1509" t="str">
        <f>MID(SUVAHAVUJ!AE5,2,1)</f>
        <v xml:space="preserve"> </v>
      </c>
      <c r="DS11" s="1509"/>
      <c r="DT11" s="1509"/>
      <c r="DU11" s="1509"/>
      <c r="DV11" s="1509"/>
      <c r="DW11" s="1509" t="str">
        <f>MID(SUVAHAVUJ!AE5,3,1)</f>
        <v xml:space="preserve"> </v>
      </c>
      <c r="DX11" s="1509"/>
      <c r="DY11" s="1509"/>
      <c r="DZ11" s="1509"/>
      <c r="EA11" s="1509"/>
      <c r="EB11" s="1509"/>
      <c r="EC11" s="1509" t="str">
        <f>MID(SUVAHAVUJ!AE5,4,1)</f>
        <v xml:space="preserve"> </v>
      </c>
      <c r="ED11" s="1509"/>
      <c r="EE11" s="1509"/>
      <c r="EF11" s="1509"/>
      <c r="EG11" s="1509"/>
      <c r="EH11" s="1509" t="str">
        <f>MID(SUVAHAVUJ!AE5,5,1)</f>
        <v xml:space="preserve"> </v>
      </c>
      <c r="EI11" s="1509"/>
      <c r="EJ11" s="1509"/>
      <c r="EK11" s="1509"/>
      <c r="EL11" s="1509"/>
      <c r="EM11" s="1509"/>
      <c r="EN11" s="1509" t="str">
        <f>MID(SUVAHAVUJ!AE5,6,1)</f>
        <v xml:space="preserve"> </v>
      </c>
      <c r="EO11" s="1509"/>
      <c r="EP11" s="1509"/>
      <c r="EQ11" s="1509"/>
      <c r="ER11" s="1509"/>
      <c r="ES11" s="1509" t="str">
        <f>MID(SUVAHAVUJ!AE5,7,1)</f>
        <v xml:space="preserve"> </v>
      </c>
      <c r="ET11" s="1509"/>
      <c r="EU11" s="1509"/>
      <c r="EV11" s="1509"/>
      <c r="EW11" s="1509"/>
      <c r="EX11" s="1509"/>
      <c r="EY11" s="1509" t="str">
        <f>MID(SUVAHAVUJ!AE5,8,1)</f>
        <v xml:space="preserve"> </v>
      </c>
      <c r="EZ11" s="1509"/>
      <c r="FA11" s="1509"/>
      <c r="FB11" s="1509"/>
      <c r="FC11" s="1509"/>
      <c r="FD11" s="1509" t="str">
        <f>MID(SUVAHAVUJ!AE5,9,1)</f>
        <v xml:space="preserve"> </v>
      </c>
      <c r="FE11" s="1509"/>
      <c r="FF11" s="1509"/>
      <c r="FG11" s="1509"/>
      <c r="FH11" s="1509"/>
      <c r="FI11" s="1509"/>
      <c r="FJ11" s="1509" t="str">
        <f>MID(SUVAHAVUJ!AE5,10,1)</f>
        <v xml:space="preserve"> </v>
      </c>
      <c r="FK11" s="1509"/>
      <c r="FL11" s="1509"/>
      <c r="FM11" s="1509"/>
      <c r="FN11" s="1509"/>
      <c r="FO11" s="1516" t="str">
        <f>MID(SUVAHAVUJ!AE5,11,1)</f>
        <v>0</v>
      </c>
      <c r="FP11" s="1516"/>
      <c r="FQ11" s="1516"/>
      <c r="FR11" s="1516"/>
      <c r="FS11" s="1522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6"/>
      <c r="GL11" s="1506"/>
      <c r="GM11" s="1506"/>
      <c r="GN11" s="1506"/>
      <c r="GO11" s="1506"/>
      <c r="GP11" s="1506"/>
      <c r="GQ11" s="1506"/>
      <c r="GR11" s="1506"/>
      <c r="GS11" s="1506"/>
      <c r="GT11" s="1506"/>
      <c r="GU11" s="1506"/>
      <c r="GV11" s="1506"/>
      <c r="GW11" s="1506"/>
    </row>
    <row r="12" spans="2:205" ht="23.25" customHeight="1">
      <c r="B12" s="1502"/>
      <c r="C12" s="1502"/>
      <c r="D12" s="1502"/>
      <c r="E12" s="1502"/>
      <c r="F12" s="1502"/>
      <c r="G12" s="1502"/>
      <c r="H12" s="1502"/>
      <c r="I12" s="1502"/>
      <c r="J12" s="1502"/>
      <c r="K12" s="1502"/>
      <c r="L12" s="1504"/>
      <c r="M12" s="1504"/>
      <c r="N12" s="1504"/>
      <c r="O12" s="1504"/>
      <c r="P12" s="1504"/>
      <c r="Q12" s="1504"/>
      <c r="R12" s="1504"/>
      <c r="S12" s="1504"/>
      <c r="T12" s="1504"/>
      <c r="U12" s="1504"/>
      <c r="V12" s="1504"/>
      <c r="W12" s="1504"/>
      <c r="X12" s="1504"/>
      <c r="Y12" s="1504"/>
      <c r="Z12" s="1504"/>
      <c r="AA12" s="1504"/>
      <c r="AB12" s="1504"/>
      <c r="AC12" s="1504"/>
      <c r="AD12" s="1504"/>
      <c r="AE12" s="1504"/>
      <c r="AF12" s="1504"/>
      <c r="AG12" s="1504"/>
      <c r="AH12" s="1504"/>
      <c r="AI12" s="1504"/>
      <c r="AJ12" s="1504"/>
      <c r="AK12" s="1504"/>
      <c r="AL12" s="1504"/>
      <c r="AM12" s="1504"/>
      <c r="AN12" s="1504"/>
      <c r="AO12" s="1504"/>
      <c r="AP12" s="1504"/>
      <c r="AQ12" s="1505"/>
      <c r="AR12" s="1505"/>
      <c r="AS12" s="1505"/>
      <c r="AT12" s="1505"/>
      <c r="AU12" s="1505"/>
      <c r="AV12" s="1505"/>
      <c r="AW12" s="1505"/>
      <c r="AX12" s="1505"/>
      <c r="AY12" s="703"/>
      <c r="AZ12" s="704"/>
      <c r="BA12" s="1509" t="str">
        <f>MID(SUVAHAVUJ!AF5,1,1)</f>
        <v xml:space="preserve"> </v>
      </c>
      <c r="BB12" s="1509"/>
      <c r="BC12" s="1509"/>
      <c r="BD12" s="1509"/>
      <c r="BE12" s="1509"/>
      <c r="BF12" s="1509"/>
      <c r="BG12" s="1509" t="str">
        <f>MID(SUVAHAVUJ!AF5,2,1)</f>
        <v xml:space="preserve"> </v>
      </c>
      <c r="BH12" s="1509"/>
      <c r="BI12" s="1509"/>
      <c r="BJ12" s="1509"/>
      <c r="BK12" s="1509"/>
      <c r="BL12" s="1509" t="str">
        <f>MID(SUVAHAVUJ!AF5,3,1)</f>
        <v xml:space="preserve"> </v>
      </c>
      <c r="BM12" s="1509"/>
      <c r="BN12" s="1509"/>
      <c r="BO12" s="1509"/>
      <c r="BP12" s="1509"/>
      <c r="BQ12" s="1509"/>
      <c r="BR12" s="1509" t="str">
        <f>MID(SUVAHAVUJ!AF5,4,1)</f>
        <v xml:space="preserve"> </v>
      </c>
      <c r="BS12" s="1509"/>
      <c r="BT12" s="1509"/>
      <c r="BU12" s="1509"/>
      <c r="BV12" s="1509"/>
      <c r="BW12" s="1509" t="str">
        <f>MID(SUVAHAVUJ!AF5,5,1)</f>
        <v xml:space="preserve"> </v>
      </c>
      <c r="BX12" s="1509"/>
      <c r="BY12" s="1509"/>
      <c r="BZ12" s="1509"/>
      <c r="CA12" s="1509"/>
      <c r="CB12" s="1509"/>
      <c r="CC12" s="1509" t="str">
        <f>MID(SUVAHAVUJ!AF5,6,1)</f>
        <v xml:space="preserve"> </v>
      </c>
      <c r="CD12" s="1509"/>
      <c r="CE12" s="1509"/>
      <c r="CF12" s="1509"/>
      <c r="CG12" s="1509"/>
      <c r="CH12" s="1509" t="str">
        <f>MID(SUVAHAVUJ!AF5,7,1)</f>
        <v xml:space="preserve"> </v>
      </c>
      <c r="CI12" s="1509"/>
      <c r="CJ12" s="1509"/>
      <c r="CK12" s="1509"/>
      <c r="CL12" s="1509"/>
      <c r="CM12" s="1509"/>
      <c r="CN12" s="1509" t="str">
        <f>MID(SUVAHAVUJ!AF5,8,1)</f>
        <v xml:space="preserve"> </v>
      </c>
      <c r="CO12" s="1509"/>
      <c r="CP12" s="1509"/>
      <c r="CQ12" s="1509"/>
      <c r="CR12" s="1509"/>
      <c r="CS12" s="1509" t="str">
        <f>MID(SUVAHAVUJ!AF5,9,1)</f>
        <v xml:space="preserve"> </v>
      </c>
      <c r="CT12" s="1509"/>
      <c r="CU12" s="1509"/>
      <c r="CV12" s="1509"/>
      <c r="CW12" s="1509"/>
      <c r="CX12" s="1509"/>
      <c r="CY12" s="1509" t="str">
        <f>MID(SUVAHAVUJ!AF5,10,1)</f>
        <v xml:space="preserve"> </v>
      </c>
      <c r="CZ12" s="1509"/>
      <c r="DA12" s="1509"/>
      <c r="DB12" s="1509"/>
      <c r="DC12" s="1509"/>
      <c r="DD12" s="1509" t="str">
        <f>MID(SUVAHAVUJ!AF5,11,1)</f>
        <v>0</v>
      </c>
      <c r="DE12" s="1509"/>
      <c r="DF12" s="1509"/>
      <c r="DG12" s="1509"/>
      <c r="DH12" s="1509"/>
      <c r="DI12" s="1525"/>
      <c r="DJ12" s="1507"/>
      <c r="DK12" s="1507"/>
      <c r="DL12" s="1507"/>
      <c r="DM12" s="1507"/>
      <c r="DN12" s="1507"/>
      <c r="DO12" s="1507"/>
      <c r="DP12" s="1507"/>
      <c r="DQ12" s="1507"/>
      <c r="DR12" s="1507"/>
      <c r="DS12" s="1507"/>
      <c r="DT12" s="1507"/>
      <c r="DU12" s="1507"/>
      <c r="DV12" s="1507"/>
      <c r="DW12" s="1507"/>
      <c r="DX12" s="1507"/>
      <c r="DY12" s="1507"/>
      <c r="DZ12" s="1507"/>
      <c r="EA12" s="1507"/>
      <c r="EB12" s="1507"/>
      <c r="EC12" s="1507"/>
      <c r="ED12" s="1507"/>
      <c r="EE12" s="1507"/>
      <c r="EF12" s="1507"/>
      <c r="EG12" s="1507"/>
      <c r="EH12" s="1507"/>
      <c r="EI12" s="1507"/>
      <c r="EJ12" s="1507"/>
      <c r="EK12" s="1507"/>
      <c r="EL12" s="1507"/>
      <c r="EM12" s="1507"/>
      <c r="EN12" s="703"/>
      <c r="EO12" s="704"/>
      <c r="EP12" s="1509" t="str">
        <f>MID(SUVAHAVUJ!AG5,1,1)</f>
        <v xml:space="preserve"> </v>
      </c>
      <c r="EQ12" s="1509"/>
      <c r="ER12" s="1509"/>
      <c r="ES12" s="1509"/>
      <c r="ET12" s="1509"/>
      <c r="EU12" s="1509"/>
      <c r="EV12" s="1509" t="str">
        <f>MID(SUVAHAVUJ!AG5,2,1)</f>
        <v xml:space="preserve"> </v>
      </c>
      <c r="EW12" s="1509"/>
      <c r="EX12" s="1509"/>
      <c r="EY12" s="1509"/>
      <c r="EZ12" s="1509"/>
      <c r="FA12" s="1509" t="str">
        <f>MID(SUVAHAVUJ!AG5,3,1)</f>
        <v xml:space="preserve"> </v>
      </c>
      <c r="FB12" s="1509"/>
      <c r="FC12" s="1509"/>
      <c r="FD12" s="1509"/>
      <c r="FE12" s="1509"/>
      <c r="FF12" s="1509"/>
      <c r="FG12" s="1509" t="str">
        <f>MID(SUVAHAVUJ!AG5,4,1)</f>
        <v xml:space="preserve"> </v>
      </c>
      <c r="FH12" s="1509"/>
      <c r="FI12" s="1509"/>
      <c r="FJ12" s="1509"/>
      <c r="FK12" s="1509"/>
      <c r="FL12" s="1509" t="str">
        <f>MID(SUVAHAVUJ!AG5,5,1)</f>
        <v xml:space="preserve"> </v>
      </c>
      <c r="FM12" s="1509"/>
      <c r="FN12" s="1509"/>
      <c r="FO12" s="1509"/>
      <c r="FP12" s="1509"/>
      <c r="FQ12" s="1509"/>
      <c r="FR12" s="1509" t="str">
        <f>MID(SUVAHAVUJ!AG5,6,1)</f>
        <v xml:space="preserve"> </v>
      </c>
      <c r="FS12" s="1509"/>
      <c r="FT12" s="1509"/>
      <c r="FU12" s="1509"/>
      <c r="FV12" s="1509"/>
      <c r="FW12" s="1509" t="str">
        <f>MID(SUVAHAVUJ!AG5,7,1)</f>
        <v xml:space="preserve"> </v>
      </c>
      <c r="FX12" s="1509"/>
      <c r="FY12" s="1509"/>
      <c r="FZ12" s="1509"/>
      <c r="GA12" s="1509"/>
      <c r="GB12" s="1509"/>
      <c r="GC12" s="1509" t="str">
        <f>MID(SUVAHAVUJ!AG5,8,1)</f>
        <v xml:space="preserve"> </v>
      </c>
      <c r="GD12" s="1509"/>
      <c r="GE12" s="1509"/>
      <c r="GF12" s="1509"/>
      <c r="GG12" s="1509"/>
      <c r="GH12" s="1509" t="str">
        <f>MID(SUVAHAVUJ!AG5,9,1)</f>
        <v xml:space="preserve"> </v>
      </c>
      <c r="GI12" s="1509"/>
      <c r="GJ12" s="1509"/>
      <c r="GK12" s="1509"/>
      <c r="GL12" s="1509"/>
      <c r="GM12" s="1509"/>
      <c r="GN12" s="1509" t="str">
        <f>MID(SUVAHAVUJ!AG5,10,1)</f>
        <v xml:space="preserve"> </v>
      </c>
      <c r="GO12" s="1509"/>
      <c r="GP12" s="1509"/>
      <c r="GQ12" s="1509"/>
      <c r="GR12" s="1509"/>
      <c r="GS12" s="1516" t="str">
        <f>MID(SUVAHAVUJ!AG5,11,1)</f>
        <v>0</v>
      </c>
      <c r="GT12" s="1516"/>
      <c r="GU12" s="1516"/>
      <c r="GV12" s="1516"/>
      <c r="GW12" s="1522"/>
    </row>
    <row r="13" spans="2:205" s="691" customFormat="1" ht="23.25" customHeight="1">
      <c r="B13" s="1517" t="s">
        <v>2497</v>
      </c>
      <c r="C13" s="1517"/>
      <c r="D13" s="1517"/>
      <c r="E13" s="1517"/>
      <c r="F13" s="1517"/>
      <c r="G13" s="1517"/>
      <c r="H13" s="1517"/>
      <c r="I13" s="1517"/>
      <c r="J13" s="1517"/>
      <c r="K13" s="1517"/>
      <c r="L13" s="1518" t="s">
        <v>3343</v>
      </c>
      <c r="M13" s="1519"/>
      <c r="N13" s="1519"/>
      <c r="O13" s="1519"/>
      <c r="P13" s="1519"/>
      <c r="Q13" s="1519"/>
      <c r="R13" s="1519"/>
      <c r="S13" s="1519"/>
      <c r="T13" s="1519"/>
      <c r="U13" s="1519"/>
      <c r="V13" s="1519"/>
      <c r="W13" s="1519"/>
      <c r="X13" s="1519"/>
      <c r="Y13" s="1519"/>
      <c r="Z13" s="1519"/>
      <c r="AA13" s="1519"/>
      <c r="AB13" s="1519"/>
      <c r="AC13" s="1519"/>
      <c r="AD13" s="1519"/>
      <c r="AE13" s="1519"/>
      <c r="AF13" s="1519"/>
      <c r="AG13" s="1519"/>
      <c r="AH13" s="1519"/>
      <c r="AI13" s="1519"/>
      <c r="AJ13" s="1519"/>
      <c r="AK13" s="1519"/>
      <c r="AL13" s="1519"/>
      <c r="AM13" s="1519"/>
      <c r="AN13" s="1519"/>
      <c r="AO13" s="1519"/>
      <c r="AP13" s="1519"/>
      <c r="AQ13" s="1520" t="s">
        <v>997</v>
      </c>
      <c r="AR13" s="1520"/>
      <c r="AS13" s="1520"/>
      <c r="AT13" s="1520"/>
      <c r="AU13" s="1520"/>
      <c r="AV13" s="1520"/>
      <c r="AW13" s="1520"/>
      <c r="AX13" s="1520"/>
      <c r="AY13" s="703"/>
      <c r="AZ13" s="704"/>
      <c r="BA13" s="1516" t="str">
        <f>MID(SUVAHAVUJ!AD6,1,1)</f>
        <v xml:space="preserve"> </v>
      </c>
      <c r="BB13" s="1516"/>
      <c r="BC13" s="1516"/>
      <c r="BD13" s="1516"/>
      <c r="BE13" s="1516"/>
      <c r="BF13" s="1516"/>
      <c r="BG13" s="1516" t="str">
        <f>MID(SUVAHAVUJ!AD6,2,1)</f>
        <v xml:space="preserve"> </v>
      </c>
      <c r="BH13" s="1516"/>
      <c r="BI13" s="1516"/>
      <c r="BJ13" s="1516"/>
      <c r="BK13" s="1516"/>
      <c r="BL13" s="1516" t="str">
        <f>MID(SUVAHAVUJ!AD6,3,1)</f>
        <v xml:space="preserve"> </v>
      </c>
      <c r="BM13" s="1516"/>
      <c r="BN13" s="1516"/>
      <c r="BO13" s="1516"/>
      <c r="BP13" s="1516"/>
      <c r="BQ13" s="1516"/>
      <c r="BR13" s="1516" t="str">
        <f>MID(SUVAHAVUJ!AD6,4,1)</f>
        <v xml:space="preserve"> </v>
      </c>
      <c r="BS13" s="1516"/>
      <c r="BT13" s="1516"/>
      <c r="BU13" s="1516"/>
      <c r="BV13" s="1516"/>
      <c r="BW13" s="1516" t="str">
        <f>MID(SUVAHAVUJ!AD6,5,1)</f>
        <v xml:space="preserve"> </v>
      </c>
      <c r="BX13" s="1516"/>
      <c r="BY13" s="1516"/>
      <c r="BZ13" s="1516"/>
      <c r="CA13" s="1516"/>
      <c r="CB13" s="1516"/>
      <c r="CC13" s="1516" t="str">
        <f>MID(SUVAHAVUJ!AD6,6,1)</f>
        <v xml:space="preserve"> </v>
      </c>
      <c r="CD13" s="1516"/>
      <c r="CE13" s="1516"/>
      <c r="CF13" s="1516"/>
      <c r="CG13" s="1516"/>
      <c r="CH13" s="1516" t="str">
        <f>MID(SUVAHAVUJ!AD6,7,1)</f>
        <v xml:space="preserve"> </v>
      </c>
      <c r="CI13" s="1516"/>
      <c r="CJ13" s="1516"/>
      <c r="CK13" s="1516"/>
      <c r="CL13" s="1516"/>
      <c r="CM13" s="1516"/>
      <c r="CN13" s="1516" t="str">
        <f>MID(SUVAHAVUJ!AD6,8,1)</f>
        <v xml:space="preserve"> </v>
      </c>
      <c r="CO13" s="1516"/>
      <c r="CP13" s="1516"/>
      <c r="CQ13" s="1516"/>
      <c r="CR13" s="1516"/>
      <c r="CS13" s="1516" t="str">
        <f>MID(SUVAHAVUJ!AD6,9,1)</f>
        <v xml:space="preserve"> </v>
      </c>
      <c r="CT13" s="1516"/>
      <c r="CU13" s="1516"/>
      <c r="CV13" s="1516"/>
      <c r="CW13" s="1516"/>
      <c r="CX13" s="1516"/>
      <c r="CY13" s="1516" t="str">
        <f>MID(SUVAHAVUJ!AD6,10,1)</f>
        <v xml:space="preserve"> </v>
      </c>
      <c r="CZ13" s="1516"/>
      <c r="DA13" s="1516"/>
      <c r="DB13" s="1516"/>
      <c r="DC13" s="1516"/>
      <c r="DD13" s="1516" t="str">
        <f>MID(SUVAHAVUJ!AD6,11,1)</f>
        <v>0</v>
      </c>
      <c r="DE13" s="1516"/>
      <c r="DF13" s="1516"/>
      <c r="DG13" s="1516"/>
      <c r="DH13" s="1516"/>
      <c r="DI13" s="1522"/>
      <c r="DJ13" s="703"/>
      <c r="DK13" s="704"/>
      <c r="DL13" s="1509" t="str">
        <f>MID(SUVAHAVUJ!AE6,1,1)</f>
        <v xml:space="preserve"> </v>
      </c>
      <c r="DM13" s="1509"/>
      <c r="DN13" s="1509"/>
      <c r="DO13" s="1509"/>
      <c r="DP13" s="1509"/>
      <c r="DQ13" s="1509"/>
      <c r="DR13" s="1509" t="str">
        <f>MID(SUVAHAVUJ!AE6,2,1)</f>
        <v xml:space="preserve"> </v>
      </c>
      <c r="DS13" s="1509"/>
      <c r="DT13" s="1509"/>
      <c r="DU13" s="1509"/>
      <c r="DV13" s="1509"/>
      <c r="DW13" s="1509" t="str">
        <f>MID(SUVAHAVUJ!AE6,3,1)</f>
        <v xml:space="preserve"> </v>
      </c>
      <c r="DX13" s="1509"/>
      <c r="DY13" s="1509"/>
      <c r="DZ13" s="1509"/>
      <c r="EA13" s="1509"/>
      <c r="EB13" s="1509"/>
      <c r="EC13" s="1509" t="str">
        <f>MID(SUVAHAVUJ!AE6,4,1)</f>
        <v xml:space="preserve"> </v>
      </c>
      <c r="ED13" s="1509"/>
      <c r="EE13" s="1509"/>
      <c r="EF13" s="1509"/>
      <c r="EG13" s="1509"/>
      <c r="EH13" s="1509" t="str">
        <f>MID(SUVAHAVUJ!AE6,5,1)</f>
        <v xml:space="preserve"> </v>
      </c>
      <c r="EI13" s="1509"/>
      <c r="EJ13" s="1509"/>
      <c r="EK13" s="1509"/>
      <c r="EL13" s="1509"/>
      <c r="EM13" s="1509"/>
      <c r="EN13" s="1509" t="str">
        <f>MID(SUVAHAVUJ!AE6,6,1)</f>
        <v xml:space="preserve"> </v>
      </c>
      <c r="EO13" s="1509"/>
      <c r="EP13" s="1509"/>
      <c r="EQ13" s="1509"/>
      <c r="ER13" s="1509"/>
      <c r="ES13" s="1509" t="str">
        <f>MID(SUVAHAVUJ!AE6,7,1)</f>
        <v xml:space="preserve"> </v>
      </c>
      <c r="ET13" s="1509"/>
      <c r="EU13" s="1509"/>
      <c r="EV13" s="1509"/>
      <c r="EW13" s="1509"/>
      <c r="EX13" s="1509"/>
      <c r="EY13" s="1509" t="str">
        <f>MID(SUVAHAVUJ!AE6,8,1)</f>
        <v xml:space="preserve"> </v>
      </c>
      <c r="EZ13" s="1509"/>
      <c r="FA13" s="1509"/>
      <c r="FB13" s="1509"/>
      <c r="FC13" s="1509"/>
      <c r="FD13" s="1509" t="str">
        <f>MID(SUVAHAVUJ!AE6,9,1)</f>
        <v xml:space="preserve"> </v>
      </c>
      <c r="FE13" s="1509"/>
      <c r="FF13" s="1509"/>
      <c r="FG13" s="1509"/>
      <c r="FH13" s="1509"/>
      <c r="FI13" s="1509"/>
      <c r="FJ13" s="1509" t="str">
        <f>MID(SUVAHAVUJ!AE6,10,1)</f>
        <v xml:space="preserve"> </v>
      </c>
      <c r="FK13" s="1509"/>
      <c r="FL13" s="1509"/>
      <c r="FM13" s="1509"/>
      <c r="FN13" s="1509"/>
      <c r="FO13" s="1516" t="str">
        <f>MID(SUVAHAVUJ!AE6,11,1)</f>
        <v>0</v>
      </c>
      <c r="FP13" s="1516"/>
      <c r="FQ13" s="1516"/>
      <c r="FR13" s="1516"/>
      <c r="FS13" s="1522"/>
      <c r="FT13" s="1506"/>
      <c r="FU13" s="1506"/>
      <c r="FV13" s="1506"/>
      <c r="FW13" s="1506"/>
      <c r="FX13" s="1506"/>
      <c r="FY13" s="1506"/>
      <c r="FZ13" s="1506"/>
      <c r="GA13" s="1506"/>
      <c r="GB13" s="1506"/>
      <c r="GC13" s="1506"/>
      <c r="GD13" s="1506"/>
      <c r="GE13" s="1506"/>
      <c r="GF13" s="1506"/>
      <c r="GG13" s="1506"/>
      <c r="GH13" s="1506"/>
      <c r="GI13" s="1506"/>
      <c r="GJ13" s="1506"/>
      <c r="GK13" s="1506"/>
      <c r="GL13" s="1506"/>
      <c r="GM13" s="1506"/>
      <c r="GN13" s="1506"/>
      <c r="GO13" s="1506"/>
      <c r="GP13" s="1506"/>
      <c r="GQ13" s="1506"/>
      <c r="GR13" s="1506"/>
      <c r="GS13" s="1506"/>
      <c r="GT13" s="1506"/>
      <c r="GU13" s="1506"/>
      <c r="GV13" s="1506"/>
      <c r="GW13" s="1506"/>
    </row>
    <row r="14" spans="2:205" ht="23.25" customHeight="1">
      <c r="B14" s="1517"/>
      <c r="C14" s="1517"/>
      <c r="D14" s="1517"/>
      <c r="E14" s="1517"/>
      <c r="F14" s="1517"/>
      <c r="G14" s="1517"/>
      <c r="H14" s="1517"/>
      <c r="I14" s="1517"/>
      <c r="J14" s="1517"/>
      <c r="K14" s="1517"/>
      <c r="L14" s="1519"/>
      <c r="M14" s="1519"/>
      <c r="N14" s="1519"/>
      <c r="O14" s="1519"/>
      <c r="P14" s="1519"/>
      <c r="Q14" s="1519"/>
      <c r="R14" s="1519"/>
      <c r="S14" s="1519"/>
      <c r="T14" s="1519"/>
      <c r="U14" s="1519"/>
      <c r="V14" s="1519"/>
      <c r="W14" s="1519"/>
      <c r="X14" s="1519"/>
      <c r="Y14" s="1519"/>
      <c r="Z14" s="1519"/>
      <c r="AA14" s="1519"/>
      <c r="AB14" s="1519"/>
      <c r="AC14" s="1519"/>
      <c r="AD14" s="1519"/>
      <c r="AE14" s="1519"/>
      <c r="AF14" s="1519"/>
      <c r="AG14" s="1519"/>
      <c r="AH14" s="1519"/>
      <c r="AI14" s="1519"/>
      <c r="AJ14" s="1519"/>
      <c r="AK14" s="1519"/>
      <c r="AL14" s="1519"/>
      <c r="AM14" s="1519"/>
      <c r="AN14" s="1519"/>
      <c r="AO14" s="1519"/>
      <c r="AP14" s="1519"/>
      <c r="AQ14" s="1520"/>
      <c r="AR14" s="1520"/>
      <c r="AS14" s="1520"/>
      <c r="AT14" s="1520"/>
      <c r="AU14" s="1520"/>
      <c r="AV14" s="1520"/>
      <c r="AW14" s="1520"/>
      <c r="AX14" s="1520"/>
      <c r="AY14" s="703"/>
      <c r="AZ14" s="704"/>
      <c r="BA14" s="1509" t="str">
        <f>MID(SUVAHAVUJ!AF6,1,1)</f>
        <v xml:space="preserve"> </v>
      </c>
      <c r="BB14" s="1509"/>
      <c r="BC14" s="1509"/>
      <c r="BD14" s="1509"/>
      <c r="BE14" s="1509"/>
      <c r="BF14" s="1509"/>
      <c r="BG14" s="1509" t="str">
        <f>MID(SUVAHAVUJ!AF6,2,1)</f>
        <v xml:space="preserve"> </v>
      </c>
      <c r="BH14" s="1509"/>
      <c r="BI14" s="1509"/>
      <c r="BJ14" s="1509"/>
      <c r="BK14" s="1509"/>
      <c r="BL14" s="1509" t="str">
        <f>MID(SUVAHAVUJ!AF6,3,1)</f>
        <v xml:space="preserve"> </v>
      </c>
      <c r="BM14" s="1509"/>
      <c r="BN14" s="1509"/>
      <c r="BO14" s="1509"/>
      <c r="BP14" s="1509"/>
      <c r="BQ14" s="1509"/>
      <c r="BR14" s="1509" t="str">
        <f>MID(SUVAHAVUJ!AF6,4,1)</f>
        <v xml:space="preserve"> </v>
      </c>
      <c r="BS14" s="1509"/>
      <c r="BT14" s="1509"/>
      <c r="BU14" s="1509"/>
      <c r="BV14" s="1509"/>
      <c r="BW14" s="1509" t="str">
        <f>MID(SUVAHAVUJ!AF6,5,1)</f>
        <v xml:space="preserve"> </v>
      </c>
      <c r="BX14" s="1509"/>
      <c r="BY14" s="1509"/>
      <c r="BZ14" s="1509"/>
      <c r="CA14" s="1509"/>
      <c r="CB14" s="1509"/>
      <c r="CC14" s="1509" t="str">
        <f>MID(SUVAHAVUJ!AF6,6,1)</f>
        <v xml:space="preserve"> </v>
      </c>
      <c r="CD14" s="1509"/>
      <c r="CE14" s="1509"/>
      <c r="CF14" s="1509"/>
      <c r="CG14" s="1509"/>
      <c r="CH14" s="1509" t="str">
        <f>MID(SUVAHAVUJ!AF6,7,1)</f>
        <v xml:space="preserve"> </v>
      </c>
      <c r="CI14" s="1509"/>
      <c r="CJ14" s="1509"/>
      <c r="CK14" s="1509"/>
      <c r="CL14" s="1509"/>
      <c r="CM14" s="1509"/>
      <c r="CN14" s="1509" t="str">
        <f>MID(SUVAHAVUJ!AF6,8,1)</f>
        <v xml:space="preserve"> </v>
      </c>
      <c r="CO14" s="1509"/>
      <c r="CP14" s="1509"/>
      <c r="CQ14" s="1509"/>
      <c r="CR14" s="1509"/>
      <c r="CS14" s="1509" t="str">
        <f>MID(SUVAHAVUJ!AF6,9,1)</f>
        <v xml:space="preserve"> </v>
      </c>
      <c r="CT14" s="1509"/>
      <c r="CU14" s="1509"/>
      <c r="CV14" s="1509"/>
      <c r="CW14" s="1509"/>
      <c r="CX14" s="1509"/>
      <c r="CY14" s="1509" t="str">
        <f>MID(SUVAHAVUJ!AF6,10,1)</f>
        <v xml:space="preserve"> </v>
      </c>
      <c r="CZ14" s="1509"/>
      <c r="DA14" s="1509"/>
      <c r="DB14" s="1509"/>
      <c r="DC14" s="1509"/>
      <c r="DD14" s="1509" t="str">
        <f>MID(SUVAHAVUJ!AF6,11,1)</f>
        <v>0</v>
      </c>
      <c r="DE14" s="1509"/>
      <c r="DF14" s="1509"/>
      <c r="DG14" s="1509"/>
      <c r="DH14" s="1509"/>
      <c r="DI14" s="1525"/>
      <c r="DJ14" s="1507"/>
      <c r="DK14" s="1507"/>
      <c r="DL14" s="1507"/>
      <c r="DM14" s="1507"/>
      <c r="DN14" s="1507"/>
      <c r="DO14" s="1507"/>
      <c r="DP14" s="1507"/>
      <c r="DQ14" s="1507"/>
      <c r="DR14" s="1507"/>
      <c r="DS14" s="1507"/>
      <c r="DT14" s="1507"/>
      <c r="DU14" s="1507"/>
      <c r="DV14" s="1507"/>
      <c r="DW14" s="1507"/>
      <c r="DX14" s="1507"/>
      <c r="DY14" s="1507"/>
      <c r="DZ14" s="1507"/>
      <c r="EA14" s="1507"/>
      <c r="EB14" s="1507"/>
      <c r="EC14" s="1507"/>
      <c r="ED14" s="1507"/>
      <c r="EE14" s="1507"/>
      <c r="EF14" s="1507"/>
      <c r="EG14" s="1507"/>
      <c r="EH14" s="1507"/>
      <c r="EI14" s="1507"/>
      <c r="EJ14" s="1507"/>
      <c r="EK14" s="1507"/>
      <c r="EL14" s="1507"/>
      <c r="EM14" s="1507"/>
      <c r="EN14" s="703"/>
      <c r="EO14" s="704"/>
      <c r="EP14" s="1509" t="str">
        <f>MID(SUVAHAVUJ!AG6,1,1)</f>
        <v xml:space="preserve"> </v>
      </c>
      <c r="EQ14" s="1509"/>
      <c r="ER14" s="1509"/>
      <c r="ES14" s="1509"/>
      <c r="ET14" s="1509"/>
      <c r="EU14" s="1509"/>
      <c r="EV14" s="1509" t="str">
        <f>MID(SUVAHAVUJ!AG6,2,1)</f>
        <v xml:space="preserve"> </v>
      </c>
      <c r="EW14" s="1509"/>
      <c r="EX14" s="1509"/>
      <c r="EY14" s="1509"/>
      <c r="EZ14" s="1509"/>
      <c r="FA14" s="1509" t="str">
        <f>MID(SUVAHAVUJ!AG6,3,1)</f>
        <v xml:space="preserve"> </v>
      </c>
      <c r="FB14" s="1509"/>
      <c r="FC14" s="1509"/>
      <c r="FD14" s="1509"/>
      <c r="FE14" s="1509"/>
      <c r="FF14" s="1509"/>
      <c r="FG14" s="1509" t="str">
        <f>MID(SUVAHAVUJ!AG6,4,1)</f>
        <v xml:space="preserve"> </v>
      </c>
      <c r="FH14" s="1509"/>
      <c r="FI14" s="1509"/>
      <c r="FJ14" s="1509"/>
      <c r="FK14" s="1509"/>
      <c r="FL14" s="1509" t="str">
        <f>MID(SUVAHAVUJ!AG6,5,1)</f>
        <v xml:space="preserve"> </v>
      </c>
      <c r="FM14" s="1509"/>
      <c r="FN14" s="1509"/>
      <c r="FO14" s="1509"/>
      <c r="FP14" s="1509"/>
      <c r="FQ14" s="1509"/>
      <c r="FR14" s="1509" t="str">
        <f>MID(SUVAHAVUJ!AG6,6,1)</f>
        <v xml:space="preserve"> </v>
      </c>
      <c r="FS14" s="1509"/>
      <c r="FT14" s="1509"/>
      <c r="FU14" s="1509"/>
      <c r="FV14" s="1509"/>
      <c r="FW14" s="1509" t="str">
        <f>MID(SUVAHAVUJ!AG6,7,1)</f>
        <v xml:space="preserve"> </v>
      </c>
      <c r="FX14" s="1509"/>
      <c r="FY14" s="1509"/>
      <c r="FZ14" s="1509"/>
      <c r="GA14" s="1509"/>
      <c r="GB14" s="1509"/>
      <c r="GC14" s="1509" t="str">
        <f>MID(SUVAHAVUJ!AG6,8,1)</f>
        <v xml:space="preserve"> </v>
      </c>
      <c r="GD14" s="1509"/>
      <c r="GE14" s="1509"/>
      <c r="GF14" s="1509"/>
      <c r="GG14" s="1509"/>
      <c r="GH14" s="1509" t="str">
        <f>MID(SUVAHAVUJ!AG6,9,1)</f>
        <v xml:space="preserve"> </v>
      </c>
      <c r="GI14" s="1509"/>
      <c r="GJ14" s="1509"/>
      <c r="GK14" s="1509"/>
      <c r="GL14" s="1509"/>
      <c r="GM14" s="1509"/>
      <c r="GN14" s="1509" t="str">
        <f>MID(SUVAHAVUJ!AG6,10,1)</f>
        <v xml:space="preserve"> </v>
      </c>
      <c r="GO14" s="1509"/>
      <c r="GP14" s="1509"/>
      <c r="GQ14" s="1509"/>
      <c r="GR14" s="1509"/>
      <c r="GS14" s="1516" t="str">
        <f>MID(SUVAHAVUJ!AG6,11,1)</f>
        <v>0</v>
      </c>
      <c r="GT14" s="1516"/>
      <c r="GU14" s="1516"/>
      <c r="GV14" s="1516"/>
      <c r="GW14" s="1522"/>
    </row>
    <row r="15" spans="2:205" s="691" customFormat="1" ht="24" customHeight="1">
      <c r="B15" s="1521" t="s">
        <v>2500</v>
      </c>
      <c r="C15" s="1521"/>
      <c r="D15" s="1521"/>
      <c r="E15" s="1521"/>
      <c r="F15" s="1521"/>
      <c r="G15" s="1521"/>
      <c r="H15" s="1521"/>
      <c r="I15" s="1521"/>
      <c r="J15" s="1521"/>
      <c r="K15" s="1521"/>
      <c r="L15" s="1518" t="s">
        <v>3353</v>
      </c>
      <c r="M15" s="1519"/>
      <c r="N15" s="1519"/>
      <c r="O15" s="1519"/>
      <c r="P15" s="1519"/>
      <c r="Q15" s="1519"/>
      <c r="R15" s="1519"/>
      <c r="S15" s="1519"/>
      <c r="T15" s="1519"/>
      <c r="U15" s="1519"/>
      <c r="V15" s="1519"/>
      <c r="W15" s="1519"/>
      <c r="X15" s="1519"/>
      <c r="Y15" s="1519"/>
      <c r="Z15" s="1519"/>
      <c r="AA15" s="1519"/>
      <c r="AB15" s="1519"/>
      <c r="AC15" s="1519"/>
      <c r="AD15" s="1519"/>
      <c r="AE15" s="1519"/>
      <c r="AF15" s="1519"/>
      <c r="AG15" s="1519"/>
      <c r="AH15" s="1519"/>
      <c r="AI15" s="1519"/>
      <c r="AJ15" s="1519"/>
      <c r="AK15" s="1519"/>
      <c r="AL15" s="1519"/>
      <c r="AM15" s="1519"/>
      <c r="AN15" s="1519"/>
      <c r="AO15" s="1519"/>
      <c r="AP15" s="1519"/>
      <c r="AQ15" s="1520" t="s">
        <v>1007</v>
      </c>
      <c r="AR15" s="1520"/>
      <c r="AS15" s="1520"/>
      <c r="AT15" s="1520"/>
      <c r="AU15" s="1520"/>
      <c r="AV15" s="1520"/>
      <c r="AW15" s="1520"/>
      <c r="AX15" s="1520"/>
      <c r="AY15" s="703"/>
      <c r="AZ15" s="704"/>
      <c r="BA15" s="1516" t="str">
        <f>MID(SUVAHAVUJ!AD7,1,1)</f>
        <v xml:space="preserve"> </v>
      </c>
      <c r="BB15" s="1516"/>
      <c r="BC15" s="1516"/>
      <c r="BD15" s="1516"/>
      <c r="BE15" s="1516"/>
      <c r="BF15" s="1516"/>
      <c r="BG15" s="1516" t="str">
        <f>MID(SUVAHAVUJ!AD7,2,1)</f>
        <v xml:space="preserve"> </v>
      </c>
      <c r="BH15" s="1516"/>
      <c r="BI15" s="1516"/>
      <c r="BJ15" s="1516"/>
      <c r="BK15" s="1516"/>
      <c r="BL15" s="1516" t="str">
        <f>MID(SUVAHAVUJ!AD7,3,1)</f>
        <v xml:space="preserve"> </v>
      </c>
      <c r="BM15" s="1516"/>
      <c r="BN15" s="1516"/>
      <c r="BO15" s="1516"/>
      <c r="BP15" s="1516"/>
      <c r="BQ15" s="1516"/>
      <c r="BR15" s="1516" t="str">
        <f>MID(SUVAHAVUJ!AD7,4,1)</f>
        <v xml:space="preserve"> </v>
      </c>
      <c r="BS15" s="1516"/>
      <c r="BT15" s="1516"/>
      <c r="BU15" s="1516"/>
      <c r="BV15" s="1516"/>
      <c r="BW15" s="1516" t="str">
        <f>MID(SUVAHAVUJ!AD7,5,1)</f>
        <v xml:space="preserve"> </v>
      </c>
      <c r="BX15" s="1516"/>
      <c r="BY15" s="1516"/>
      <c r="BZ15" s="1516"/>
      <c r="CA15" s="1516"/>
      <c r="CB15" s="1516"/>
      <c r="CC15" s="1516" t="str">
        <f>MID(SUVAHAVUJ!AD7,6,1)</f>
        <v xml:space="preserve"> </v>
      </c>
      <c r="CD15" s="1516"/>
      <c r="CE15" s="1516"/>
      <c r="CF15" s="1516"/>
      <c r="CG15" s="1516"/>
      <c r="CH15" s="1516" t="str">
        <f>MID(SUVAHAVUJ!AD7,7,1)</f>
        <v xml:space="preserve"> </v>
      </c>
      <c r="CI15" s="1516"/>
      <c r="CJ15" s="1516"/>
      <c r="CK15" s="1516"/>
      <c r="CL15" s="1516"/>
      <c r="CM15" s="1516"/>
      <c r="CN15" s="1516" t="str">
        <f>MID(SUVAHAVUJ!AD7,8,1)</f>
        <v xml:space="preserve"> </v>
      </c>
      <c r="CO15" s="1516"/>
      <c r="CP15" s="1516"/>
      <c r="CQ15" s="1516"/>
      <c r="CR15" s="1516"/>
      <c r="CS15" s="1516" t="str">
        <f>MID(SUVAHAVUJ!AD7,9,1)</f>
        <v xml:space="preserve"> </v>
      </c>
      <c r="CT15" s="1516"/>
      <c r="CU15" s="1516"/>
      <c r="CV15" s="1516"/>
      <c r="CW15" s="1516"/>
      <c r="CX15" s="1516"/>
      <c r="CY15" s="1516" t="str">
        <f>MID(SUVAHAVUJ!AD7,10,1)</f>
        <v xml:space="preserve"> </v>
      </c>
      <c r="CZ15" s="1516"/>
      <c r="DA15" s="1516"/>
      <c r="DB15" s="1516"/>
      <c r="DC15" s="1516"/>
      <c r="DD15" s="1516" t="str">
        <f>MID(SUVAHAVUJ!AD7,11,1)</f>
        <v>0</v>
      </c>
      <c r="DE15" s="1516"/>
      <c r="DF15" s="1516"/>
      <c r="DG15" s="1516"/>
      <c r="DH15" s="1516"/>
      <c r="DI15" s="1522"/>
      <c r="DJ15" s="703"/>
      <c r="DK15" s="704"/>
      <c r="DL15" s="1509" t="str">
        <f>MID(SUVAHAVUJ!AE7,1,1)</f>
        <v xml:space="preserve"> </v>
      </c>
      <c r="DM15" s="1509"/>
      <c r="DN15" s="1509"/>
      <c r="DO15" s="1509"/>
      <c r="DP15" s="1509"/>
      <c r="DQ15" s="1509"/>
      <c r="DR15" s="1509" t="str">
        <f>MID(SUVAHAVUJ!AE7,2,1)</f>
        <v xml:space="preserve"> </v>
      </c>
      <c r="DS15" s="1509"/>
      <c r="DT15" s="1509"/>
      <c r="DU15" s="1509"/>
      <c r="DV15" s="1509"/>
      <c r="DW15" s="1509" t="str">
        <f>MID(SUVAHAVUJ!AE7,3,1)</f>
        <v xml:space="preserve"> </v>
      </c>
      <c r="DX15" s="1509"/>
      <c r="DY15" s="1509"/>
      <c r="DZ15" s="1509"/>
      <c r="EA15" s="1509"/>
      <c r="EB15" s="1509"/>
      <c r="EC15" s="1509" t="str">
        <f>MID(SUVAHAVUJ!AE7,4,1)</f>
        <v xml:space="preserve"> </v>
      </c>
      <c r="ED15" s="1509"/>
      <c r="EE15" s="1509"/>
      <c r="EF15" s="1509"/>
      <c r="EG15" s="1509"/>
      <c r="EH15" s="1509" t="str">
        <f>MID(SUVAHAVUJ!AE7,5,1)</f>
        <v xml:space="preserve"> </v>
      </c>
      <c r="EI15" s="1509"/>
      <c r="EJ15" s="1509"/>
      <c r="EK15" s="1509"/>
      <c r="EL15" s="1509"/>
      <c r="EM15" s="1509"/>
      <c r="EN15" s="1509" t="str">
        <f>MID(SUVAHAVUJ!AE7,6,1)</f>
        <v xml:space="preserve"> </v>
      </c>
      <c r="EO15" s="1509"/>
      <c r="EP15" s="1509"/>
      <c r="EQ15" s="1509"/>
      <c r="ER15" s="1509"/>
      <c r="ES15" s="1509" t="str">
        <f>MID(SUVAHAVUJ!AE7,7,1)</f>
        <v xml:space="preserve"> </v>
      </c>
      <c r="ET15" s="1509"/>
      <c r="EU15" s="1509"/>
      <c r="EV15" s="1509"/>
      <c r="EW15" s="1509"/>
      <c r="EX15" s="1509"/>
      <c r="EY15" s="1509" t="str">
        <f>MID(SUVAHAVUJ!AE7,8,1)</f>
        <v xml:space="preserve"> </v>
      </c>
      <c r="EZ15" s="1509"/>
      <c r="FA15" s="1509"/>
      <c r="FB15" s="1509"/>
      <c r="FC15" s="1509"/>
      <c r="FD15" s="1509" t="str">
        <f>MID(SUVAHAVUJ!AE7,9,1)</f>
        <v xml:space="preserve"> </v>
      </c>
      <c r="FE15" s="1509"/>
      <c r="FF15" s="1509"/>
      <c r="FG15" s="1509"/>
      <c r="FH15" s="1509"/>
      <c r="FI15" s="1509"/>
      <c r="FJ15" s="1509" t="str">
        <f>MID(SUVAHAVUJ!AE7,10,1)</f>
        <v xml:space="preserve"> </v>
      </c>
      <c r="FK15" s="1509"/>
      <c r="FL15" s="1509"/>
      <c r="FM15" s="1509"/>
      <c r="FN15" s="1509"/>
      <c r="FO15" s="1516" t="str">
        <f>MID(SUVAHAVUJ!AE7,11,1)</f>
        <v>0</v>
      </c>
      <c r="FP15" s="1516"/>
      <c r="FQ15" s="1516"/>
      <c r="FR15" s="1516"/>
      <c r="FS15" s="1522"/>
      <c r="FT15" s="1506"/>
      <c r="FU15" s="1506"/>
      <c r="FV15" s="1506"/>
      <c r="FW15" s="1506"/>
      <c r="FX15" s="1506"/>
      <c r="FY15" s="1506"/>
      <c r="FZ15" s="1506"/>
      <c r="GA15" s="1506"/>
      <c r="GB15" s="1506"/>
      <c r="GC15" s="1506"/>
      <c r="GD15" s="1506"/>
      <c r="GE15" s="1506"/>
      <c r="GF15" s="1506"/>
      <c r="GG15" s="1506"/>
      <c r="GH15" s="1506"/>
      <c r="GI15" s="1506"/>
      <c r="GJ15" s="1506"/>
      <c r="GK15" s="1506"/>
      <c r="GL15" s="1506"/>
      <c r="GM15" s="1506"/>
      <c r="GN15" s="1506"/>
      <c r="GO15" s="1506"/>
      <c r="GP15" s="1506"/>
      <c r="GQ15" s="1506"/>
      <c r="GR15" s="1506"/>
      <c r="GS15" s="1506"/>
      <c r="GT15" s="1506"/>
      <c r="GU15" s="1506"/>
      <c r="GV15" s="1506"/>
      <c r="GW15" s="1506"/>
    </row>
    <row r="16" spans="2:205" ht="24.75" customHeight="1">
      <c r="B16" s="1521"/>
      <c r="C16" s="1521"/>
      <c r="D16" s="1521"/>
      <c r="E16" s="1521"/>
      <c r="F16" s="1521"/>
      <c r="G16" s="1521"/>
      <c r="H16" s="1521"/>
      <c r="I16" s="1521"/>
      <c r="J16" s="1521"/>
      <c r="K16" s="1521"/>
      <c r="L16" s="1519"/>
      <c r="M16" s="1519"/>
      <c r="N16" s="1519"/>
      <c r="O16" s="1519"/>
      <c r="P16" s="1519"/>
      <c r="Q16" s="1519"/>
      <c r="R16" s="1519"/>
      <c r="S16" s="1519"/>
      <c r="T16" s="1519"/>
      <c r="U16" s="1519"/>
      <c r="V16" s="1519"/>
      <c r="W16" s="1519"/>
      <c r="X16" s="1519"/>
      <c r="Y16" s="1519"/>
      <c r="Z16" s="1519"/>
      <c r="AA16" s="1519"/>
      <c r="AB16" s="1519"/>
      <c r="AC16" s="1519"/>
      <c r="AD16" s="1519"/>
      <c r="AE16" s="1519"/>
      <c r="AF16" s="1519"/>
      <c r="AG16" s="1519"/>
      <c r="AH16" s="1519"/>
      <c r="AI16" s="1519"/>
      <c r="AJ16" s="1519"/>
      <c r="AK16" s="1519"/>
      <c r="AL16" s="1519"/>
      <c r="AM16" s="1519"/>
      <c r="AN16" s="1519"/>
      <c r="AO16" s="1519"/>
      <c r="AP16" s="1519"/>
      <c r="AQ16" s="1520"/>
      <c r="AR16" s="1520"/>
      <c r="AS16" s="1520"/>
      <c r="AT16" s="1520"/>
      <c r="AU16" s="1520"/>
      <c r="AV16" s="1520"/>
      <c r="AW16" s="1520"/>
      <c r="AX16" s="1520"/>
      <c r="AY16" s="703"/>
      <c r="AZ16" s="704"/>
      <c r="BA16" s="1509" t="str">
        <f>MID(SUVAHAVUJ!AF7,1,1)</f>
        <v xml:space="preserve"> </v>
      </c>
      <c r="BB16" s="1509"/>
      <c r="BC16" s="1509"/>
      <c r="BD16" s="1509"/>
      <c r="BE16" s="1509"/>
      <c r="BF16" s="1509"/>
      <c r="BG16" s="1509" t="str">
        <f>MID(SUVAHAVUJ!AF7,2,1)</f>
        <v xml:space="preserve"> </v>
      </c>
      <c r="BH16" s="1509"/>
      <c r="BI16" s="1509"/>
      <c r="BJ16" s="1509"/>
      <c r="BK16" s="1509"/>
      <c r="BL16" s="1509" t="str">
        <f>MID(SUVAHAVUJ!AF7,3,1)</f>
        <v xml:space="preserve"> </v>
      </c>
      <c r="BM16" s="1509"/>
      <c r="BN16" s="1509"/>
      <c r="BO16" s="1509"/>
      <c r="BP16" s="1509"/>
      <c r="BQ16" s="1509"/>
      <c r="BR16" s="1509" t="str">
        <f>MID(SUVAHAVUJ!AF7,4,1)</f>
        <v xml:space="preserve"> </v>
      </c>
      <c r="BS16" s="1509"/>
      <c r="BT16" s="1509"/>
      <c r="BU16" s="1509"/>
      <c r="BV16" s="1509"/>
      <c r="BW16" s="1509" t="str">
        <f>MID(SUVAHAVUJ!AF7,5,1)</f>
        <v xml:space="preserve"> </v>
      </c>
      <c r="BX16" s="1509"/>
      <c r="BY16" s="1509"/>
      <c r="BZ16" s="1509"/>
      <c r="CA16" s="1509"/>
      <c r="CB16" s="1509"/>
      <c r="CC16" s="1509" t="str">
        <f>MID(SUVAHAVUJ!AF7,6,1)</f>
        <v xml:space="preserve"> </v>
      </c>
      <c r="CD16" s="1509"/>
      <c r="CE16" s="1509"/>
      <c r="CF16" s="1509"/>
      <c r="CG16" s="1509"/>
      <c r="CH16" s="1509" t="str">
        <f>MID(SUVAHAVUJ!AF7,7,1)</f>
        <v xml:space="preserve"> </v>
      </c>
      <c r="CI16" s="1509"/>
      <c r="CJ16" s="1509"/>
      <c r="CK16" s="1509"/>
      <c r="CL16" s="1509"/>
      <c r="CM16" s="1509"/>
      <c r="CN16" s="1509" t="str">
        <f>MID(SUVAHAVUJ!AF7,8,1)</f>
        <v xml:space="preserve"> </v>
      </c>
      <c r="CO16" s="1509"/>
      <c r="CP16" s="1509"/>
      <c r="CQ16" s="1509"/>
      <c r="CR16" s="1509"/>
      <c r="CS16" s="1509" t="str">
        <f>MID(SUVAHAVUJ!AF7,9,1)</f>
        <v xml:space="preserve"> </v>
      </c>
      <c r="CT16" s="1509"/>
      <c r="CU16" s="1509"/>
      <c r="CV16" s="1509"/>
      <c r="CW16" s="1509"/>
      <c r="CX16" s="1509"/>
      <c r="CY16" s="1509" t="str">
        <f>MID(SUVAHAVUJ!AF7,10,1)</f>
        <v xml:space="preserve"> </v>
      </c>
      <c r="CZ16" s="1509"/>
      <c r="DA16" s="1509"/>
      <c r="DB16" s="1509"/>
      <c r="DC16" s="1509"/>
      <c r="DD16" s="1509" t="str">
        <f>MID(SUVAHAVUJ!AF7,11,1)</f>
        <v>0</v>
      </c>
      <c r="DE16" s="1509"/>
      <c r="DF16" s="1509"/>
      <c r="DG16" s="1509"/>
      <c r="DH16" s="1509"/>
      <c r="DI16" s="1525"/>
      <c r="DJ16" s="1507"/>
      <c r="DK16" s="1507"/>
      <c r="DL16" s="1507"/>
      <c r="DM16" s="1507"/>
      <c r="DN16" s="1507"/>
      <c r="DO16" s="1507"/>
      <c r="DP16" s="1507"/>
      <c r="DQ16" s="1507"/>
      <c r="DR16" s="1507"/>
      <c r="DS16" s="1507"/>
      <c r="DT16" s="1507"/>
      <c r="DU16" s="1507"/>
      <c r="DV16" s="1507"/>
      <c r="DW16" s="1507"/>
      <c r="DX16" s="1507"/>
      <c r="DY16" s="1507"/>
      <c r="DZ16" s="1507"/>
      <c r="EA16" s="1507"/>
      <c r="EB16" s="1507"/>
      <c r="EC16" s="1507"/>
      <c r="ED16" s="1507"/>
      <c r="EE16" s="1507"/>
      <c r="EF16" s="1507"/>
      <c r="EG16" s="1507"/>
      <c r="EH16" s="1507"/>
      <c r="EI16" s="1507"/>
      <c r="EJ16" s="1507"/>
      <c r="EK16" s="1507"/>
      <c r="EL16" s="1507"/>
      <c r="EM16" s="1507"/>
      <c r="EN16" s="703"/>
      <c r="EO16" s="704"/>
      <c r="EP16" s="1509" t="str">
        <f>MID(SUVAHAVUJ!AG7,1,1)</f>
        <v xml:space="preserve"> </v>
      </c>
      <c r="EQ16" s="1509"/>
      <c r="ER16" s="1509"/>
      <c r="ES16" s="1509"/>
      <c r="ET16" s="1509"/>
      <c r="EU16" s="1509"/>
      <c r="EV16" s="1509" t="str">
        <f>MID(SUVAHAVUJ!AG7,2,1)</f>
        <v xml:space="preserve"> </v>
      </c>
      <c r="EW16" s="1509"/>
      <c r="EX16" s="1509"/>
      <c r="EY16" s="1509"/>
      <c r="EZ16" s="1509"/>
      <c r="FA16" s="1509" t="str">
        <f>MID(SUVAHAVUJ!AG7,3,1)</f>
        <v xml:space="preserve"> </v>
      </c>
      <c r="FB16" s="1509"/>
      <c r="FC16" s="1509"/>
      <c r="FD16" s="1509"/>
      <c r="FE16" s="1509"/>
      <c r="FF16" s="1509"/>
      <c r="FG16" s="1509" t="str">
        <f>MID(SUVAHAVUJ!AG7,4,1)</f>
        <v xml:space="preserve"> </v>
      </c>
      <c r="FH16" s="1509"/>
      <c r="FI16" s="1509"/>
      <c r="FJ16" s="1509"/>
      <c r="FK16" s="1509"/>
      <c r="FL16" s="1509" t="str">
        <f>MID(SUVAHAVUJ!AG7,5,1)</f>
        <v xml:space="preserve"> </v>
      </c>
      <c r="FM16" s="1509"/>
      <c r="FN16" s="1509"/>
      <c r="FO16" s="1509"/>
      <c r="FP16" s="1509"/>
      <c r="FQ16" s="1509"/>
      <c r="FR16" s="1509" t="str">
        <f>MID(SUVAHAVUJ!AG7,6,1)</f>
        <v xml:space="preserve"> </v>
      </c>
      <c r="FS16" s="1509"/>
      <c r="FT16" s="1509"/>
      <c r="FU16" s="1509"/>
      <c r="FV16" s="1509"/>
      <c r="FW16" s="1509" t="str">
        <f>MID(SUVAHAVUJ!AG7,7,1)</f>
        <v xml:space="preserve"> </v>
      </c>
      <c r="FX16" s="1509"/>
      <c r="FY16" s="1509"/>
      <c r="FZ16" s="1509"/>
      <c r="GA16" s="1509"/>
      <c r="GB16" s="1509"/>
      <c r="GC16" s="1509" t="str">
        <f>MID(SUVAHAVUJ!AG7,8,1)</f>
        <v xml:space="preserve"> </v>
      </c>
      <c r="GD16" s="1509"/>
      <c r="GE16" s="1509"/>
      <c r="GF16" s="1509"/>
      <c r="GG16" s="1509"/>
      <c r="GH16" s="1509" t="str">
        <f>MID(SUVAHAVUJ!AG7,9,1)</f>
        <v xml:space="preserve"> </v>
      </c>
      <c r="GI16" s="1509"/>
      <c r="GJ16" s="1509"/>
      <c r="GK16" s="1509"/>
      <c r="GL16" s="1509"/>
      <c r="GM16" s="1509"/>
      <c r="GN16" s="1509" t="str">
        <f>MID(SUVAHAVUJ!AG7,10,1)</f>
        <v xml:space="preserve"> </v>
      </c>
      <c r="GO16" s="1509"/>
      <c r="GP16" s="1509"/>
      <c r="GQ16" s="1509"/>
      <c r="GR16" s="1509"/>
      <c r="GS16" s="1516" t="str">
        <f>MID(SUVAHAVUJ!AG7,11,1)</f>
        <v>0</v>
      </c>
      <c r="GT16" s="1516"/>
      <c r="GU16" s="1516"/>
      <c r="GV16" s="1516"/>
      <c r="GW16" s="1522"/>
    </row>
    <row r="17" spans="2:205" s="691" customFormat="1" ht="23.25" customHeight="1">
      <c r="B17" s="1521" t="s">
        <v>2503</v>
      </c>
      <c r="C17" s="1521"/>
      <c r="D17" s="1521"/>
      <c r="E17" s="1521"/>
      <c r="F17" s="1521"/>
      <c r="G17" s="1521"/>
      <c r="H17" s="1521"/>
      <c r="I17" s="1521"/>
      <c r="J17" s="1521"/>
      <c r="K17" s="1521"/>
      <c r="L17" s="1518" t="s">
        <v>3352</v>
      </c>
      <c r="M17" s="1519"/>
      <c r="N17" s="1519"/>
      <c r="O17" s="1519"/>
      <c r="P17" s="1519"/>
      <c r="Q17" s="1519"/>
      <c r="R17" s="1519"/>
      <c r="S17" s="1519"/>
      <c r="T17" s="1519"/>
      <c r="U17" s="1519"/>
      <c r="V17" s="1519"/>
      <c r="W17" s="1519"/>
      <c r="X17" s="1519"/>
      <c r="Y17" s="1519"/>
      <c r="Z17" s="1519"/>
      <c r="AA17" s="1519"/>
      <c r="AB17" s="1519"/>
      <c r="AC17" s="1519"/>
      <c r="AD17" s="1519"/>
      <c r="AE17" s="1519"/>
      <c r="AF17" s="1519"/>
      <c r="AG17" s="1519"/>
      <c r="AH17" s="1519"/>
      <c r="AI17" s="1519"/>
      <c r="AJ17" s="1519"/>
      <c r="AK17" s="1519"/>
      <c r="AL17" s="1519"/>
      <c r="AM17" s="1519"/>
      <c r="AN17" s="1519"/>
      <c r="AO17" s="1519"/>
      <c r="AP17" s="1519"/>
      <c r="AQ17" s="1520" t="s">
        <v>5</v>
      </c>
      <c r="AR17" s="1520"/>
      <c r="AS17" s="1520"/>
      <c r="AT17" s="1520"/>
      <c r="AU17" s="1520"/>
      <c r="AV17" s="1520"/>
      <c r="AW17" s="1520"/>
      <c r="AX17" s="1520"/>
      <c r="AY17" s="703"/>
      <c r="AZ17" s="704"/>
      <c r="BA17" s="1516" t="str">
        <f>MID(SUVAHAVUJ!AD8,1,1)</f>
        <v xml:space="preserve"> </v>
      </c>
      <c r="BB17" s="1516"/>
      <c r="BC17" s="1516"/>
      <c r="BD17" s="1516"/>
      <c r="BE17" s="1516"/>
      <c r="BF17" s="1516"/>
      <c r="BG17" s="1516" t="str">
        <f>MID(SUVAHAVUJ!AD8,2,1)</f>
        <v xml:space="preserve"> </v>
      </c>
      <c r="BH17" s="1516"/>
      <c r="BI17" s="1516"/>
      <c r="BJ17" s="1516"/>
      <c r="BK17" s="1516"/>
      <c r="BL17" s="1516" t="str">
        <f>MID(SUVAHAVUJ!AD8,3,1)</f>
        <v xml:space="preserve"> </v>
      </c>
      <c r="BM17" s="1516"/>
      <c r="BN17" s="1516"/>
      <c r="BO17" s="1516"/>
      <c r="BP17" s="1516"/>
      <c r="BQ17" s="1516"/>
      <c r="BR17" s="1516" t="str">
        <f>MID(SUVAHAVUJ!AD8,4,1)</f>
        <v xml:space="preserve"> </v>
      </c>
      <c r="BS17" s="1516"/>
      <c r="BT17" s="1516"/>
      <c r="BU17" s="1516"/>
      <c r="BV17" s="1516"/>
      <c r="BW17" s="1516" t="str">
        <f>MID(SUVAHAVUJ!AD8,5,1)</f>
        <v xml:space="preserve"> </v>
      </c>
      <c r="BX17" s="1516"/>
      <c r="BY17" s="1516"/>
      <c r="BZ17" s="1516"/>
      <c r="CA17" s="1516"/>
      <c r="CB17" s="1516"/>
      <c r="CC17" s="1516" t="str">
        <f>MID(SUVAHAVUJ!AD8,6,1)</f>
        <v xml:space="preserve"> </v>
      </c>
      <c r="CD17" s="1516"/>
      <c r="CE17" s="1516"/>
      <c r="CF17" s="1516"/>
      <c r="CG17" s="1516"/>
      <c r="CH17" s="1516" t="str">
        <f>MID(SUVAHAVUJ!AD8,7,1)</f>
        <v xml:space="preserve"> </v>
      </c>
      <c r="CI17" s="1516"/>
      <c r="CJ17" s="1516"/>
      <c r="CK17" s="1516"/>
      <c r="CL17" s="1516"/>
      <c r="CM17" s="1516"/>
      <c r="CN17" s="1516" t="str">
        <f>MID(SUVAHAVUJ!AD8,8,1)</f>
        <v xml:space="preserve"> </v>
      </c>
      <c r="CO17" s="1516"/>
      <c r="CP17" s="1516"/>
      <c r="CQ17" s="1516"/>
      <c r="CR17" s="1516"/>
      <c r="CS17" s="1516" t="str">
        <f>MID(SUVAHAVUJ!AD8,9,1)</f>
        <v xml:space="preserve"> </v>
      </c>
      <c r="CT17" s="1516"/>
      <c r="CU17" s="1516"/>
      <c r="CV17" s="1516"/>
      <c r="CW17" s="1516"/>
      <c r="CX17" s="1516"/>
      <c r="CY17" s="1516" t="str">
        <f>MID(SUVAHAVUJ!AD8,10,1)</f>
        <v xml:space="preserve"> </v>
      </c>
      <c r="CZ17" s="1516"/>
      <c r="DA17" s="1516"/>
      <c r="DB17" s="1516"/>
      <c r="DC17" s="1516"/>
      <c r="DD17" s="1516" t="str">
        <f>MID(SUVAHAVUJ!AD8,11,1)</f>
        <v>0</v>
      </c>
      <c r="DE17" s="1516"/>
      <c r="DF17" s="1516"/>
      <c r="DG17" s="1516"/>
      <c r="DH17" s="1516"/>
      <c r="DI17" s="1522"/>
      <c r="DJ17" s="703"/>
      <c r="DK17" s="704"/>
      <c r="DL17" s="1509" t="str">
        <f>MID(SUVAHAVUJ!AE8,1,1)</f>
        <v xml:space="preserve"> </v>
      </c>
      <c r="DM17" s="1509"/>
      <c r="DN17" s="1509"/>
      <c r="DO17" s="1509"/>
      <c r="DP17" s="1509"/>
      <c r="DQ17" s="1509"/>
      <c r="DR17" s="1509" t="str">
        <f>MID(SUVAHAVUJ!AE8,2,1)</f>
        <v xml:space="preserve"> </v>
      </c>
      <c r="DS17" s="1509"/>
      <c r="DT17" s="1509"/>
      <c r="DU17" s="1509"/>
      <c r="DV17" s="1509"/>
      <c r="DW17" s="1509" t="str">
        <f>MID(SUVAHAVUJ!AE8,3,1)</f>
        <v xml:space="preserve"> </v>
      </c>
      <c r="DX17" s="1509"/>
      <c r="DY17" s="1509"/>
      <c r="DZ17" s="1509"/>
      <c r="EA17" s="1509"/>
      <c r="EB17" s="1509"/>
      <c r="EC17" s="1509" t="str">
        <f>MID(SUVAHAVUJ!AE8,4,1)</f>
        <v xml:space="preserve"> </v>
      </c>
      <c r="ED17" s="1509"/>
      <c r="EE17" s="1509"/>
      <c r="EF17" s="1509"/>
      <c r="EG17" s="1509"/>
      <c r="EH17" s="1509" t="str">
        <f>MID(SUVAHAVUJ!AE8,5,1)</f>
        <v xml:space="preserve"> </v>
      </c>
      <c r="EI17" s="1509"/>
      <c r="EJ17" s="1509"/>
      <c r="EK17" s="1509"/>
      <c r="EL17" s="1509"/>
      <c r="EM17" s="1509"/>
      <c r="EN17" s="1509" t="str">
        <f>MID(SUVAHAVUJ!AE8,6,1)</f>
        <v xml:space="preserve"> </v>
      </c>
      <c r="EO17" s="1509"/>
      <c r="EP17" s="1509"/>
      <c r="EQ17" s="1509"/>
      <c r="ER17" s="1509"/>
      <c r="ES17" s="1509" t="str">
        <f>MID(SUVAHAVUJ!AE8,7,1)</f>
        <v xml:space="preserve"> </v>
      </c>
      <c r="ET17" s="1509"/>
      <c r="EU17" s="1509"/>
      <c r="EV17" s="1509"/>
      <c r="EW17" s="1509"/>
      <c r="EX17" s="1509"/>
      <c r="EY17" s="1509" t="str">
        <f>MID(SUVAHAVUJ!AE8,8,1)</f>
        <v xml:space="preserve"> </v>
      </c>
      <c r="EZ17" s="1509"/>
      <c r="FA17" s="1509"/>
      <c r="FB17" s="1509"/>
      <c r="FC17" s="1509"/>
      <c r="FD17" s="1509" t="str">
        <f>MID(SUVAHAVUJ!AE8,9,1)</f>
        <v xml:space="preserve"> </v>
      </c>
      <c r="FE17" s="1509"/>
      <c r="FF17" s="1509"/>
      <c r="FG17" s="1509"/>
      <c r="FH17" s="1509"/>
      <c r="FI17" s="1509"/>
      <c r="FJ17" s="1509" t="str">
        <f>MID(SUVAHAVUJ!AE8,10,1)</f>
        <v xml:space="preserve"> </v>
      </c>
      <c r="FK17" s="1509"/>
      <c r="FL17" s="1509"/>
      <c r="FM17" s="1509"/>
      <c r="FN17" s="1509"/>
      <c r="FO17" s="1516" t="str">
        <f>MID(SUVAHAVUJ!AE8,11,1)</f>
        <v>0</v>
      </c>
      <c r="FP17" s="1516"/>
      <c r="FQ17" s="1516"/>
      <c r="FR17" s="1516"/>
      <c r="FS17" s="1522"/>
      <c r="FT17" s="1506"/>
      <c r="FU17" s="1506"/>
      <c r="FV17" s="1506"/>
      <c r="FW17" s="1506"/>
      <c r="FX17" s="1506"/>
      <c r="FY17" s="1506"/>
      <c r="FZ17" s="1506"/>
      <c r="GA17" s="1506"/>
      <c r="GB17" s="1506"/>
      <c r="GC17" s="1506"/>
      <c r="GD17" s="1506"/>
      <c r="GE17" s="1506"/>
      <c r="GF17" s="1506"/>
      <c r="GG17" s="1506"/>
      <c r="GH17" s="1506"/>
      <c r="GI17" s="1506"/>
      <c r="GJ17" s="1506"/>
      <c r="GK17" s="1506"/>
      <c r="GL17" s="1506"/>
      <c r="GM17" s="1506"/>
      <c r="GN17" s="1506"/>
      <c r="GO17" s="1506"/>
      <c r="GP17" s="1506"/>
      <c r="GQ17" s="1506"/>
      <c r="GR17" s="1506"/>
      <c r="GS17" s="1506"/>
      <c r="GT17" s="1506"/>
      <c r="GU17" s="1506"/>
      <c r="GV17" s="1506"/>
      <c r="GW17" s="1506"/>
    </row>
    <row r="18" spans="2:205" ht="23.25" customHeight="1">
      <c r="B18" s="1521"/>
      <c r="C18" s="1521"/>
      <c r="D18" s="1521"/>
      <c r="E18" s="1521"/>
      <c r="F18" s="1521"/>
      <c r="G18" s="1521"/>
      <c r="H18" s="1521"/>
      <c r="I18" s="1521"/>
      <c r="J18" s="1521"/>
      <c r="K18" s="1521"/>
      <c r="L18" s="1519"/>
      <c r="M18" s="1519"/>
      <c r="N18" s="1519"/>
      <c r="O18" s="1519"/>
      <c r="P18" s="1519"/>
      <c r="Q18" s="1519"/>
      <c r="R18" s="1519"/>
      <c r="S18" s="1519"/>
      <c r="T18" s="1519"/>
      <c r="U18" s="1519"/>
      <c r="V18" s="1519"/>
      <c r="W18" s="1519"/>
      <c r="X18" s="1519"/>
      <c r="Y18" s="1519"/>
      <c r="Z18" s="1519"/>
      <c r="AA18" s="1519"/>
      <c r="AB18" s="1519"/>
      <c r="AC18" s="1519"/>
      <c r="AD18" s="1519"/>
      <c r="AE18" s="1519"/>
      <c r="AF18" s="1519"/>
      <c r="AG18" s="1519"/>
      <c r="AH18" s="1519"/>
      <c r="AI18" s="1519"/>
      <c r="AJ18" s="1519"/>
      <c r="AK18" s="1519"/>
      <c r="AL18" s="1519"/>
      <c r="AM18" s="1519"/>
      <c r="AN18" s="1519"/>
      <c r="AO18" s="1519"/>
      <c r="AP18" s="1519"/>
      <c r="AQ18" s="1520"/>
      <c r="AR18" s="1520"/>
      <c r="AS18" s="1520"/>
      <c r="AT18" s="1520"/>
      <c r="AU18" s="1520"/>
      <c r="AV18" s="1520"/>
      <c r="AW18" s="1520"/>
      <c r="AX18" s="1520"/>
      <c r="AY18" s="703"/>
      <c r="AZ18" s="704"/>
      <c r="BA18" s="1509" t="str">
        <f>MID(SUVAHAVUJ!AF8,1,1)</f>
        <v xml:space="preserve"> </v>
      </c>
      <c r="BB18" s="1509"/>
      <c r="BC18" s="1509"/>
      <c r="BD18" s="1509"/>
      <c r="BE18" s="1509"/>
      <c r="BF18" s="1509"/>
      <c r="BG18" s="1509" t="str">
        <f>MID(SUVAHAVUJ!AF8,2,1)</f>
        <v xml:space="preserve"> </v>
      </c>
      <c r="BH18" s="1509"/>
      <c r="BI18" s="1509"/>
      <c r="BJ18" s="1509"/>
      <c r="BK18" s="1509"/>
      <c r="BL18" s="1509" t="str">
        <f>MID(SUVAHAVUJ!AF8,3,1)</f>
        <v xml:space="preserve"> </v>
      </c>
      <c r="BM18" s="1509"/>
      <c r="BN18" s="1509"/>
      <c r="BO18" s="1509"/>
      <c r="BP18" s="1509"/>
      <c r="BQ18" s="1509"/>
      <c r="BR18" s="1509" t="str">
        <f>MID(SUVAHAVUJ!AF8,4,1)</f>
        <v xml:space="preserve"> </v>
      </c>
      <c r="BS18" s="1509"/>
      <c r="BT18" s="1509"/>
      <c r="BU18" s="1509"/>
      <c r="BV18" s="1509"/>
      <c r="BW18" s="1509" t="str">
        <f>MID(SUVAHAVUJ!AF8,5,1)</f>
        <v xml:space="preserve"> </v>
      </c>
      <c r="BX18" s="1509"/>
      <c r="BY18" s="1509"/>
      <c r="BZ18" s="1509"/>
      <c r="CA18" s="1509"/>
      <c r="CB18" s="1509"/>
      <c r="CC18" s="1509" t="str">
        <f>MID(SUVAHAVUJ!AF8,6,1)</f>
        <v xml:space="preserve"> </v>
      </c>
      <c r="CD18" s="1509"/>
      <c r="CE18" s="1509"/>
      <c r="CF18" s="1509"/>
      <c r="CG18" s="1509"/>
      <c r="CH18" s="1509" t="str">
        <f>MID(SUVAHAVUJ!AF8,7,1)</f>
        <v xml:space="preserve"> </v>
      </c>
      <c r="CI18" s="1509"/>
      <c r="CJ18" s="1509"/>
      <c r="CK18" s="1509"/>
      <c r="CL18" s="1509"/>
      <c r="CM18" s="1509"/>
      <c r="CN18" s="1509" t="str">
        <f>MID(SUVAHAVUJ!AF8,8,1)</f>
        <v xml:space="preserve"> </v>
      </c>
      <c r="CO18" s="1509"/>
      <c r="CP18" s="1509"/>
      <c r="CQ18" s="1509"/>
      <c r="CR18" s="1509"/>
      <c r="CS18" s="1509" t="str">
        <f>MID(SUVAHAVUJ!AF8,9,1)</f>
        <v xml:space="preserve"> </v>
      </c>
      <c r="CT18" s="1509"/>
      <c r="CU18" s="1509"/>
      <c r="CV18" s="1509"/>
      <c r="CW18" s="1509"/>
      <c r="CX18" s="1509"/>
      <c r="CY18" s="1509" t="str">
        <f>MID(SUVAHAVUJ!AF8,10,1)</f>
        <v xml:space="preserve"> </v>
      </c>
      <c r="CZ18" s="1509"/>
      <c r="DA18" s="1509"/>
      <c r="DB18" s="1509"/>
      <c r="DC18" s="1509"/>
      <c r="DD18" s="1509" t="str">
        <f>MID(SUVAHAVUJ!AF8,11,1)</f>
        <v>0</v>
      </c>
      <c r="DE18" s="1509"/>
      <c r="DF18" s="1509"/>
      <c r="DG18" s="1509"/>
      <c r="DH18" s="1509"/>
      <c r="DI18" s="1525"/>
      <c r="DJ18" s="1507"/>
      <c r="DK18" s="1507"/>
      <c r="DL18" s="1507"/>
      <c r="DM18" s="1507"/>
      <c r="DN18" s="1507"/>
      <c r="DO18" s="1507"/>
      <c r="DP18" s="1507"/>
      <c r="DQ18" s="1507"/>
      <c r="DR18" s="1507"/>
      <c r="DS18" s="1507"/>
      <c r="DT18" s="1507"/>
      <c r="DU18" s="1507"/>
      <c r="DV18" s="1507"/>
      <c r="DW18" s="1507"/>
      <c r="DX18" s="1507"/>
      <c r="DY18" s="1507"/>
      <c r="DZ18" s="1507"/>
      <c r="EA18" s="1507"/>
      <c r="EB18" s="1507"/>
      <c r="EC18" s="1507"/>
      <c r="ED18" s="1507"/>
      <c r="EE18" s="1507"/>
      <c r="EF18" s="1507"/>
      <c r="EG18" s="1507"/>
      <c r="EH18" s="1507"/>
      <c r="EI18" s="1507"/>
      <c r="EJ18" s="1507"/>
      <c r="EK18" s="1507"/>
      <c r="EL18" s="1507"/>
      <c r="EM18" s="1507"/>
      <c r="EN18" s="703"/>
      <c r="EO18" s="704"/>
      <c r="EP18" s="1509" t="str">
        <f>MID(SUVAHAVUJ!AG8,1,1)</f>
        <v xml:space="preserve"> </v>
      </c>
      <c r="EQ18" s="1509"/>
      <c r="ER18" s="1509"/>
      <c r="ES18" s="1509"/>
      <c r="ET18" s="1509"/>
      <c r="EU18" s="1509"/>
      <c r="EV18" s="1509" t="str">
        <f>MID(SUVAHAVUJ!AG8,2,1)</f>
        <v xml:space="preserve"> </v>
      </c>
      <c r="EW18" s="1509"/>
      <c r="EX18" s="1509"/>
      <c r="EY18" s="1509"/>
      <c r="EZ18" s="1509"/>
      <c r="FA18" s="1509" t="str">
        <f>MID(SUVAHAVUJ!AG8,3,1)</f>
        <v xml:space="preserve"> </v>
      </c>
      <c r="FB18" s="1509"/>
      <c r="FC18" s="1509"/>
      <c r="FD18" s="1509"/>
      <c r="FE18" s="1509"/>
      <c r="FF18" s="1509"/>
      <c r="FG18" s="1509" t="str">
        <f>MID(SUVAHAVUJ!AG8,4,1)</f>
        <v xml:space="preserve"> </v>
      </c>
      <c r="FH18" s="1509"/>
      <c r="FI18" s="1509"/>
      <c r="FJ18" s="1509"/>
      <c r="FK18" s="1509"/>
      <c r="FL18" s="1509" t="str">
        <f>MID(SUVAHAVUJ!AG8,5,1)</f>
        <v xml:space="preserve"> </v>
      </c>
      <c r="FM18" s="1509"/>
      <c r="FN18" s="1509"/>
      <c r="FO18" s="1509"/>
      <c r="FP18" s="1509"/>
      <c r="FQ18" s="1509"/>
      <c r="FR18" s="1509" t="str">
        <f>MID(SUVAHAVUJ!AG8,6,1)</f>
        <v xml:space="preserve"> </v>
      </c>
      <c r="FS18" s="1509"/>
      <c r="FT18" s="1509"/>
      <c r="FU18" s="1509"/>
      <c r="FV18" s="1509"/>
      <c r="FW18" s="1509" t="str">
        <f>MID(SUVAHAVUJ!AG8,7,1)</f>
        <v xml:space="preserve"> </v>
      </c>
      <c r="FX18" s="1509"/>
      <c r="FY18" s="1509"/>
      <c r="FZ18" s="1509"/>
      <c r="GA18" s="1509"/>
      <c r="GB18" s="1509"/>
      <c r="GC18" s="1509" t="str">
        <f>MID(SUVAHAVUJ!AG8,8,1)</f>
        <v xml:space="preserve"> </v>
      </c>
      <c r="GD18" s="1509"/>
      <c r="GE18" s="1509"/>
      <c r="GF18" s="1509"/>
      <c r="GG18" s="1509"/>
      <c r="GH18" s="1509" t="str">
        <f>MID(SUVAHAVUJ!AG8,9,1)</f>
        <v xml:space="preserve"> </v>
      </c>
      <c r="GI18" s="1509"/>
      <c r="GJ18" s="1509"/>
      <c r="GK18" s="1509"/>
      <c r="GL18" s="1509"/>
      <c r="GM18" s="1509"/>
      <c r="GN18" s="1509" t="str">
        <f>MID(SUVAHAVUJ!AG8,10,1)</f>
        <v xml:space="preserve"> </v>
      </c>
      <c r="GO18" s="1509"/>
      <c r="GP18" s="1509"/>
      <c r="GQ18" s="1509"/>
      <c r="GR18" s="1509"/>
      <c r="GS18" s="1516" t="str">
        <f>MID(SUVAHAVUJ!AG8,11,1)</f>
        <v>0</v>
      </c>
      <c r="GT18" s="1516"/>
      <c r="GU18" s="1516"/>
      <c r="GV18" s="1516"/>
      <c r="GW18" s="1522"/>
    </row>
    <row r="19" spans="2:205" s="691" customFormat="1" ht="23.25" customHeight="1">
      <c r="B19" s="1521" t="s">
        <v>2506</v>
      </c>
      <c r="C19" s="1521"/>
      <c r="D19" s="1521"/>
      <c r="E19" s="1521"/>
      <c r="F19" s="1521"/>
      <c r="G19" s="1521"/>
      <c r="H19" s="1521"/>
      <c r="I19" s="1521"/>
      <c r="J19" s="1521"/>
      <c r="K19" s="1521"/>
      <c r="L19" s="1518" t="s">
        <v>3351</v>
      </c>
      <c r="M19" s="1519"/>
      <c r="N19" s="1519"/>
      <c r="O19" s="1519"/>
      <c r="P19" s="1519"/>
      <c r="Q19" s="1519"/>
      <c r="R19" s="1519"/>
      <c r="S19" s="1519"/>
      <c r="T19" s="1519"/>
      <c r="U19" s="1519"/>
      <c r="V19" s="1519"/>
      <c r="W19" s="1519"/>
      <c r="X19" s="1519"/>
      <c r="Y19" s="1519"/>
      <c r="Z19" s="1519"/>
      <c r="AA19" s="1519"/>
      <c r="AB19" s="1519"/>
      <c r="AC19" s="1519"/>
      <c r="AD19" s="1519"/>
      <c r="AE19" s="1519"/>
      <c r="AF19" s="1519"/>
      <c r="AG19" s="1519"/>
      <c r="AH19" s="1519"/>
      <c r="AI19" s="1519"/>
      <c r="AJ19" s="1519"/>
      <c r="AK19" s="1519"/>
      <c r="AL19" s="1519"/>
      <c r="AM19" s="1519"/>
      <c r="AN19" s="1519"/>
      <c r="AO19" s="1519"/>
      <c r="AP19" s="1519"/>
      <c r="AQ19" s="1520" t="s">
        <v>21</v>
      </c>
      <c r="AR19" s="1520"/>
      <c r="AS19" s="1520"/>
      <c r="AT19" s="1520"/>
      <c r="AU19" s="1520"/>
      <c r="AV19" s="1520"/>
      <c r="AW19" s="1520"/>
      <c r="AX19" s="1520"/>
      <c r="AY19" s="703"/>
      <c r="AZ19" s="704"/>
      <c r="BA19" s="1516" t="str">
        <f>MID(SUVAHAVUJ!AD9,1,1)</f>
        <v xml:space="preserve"> </v>
      </c>
      <c r="BB19" s="1516"/>
      <c r="BC19" s="1516"/>
      <c r="BD19" s="1516"/>
      <c r="BE19" s="1516"/>
      <c r="BF19" s="1516"/>
      <c r="BG19" s="1516" t="str">
        <f>MID(SUVAHAVUJ!AD9,2,1)</f>
        <v xml:space="preserve"> </v>
      </c>
      <c r="BH19" s="1516"/>
      <c r="BI19" s="1516"/>
      <c r="BJ19" s="1516"/>
      <c r="BK19" s="1516"/>
      <c r="BL19" s="1516" t="str">
        <f>MID(SUVAHAVUJ!AD9,3,1)</f>
        <v xml:space="preserve"> </v>
      </c>
      <c r="BM19" s="1516"/>
      <c r="BN19" s="1516"/>
      <c r="BO19" s="1516"/>
      <c r="BP19" s="1516"/>
      <c r="BQ19" s="1516"/>
      <c r="BR19" s="1516" t="str">
        <f>MID(SUVAHAVUJ!AD9,4,1)</f>
        <v xml:space="preserve"> </v>
      </c>
      <c r="BS19" s="1516"/>
      <c r="BT19" s="1516"/>
      <c r="BU19" s="1516"/>
      <c r="BV19" s="1516"/>
      <c r="BW19" s="1516" t="str">
        <f>MID(SUVAHAVUJ!AD9,5,1)</f>
        <v xml:space="preserve"> </v>
      </c>
      <c r="BX19" s="1516"/>
      <c r="BY19" s="1516"/>
      <c r="BZ19" s="1516"/>
      <c r="CA19" s="1516"/>
      <c r="CB19" s="1516"/>
      <c r="CC19" s="1516" t="str">
        <f>MID(SUVAHAVUJ!AD9,6,1)</f>
        <v xml:space="preserve"> </v>
      </c>
      <c r="CD19" s="1516"/>
      <c r="CE19" s="1516"/>
      <c r="CF19" s="1516"/>
      <c r="CG19" s="1516"/>
      <c r="CH19" s="1516" t="str">
        <f>MID(SUVAHAVUJ!AD9,7,1)</f>
        <v xml:space="preserve"> </v>
      </c>
      <c r="CI19" s="1516"/>
      <c r="CJ19" s="1516"/>
      <c r="CK19" s="1516"/>
      <c r="CL19" s="1516"/>
      <c r="CM19" s="1516"/>
      <c r="CN19" s="1516" t="str">
        <f>MID(SUVAHAVUJ!AD9,8,1)</f>
        <v xml:space="preserve"> </v>
      </c>
      <c r="CO19" s="1516"/>
      <c r="CP19" s="1516"/>
      <c r="CQ19" s="1516"/>
      <c r="CR19" s="1516"/>
      <c r="CS19" s="1516" t="str">
        <f>MID(SUVAHAVUJ!AD9,9,1)</f>
        <v xml:space="preserve"> </v>
      </c>
      <c r="CT19" s="1516"/>
      <c r="CU19" s="1516"/>
      <c r="CV19" s="1516"/>
      <c r="CW19" s="1516"/>
      <c r="CX19" s="1516"/>
      <c r="CY19" s="1516" t="str">
        <f>MID(SUVAHAVUJ!AD9,10,1)</f>
        <v xml:space="preserve"> </v>
      </c>
      <c r="CZ19" s="1516"/>
      <c r="DA19" s="1516"/>
      <c r="DB19" s="1516"/>
      <c r="DC19" s="1516"/>
      <c r="DD19" s="1516" t="str">
        <f>MID(SUVAHAVUJ!AD9,11,1)</f>
        <v>0</v>
      </c>
      <c r="DE19" s="1516"/>
      <c r="DF19" s="1516"/>
      <c r="DG19" s="1516"/>
      <c r="DH19" s="1516"/>
      <c r="DI19" s="1522"/>
      <c r="DJ19" s="703"/>
      <c r="DK19" s="704"/>
      <c r="DL19" s="1509" t="str">
        <f>MID(SUVAHAVUJ!AE9,1,1)</f>
        <v xml:space="preserve"> </v>
      </c>
      <c r="DM19" s="1509"/>
      <c r="DN19" s="1509"/>
      <c r="DO19" s="1509"/>
      <c r="DP19" s="1509"/>
      <c r="DQ19" s="1509"/>
      <c r="DR19" s="1509" t="str">
        <f>MID(SUVAHAVUJ!AE9,2,1)</f>
        <v xml:space="preserve"> </v>
      </c>
      <c r="DS19" s="1509"/>
      <c r="DT19" s="1509"/>
      <c r="DU19" s="1509"/>
      <c r="DV19" s="1509"/>
      <c r="DW19" s="1509" t="str">
        <f>MID(SUVAHAVUJ!AE9,3,1)</f>
        <v xml:space="preserve"> </v>
      </c>
      <c r="DX19" s="1509"/>
      <c r="DY19" s="1509"/>
      <c r="DZ19" s="1509"/>
      <c r="EA19" s="1509"/>
      <c r="EB19" s="1509"/>
      <c r="EC19" s="1509" t="str">
        <f>MID(SUVAHAVUJ!AE9,4,1)</f>
        <v xml:space="preserve"> </v>
      </c>
      <c r="ED19" s="1509"/>
      <c r="EE19" s="1509"/>
      <c r="EF19" s="1509"/>
      <c r="EG19" s="1509"/>
      <c r="EH19" s="1509" t="str">
        <f>MID(SUVAHAVUJ!AE9,5,1)</f>
        <v xml:space="preserve"> </v>
      </c>
      <c r="EI19" s="1509"/>
      <c r="EJ19" s="1509"/>
      <c r="EK19" s="1509"/>
      <c r="EL19" s="1509"/>
      <c r="EM19" s="1509"/>
      <c r="EN19" s="1509" t="str">
        <f>MID(SUVAHAVUJ!AE9,6,1)</f>
        <v xml:space="preserve"> </v>
      </c>
      <c r="EO19" s="1509"/>
      <c r="EP19" s="1509"/>
      <c r="EQ19" s="1509"/>
      <c r="ER19" s="1509"/>
      <c r="ES19" s="1509" t="str">
        <f>MID(SUVAHAVUJ!AE9,7,1)</f>
        <v xml:space="preserve"> </v>
      </c>
      <c r="ET19" s="1509"/>
      <c r="EU19" s="1509"/>
      <c r="EV19" s="1509"/>
      <c r="EW19" s="1509"/>
      <c r="EX19" s="1509"/>
      <c r="EY19" s="1509" t="str">
        <f>MID(SUVAHAVUJ!AE9,8,1)</f>
        <v xml:space="preserve"> </v>
      </c>
      <c r="EZ19" s="1509"/>
      <c r="FA19" s="1509"/>
      <c r="FB19" s="1509"/>
      <c r="FC19" s="1509"/>
      <c r="FD19" s="1509" t="str">
        <f>MID(SUVAHAVUJ!AE9,9,1)</f>
        <v xml:space="preserve"> </v>
      </c>
      <c r="FE19" s="1509"/>
      <c r="FF19" s="1509"/>
      <c r="FG19" s="1509"/>
      <c r="FH19" s="1509"/>
      <c r="FI19" s="1509"/>
      <c r="FJ19" s="1509" t="str">
        <f>MID(SUVAHAVUJ!AE9,10,1)</f>
        <v xml:space="preserve"> </v>
      </c>
      <c r="FK19" s="1509"/>
      <c r="FL19" s="1509"/>
      <c r="FM19" s="1509"/>
      <c r="FN19" s="1509"/>
      <c r="FO19" s="1516" t="str">
        <f>MID(SUVAHAVUJ!AE9,11,1)</f>
        <v>0</v>
      </c>
      <c r="FP19" s="1516"/>
      <c r="FQ19" s="1516"/>
      <c r="FR19" s="1516"/>
      <c r="FS19" s="1522"/>
      <c r="FT19" s="1506"/>
      <c r="FU19" s="1506"/>
      <c r="FV19" s="1506"/>
      <c r="FW19" s="1506"/>
      <c r="FX19" s="1506"/>
      <c r="FY19" s="1506"/>
      <c r="FZ19" s="1506"/>
      <c r="GA19" s="1506"/>
      <c r="GB19" s="1506"/>
      <c r="GC19" s="1506"/>
      <c r="GD19" s="1506"/>
      <c r="GE19" s="1506"/>
      <c r="GF19" s="1506"/>
      <c r="GG19" s="1506"/>
      <c r="GH19" s="1506"/>
      <c r="GI19" s="1506"/>
      <c r="GJ19" s="1506"/>
      <c r="GK19" s="1506"/>
      <c r="GL19" s="1506"/>
      <c r="GM19" s="1506"/>
      <c r="GN19" s="1506"/>
      <c r="GO19" s="1506"/>
      <c r="GP19" s="1506"/>
      <c r="GQ19" s="1506"/>
      <c r="GR19" s="1506"/>
      <c r="GS19" s="1506"/>
      <c r="GT19" s="1506"/>
      <c r="GU19" s="1506"/>
      <c r="GV19" s="1506"/>
      <c r="GW19" s="1506"/>
    </row>
    <row r="20" spans="2:205" ht="24" customHeight="1">
      <c r="B20" s="1521"/>
      <c r="C20" s="1521"/>
      <c r="D20" s="1521"/>
      <c r="E20" s="1521"/>
      <c r="F20" s="1521"/>
      <c r="G20" s="1521"/>
      <c r="H20" s="1521"/>
      <c r="I20" s="1521"/>
      <c r="J20" s="1521"/>
      <c r="K20" s="1521"/>
      <c r="L20" s="1519"/>
      <c r="M20" s="1519"/>
      <c r="N20" s="1519"/>
      <c r="O20" s="1519"/>
      <c r="P20" s="1519"/>
      <c r="Q20" s="1519"/>
      <c r="R20" s="1519"/>
      <c r="S20" s="1519"/>
      <c r="T20" s="1519"/>
      <c r="U20" s="1519"/>
      <c r="V20" s="1519"/>
      <c r="W20" s="1519"/>
      <c r="X20" s="1519"/>
      <c r="Y20" s="1519"/>
      <c r="Z20" s="1519"/>
      <c r="AA20" s="1519"/>
      <c r="AB20" s="1519"/>
      <c r="AC20" s="1519"/>
      <c r="AD20" s="1519"/>
      <c r="AE20" s="1519"/>
      <c r="AF20" s="1519"/>
      <c r="AG20" s="1519"/>
      <c r="AH20" s="1519"/>
      <c r="AI20" s="1519"/>
      <c r="AJ20" s="1519"/>
      <c r="AK20" s="1519"/>
      <c r="AL20" s="1519"/>
      <c r="AM20" s="1519"/>
      <c r="AN20" s="1519"/>
      <c r="AO20" s="1519"/>
      <c r="AP20" s="1519"/>
      <c r="AQ20" s="1520"/>
      <c r="AR20" s="1520"/>
      <c r="AS20" s="1520"/>
      <c r="AT20" s="1520"/>
      <c r="AU20" s="1520"/>
      <c r="AV20" s="1520"/>
      <c r="AW20" s="1520"/>
      <c r="AX20" s="1520"/>
      <c r="AY20" s="703"/>
      <c r="AZ20" s="704"/>
      <c r="BA20" s="1509" t="str">
        <f>MID(SUVAHAVUJ!AF9,1,1)</f>
        <v xml:space="preserve"> </v>
      </c>
      <c r="BB20" s="1509"/>
      <c r="BC20" s="1509"/>
      <c r="BD20" s="1509"/>
      <c r="BE20" s="1509"/>
      <c r="BF20" s="1509"/>
      <c r="BG20" s="1509" t="str">
        <f>MID(SUVAHAVUJ!AF9,2,1)</f>
        <v xml:space="preserve"> </v>
      </c>
      <c r="BH20" s="1509"/>
      <c r="BI20" s="1509"/>
      <c r="BJ20" s="1509"/>
      <c r="BK20" s="1509"/>
      <c r="BL20" s="1509" t="str">
        <f>MID(SUVAHAVUJ!AF9,3,1)</f>
        <v xml:space="preserve"> </v>
      </c>
      <c r="BM20" s="1509"/>
      <c r="BN20" s="1509"/>
      <c r="BO20" s="1509"/>
      <c r="BP20" s="1509"/>
      <c r="BQ20" s="1509"/>
      <c r="BR20" s="1509" t="str">
        <f>MID(SUVAHAVUJ!AF9,4,1)</f>
        <v xml:space="preserve"> </v>
      </c>
      <c r="BS20" s="1509"/>
      <c r="BT20" s="1509"/>
      <c r="BU20" s="1509"/>
      <c r="BV20" s="1509"/>
      <c r="BW20" s="1509" t="str">
        <f>MID(SUVAHAVUJ!AF9,5,1)</f>
        <v xml:space="preserve"> </v>
      </c>
      <c r="BX20" s="1509"/>
      <c r="BY20" s="1509"/>
      <c r="BZ20" s="1509"/>
      <c r="CA20" s="1509"/>
      <c r="CB20" s="1509"/>
      <c r="CC20" s="1509" t="str">
        <f>MID(SUVAHAVUJ!AF9,6,1)</f>
        <v xml:space="preserve"> </v>
      </c>
      <c r="CD20" s="1509"/>
      <c r="CE20" s="1509"/>
      <c r="CF20" s="1509"/>
      <c r="CG20" s="1509"/>
      <c r="CH20" s="1509" t="str">
        <f>MID(SUVAHAVUJ!AF9,7,1)</f>
        <v xml:space="preserve"> </v>
      </c>
      <c r="CI20" s="1509"/>
      <c r="CJ20" s="1509"/>
      <c r="CK20" s="1509"/>
      <c r="CL20" s="1509"/>
      <c r="CM20" s="1509"/>
      <c r="CN20" s="1509" t="str">
        <f>MID(SUVAHAVUJ!AF9,8,1)</f>
        <v xml:space="preserve"> </v>
      </c>
      <c r="CO20" s="1509"/>
      <c r="CP20" s="1509"/>
      <c r="CQ20" s="1509"/>
      <c r="CR20" s="1509"/>
      <c r="CS20" s="1509" t="str">
        <f>MID(SUVAHAVUJ!AF9,9,1)</f>
        <v xml:space="preserve"> </v>
      </c>
      <c r="CT20" s="1509"/>
      <c r="CU20" s="1509"/>
      <c r="CV20" s="1509"/>
      <c r="CW20" s="1509"/>
      <c r="CX20" s="1509"/>
      <c r="CY20" s="1509" t="str">
        <f>MID(SUVAHAVUJ!AF9,10,1)</f>
        <v xml:space="preserve"> </v>
      </c>
      <c r="CZ20" s="1509"/>
      <c r="DA20" s="1509"/>
      <c r="DB20" s="1509"/>
      <c r="DC20" s="1509"/>
      <c r="DD20" s="1509" t="str">
        <f>MID(SUVAHAVUJ!AF9,11,1)</f>
        <v>0</v>
      </c>
      <c r="DE20" s="1509"/>
      <c r="DF20" s="1509"/>
      <c r="DG20" s="1509"/>
      <c r="DH20" s="1509"/>
      <c r="DI20" s="1525"/>
      <c r="DJ20" s="1507"/>
      <c r="DK20" s="1507"/>
      <c r="DL20" s="1507"/>
      <c r="DM20" s="1507"/>
      <c r="DN20" s="1507"/>
      <c r="DO20" s="1507"/>
      <c r="DP20" s="1507"/>
      <c r="DQ20" s="1507"/>
      <c r="DR20" s="1507"/>
      <c r="DS20" s="1507"/>
      <c r="DT20" s="1507"/>
      <c r="DU20" s="1507"/>
      <c r="DV20" s="1507"/>
      <c r="DW20" s="1507"/>
      <c r="DX20" s="1507"/>
      <c r="DY20" s="1507"/>
      <c r="DZ20" s="1507"/>
      <c r="EA20" s="1507"/>
      <c r="EB20" s="1507"/>
      <c r="EC20" s="1507"/>
      <c r="ED20" s="1507"/>
      <c r="EE20" s="1507"/>
      <c r="EF20" s="1507"/>
      <c r="EG20" s="1507"/>
      <c r="EH20" s="1507"/>
      <c r="EI20" s="1507"/>
      <c r="EJ20" s="1507"/>
      <c r="EK20" s="1507"/>
      <c r="EL20" s="1507"/>
      <c r="EM20" s="1507"/>
      <c r="EN20" s="703"/>
      <c r="EO20" s="704"/>
      <c r="EP20" s="1509" t="str">
        <f>MID(SUVAHAVUJ!AG9,1,1)</f>
        <v xml:space="preserve"> </v>
      </c>
      <c r="EQ20" s="1509"/>
      <c r="ER20" s="1509"/>
      <c r="ES20" s="1509"/>
      <c r="ET20" s="1509"/>
      <c r="EU20" s="1509"/>
      <c r="EV20" s="1509" t="str">
        <f>MID(SUVAHAVUJ!AG9,2,1)</f>
        <v xml:space="preserve"> </v>
      </c>
      <c r="EW20" s="1509"/>
      <c r="EX20" s="1509"/>
      <c r="EY20" s="1509"/>
      <c r="EZ20" s="1509"/>
      <c r="FA20" s="1509" t="str">
        <f>MID(SUVAHAVUJ!AG9,3,1)</f>
        <v xml:space="preserve"> </v>
      </c>
      <c r="FB20" s="1509"/>
      <c r="FC20" s="1509"/>
      <c r="FD20" s="1509"/>
      <c r="FE20" s="1509"/>
      <c r="FF20" s="1509"/>
      <c r="FG20" s="1509" t="str">
        <f>MID(SUVAHAVUJ!AG9,4,1)</f>
        <v xml:space="preserve"> </v>
      </c>
      <c r="FH20" s="1509"/>
      <c r="FI20" s="1509"/>
      <c r="FJ20" s="1509"/>
      <c r="FK20" s="1509"/>
      <c r="FL20" s="1509" t="str">
        <f>MID(SUVAHAVUJ!AG9,5,1)</f>
        <v xml:space="preserve"> </v>
      </c>
      <c r="FM20" s="1509"/>
      <c r="FN20" s="1509"/>
      <c r="FO20" s="1509"/>
      <c r="FP20" s="1509"/>
      <c r="FQ20" s="1509"/>
      <c r="FR20" s="1509" t="str">
        <f>MID(SUVAHAVUJ!AG9,6,1)</f>
        <v xml:space="preserve"> </v>
      </c>
      <c r="FS20" s="1509"/>
      <c r="FT20" s="1509"/>
      <c r="FU20" s="1509"/>
      <c r="FV20" s="1509"/>
      <c r="FW20" s="1509" t="str">
        <f>MID(SUVAHAVUJ!AG9,7,1)</f>
        <v xml:space="preserve"> </v>
      </c>
      <c r="FX20" s="1509"/>
      <c r="FY20" s="1509"/>
      <c r="FZ20" s="1509"/>
      <c r="GA20" s="1509"/>
      <c r="GB20" s="1509"/>
      <c r="GC20" s="1509" t="str">
        <f>MID(SUVAHAVUJ!AG9,8,1)</f>
        <v xml:space="preserve"> </v>
      </c>
      <c r="GD20" s="1509"/>
      <c r="GE20" s="1509"/>
      <c r="GF20" s="1509"/>
      <c r="GG20" s="1509"/>
      <c r="GH20" s="1509" t="str">
        <f>MID(SUVAHAVUJ!AG9,9,1)</f>
        <v xml:space="preserve"> </v>
      </c>
      <c r="GI20" s="1509"/>
      <c r="GJ20" s="1509"/>
      <c r="GK20" s="1509"/>
      <c r="GL20" s="1509"/>
      <c r="GM20" s="1509"/>
      <c r="GN20" s="1509" t="str">
        <f>MID(SUVAHAVUJ!AG9,10,1)</f>
        <v xml:space="preserve"> </v>
      </c>
      <c r="GO20" s="1509"/>
      <c r="GP20" s="1509"/>
      <c r="GQ20" s="1509"/>
      <c r="GR20" s="1509"/>
      <c r="GS20" s="1516" t="str">
        <f>MID(SUVAHAVUJ!AG9,11,1)</f>
        <v>0</v>
      </c>
      <c r="GT20" s="1516"/>
      <c r="GU20" s="1516"/>
      <c r="GV20" s="1516"/>
      <c r="GW20" s="1522"/>
    </row>
    <row r="21" spans="2:205" s="691" customFormat="1" ht="23.25" customHeight="1">
      <c r="B21" s="1521" t="s">
        <v>2508</v>
      </c>
      <c r="C21" s="1521"/>
      <c r="D21" s="1521"/>
      <c r="E21" s="1521"/>
      <c r="F21" s="1521"/>
      <c r="G21" s="1521"/>
      <c r="H21" s="1521"/>
      <c r="I21" s="1521"/>
      <c r="J21" s="1521"/>
      <c r="K21" s="1521"/>
      <c r="L21" s="1518" t="s">
        <v>3350</v>
      </c>
      <c r="M21" s="1519"/>
      <c r="N21" s="1519"/>
      <c r="O21" s="1519"/>
      <c r="P21" s="1519"/>
      <c r="Q21" s="1519"/>
      <c r="R21" s="1519"/>
      <c r="S21" s="1519"/>
      <c r="T21" s="1519"/>
      <c r="U21" s="1519"/>
      <c r="V21" s="1519"/>
      <c r="W21" s="1519"/>
      <c r="X21" s="1519"/>
      <c r="Y21" s="1519"/>
      <c r="Z21" s="1519"/>
      <c r="AA21" s="1519"/>
      <c r="AB21" s="1519"/>
      <c r="AC21" s="1519"/>
      <c r="AD21" s="1519"/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20" t="s">
        <v>39</v>
      </c>
      <c r="AR21" s="1520"/>
      <c r="AS21" s="1520"/>
      <c r="AT21" s="1520"/>
      <c r="AU21" s="1520"/>
      <c r="AV21" s="1520"/>
      <c r="AW21" s="1520"/>
      <c r="AX21" s="1520"/>
      <c r="AY21" s="703"/>
      <c r="AZ21" s="704"/>
      <c r="BA21" s="1516" t="str">
        <f>MID(SUVAHAVUJ!AD10,1,1)</f>
        <v xml:space="preserve"> </v>
      </c>
      <c r="BB21" s="1516"/>
      <c r="BC21" s="1516"/>
      <c r="BD21" s="1516"/>
      <c r="BE21" s="1516"/>
      <c r="BF21" s="1516"/>
      <c r="BG21" s="1516" t="str">
        <f>MID(SUVAHAVUJ!AD10,2,1)</f>
        <v xml:space="preserve"> </v>
      </c>
      <c r="BH21" s="1516"/>
      <c r="BI21" s="1516"/>
      <c r="BJ21" s="1516"/>
      <c r="BK21" s="1516"/>
      <c r="BL21" s="1516" t="str">
        <f>MID(SUVAHAVUJ!AD10,3,1)</f>
        <v xml:space="preserve"> </v>
      </c>
      <c r="BM21" s="1516"/>
      <c r="BN21" s="1516"/>
      <c r="BO21" s="1516"/>
      <c r="BP21" s="1516"/>
      <c r="BQ21" s="1516"/>
      <c r="BR21" s="1516" t="str">
        <f>MID(SUVAHAVUJ!AD10,4,1)</f>
        <v xml:space="preserve"> </v>
      </c>
      <c r="BS21" s="1516"/>
      <c r="BT21" s="1516"/>
      <c r="BU21" s="1516"/>
      <c r="BV21" s="1516"/>
      <c r="BW21" s="1516" t="str">
        <f>MID(SUVAHAVUJ!AD10,5,1)</f>
        <v xml:space="preserve"> </v>
      </c>
      <c r="BX21" s="1516"/>
      <c r="BY21" s="1516"/>
      <c r="BZ21" s="1516"/>
      <c r="CA21" s="1516"/>
      <c r="CB21" s="1516"/>
      <c r="CC21" s="1516" t="str">
        <f>MID(SUVAHAVUJ!AD10,6,1)</f>
        <v xml:space="preserve"> </v>
      </c>
      <c r="CD21" s="1516"/>
      <c r="CE21" s="1516"/>
      <c r="CF21" s="1516"/>
      <c r="CG21" s="1516"/>
      <c r="CH21" s="1516" t="str">
        <f>MID(SUVAHAVUJ!AD10,7,1)</f>
        <v xml:space="preserve"> </v>
      </c>
      <c r="CI21" s="1516"/>
      <c r="CJ21" s="1516"/>
      <c r="CK21" s="1516"/>
      <c r="CL21" s="1516"/>
      <c r="CM21" s="1516"/>
      <c r="CN21" s="1516" t="str">
        <f>MID(SUVAHAVUJ!AD10,8,1)</f>
        <v xml:space="preserve"> </v>
      </c>
      <c r="CO21" s="1516"/>
      <c r="CP21" s="1516"/>
      <c r="CQ21" s="1516"/>
      <c r="CR21" s="1516"/>
      <c r="CS21" s="1516" t="str">
        <f>MID(SUVAHAVUJ!AD10,9,1)</f>
        <v xml:space="preserve"> </v>
      </c>
      <c r="CT21" s="1516"/>
      <c r="CU21" s="1516"/>
      <c r="CV21" s="1516"/>
      <c r="CW21" s="1516"/>
      <c r="CX21" s="1516"/>
      <c r="CY21" s="1516" t="str">
        <f>MID(SUVAHAVUJ!AD10,10,1)</f>
        <v xml:space="preserve"> </v>
      </c>
      <c r="CZ21" s="1516"/>
      <c r="DA21" s="1516"/>
      <c r="DB21" s="1516"/>
      <c r="DC21" s="1516"/>
      <c r="DD21" s="1516" t="str">
        <f>MID(SUVAHAVUJ!AD10,11,1)</f>
        <v>0</v>
      </c>
      <c r="DE21" s="1516"/>
      <c r="DF21" s="1516"/>
      <c r="DG21" s="1516"/>
      <c r="DH21" s="1516"/>
      <c r="DI21" s="1522"/>
      <c r="DJ21" s="703"/>
      <c r="DK21" s="704"/>
      <c r="DL21" s="1509" t="str">
        <f>MID(SUVAHAVUJ!AE10,1,1)</f>
        <v xml:space="preserve"> </v>
      </c>
      <c r="DM21" s="1509"/>
      <c r="DN21" s="1509"/>
      <c r="DO21" s="1509"/>
      <c r="DP21" s="1509"/>
      <c r="DQ21" s="1509"/>
      <c r="DR21" s="1509" t="str">
        <f>MID(SUVAHAVUJ!AE10,2,1)</f>
        <v xml:space="preserve"> </v>
      </c>
      <c r="DS21" s="1509"/>
      <c r="DT21" s="1509"/>
      <c r="DU21" s="1509"/>
      <c r="DV21" s="1509"/>
      <c r="DW21" s="1509" t="str">
        <f>MID(SUVAHAVUJ!AE10,3,1)</f>
        <v xml:space="preserve"> </v>
      </c>
      <c r="DX21" s="1509"/>
      <c r="DY21" s="1509"/>
      <c r="DZ21" s="1509"/>
      <c r="EA21" s="1509"/>
      <c r="EB21" s="1509"/>
      <c r="EC21" s="1509" t="str">
        <f>MID(SUVAHAVUJ!AE10,4,1)</f>
        <v xml:space="preserve"> </v>
      </c>
      <c r="ED21" s="1509"/>
      <c r="EE21" s="1509"/>
      <c r="EF21" s="1509"/>
      <c r="EG21" s="1509"/>
      <c r="EH21" s="1509" t="str">
        <f>MID(SUVAHAVUJ!AE10,5,1)</f>
        <v xml:space="preserve"> </v>
      </c>
      <c r="EI21" s="1509"/>
      <c r="EJ21" s="1509"/>
      <c r="EK21" s="1509"/>
      <c r="EL21" s="1509"/>
      <c r="EM21" s="1509"/>
      <c r="EN21" s="1509" t="str">
        <f>MID(SUVAHAVUJ!AE10,6,1)</f>
        <v xml:space="preserve"> </v>
      </c>
      <c r="EO21" s="1509"/>
      <c r="EP21" s="1509"/>
      <c r="EQ21" s="1509"/>
      <c r="ER21" s="1509"/>
      <c r="ES21" s="1509" t="str">
        <f>MID(SUVAHAVUJ!AE10,7,1)</f>
        <v xml:space="preserve"> </v>
      </c>
      <c r="ET21" s="1509"/>
      <c r="EU21" s="1509"/>
      <c r="EV21" s="1509"/>
      <c r="EW21" s="1509"/>
      <c r="EX21" s="1509"/>
      <c r="EY21" s="1509" t="str">
        <f>MID(SUVAHAVUJ!AE10,8,1)</f>
        <v xml:space="preserve"> </v>
      </c>
      <c r="EZ21" s="1509"/>
      <c r="FA21" s="1509"/>
      <c r="FB21" s="1509"/>
      <c r="FC21" s="1509"/>
      <c r="FD21" s="1509" t="str">
        <f>MID(SUVAHAVUJ!AE10,9,1)</f>
        <v xml:space="preserve"> </v>
      </c>
      <c r="FE21" s="1509"/>
      <c r="FF21" s="1509"/>
      <c r="FG21" s="1509"/>
      <c r="FH21" s="1509"/>
      <c r="FI21" s="1509"/>
      <c r="FJ21" s="1509" t="str">
        <f>MID(SUVAHAVUJ!AE10,10,1)</f>
        <v xml:space="preserve"> </v>
      </c>
      <c r="FK21" s="1509"/>
      <c r="FL21" s="1509"/>
      <c r="FM21" s="1509"/>
      <c r="FN21" s="1509"/>
      <c r="FO21" s="1516" t="str">
        <f>MID(SUVAHAVUJ!AE10,11,1)</f>
        <v>0</v>
      </c>
      <c r="FP21" s="1516"/>
      <c r="FQ21" s="1516"/>
      <c r="FR21" s="1516"/>
      <c r="FS21" s="1522"/>
      <c r="FT21" s="1506"/>
      <c r="FU21" s="1506"/>
      <c r="FV21" s="1506"/>
      <c r="FW21" s="1506"/>
      <c r="FX21" s="1506"/>
      <c r="FY21" s="1506"/>
      <c r="FZ21" s="1506"/>
      <c r="GA21" s="1506"/>
      <c r="GB21" s="1506"/>
      <c r="GC21" s="1506"/>
      <c r="GD21" s="1506"/>
      <c r="GE21" s="1506"/>
      <c r="GF21" s="1506"/>
      <c r="GG21" s="1506"/>
      <c r="GH21" s="1506"/>
      <c r="GI21" s="1506"/>
      <c r="GJ21" s="1506"/>
      <c r="GK21" s="1506"/>
      <c r="GL21" s="1506"/>
      <c r="GM21" s="1506"/>
      <c r="GN21" s="1506"/>
      <c r="GO21" s="1506"/>
      <c r="GP21" s="1506"/>
      <c r="GQ21" s="1506"/>
      <c r="GR21" s="1506"/>
      <c r="GS21" s="1506"/>
      <c r="GT21" s="1506"/>
      <c r="GU21" s="1506"/>
      <c r="GV21" s="1506"/>
      <c r="GW21" s="1506"/>
    </row>
    <row r="22" spans="2:205" ht="23.25" customHeight="1">
      <c r="B22" s="1521"/>
      <c r="C22" s="1521"/>
      <c r="D22" s="1521"/>
      <c r="E22" s="1521"/>
      <c r="F22" s="1521"/>
      <c r="G22" s="1521"/>
      <c r="H22" s="1521"/>
      <c r="I22" s="1521"/>
      <c r="J22" s="1521"/>
      <c r="K22" s="1521"/>
      <c r="L22" s="1519"/>
      <c r="M22" s="1519"/>
      <c r="N22" s="1519"/>
      <c r="O22" s="1519"/>
      <c r="P22" s="1519"/>
      <c r="Q22" s="1519"/>
      <c r="R22" s="1519"/>
      <c r="S22" s="1519"/>
      <c r="T22" s="1519"/>
      <c r="U22" s="1519"/>
      <c r="V22" s="1519"/>
      <c r="W22" s="1519"/>
      <c r="X22" s="1519"/>
      <c r="Y22" s="1519"/>
      <c r="Z22" s="1519"/>
      <c r="AA22" s="1519"/>
      <c r="AB22" s="1519"/>
      <c r="AC22" s="1519"/>
      <c r="AD22" s="1519"/>
      <c r="AE22" s="1519"/>
      <c r="AF22" s="1519"/>
      <c r="AG22" s="1519"/>
      <c r="AH22" s="1519"/>
      <c r="AI22" s="1519"/>
      <c r="AJ22" s="1519"/>
      <c r="AK22" s="1519"/>
      <c r="AL22" s="1519"/>
      <c r="AM22" s="1519"/>
      <c r="AN22" s="1519"/>
      <c r="AO22" s="1519"/>
      <c r="AP22" s="1519"/>
      <c r="AQ22" s="1520"/>
      <c r="AR22" s="1520"/>
      <c r="AS22" s="1520"/>
      <c r="AT22" s="1520"/>
      <c r="AU22" s="1520"/>
      <c r="AV22" s="1520"/>
      <c r="AW22" s="1520"/>
      <c r="AX22" s="1520"/>
      <c r="AY22" s="703"/>
      <c r="AZ22" s="704"/>
      <c r="BA22" s="1509" t="str">
        <f>MID(SUVAHAVUJ!AF10,1,1)</f>
        <v xml:space="preserve"> </v>
      </c>
      <c r="BB22" s="1509"/>
      <c r="BC22" s="1509"/>
      <c r="BD22" s="1509"/>
      <c r="BE22" s="1509"/>
      <c r="BF22" s="1509"/>
      <c r="BG22" s="1509" t="str">
        <f>MID(SUVAHAVUJ!AF10,2,1)</f>
        <v xml:space="preserve"> </v>
      </c>
      <c r="BH22" s="1509"/>
      <c r="BI22" s="1509"/>
      <c r="BJ22" s="1509"/>
      <c r="BK22" s="1509"/>
      <c r="BL22" s="1509" t="str">
        <f>MID(SUVAHAVUJ!AF10,3,1)</f>
        <v xml:space="preserve"> </v>
      </c>
      <c r="BM22" s="1509"/>
      <c r="BN22" s="1509"/>
      <c r="BO22" s="1509"/>
      <c r="BP22" s="1509"/>
      <c r="BQ22" s="1509"/>
      <c r="BR22" s="1509" t="str">
        <f>MID(SUVAHAVUJ!AF10,4,1)</f>
        <v xml:space="preserve"> </v>
      </c>
      <c r="BS22" s="1509"/>
      <c r="BT22" s="1509"/>
      <c r="BU22" s="1509"/>
      <c r="BV22" s="1509"/>
      <c r="BW22" s="1509" t="str">
        <f>MID(SUVAHAVUJ!AF10,5,1)</f>
        <v xml:space="preserve"> </v>
      </c>
      <c r="BX22" s="1509"/>
      <c r="BY22" s="1509"/>
      <c r="BZ22" s="1509"/>
      <c r="CA22" s="1509"/>
      <c r="CB22" s="1509"/>
      <c r="CC22" s="1509" t="str">
        <f>MID(SUVAHAVUJ!AF10,6,1)</f>
        <v xml:space="preserve"> </v>
      </c>
      <c r="CD22" s="1509"/>
      <c r="CE22" s="1509"/>
      <c r="CF22" s="1509"/>
      <c r="CG22" s="1509"/>
      <c r="CH22" s="1509" t="str">
        <f>MID(SUVAHAVUJ!AF10,7,1)</f>
        <v xml:space="preserve"> </v>
      </c>
      <c r="CI22" s="1509"/>
      <c r="CJ22" s="1509"/>
      <c r="CK22" s="1509"/>
      <c r="CL22" s="1509"/>
      <c r="CM22" s="1509"/>
      <c r="CN22" s="1509" t="str">
        <f>MID(SUVAHAVUJ!AF10,8,1)</f>
        <v xml:space="preserve"> </v>
      </c>
      <c r="CO22" s="1509"/>
      <c r="CP22" s="1509"/>
      <c r="CQ22" s="1509"/>
      <c r="CR22" s="1509"/>
      <c r="CS22" s="1509" t="str">
        <f>MID(SUVAHAVUJ!AF10,9,1)</f>
        <v xml:space="preserve"> </v>
      </c>
      <c r="CT22" s="1509"/>
      <c r="CU22" s="1509"/>
      <c r="CV22" s="1509"/>
      <c r="CW22" s="1509"/>
      <c r="CX22" s="1509"/>
      <c r="CY22" s="1509" t="str">
        <f>MID(SUVAHAVUJ!AF10,10,1)</f>
        <v xml:space="preserve"> </v>
      </c>
      <c r="CZ22" s="1509"/>
      <c r="DA22" s="1509"/>
      <c r="DB22" s="1509"/>
      <c r="DC22" s="1509"/>
      <c r="DD22" s="1509" t="str">
        <f>MID(SUVAHAVUJ!AF10,11,1)</f>
        <v>0</v>
      </c>
      <c r="DE22" s="1509"/>
      <c r="DF22" s="1509"/>
      <c r="DG22" s="1509"/>
      <c r="DH22" s="1509"/>
      <c r="DI22" s="1525"/>
      <c r="DJ22" s="1507"/>
      <c r="DK22" s="1507"/>
      <c r="DL22" s="1507"/>
      <c r="DM22" s="1507"/>
      <c r="DN22" s="1507"/>
      <c r="DO22" s="1507"/>
      <c r="DP22" s="1507"/>
      <c r="DQ22" s="1507"/>
      <c r="DR22" s="1507"/>
      <c r="DS22" s="1507"/>
      <c r="DT22" s="1507"/>
      <c r="DU22" s="1507"/>
      <c r="DV22" s="1507"/>
      <c r="DW22" s="1507"/>
      <c r="DX22" s="1507"/>
      <c r="DY22" s="1507"/>
      <c r="DZ22" s="1507"/>
      <c r="EA22" s="1507"/>
      <c r="EB22" s="1507"/>
      <c r="EC22" s="1507"/>
      <c r="ED22" s="1507"/>
      <c r="EE22" s="1507"/>
      <c r="EF22" s="1507"/>
      <c r="EG22" s="1507"/>
      <c r="EH22" s="1507"/>
      <c r="EI22" s="1507"/>
      <c r="EJ22" s="1507"/>
      <c r="EK22" s="1507"/>
      <c r="EL22" s="1507"/>
      <c r="EM22" s="1507"/>
      <c r="EN22" s="703"/>
      <c r="EO22" s="704"/>
      <c r="EP22" s="1509" t="str">
        <f>MID(SUVAHAVUJ!AG10,1,1)</f>
        <v xml:space="preserve"> </v>
      </c>
      <c r="EQ22" s="1509"/>
      <c r="ER22" s="1509"/>
      <c r="ES22" s="1509"/>
      <c r="ET22" s="1509"/>
      <c r="EU22" s="1509"/>
      <c r="EV22" s="1509" t="str">
        <f>MID(SUVAHAVUJ!AG10,2,1)</f>
        <v xml:space="preserve"> </v>
      </c>
      <c r="EW22" s="1509"/>
      <c r="EX22" s="1509"/>
      <c r="EY22" s="1509"/>
      <c r="EZ22" s="1509"/>
      <c r="FA22" s="1509" t="str">
        <f>MID(SUVAHAVUJ!AG10,3,1)</f>
        <v xml:space="preserve"> </v>
      </c>
      <c r="FB22" s="1509"/>
      <c r="FC22" s="1509"/>
      <c r="FD22" s="1509"/>
      <c r="FE22" s="1509"/>
      <c r="FF22" s="1509"/>
      <c r="FG22" s="1509" t="str">
        <f>MID(SUVAHAVUJ!AG10,4,1)</f>
        <v xml:space="preserve"> </v>
      </c>
      <c r="FH22" s="1509"/>
      <c r="FI22" s="1509"/>
      <c r="FJ22" s="1509"/>
      <c r="FK22" s="1509"/>
      <c r="FL22" s="1509" t="str">
        <f>MID(SUVAHAVUJ!AG10,5,1)</f>
        <v xml:space="preserve"> </v>
      </c>
      <c r="FM22" s="1509"/>
      <c r="FN22" s="1509"/>
      <c r="FO22" s="1509"/>
      <c r="FP22" s="1509"/>
      <c r="FQ22" s="1509"/>
      <c r="FR22" s="1509" t="str">
        <f>MID(SUVAHAVUJ!AG10,6,1)</f>
        <v xml:space="preserve"> </v>
      </c>
      <c r="FS22" s="1509"/>
      <c r="FT22" s="1509"/>
      <c r="FU22" s="1509"/>
      <c r="FV22" s="1509"/>
      <c r="FW22" s="1509" t="str">
        <f>MID(SUVAHAVUJ!AG10,7,1)</f>
        <v xml:space="preserve"> </v>
      </c>
      <c r="FX22" s="1509"/>
      <c r="FY22" s="1509"/>
      <c r="FZ22" s="1509"/>
      <c r="GA22" s="1509"/>
      <c r="GB22" s="1509"/>
      <c r="GC22" s="1509" t="str">
        <f>MID(SUVAHAVUJ!AG10,8,1)</f>
        <v xml:space="preserve"> </v>
      </c>
      <c r="GD22" s="1509"/>
      <c r="GE22" s="1509"/>
      <c r="GF22" s="1509"/>
      <c r="GG22" s="1509"/>
      <c r="GH22" s="1509" t="str">
        <f>MID(SUVAHAVUJ!AG10,9,1)</f>
        <v xml:space="preserve"> </v>
      </c>
      <c r="GI22" s="1509"/>
      <c r="GJ22" s="1509"/>
      <c r="GK22" s="1509"/>
      <c r="GL22" s="1509"/>
      <c r="GM22" s="1509"/>
      <c r="GN22" s="1509" t="str">
        <f>MID(SUVAHAVUJ!AG10,10,1)</f>
        <v xml:space="preserve"> </v>
      </c>
      <c r="GO22" s="1509"/>
      <c r="GP22" s="1509"/>
      <c r="GQ22" s="1509"/>
      <c r="GR22" s="1509"/>
      <c r="GS22" s="1516" t="str">
        <f>MID(SUVAHAVUJ!AG10,11,1)</f>
        <v>0</v>
      </c>
      <c r="GT22" s="1516"/>
      <c r="GU22" s="1516"/>
      <c r="GV22" s="1516"/>
      <c r="GW22" s="1522"/>
    </row>
    <row r="23" spans="2:205" s="691" customFormat="1" ht="23.25" customHeight="1">
      <c r="B23" s="1521" t="s">
        <v>2512</v>
      </c>
      <c r="C23" s="1521"/>
      <c r="D23" s="1521"/>
      <c r="E23" s="1521"/>
      <c r="F23" s="1521"/>
      <c r="G23" s="1521"/>
      <c r="H23" s="1521"/>
      <c r="I23" s="1521"/>
      <c r="J23" s="1521"/>
      <c r="K23" s="1521"/>
      <c r="L23" s="1518" t="s">
        <v>3349</v>
      </c>
      <c r="M23" s="1519"/>
      <c r="N23" s="1519"/>
      <c r="O23" s="1519"/>
      <c r="P23" s="1519"/>
      <c r="Q23" s="1519"/>
      <c r="R23" s="1519"/>
      <c r="S23" s="1519"/>
      <c r="T23" s="1519"/>
      <c r="U23" s="1519"/>
      <c r="V23" s="1519"/>
      <c r="W23" s="1519"/>
      <c r="X23" s="1519"/>
      <c r="Y23" s="1519"/>
      <c r="Z23" s="1519"/>
      <c r="AA23" s="1519"/>
      <c r="AB23" s="1519"/>
      <c r="AC23" s="1519"/>
      <c r="AD23" s="1519"/>
      <c r="AE23" s="1519"/>
      <c r="AF23" s="1519"/>
      <c r="AG23" s="1519"/>
      <c r="AH23" s="1519"/>
      <c r="AI23" s="1519"/>
      <c r="AJ23" s="1519"/>
      <c r="AK23" s="1519"/>
      <c r="AL23" s="1519"/>
      <c r="AM23" s="1519"/>
      <c r="AN23" s="1519"/>
      <c r="AO23" s="1519"/>
      <c r="AP23" s="1519"/>
      <c r="AQ23" s="1520" t="s">
        <v>943</v>
      </c>
      <c r="AR23" s="1520"/>
      <c r="AS23" s="1520"/>
      <c r="AT23" s="1520"/>
      <c r="AU23" s="1520"/>
      <c r="AV23" s="1520"/>
      <c r="AW23" s="1520"/>
      <c r="AX23" s="1520"/>
      <c r="AY23" s="703"/>
      <c r="AZ23" s="704"/>
      <c r="BA23" s="1516" t="str">
        <f>MID(SUVAHAVUJ!AD11,1,1)</f>
        <v xml:space="preserve"> </v>
      </c>
      <c r="BB23" s="1516"/>
      <c r="BC23" s="1516"/>
      <c r="BD23" s="1516"/>
      <c r="BE23" s="1516"/>
      <c r="BF23" s="1516"/>
      <c r="BG23" s="1516" t="str">
        <f>MID(SUVAHAVUJ!AD11,2,1)</f>
        <v xml:space="preserve"> </v>
      </c>
      <c r="BH23" s="1516"/>
      <c r="BI23" s="1516"/>
      <c r="BJ23" s="1516"/>
      <c r="BK23" s="1516"/>
      <c r="BL23" s="1516" t="str">
        <f>MID(SUVAHAVUJ!AD11,3,1)</f>
        <v xml:space="preserve"> </v>
      </c>
      <c r="BM23" s="1516"/>
      <c r="BN23" s="1516"/>
      <c r="BO23" s="1516"/>
      <c r="BP23" s="1516"/>
      <c r="BQ23" s="1516"/>
      <c r="BR23" s="1516" t="str">
        <f>MID(SUVAHAVUJ!AD11,4,1)</f>
        <v xml:space="preserve"> </v>
      </c>
      <c r="BS23" s="1516"/>
      <c r="BT23" s="1516"/>
      <c r="BU23" s="1516"/>
      <c r="BV23" s="1516"/>
      <c r="BW23" s="1516" t="str">
        <f>MID(SUVAHAVUJ!AD11,5,1)</f>
        <v xml:space="preserve"> </v>
      </c>
      <c r="BX23" s="1516"/>
      <c r="BY23" s="1516"/>
      <c r="BZ23" s="1516"/>
      <c r="CA23" s="1516"/>
      <c r="CB23" s="1516"/>
      <c r="CC23" s="1516" t="str">
        <f>MID(SUVAHAVUJ!AD11,6,1)</f>
        <v xml:space="preserve"> </v>
      </c>
      <c r="CD23" s="1516"/>
      <c r="CE23" s="1516"/>
      <c r="CF23" s="1516"/>
      <c r="CG23" s="1516"/>
      <c r="CH23" s="1516" t="str">
        <f>MID(SUVAHAVUJ!AD11,7,1)</f>
        <v xml:space="preserve"> </v>
      </c>
      <c r="CI23" s="1516"/>
      <c r="CJ23" s="1516"/>
      <c r="CK23" s="1516"/>
      <c r="CL23" s="1516"/>
      <c r="CM23" s="1516"/>
      <c r="CN23" s="1516" t="str">
        <f>MID(SUVAHAVUJ!AD11,8,1)</f>
        <v xml:space="preserve"> </v>
      </c>
      <c r="CO23" s="1516"/>
      <c r="CP23" s="1516"/>
      <c r="CQ23" s="1516"/>
      <c r="CR23" s="1516"/>
      <c r="CS23" s="1516" t="str">
        <f>MID(SUVAHAVUJ!AD11,9,1)</f>
        <v xml:space="preserve"> </v>
      </c>
      <c r="CT23" s="1516"/>
      <c r="CU23" s="1516"/>
      <c r="CV23" s="1516"/>
      <c r="CW23" s="1516"/>
      <c r="CX23" s="1516"/>
      <c r="CY23" s="1516" t="str">
        <f>MID(SUVAHAVUJ!AD11,10,1)</f>
        <v xml:space="preserve"> </v>
      </c>
      <c r="CZ23" s="1516"/>
      <c r="DA23" s="1516"/>
      <c r="DB23" s="1516"/>
      <c r="DC23" s="1516"/>
      <c r="DD23" s="1516" t="str">
        <f>MID(SUVAHAVUJ!AD11,11,1)</f>
        <v>0</v>
      </c>
      <c r="DE23" s="1516"/>
      <c r="DF23" s="1516"/>
      <c r="DG23" s="1516"/>
      <c r="DH23" s="1516"/>
      <c r="DI23" s="1522"/>
      <c r="DJ23" s="703"/>
      <c r="DK23" s="704"/>
      <c r="DL23" s="1509" t="str">
        <f>MID(SUVAHAVUJ!AE11,1,1)</f>
        <v xml:space="preserve"> </v>
      </c>
      <c r="DM23" s="1509"/>
      <c r="DN23" s="1509"/>
      <c r="DO23" s="1509"/>
      <c r="DP23" s="1509"/>
      <c r="DQ23" s="1509"/>
      <c r="DR23" s="1509" t="str">
        <f>MID(SUVAHAVUJ!AE11,2,1)</f>
        <v xml:space="preserve"> </v>
      </c>
      <c r="DS23" s="1509"/>
      <c r="DT23" s="1509"/>
      <c r="DU23" s="1509"/>
      <c r="DV23" s="1509"/>
      <c r="DW23" s="1509" t="str">
        <f>MID(SUVAHAVUJ!AE11,3,1)</f>
        <v xml:space="preserve"> </v>
      </c>
      <c r="DX23" s="1509"/>
      <c r="DY23" s="1509"/>
      <c r="DZ23" s="1509"/>
      <c r="EA23" s="1509"/>
      <c r="EB23" s="1509"/>
      <c r="EC23" s="1509" t="str">
        <f>MID(SUVAHAVUJ!AE11,4,1)</f>
        <v xml:space="preserve"> </v>
      </c>
      <c r="ED23" s="1509"/>
      <c r="EE23" s="1509"/>
      <c r="EF23" s="1509"/>
      <c r="EG23" s="1509"/>
      <c r="EH23" s="1509" t="str">
        <f>MID(SUVAHAVUJ!AE11,5,1)</f>
        <v xml:space="preserve"> </v>
      </c>
      <c r="EI23" s="1509"/>
      <c r="EJ23" s="1509"/>
      <c r="EK23" s="1509"/>
      <c r="EL23" s="1509"/>
      <c r="EM23" s="1509"/>
      <c r="EN23" s="1509" t="str">
        <f>MID(SUVAHAVUJ!AE11,6,1)</f>
        <v xml:space="preserve"> </v>
      </c>
      <c r="EO23" s="1509"/>
      <c r="EP23" s="1509"/>
      <c r="EQ23" s="1509"/>
      <c r="ER23" s="1509"/>
      <c r="ES23" s="1509" t="str">
        <f>MID(SUVAHAVUJ!AE11,7,1)</f>
        <v xml:space="preserve"> </v>
      </c>
      <c r="ET23" s="1509"/>
      <c r="EU23" s="1509"/>
      <c r="EV23" s="1509"/>
      <c r="EW23" s="1509"/>
      <c r="EX23" s="1509"/>
      <c r="EY23" s="1509" t="str">
        <f>MID(SUVAHAVUJ!AE11,8,1)</f>
        <v xml:space="preserve"> </v>
      </c>
      <c r="EZ23" s="1509"/>
      <c r="FA23" s="1509"/>
      <c r="FB23" s="1509"/>
      <c r="FC23" s="1509"/>
      <c r="FD23" s="1509" t="str">
        <f>MID(SUVAHAVUJ!AE11,9,1)</f>
        <v xml:space="preserve"> </v>
      </c>
      <c r="FE23" s="1509"/>
      <c r="FF23" s="1509"/>
      <c r="FG23" s="1509"/>
      <c r="FH23" s="1509"/>
      <c r="FI23" s="1509"/>
      <c r="FJ23" s="1509" t="str">
        <f>MID(SUVAHAVUJ!AE11,10,1)</f>
        <v xml:space="preserve"> </v>
      </c>
      <c r="FK23" s="1509"/>
      <c r="FL23" s="1509"/>
      <c r="FM23" s="1509"/>
      <c r="FN23" s="1509"/>
      <c r="FO23" s="1516" t="str">
        <f>MID(SUVAHAVUJ!AE11,11,1)</f>
        <v>0</v>
      </c>
      <c r="FP23" s="1516"/>
      <c r="FQ23" s="1516"/>
      <c r="FR23" s="1516"/>
      <c r="FS23" s="1522"/>
      <c r="FT23" s="1506"/>
      <c r="FU23" s="1506"/>
      <c r="FV23" s="1506"/>
      <c r="FW23" s="1506"/>
      <c r="FX23" s="1506"/>
      <c r="FY23" s="1506"/>
      <c r="FZ23" s="1506"/>
      <c r="GA23" s="1506"/>
      <c r="GB23" s="1506"/>
      <c r="GC23" s="1506"/>
      <c r="GD23" s="1506"/>
      <c r="GE23" s="1506"/>
      <c r="GF23" s="1506"/>
      <c r="GG23" s="1506"/>
      <c r="GH23" s="1506"/>
      <c r="GI23" s="1506"/>
      <c r="GJ23" s="1506"/>
      <c r="GK23" s="1506"/>
      <c r="GL23" s="1506"/>
      <c r="GM23" s="1506"/>
      <c r="GN23" s="1506"/>
      <c r="GO23" s="1506"/>
      <c r="GP23" s="1506"/>
      <c r="GQ23" s="1506"/>
      <c r="GR23" s="1506"/>
      <c r="GS23" s="1506"/>
      <c r="GT23" s="1506"/>
      <c r="GU23" s="1506"/>
      <c r="GV23" s="1506"/>
      <c r="GW23" s="1506"/>
    </row>
    <row r="24" spans="2:205" ht="23.25" customHeight="1">
      <c r="B24" s="1521"/>
      <c r="C24" s="1521"/>
      <c r="D24" s="1521"/>
      <c r="E24" s="1521"/>
      <c r="F24" s="1521"/>
      <c r="G24" s="1521"/>
      <c r="H24" s="1521"/>
      <c r="I24" s="1521"/>
      <c r="J24" s="1521"/>
      <c r="K24" s="1521"/>
      <c r="L24" s="1519"/>
      <c r="M24" s="1519"/>
      <c r="N24" s="1519"/>
      <c r="O24" s="1519"/>
      <c r="P24" s="1519"/>
      <c r="Q24" s="1519"/>
      <c r="R24" s="1519"/>
      <c r="S24" s="1519"/>
      <c r="T24" s="1519"/>
      <c r="U24" s="1519"/>
      <c r="V24" s="1519"/>
      <c r="W24" s="1519"/>
      <c r="X24" s="1519"/>
      <c r="Y24" s="1519"/>
      <c r="Z24" s="1519"/>
      <c r="AA24" s="1519"/>
      <c r="AB24" s="1519"/>
      <c r="AC24" s="1519"/>
      <c r="AD24" s="1519"/>
      <c r="AE24" s="1519"/>
      <c r="AF24" s="1519"/>
      <c r="AG24" s="1519"/>
      <c r="AH24" s="1519"/>
      <c r="AI24" s="1519"/>
      <c r="AJ24" s="1519"/>
      <c r="AK24" s="1519"/>
      <c r="AL24" s="1519"/>
      <c r="AM24" s="1519"/>
      <c r="AN24" s="1519"/>
      <c r="AO24" s="1519"/>
      <c r="AP24" s="1519"/>
      <c r="AQ24" s="1520"/>
      <c r="AR24" s="1520"/>
      <c r="AS24" s="1520"/>
      <c r="AT24" s="1520"/>
      <c r="AU24" s="1520"/>
      <c r="AV24" s="1520"/>
      <c r="AW24" s="1520"/>
      <c r="AX24" s="1520"/>
      <c r="AY24" s="703"/>
      <c r="AZ24" s="704"/>
      <c r="BA24" s="1509" t="str">
        <f>MID(SUVAHAVUJ!AF11,1,1)</f>
        <v xml:space="preserve"> </v>
      </c>
      <c r="BB24" s="1509"/>
      <c r="BC24" s="1509"/>
      <c r="BD24" s="1509"/>
      <c r="BE24" s="1509"/>
      <c r="BF24" s="1509"/>
      <c r="BG24" s="1509" t="str">
        <f>MID(SUVAHAVUJ!AF11,2,1)</f>
        <v xml:space="preserve"> </v>
      </c>
      <c r="BH24" s="1509"/>
      <c r="BI24" s="1509"/>
      <c r="BJ24" s="1509"/>
      <c r="BK24" s="1509"/>
      <c r="BL24" s="1509" t="str">
        <f>MID(SUVAHAVUJ!AF11,3,1)</f>
        <v xml:space="preserve"> </v>
      </c>
      <c r="BM24" s="1509"/>
      <c r="BN24" s="1509"/>
      <c r="BO24" s="1509"/>
      <c r="BP24" s="1509"/>
      <c r="BQ24" s="1509"/>
      <c r="BR24" s="1509" t="str">
        <f>MID(SUVAHAVUJ!AF11,4,1)</f>
        <v xml:space="preserve"> </v>
      </c>
      <c r="BS24" s="1509"/>
      <c r="BT24" s="1509"/>
      <c r="BU24" s="1509"/>
      <c r="BV24" s="1509"/>
      <c r="BW24" s="1509" t="str">
        <f>MID(SUVAHAVUJ!AF11,5,1)</f>
        <v xml:space="preserve"> </v>
      </c>
      <c r="BX24" s="1509"/>
      <c r="BY24" s="1509"/>
      <c r="BZ24" s="1509"/>
      <c r="CA24" s="1509"/>
      <c r="CB24" s="1509"/>
      <c r="CC24" s="1509" t="str">
        <f>MID(SUVAHAVUJ!AF11,6,1)</f>
        <v xml:space="preserve"> </v>
      </c>
      <c r="CD24" s="1509"/>
      <c r="CE24" s="1509"/>
      <c r="CF24" s="1509"/>
      <c r="CG24" s="1509"/>
      <c r="CH24" s="1509" t="str">
        <f>MID(SUVAHAVUJ!AF11,7,1)</f>
        <v xml:space="preserve"> </v>
      </c>
      <c r="CI24" s="1509"/>
      <c r="CJ24" s="1509"/>
      <c r="CK24" s="1509"/>
      <c r="CL24" s="1509"/>
      <c r="CM24" s="1509"/>
      <c r="CN24" s="1509" t="str">
        <f>MID(SUVAHAVUJ!AF11,8,1)</f>
        <v xml:space="preserve"> </v>
      </c>
      <c r="CO24" s="1509"/>
      <c r="CP24" s="1509"/>
      <c r="CQ24" s="1509"/>
      <c r="CR24" s="1509"/>
      <c r="CS24" s="1509" t="str">
        <f>MID(SUVAHAVUJ!AF11,9,1)</f>
        <v xml:space="preserve"> </v>
      </c>
      <c r="CT24" s="1509"/>
      <c r="CU24" s="1509"/>
      <c r="CV24" s="1509"/>
      <c r="CW24" s="1509"/>
      <c r="CX24" s="1509"/>
      <c r="CY24" s="1509" t="str">
        <f>MID(SUVAHAVUJ!AF11,10,1)</f>
        <v xml:space="preserve"> </v>
      </c>
      <c r="CZ24" s="1509"/>
      <c r="DA24" s="1509"/>
      <c r="DB24" s="1509"/>
      <c r="DC24" s="1509"/>
      <c r="DD24" s="1509" t="str">
        <f>MID(SUVAHAVUJ!AF11,11,1)</f>
        <v>0</v>
      </c>
      <c r="DE24" s="1509"/>
      <c r="DF24" s="1509"/>
      <c r="DG24" s="1509"/>
      <c r="DH24" s="1509"/>
      <c r="DI24" s="1525"/>
      <c r="DJ24" s="1507"/>
      <c r="DK24" s="1507"/>
      <c r="DL24" s="1507"/>
      <c r="DM24" s="1507"/>
      <c r="DN24" s="1507"/>
      <c r="DO24" s="1507"/>
      <c r="DP24" s="1507"/>
      <c r="DQ24" s="1507"/>
      <c r="DR24" s="1507"/>
      <c r="DS24" s="1507"/>
      <c r="DT24" s="1507"/>
      <c r="DU24" s="1507"/>
      <c r="DV24" s="1507"/>
      <c r="DW24" s="1507"/>
      <c r="DX24" s="1507"/>
      <c r="DY24" s="1507"/>
      <c r="DZ24" s="1507"/>
      <c r="EA24" s="1507"/>
      <c r="EB24" s="1507"/>
      <c r="EC24" s="1507"/>
      <c r="ED24" s="1507"/>
      <c r="EE24" s="1507"/>
      <c r="EF24" s="1507"/>
      <c r="EG24" s="1507"/>
      <c r="EH24" s="1507"/>
      <c r="EI24" s="1507"/>
      <c r="EJ24" s="1507"/>
      <c r="EK24" s="1507"/>
      <c r="EL24" s="1507"/>
      <c r="EM24" s="1507"/>
      <c r="EN24" s="703"/>
      <c r="EO24" s="704"/>
      <c r="EP24" s="1509" t="str">
        <f>MID(SUVAHAVUJ!AG11,1,1)</f>
        <v xml:space="preserve"> </v>
      </c>
      <c r="EQ24" s="1509"/>
      <c r="ER24" s="1509"/>
      <c r="ES24" s="1509"/>
      <c r="ET24" s="1509"/>
      <c r="EU24" s="1509"/>
      <c r="EV24" s="1509" t="str">
        <f>MID(SUVAHAVUJ!AG11,2,1)</f>
        <v xml:space="preserve"> </v>
      </c>
      <c r="EW24" s="1509"/>
      <c r="EX24" s="1509"/>
      <c r="EY24" s="1509"/>
      <c r="EZ24" s="1509"/>
      <c r="FA24" s="1509" t="str">
        <f>MID(SUVAHAVUJ!AG11,3,1)</f>
        <v xml:space="preserve"> </v>
      </c>
      <c r="FB24" s="1509"/>
      <c r="FC24" s="1509"/>
      <c r="FD24" s="1509"/>
      <c r="FE24" s="1509"/>
      <c r="FF24" s="1509"/>
      <c r="FG24" s="1509" t="str">
        <f>MID(SUVAHAVUJ!AG11,4,1)</f>
        <v xml:space="preserve"> </v>
      </c>
      <c r="FH24" s="1509"/>
      <c r="FI24" s="1509"/>
      <c r="FJ24" s="1509"/>
      <c r="FK24" s="1509"/>
      <c r="FL24" s="1509" t="str">
        <f>MID(SUVAHAVUJ!AG11,5,1)</f>
        <v xml:space="preserve"> </v>
      </c>
      <c r="FM24" s="1509"/>
      <c r="FN24" s="1509"/>
      <c r="FO24" s="1509"/>
      <c r="FP24" s="1509"/>
      <c r="FQ24" s="1509"/>
      <c r="FR24" s="1509" t="str">
        <f>MID(SUVAHAVUJ!AG11,6,1)</f>
        <v xml:space="preserve"> </v>
      </c>
      <c r="FS24" s="1509"/>
      <c r="FT24" s="1509"/>
      <c r="FU24" s="1509"/>
      <c r="FV24" s="1509"/>
      <c r="FW24" s="1509" t="str">
        <f>MID(SUVAHAVUJ!AG11,7,1)</f>
        <v xml:space="preserve"> </v>
      </c>
      <c r="FX24" s="1509"/>
      <c r="FY24" s="1509"/>
      <c r="FZ24" s="1509"/>
      <c r="GA24" s="1509"/>
      <c r="GB24" s="1509"/>
      <c r="GC24" s="1509" t="str">
        <f>MID(SUVAHAVUJ!AG11,8,1)</f>
        <v xml:space="preserve"> </v>
      </c>
      <c r="GD24" s="1509"/>
      <c r="GE24" s="1509"/>
      <c r="GF24" s="1509"/>
      <c r="GG24" s="1509"/>
      <c r="GH24" s="1509" t="str">
        <f>MID(SUVAHAVUJ!AG11,9,1)</f>
        <v xml:space="preserve"> </v>
      </c>
      <c r="GI24" s="1509"/>
      <c r="GJ24" s="1509"/>
      <c r="GK24" s="1509"/>
      <c r="GL24" s="1509"/>
      <c r="GM24" s="1509"/>
      <c r="GN24" s="1509" t="str">
        <f>MID(SUVAHAVUJ!AG11,10,1)</f>
        <v xml:space="preserve"> </v>
      </c>
      <c r="GO24" s="1509"/>
      <c r="GP24" s="1509"/>
      <c r="GQ24" s="1509"/>
      <c r="GR24" s="1509"/>
      <c r="GS24" s="1516" t="str">
        <f>MID(SUVAHAVUJ!AG11,11,1)</f>
        <v>0</v>
      </c>
      <c r="GT24" s="1516"/>
      <c r="GU24" s="1516"/>
      <c r="GV24" s="1516"/>
      <c r="GW24" s="1522"/>
    </row>
    <row r="25" spans="2:205" s="691" customFormat="1" ht="23.25" customHeight="1">
      <c r="B25" s="1521" t="s">
        <v>2516</v>
      </c>
      <c r="C25" s="1521"/>
      <c r="D25" s="1521"/>
      <c r="E25" s="1521"/>
      <c r="F25" s="1521"/>
      <c r="G25" s="1521"/>
      <c r="H25" s="1521"/>
      <c r="I25" s="1521"/>
      <c r="J25" s="1521"/>
      <c r="K25" s="1521"/>
      <c r="L25" s="1523" t="s">
        <v>3348</v>
      </c>
      <c r="M25" s="1524"/>
      <c r="N25" s="1524"/>
      <c r="O25" s="1524"/>
      <c r="P25" s="1524"/>
      <c r="Q25" s="1524"/>
      <c r="R25" s="1524"/>
      <c r="S25" s="1524"/>
      <c r="T25" s="1524"/>
      <c r="U25" s="1524"/>
      <c r="V25" s="1524"/>
      <c r="W25" s="1524"/>
      <c r="X25" s="1524"/>
      <c r="Y25" s="1524"/>
      <c r="Z25" s="1524"/>
      <c r="AA25" s="1524"/>
      <c r="AB25" s="1524"/>
      <c r="AC25" s="1524"/>
      <c r="AD25" s="1524"/>
      <c r="AE25" s="1524"/>
      <c r="AF25" s="1524"/>
      <c r="AG25" s="1524"/>
      <c r="AH25" s="1524"/>
      <c r="AI25" s="1524"/>
      <c r="AJ25" s="1524"/>
      <c r="AK25" s="1524"/>
      <c r="AL25" s="1524"/>
      <c r="AM25" s="1524"/>
      <c r="AN25" s="1524"/>
      <c r="AO25" s="1524"/>
      <c r="AP25" s="1524"/>
      <c r="AQ25" s="1520" t="s">
        <v>796</v>
      </c>
      <c r="AR25" s="1520"/>
      <c r="AS25" s="1520"/>
      <c r="AT25" s="1520"/>
      <c r="AU25" s="1520"/>
      <c r="AV25" s="1520"/>
      <c r="AW25" s="1520"/>
      <c r="AX25" s="1520"/>
      <c r="AY25" s="703"/>
      <c r="AZ25" s="704"/>
      <c r="BA25" s="1516" t="str">
        <f>MID(SUVAHAVUJ!AD12,1,1)</f>
        <v xml:space="preserve"> </v>
      </c>
      <c r="BB25" s="1516"/>
      <c r="BC25" s="1516"/>
      <c r="BD25" s="1516"/>
      <c r="BE25" s="1516"/>
      <c r="BF25" s="1516"/>
      <c r="BG25" s="1516" t="str">
        <f>MID(SUVAHAVUJ!AD12,2,1)</f>
        <v xml:space="preserve"> </v>
      </c>
      <c r="BH25" s="1516"/>
      <c r="BI25" s="1516"/>
      <c r="BJ25" s="1516"/>
      <c r="BK25" s="1516"/>
      <c r="BL25" s="1516" t="str">
        <f>MID(SUVAHAVUJ!AD12,3,1)</f>
        <v xml:space="preserve"> </v>
      </c>
      <c r="BM25" s="1516"/>
      <c r="BN25" s="1516"/>
      <c r="BO25" s="1516"/>
      <c r="BP25" s="1516"/>
      <c r="BQ25" s="1516"/>
      <c r="BR25" s="1516" t="str">
        <f>MID(SUVAHAVUJ!AD12,4,1)</f>
        <v xml:space="preserve"> </v>
      </c>
      <c r="BS25" s="1516"/>
      <c r="BT25" s="1516"/>
      <c r="BU25" s="1516"/>
      <c r="BV25" s="1516"/>
      <c r="BW25" s="1516" t="str">
        <f>MID(SUVAHAVUJ!AD12,5,1)</f>
        <v xml:space="preserve"> </v>
      </c>
      <c r="BX25" s="1516"/>
      <c r="BY25" s="1516"/>
      <c r="BZ25" s="1516"/>
      <c r="CA25" s="1516"/>
      <c r="CB25" s="1516"/>
      <c r="CC25" s="1516" t="str">
        <f>MID(SUVAHAVUJ!AD12,6,1)</f>
        <v xml:space="preserve"> </v>
      </c>
      <c r="CD25" s="1516"/>
      <c r="CE25" s="1516"/>
      <c r="CF25" s="1516"/>
      <c r="CG25" s="1516"/>
      <c r="CH25" s="1516" t="str">
        <f>MID(SUVAHAVUJ!AD12,7,1)</f>
        <v xml:space="preserve"> </v>
      </c>
      <c r="CI25" s="1516"/>
      <c r="CJ25" s="1516"/>
      <c r="CK25" s="1516"/>
      <c r="CL25" s="1516"/>
      <c r="CM25" s="1516"/>
      <c r="CN25" s="1516" t="str">
        <f>MID(SUVAHAVUJ!AD12,8,1)</f>
        <v xml:space="preserve"> </v>
      </c>
      <c r="CO25" s="1516"/>
      <c r="CP25" s="1516"/>
      <c r="CQ25" s="1516"/>
      <c r="CR25" s="1516"/>
      <c r="CS25" s="1516" t="str">
        <f>MID(SUVAHAVUJ!AD12,9,1)</f>
        <v xml:space="preserve"> </v>
      </c>
      <c r="CT25" s="1516"/>
      <c r="CU25" s="1516"/>
      <c r="CV25" s="1516"/>
      <c r="CW25" s="1516"/>
      <c r="CX25" s="1516"/>
      <c r="CY25" s="1516" t="str">
        <f>MID(SUVAHAVUJ!AD12,10,1)</f>
        <v xml:space="preserve"> </v>
      </c>
      <c r="CZ25" s="1516"/>
      <c r="DA25" s="1516"/>
      <c r="DB25" s="1516"/>
      <c r="DC25" s="1516"/>
      <c r="DD25" s="1516" t="str">
        <f>MID(SUVAHAVUJ!AD12,11,1)</f>
        <v>0</v>
      </c>
      <c r="DE25" s="1516"/>
      <c r="DF25" s="1516"/>
      <c r="DG25" s="1516"/>
      <c r="DH25" s="1516"/>
      <c r="DI25" s="1522"/>
      <c r="DJ25" s="703"/>
      <c r="DK25" s="704"/>
      <c r="DL25" s="1509" t="str">
        <f>MID(SUVAHAVUJ!AE12,1,1)</f>
        <v xml:space="preserve"> </v>
      </c>
      <c r="DM25" s="1509"/>
      <c r="DN25" s="1509"/>
      <c r="DO25" s="1509"/>
      <c r="DP25" s="1509"/>
      <c r="DQ25" s="1509"/>
      <c r="DR25" s="1509" t="str">
        <f>MID(SUVAHAVUJ!AE12,2,1)</f>
        <v xml:space="preserve"> </v>
      </c>
      <c r="DS25" s="1509"/>
      <c r="DT25" s="1509"/>
      <c r="DU25" s="1509"/>
      <c r="DV25" s="1509"/>
      <c r="DW25" s="1509" t="str">
        <f>MID(SUVAHAVUJ!AE12,3,1)</f>
        <v xml:space="preserve"> </v>
      </c>
      <c r="DX25" s="1509"/>
      <c r="DY25" s="1509"/>
      <c r="DZ25" s="1509"/>
      <c r="EA25" s="1509"/>
      <c r="EB25" s="1509"/>
      <c r="EC25" s="1509" t="str">
        <f>MID(SUVAHAVUJ!AE12,4,1)</f>
        <v xml:space="preserve"> </v>
      </c>
      <c r="ED25" s="1509"/>
      <c r="EE25" s="1509"/>
      <c r="EF25" s="1509"/>
      <c r="EG25" s="1509"/>
      <c r="EH25" s="1509" t="str">
        <f>MID(SUVAHAVUJ!AE12,5,1)</f>
        <v xml:space="preserve"> </v>
      </c>
      <c r="EI25" s="1509"/>
      <c r="EJ25" s="1509"/>
      <c r="EK25" s="1509"/>
      <c r="EL25" s="1509"/>
      <c r="EM25" s="1509"/>
      <c r="EN25" s="1509" t="str">
        <f>MID(SUVAHAVUJ!AE12,6,1)</f>
        <v xml:space="preserve"> </v>
      </c>
      <c r="EO25" s="1509"/>
      <c r="EP25" s="1509"/>
      <c r="EQ25" s="1509"/>
      <c r="ER25" s="1509"/>
      <c r="ES25" s="1509" t="str">
        <f>MID(SUVAHAVUJ!AE12,7,1)</f>
        <v xml:space="preserve"> </v>
      </c>
      <c r="ET25" s="1509"/>
      <c r="EU25" s="1509"/>
      <c r="EV25" s="1509"/>
      <c r="EW25" s="1509"/>
      <c r="EX25" s="1509"/>
      <c r="EY25" s="1509" t="str">
        <f>MID(SUVAHAVUJ!AE12,8,1)</f>
        <v xml:space="preserve"> </v>
      </c>
      <c r="EZ25" s="1509"/>
      <c r="FA25" s="1509"/>
      <c r="FB25" s="1509"/>
      <c r="FC25" s="1509"/>
      <c r="FD25" s="1509" t="str">
        <f>MID(SUVAHAVUJ!AE12,9,1)</f>
        <v xml:space="preserve"> </v>
      </c>
      <c r="FE25" s="1509"/>
      <c r="FF25" s="1509"/>
      <c r="FG25" s="1509"/>
      <c r="FH25" s="1509"/>
      <c r="FI25" s="1509"/>
      <c r="FJ25" s="1509" t="str">
        <f>MID(SUVAHAVUJ!AE12,10,1)</f>
        <v xml:space="preserve"> </v>
      </c>
      <c r="FK25" s="1509"/>
      <c r="FL25" s="1509"/>
      <c r="FM25" s="1509"/>
      <c r="FN25" s="1509"/>
      <c r="FO25" s="1516" t="str">
        <f>MID(SUVAHAVUJ!AE12,11,1)</f>
        <v>0</v>
      </c>
      <c r="FP25" s="1516"/>
      <c r="FQ25" s="1516"/>
      <c r="FR25" s="1516"/>
      <c r="FS25" s="1522"/>
      <c r="FT25" s="1506"/>
      <c r="FU25" s="1506"/>
      <c r="FV25" s="1506"/>
      <c r="FW25" s="1506"/>
      <c r="FX25" s="1506"/>
      <c r="FY25" s="1506"/>
      <c r="FZ25" s="1506"/>
      <c r="GA25" s="1506"/>
      <c r="GB25" s="1506"/>
      <c r="GC25" s="1506"/>
      <c r="GD25" s="1506"/>
      <c r="GE25" s="1506"/>
      <c r="GF25" s="1506"/>
      <c r="GG25" s="1506"/>
      <c r="GH25" s="1506"/>
      <c r="GI25" s="1506"/>
      <c r="GJ25" s="1506"/>
      <c r="GK25" s="1506"/>
      <c r="GL25" s="1506"/>
      <c r="GM25" s="1506"/>
      <c r="GN25" s="1506"/>
      <c r="GO25" s="1506"/>
      <c r="GP25" s="1506"/>
      <c r="GQ25" s="1506"/>
      <c r="GR25" s="1506"/>
      <c r="GS25" s="1506"/>
      <c r="GT25" s="1506"/>
      <c r="GU25" s="1506"/>
      <c r="GV25" s="1506"/>
      <c r="GW25" s="1506"/>
    </row>
    <row r="26" spans="2:205" ht="25.5" customHeight="1">
      <c r="B26" s="1521"/>
      <c r="C26" s="1521"/>
      <c r="D26" s="1521"/>
      <c r="E26" s="1521"/>
      <c r="F26" s="1521"/>
      <c r="G26" s="1521"/>
      <c r="H26" s="1521"/>
      <c r="I26" s="1521"/>
      <c r="J26" s="1521"/>
      <c r="K26" s="1521"/>
      <c r="L26" s="1524"/>
      <c r="M26" s="1524"/>
      <c r="N26" s="1524"/>
      <c r="O26" s="1524"/>
      <c r="P26" s="1524"/>
      <c r="Q26" s="1524"/>
      <c r="R26" s="1524"/>
      <c r="S26" s="1524"/>
      <c r="T26" s="1524"/>
      <c r="U26" s="1524"/>
      <c r="V26" s="1524"/>
      <c r="W26" s="1524"/>
      <c r="X26" s="1524"/>
      <c r="Y26" s="1524"/>
      <c r="Z26" s="1524"/>
      <c r="AA26" s="1524"/>
      <c r="AB26" s="1524"/>
      <c r="AC26" s="1524"/>
      <c r="AD26" s="1524"/>
      <c r="AE26" s="1524"/>
      <c r="AF26" s="1524"/>
      <c r="AG26" s="1524"/>
      <c r="AH26" s="1524"/>
      <c r="AI26" s="1524"/>
      <c r="AJ26" s="1524"/>
      <c r="AK26" s="1524"/>
      <c r="AL26" s="1524"/>
      <c r="AM26" s="1524"/>
      <c r="AN26" s="1524"/>
      <c r="AO26" s="1524"/>
      <c r="AP26" s="1524"/>
      <c r="AQ26" s="1520"/>
      <c r="AR26" s="1520"/>
      <c r="AS26" s="1520"/>
      <c r="AT26" s="1520"/>
      <c r="AU26" s="1520"/>
      <c r="AV26" s="1520"/>
      <c r="AW26" s="1520"/>
      <c r="AX26" s="1520"/>
      <c r="AY26" s="703"/>
      <c r="AZ26" s="704"/>
      <c r="BA26" s="1509" t="str">
        <f>MID(SUVAHAVUJ!AF12,1,1)</f>
        <v xml:space="preserve"> </v>
      </c>
      <c r="BB26" s="1509"/>
      <c r="BC26" s="1509"/>
      <c r="BD26" s="1509"/>
      <c r="BE26" s="1509"/>
      <c r="BF26" s="1509"/>
      <c r="BG26" s="1509" t="str">
        <f>MID(SUVAHAVUJ!AF12,2,1)</f>
        <v xml:space="preserve"> </v>
      </c>
      <c r="BH26" s="1509"/>
      <c r="BI26" s="1509"/>
      <c r="BJ26" s="1509"/>
      <c r="BK26" s="1509"/>
      <c r="BL26" s="1509" t="str">
        <f>MID(SUVAHAVUJ!AF12,3,1)</f>
        <v xml:space="preserve"> </v>
      </c>
      <c r="BM26" s="1509"/>
      <c r="BN26" s="1509"/>
      <c r="BO26" s="1509"/>
      <c r="BP26" s="1509"/>
      <c r="BQ26" s="1509"/>
      <c r="BR26" s="1509" t="str">
        <f>MID(SUVAHAVUJ!AF12,4,1)</f>
        <v xml:space="preserve"> </v>
      </c>
      <c r="BS26" s="1509"/>
      <c r="BT26" s="1509"/>
      <c r="BU26" s="1509"/>
      <c r="BV26" s="1509"/>
      <c r="BW26" s="1509" t="str">
        <f>MID(SUVAHAVUJ!AF12,5,1)</f>
        <v xml:space="preserve"> </v>
      </c>
      <c r="BX26" s="1509"/>
      <c r="BY26" s="1509"/>
      <c r="BZ26" s="1509"/>
      <c r="CA26" s="1509"/>
      <c r="CB26" s="1509"/>
      <c r="CC26" s="1509" t="str">
        <f>MID(SUVAHAVUJ!AF12,6,1)</f>
        <v xml:space="preserve"> </v>
      </c>
      <c r="CD26" s="1509"/>
      <c r="CE26" s="1509"/>
      <c r="CF26" s="1509"/>
      <c r="CG26" s="1509"/>
      <c r="CH26" s="1509" t="str">
        <f>MID(SUVAHAVUJ!AF12,7,1)</f>
        <v xml:space="preserve"> </v>
      </c>
      <c r="CI26" s="1509"/>
      <c r="CJ26" s="1509"/>
      <c r="CK26" s="1509"/>
      <c r="CL26" s="1509"/>
      <c r="CM26" s="1509"/>
      <c r="CN26" s="1509" t="str">
        <f>MID(SUVAHAVUJ!AF12,8,1)</f>
        <v xml:space="preserve"> </v>
      </c>
      <c r="CO26" s="1509"/>
      <c r="CP26" s="1509"/>
      <c r="CQ26" s="1509"/>
      <c r="CR26" s="1509"/>
      <c r="CS26" s="1509" t="str">
        <f>MID(SUVAHAVUJ!AF12,9,1)</f>
        <v xml:space="preserve"> </v>
      </c>
      <c r="CT26" s="1509"/>
      <c r="CU26" s="1509"/>
      <c r="CV26" s="1509"/>
      <c r="CW26" s="1509"/>
      <c r="CX26" s="1509"/>
      <c r="CY26" s="1509" t="str">
        <f>MID(SUVAHAVUJ!AF12,10,1)</f>
        <v xml:space="preserve"> </v>
      </c>
      <c r="CZ26" s="1509"/>
      <c r="DA26" s="1509"/>
      <c r="DB26" s="1509"/>
      <c r="DC26" s="1509"/>
      <c r="DD26" s="1509" t="str">
        <f>MID(SUVAHAVUJ!AF12,11,1)</f>
        <v>0</v>
      </c>
      <c r="DE26" s="1509"/>
      <c r="DF26" s="1509"/>
      <c r="DG26" s="1509"/>
      <c r="DH26" s="1509"/>
      <c r="DI26" s="1525"/>
      <c r="DJ26" s="1507"/>
      <c r="DK26" s="1507"/>
      <c r="DL26" s="1507"/>
      <c r="DM26" s="1507"/>
      <c r="DN26" s="1507"/>
      <c r="DO26" s="1507"/>
      <c r="DP26" s="1507"/>
      <c r="DQ26" s="1507"/>
      <c r="DR26" s="1507"/>
      <c r="DS26" s="1507"/>
      <c r="DT26" s="1507"/>
      <c r="DU26" s="1507"/>
      <c r="DV26" s="1507"/>
      <c r="DW26" s="1507"/>
      <c r="DX26" s="1507"/>
      <c r="DY26" s="1507"/>
      <c r="DZ26" s="1507"/>
      <c r="EA26" s="1507"/>
      <c r="EB26" s="1507"/>
      <c r="EC26" s="1507"/>
      <c r="ED26" s="1507"/>
      <c r="EE26" s="1507"/>
      <c r="EF26" s="1507"/>
      <c r="EG26" s="1507"/>
      <c r="EH26" s="1507"/>
      <c r="EI26" s="1507"/>
      <c r="EJ26" s="1507"/>
      <c r="EK26" s="1507"/>
      <c r="EL26" s="1507"/>
      <c r="EM26" s="1507"/>
      <c r="EN26" s="703"/>
      <c r="EO26" s="704"/>
      <c r="EP26" s="1509" t="str">
        <f>MID(SUVAHAVUJ!AG12,1,1)</f>
        <v xml:space="preserve"> </v>
      </c>
      <c r="EQ26" s="1509"/>
      <c r="ER26" s="1509"/>
      <c r="ES26" s="1509"/>
      <c r="ET26" s="1509"/>
      <c r="EU26" s="1509"/>
      <c r="EV26" s="1509" t="str">
        <f>MID(SUVAHAVUJ!AG12,2,1)</f>
        <v xml:space="preserve"> </v>
      </c>
      <c r="EW26" s="1509"/>
      <c r="EX26" s="1509"/>
      <c r="EY26" s="1509"/>
      <c r="EZ26" s="1509"/>
      <c r="FA26" s="1509" t="str">
        <f>MID(SUVAHAVUJ!AG12,3,1)</f>
        <v xml:space="preserve"> </v>
      </c>
      <c r="FB26" s="1509"/>
      <c r="FC26" s="1509"/>
      <c r="FD26" s="1509"/>
      <c r="FE26" s="1509"/>
      <c r="FF26" s="1509"/>
      <c r="FG26" s="1509" t="str">
        <f>MID(SUVAHAVUJ!AG12,4,1)</f>
        <v xml:space="preserve"> </v>
      </c>
      <c r="FH26" s="1509"/>
      <c r="FI26" s="1509"/>
      <c r="FJ26" s="1509"/>
      <c r="FK26" s="1509"/>
      <c r="FL26" s="1509" t="str">
        <f>MID(SUVAHAVUJ!AG12,5,1)</f>
        <v xml:space="preserve"> </v>
      </c>
      <c r="FM26" s="1509"/>
      <c r="FN26" s="1509"/>
      <c r="FO26" s="1509"/>
      <c r="FP26" s="1509"/>
      <c r="FQ26" s="1509"/>
      <c r="FR26" s="1509" t="str">
        <f>MID(SUVAHAVUJ!AG12,6,1)</f>
        <v xml:space="preserve"> </v>
      </c>
      <c r="FS26" s="1509"/>
      <c r="FT26" s="1509"/>
      <c r="FU26" s="1509"/>
      <c r="FV26" s="1509"/>
      <c r="FW26" s="1509" t="str">
        <f>MID(SUVAHAVUJ!AG12,7,1)</f>
        <v xml:space="preserve"> </v>
      </c>
      <c r="FX26" s="1509"/>
      <c r="FY26" s="1509"/>
      <c r="FZ26" s="1509"/>
      <c r="GA26" s="1509"/>
      <c r="GB26" s="1509"/>
      <c r="GC26" s="1509" t="str">
        <f>MID(SUVAHAVUJ!AG12,8,1)</f>
        <v xml:space="preserve"> </v>
      </c>
      <c r="GD26" s="1509"/>
      <c r="GE26" s="1509"/>
      <c r="GF26" s="1509"/>
      <c r="GG26" s="1509"/>
      <c r="GH26" s="1509" t="str">
        <f>MID(SUVAHAVUJ!AG12,9,1)</f>
        <v xml:space="preserve"> </v>
      </c>
      <c r="GI26" s="1509"/>
      <c r="GJ26" s="1509"/>
      <c r="GK26" s="1509"/>
      <c r="GL26" s="1509"/>
      <c r="GM26" s="1509"/>
      <c r="GN26" s="1509" t="str">
        <f>MID(SUVAHAVUJ!AG12,10,1)</f>
        <v xml:space="preserve"> </v>
      </c>
      <c r="GO26" s="1509"/>
      <c r="GP26" s="1509"/>
      <c r="GQ26" s="1509"/>
      <c r="GR26" s="1509"/>
      <c r="GS26" s="1516" t="str">
        <f>MID(SUVAHAVUJ!AG12,11,1)</f>
        <v>0</v>
      </c>
      <c r="GT26" s="1516"/>
      <c r="GU26" s="1516"/>
      <c r="GV26" s="1516"/>
      <c r="GW26" s="1522"/>
    </row>
    <row r="27" spans="2:205" s="691" customFormat="1" ht="23.25" customHeight="1">
      <c r="B27" s="1502" t="s">
        <v>2520</v>
      </c>
      <c r="C27" s="1502"/>
      <c r="D27" s="1502"/>
      <c r="E27" s="1502"/>
      <c r="F27" s="1502"/>
      <c r="G27" s="1502"/>
      <c r="H27" s="1502"/>
      <c r="I27" s="1502"/>
      <c r="J27" s="1502"/>
      <c r="K27" s="1502"/>
      <c r="L27" s="1503" t="s">
        <v>3347</v>
      </c>
      <c r="M27" s="1504"/>
      <c r="N27" s="1504"/>
      <c r="O27" s="1504"/>
      <c r="P27" s="1504"/>
      <c r="Q27" s="1504"/>
      <c r="R27" s="1504"/>
      <c r="S27" s="1504"/>
      <c r="T27" s="1504"/>
      <c r="U27" s="1504"/>
      <c r="V27" s="1504"/>
      <c r="W27" s="1504"/>
      <c r="X27" s="1504"/>
      <c r="Y27" s="1504"/>
      <c r="Z27" s="1504"/>
      <c r="AA27" s="1504"/>
      <c r="AB27" s="1504"/>
      <c r="AC27" s="1504"/>
      <c r="AD27" s="1504"/>
      <c r="AE27" s="1504"/>
      <c r="AF27" s="1504"/>
      <c r="AG27" s="1504"/>
      <c r="AH27" s="1504"/>
      <c r="AI27" s="1504"/>
      <c r="AJ27" s="1504"/>
      <c r="AK27" s="1504"/>
      <c r="AL27" s="1504"/>
      <c r="AM27" s="1504"/>
      <c r="AN27" s="1504"/>
      <c r="AO27" s="1504"/>
      <c r="AP27" s="1504"/>
      <c r="AQ27" s="1505" t="s">
        <v>1044</v>
      </c>
      <c r="AR27" s="1505"/>
      <c r="AS27" s="1505"/>
      <c r="AT27" s="1505"/>
      <c r="AU27" s="1505"/>
      <c r="AV27" s="1505"/>
      <c r="AW27" s="1505"/>
      <c r="AX27" s="1505"/>
      <c r="AY27" s="703"/>
      <c r="AZ27" s="704"/>
      <c r="BA27" s="1516" t="str">
        <f>MID(SUVAHAVUJ!AD13,1,1)</f>
        <v xml:space="preserve"> </v>
      </c>
      <c r="BB27" s="1516"/>
      <c r="BC27" s="1516"/>
      <c r="BD27" s="1516"/>
      <c r="BE27" s="1516"/>
      <c r="BF27" s="1516"/>
      <c r="BG27" s="1516" t="str">
        <f>MID(SUVAHAVUJ!AD13,2,1)</f>
        <v xml:space="preserve"> </v>
      </c>
      <c r="BH27" s="1516"/>
      <c r="BI27" s="1516"/>
      <c r="BJ27" s="1516"/>
      <c r="BK27" s="1516"/>
      <c r="BL27" s="1516" t="str">
        <f>MID(SUVAHAVUJ!AD13,3,1)</f>
        <v xml:space="preserve"> </v>
      </c>
      <c r="BM27" s="1516"/>
      <c r="BN27" s="1516"/>
      <c r="BO27" s="1516"/>
      <c r="BP27" s="1516"/>
      <c r="BQ27" s="1516"/>
      <c r="BR27" s="1516" t="str">
        <f>MID(SUVAHAVUJ!AD13,4,1)</f>
        <v xml:space="preserve"> </v>
      </c>
      <c r="BS27" s="1516"/>
      <c r="BT27" s="1516"/>
      <c r="BU27" s="1516"/>
      <c r="BV27" s="1516"/>
      <c r="BW27" s="1516" t="str">
        <f>MID(SUVAHAVUJ!AD13,5,1)</f>
        <v xml:space="preserve"> </v>
      </c>
      <c r="BX27" s="1516"/>
      <c r="BY27" s="1516"/>
      <c r="BZ27" s="1516"/>
      <c r="CA27" s="1516"/>
      <c r="CB27" s="1516"/>
      <c r="CC27" s="1516" t="str">
        <f>MID(SUVAHAVUJ!AD13,6,1)</f>
        <v xml:space="preserve"> </v>
      </c>
      <c r="CD27" s="1516"/>
      <c r="CE27" s="1516"/>
      <c r="CF27" s="1516"/>
      <c r="CG27" s="1516"/>
      <c r="CH27" s="1516" t="str">
        <f>MID(SUVAHAVUJ!AD13,7,1)</f>
        <v xml:space="preserve"> </v>
      </c>
      <c r="CI27" s="1516"/>
      <c r="CJ27" s="1516"/>
      <c r="CK27" s="1516"/>
      <c r="CL27" s="1516"/>
      <c r="CM27" s="1516"/>
      <c r="CN27" s="1516" t="str">
        <f>MID(SUVAHAVUJ!AD13,8,1)</f>
        <v xml:space="preserve"> </v>
      </c>
      <c r="CO27" s="1516"/>
      <c r="CP27" s="1516"/>
      <c r="CQ27" s="1516"/>
      <c r="CR27" s="1516"/>
      <c r="CS27" s="1516" t="str">
        <f>MID(SUVAHAVUJ!AD13,9,1)</f>
        <v xml:space="preserve"> </v>
      </c>
      <c r="CT27" s="1516"/>
      <c r="CU27" s="1516"/>
      <c r="CV27" s="1516"/>
      <c r="CW27" s="1516"/>
      <c r="CX27" s="1516"/>
      <c r="CY27" s="1516" t="str">
        <f>MID(SUVAHAVUJ!AD13,10,1)</f>
        <v xml:space="preserve"> </v>
      </c>
      <c r="CZ27" s="1516"/>
      <c r="DA27" s="1516"/>
      <c r="DB27" s="1516"/>
      <c r="DC27" s="1516"/>
      <c r="DD27" s="1516" t="str">
        <f>MID(SUVAHAVUJ!AD13,11,1)</f>
        <v>0</v>
      </c>
      <c r="DE27" s="1516"/>
      <c r="DF27" s="1516"/>
      <c r="DG27" s="1516"/>
      <c r="DH27" s="1516"/>
      <c r="DI27" s="1522"/>
      <c r="DJ27" s="703"/>
      <c r="DK27" s="704"/>
      <c r="DL27" s="1509" t="str">
        <f>MID(SUVAHAVUJ!AE13,1,1)</f>
        <v xml:space="preserve"> </v>
      </c>
      <c r="DM27" s="1509"/>
      <c r="DN27" s="1509"/>
      <c r="DO27" s="1509"/>
      <c r="DP27" s="1509"/>
      <c r="DQ27" s="1509"/>
      <c r="DR27" s="1509" t="str">
        <f>MID(SUVAHAVUJ!AE13,2,1)</f>
        <v xml:space="preserve"> </v>
      </c>
      <c r="DS27" s="1509"/>
      <c r="DT27" s="1509"/>
      <c r="DU27" s="1509"/>
      <c r="DV27" s="1509"/>
      <c r="DW27" s="1509" t="str">
        <f>MID(SUVAHAVUJ!AE13,3,1)</f>
        <v xml:space="preserve"> </v>
      </c>
      <c r="DX27" s="1509"/>
      <c r="DY27" s="1509"/>
      <c r="DZ27" s="1509"/>
      <c r="EA27" s="1509"/>
      <c r="EB27" s="1509"/>
      <c r="EC27" s="1509" t="str">
        <f>MID(SUVAHAVUJ!AE13,4,1)</f>
        <v xml:space="preserve"> </v>
      </c>
      <c r="ED27" s="1509"/>
      <c r="EE27" s="1509"/>
      <c r="EF27" s="1509"/>
      <c r="EG27" s="1509"/>
      <c r="EH27" s="1509" t="str">
        <f>MID(SUVAHAVUJ!AE13,5,1)</f>
        <v xml:space="preserve"> </v>
      </c>
      <c r="EI27" s="1509"/>
      <c r="EJ27" s="1509"/>
      <c r="EK27" s="1509"/>
      <c r="EL27" s="1509"/>
      <c r="EM27" s="1509"/>
      <c r="EN27" s="1509" t="str">
        <f>MID(SUVAHAVUJ!AE13,6,1)</f>
        <v xml:space="preserve"> </v>
      </c>
      <c r="EO27" s="1509"/>
      <c r="EP27" s="1509"/>
      <c r="EQ27" s="1509"/>
      <c r="ER27" s="1509"/>
      <c r="ES27" s="1509" t="str">
        <f>MID(SUVAHAVUJ!AE13,7,1)</f>
        <v xml:space="preserve"> </v>
      </c>
      <c r="ET27" s="1509"/>
      <c r="EU27" s="1509"/>
      <c r="EV27" s="1509"/>
      <c r="EW27" s="1509"/>
      <c r="EX27" s="1509"/>
      <c r="EY27" s="1509" t="str">
        <f>MID(SUVAHAVUJ!AE13,8,1)</f>
        <v xml:space="preserve"> </v>
      </c>
      <c r="EZ27" s="1509"/>
      <c r="FA27" s="1509"/>
      <c r="FB27" s="1509"/>
      <c r="FC27" s="1509"/>
      <c r="FD27" s="1509" t="str">
        <f>MID(SUVAHAVUJ!AE13,9,1)</f>
        <v xml:space="preserve"> </v>
      </c>
      <c r="FE27" s="1509"/>
      <c r="FF27" s="1509"/>
      <c r="FG27" s="1509"/>
      <c r="FH27" s="1509"/>
      <c r="FI27" s="1509"/>
      <c r="FJ27" s="1509" t="str">
        <f>MID(SUVAHAVUJ!AE13,10,1)</f>
        <v xml:space="preserve"> </v>
      </c>
      <c r="FK27" s="1509"/>
      <c r="FL27" s="1509"/>
      <c r="FM27" s="1509"/>
      <c r="FN27" s="1509"/>
      <c r="FO27" s="1516" t="str">
        <f>MID(SUVAHAVUJ!AE13,11,1)</f>
        <v>0</v>
      </c>
      <c r="FP27" s="1516"/>
      <c r="FQ27" s="1516"/>
      <c r="FR27" s="1516"/>
      <c r="FS27" s="1522"/>
      <c r="FT27" s="1506"/>
      <c r="FU27" s="1506"/>
      <c r="FV27" s="1506"/>
      <c r="FW27" s="1506"/>
      <c r="FX27" s="1506"/>
      <c r="FY27" s="1506"/>
      <c r="FZ27" s="1506"/>
      <c r="GA27" s="1506"/>
      <c r="GB27" s="1506"/>
      <c r="GC27" s="1506"/>
      <c r="GD27" s="1506"/>
      <c r="GE27" s="1506"/>
      <c r="GF27" s="1506"/>
      <c r="GG27" s="1506"/>
      <c r="GH27" s="1506"/>
      <c r="GI27" s="1506"/>
      <c r="GJ27" s="1506"/>
      <c r="GK27" s="1506"/>
      <c r="GL27" s="1506"/>
      <c r="GM27" s="1506"/>
      <c r="GN27" s="1506"/>
      <c r="GO27" s="1506"/>
      <c r="GP27" s="1506"/>
      <c r="GQ27" s="1506"/>
      <c r="GR27" s="1506"/>
      <c r="GS27" s="1506"/>
      <c r="GT27" s="1506"/>
      <c r="GU27" s="1506"/>
      <c r="GV27" s="1506"/>
      <c r="GW27" s="1506"/>
    </row>
    <row r="28" spans="2:205" ht="23.25" customHeight="1">
      <c r="B28" s="1502"/>
      <c r="C28" s="1502"/>
      <c r="D28" s="1502"/>
      <c r="E28" s="1502"/>
      <c r="F28" s="1502"/>
      <c r="G28" s="1502"/>
      <c r="H28" s="1502"/>
      <c r="I28" s="1502"/>
      <c r="J28" s="1502"/>
      <c r="K28" s="1502"/>
      <c r="L28" s="1504"/>
      <c r="M28" s="1504"/>
      <c r="N28" s="1504"/>
      <c r="O28" s="1504"/>
      <c r="P28" s="1504"/>
      <c r="Q28" s="1504"/>
      <c r="R28" s="1504"/>
      <c r="S28" s="1504"/>
      <c r="T28" s="1504"/>
      <c r="U28" s="1504"/>
      <c r="V28" s="1504"/>
      <c r="W28" s="1504"/>
      <c r="X28" s="1504"/>
      <c r="Y28" s="1504"/>
      <c r="Z28" s="1504"/>
      <c r="AA28" s="1504"/>
      <c r="AB28" s="1504"/>
      <c r="AC28" s="1504"/>
      <c r="AD28" s="1504"/>
      <c r="AE28" s="1504"/>
      <c r="AF28" s="1504"/>
      <c r="AG28" s="1504"/>
      <c r="AH28" s="1504"/>
      <c r="AI28" s="1504"/>
      <c r="AJ28" s="1504"/>
      <c r="AK28" s="1504"/>
      <c r="AL28" s="1504"/>
      <c r="AM28" s="1504"/>
      <c r="AN28" s="1504"/>
      <c r="AO28" s="1504"/>
      <c r="AP28" s="1504"/>
      <c r="AQ28" s="1505"/>
      <c r="AR28" s="1505"/>
      <c r="AS28" s="1505"/>
      <c r="AT28" s="1505"/>
      <c r="AU28" s="1505"/>
      <c r="AV28" s="1505"/>
      <c r="AW28" s="1505"/>
      <c r="AX28" s="1505"/>
      <c r="AY28" s="703"/>
      <c r="AZ28" s="704"/>
      <c r="BA28" s="1509" t="str">
        <f>MID(SUVAHAVUJ!AF13,1,1)</f>
        <v xml:space="preserve"> </v>
      </c>
      <c r="BB28" s="1509"/>
      <c r="BC28" s="1509"/>
      <c r="BD28" s="1509"/>
      <c r="BE28" s="1509"/>
      <c r="BF28" s="1509"/>
      <c r="BG28" s="1509" t="str">
        <f>MID(SUVAHAVUJ!AF13,2,1)</f>
        <v xml:space="preserve"> </v>
      </c>
      <c r="BH28" s="1509"/>
      <c r="BI28" s="1509"/>
      <c r="BJ28" s="1509"/>
      <c r="BK28" s="1509"/>
      <c r="BL28" s="1509" t="str">
        <f>MID(SUVAHAVUJ!AF13,3,1)</f>
        <v xml:space="preserve"> </v>
      </c>
      <c r="BM28" s="1509"/>
      <c r="BN28" s="1509"/>
      <c r="BO28" s="1509"/>
      <c r="BP28" s="1509"/>
      <c r="BQ28" s="1509"/>
      <c r="BR28" s="1509" t="str">
        <f>MID(SUVAHAVUJ!AF13,4,1)</f>
        <v xml:space="preserve"> </v>
      </c>
      <c r="BS28" s="1509"/>
      <c r="BT28" s="1509"/>
      <c r="BU28" s="1509"/>
      <c r="BV28" s="1509"/>
      <c r="BW28" s="1509" t="str">
        <f>MID(SUVAHAVUJ!AF13,5,1)</f>
        <v xml:space="preserve"> </v>
      </c>
      <c r="BX28" s="1509"/>
      <c r="BY28" s="1509"/>
      <c r="BZ28" s="1509"/>
      <c r="CA28" s="1509"/>
      <c r="CB28" s="1509"/>
      <c r="CC28" s="1509" t="str">
        <f>MID(SUVAHAVUJ!AF13,6,1)</f>
        <v xml:space="preserve"> </v>
      </c>
      <c r="CD28" s="1509"/>
      <c r="CE28" s="1509"/>
      <c r="CF28" s="1509"/>
      <c r="CG28" s="1509"/>
      <c r="CH28" s="1509" t="str">
        <f>MID(SUVAHAVUJ!AF13,7,1)</f>
        <v xml:space="preserve"> </v>
      </c>
      <c r="CI28" s="1509"/>
      <c r="CJ28" s="1509"/>
      <c r="CK28" s="1509"/>
      <c r="CL28" s="1509"/>
      <c r="CM28" s="1509"/>
      <c r="CN28" s="1509" t="str">
        <f>MID(SUVAHAVUJ!AF13,8,1)</f>
        <v xml:space="preserve"> </v>
      </c>
      <c r="CO28" s="1509"/>
      <c r="CP28" s="1509"/>
      <c r="CQ28" s="1509"/>
      <c r="CR28" s="1509"/>
      <c r="CS28" s="1509" t="str">
        <f>MID(SUVAHAVUJ!AF13,9,1)</f>
        <v xml:space="preserve"> </v>
      </c>
      <c r="CT28" s="1509"/>
      <c r="CU28" s="1509"/>
      <c r="CV28" s="1509"/>
      <c r="CW28" s="1509"/>
      <c r="CX28" s="1509"/>
      <c r="CY28" s="1509" t="str">
        <f>MID(SUVAHAVUJ!AF13,10,1)</f>
        <v xml:space="preserve"> </v>
      </c>
      <c r="CZ28" s="1509"/>
      <c r="DA28" s="1509"/>
      <c r="DB28" s="1509"/>
      <c r="DC28" s="1509"/>
      <c r="DD28" s="1509" t="str">
        <f>MID(SUVAHAVUJ!AF13,11,1)</f>
        <v>0</v>
      </c>
      <c r="DE28" s="1509"/>
      <c r="DF28" s="1509"/>
      <c r="DG28" s="1509"/>
      <c r="DH28" s="1509"/>
      <c r="DI28" s="1525"/>
      <c r="DJ28" s="1507"/>
      <c r="DK28" s="1507"/>
      <c r="DL28" s="1507"/>
      <c r="DM28" s="1507"/>
      <c r="DN28" s="1507"/>
      <c r="DO28" s="1507"/>
      <c r="DP28" s="1507"/>
      <c r="DQ28" s="1507"/>
      <c r="DR28" s="1507"/>
      <c r="DS28" s="1507"/>
      <c r="DT28" s="1507"/>
      <c r="DU28" s="1507"/>
      <c r="DV28" s="1507"/>
      <c r="DW28" s="1507"/>
      <c r="DX28" s="1507"/>
      <c r="DY28" s="1507"/>
      <c r="DZ28" s="1507"/>
      <c r="EA28" s="1507"/>
      <c r="EB28" s="1507"/>
      <c r="EC28" s="1507"/>
      <c r="ED28" s="1507"/>
      <c r="EE28" s="1507"/>
      <c r="EF28" s="1507"/>
      <c r="EG28" s="1507"/>
      <c r="EH28" s="1507"/>
      <c r="EI28" s="1507"/>
      <c r="EJ28" s="1507"/>
      <c r="EK28" s="1507"/>
      <c r="EL28" s="1507"/>
      <c r="EM28" s="1507"/>
      <c r="EN28" s="703"/>
      <c r="EO28" s="704"/>
      <c r="EP28" s="1509" t="str">
        <f>MID(SUVAHAVUJ!AG13,1,1)</f>
        <v xml:space="preserve"> </v>
      </c>
      <c r="EQ28" s="1509"/>
      <c r="ER28" s="1509"/>
      <c r="ES28" s="1509"/>
      <c r="ET28" s="1509"/>
      <c r="EU28" s="1509"/>
      <c r="EV28" s="1509" t="str">
        <f>MID(SUVAHAVUJ!AG13,2,1)</f>
        <v xml:space="preserve"> </v>
      </c>
      <c r="EW28" s="1509"/>
      <c r="EX28" s="1509"/>
      <c r="EY28" s="1509"/>
      <c r="EZ28" s="1509"/>
      <c r="FA28" s="1509" t="str">
        <f>MID(SUVAHAVUJ!AG13,3,1)</f>
        <v xml:space="preserve"> </v>
      </c>
      <c r="FB28" s="1509"/>
      <c r="FC28" s="1509"/>
      <c r="FD28" s="1509"/>
      <c r="FE28" s="1509"/>
      <c r="FF28" s="1509"/>
      <c r="FG28" s="1509" t="str">
        <f>MID(SUVAHAVUJ!AG13,4,1)</f>
        <v xml:space="preserve"> </v>
      </c>
      <c r="FH28" s="1509"/>
      <c r="FI28" s="1509"/>
      <c r="FJ28" s="1509"/>
      <c r="FK28" s="1509"/>
      <c r="FL28" s="1509" t="str">
        <f>MID(SUVAHAVUJ!AG13,5,1)</f>
        <v xml:space="preserve"> </v>
      </c>
      <c r="FM28" s="1509"/>
      <c r="FN28" s="1509"/>
      <c r="FO28" s="1509"/>
      <c r="FP28" s="1509"/>
      <c r="FQ28" s="1509"/>
      <c r="FR28" s="1509" t="str">
        <f>MID(SUVAHAVUJ!AG13,6,1)</f>
        <v xml:space="preserve"> </v>
      </c>
      <c r="FS28" s="1509"/>
      <c r="FT28" s="1509"/>
      <c r="FU28" s="1509"/>
      <c r="FV28" s="1509"/>
      <c r="FW28" s="1509" t="str">
        <f>MID(SUVAHAVUJ!AG13,7,1)</f>
        <v xml:space="preserve"> </v>
      </c>
      <c r="FX28" s="1509"/>
      <c r="FY28" s="1509"/>
      <c r="FZ28" s="1509"/>
      <c r="GA28" s="1509"/>
      <c r="GB28" s="1509"/>
      <c r="GC28" s="1509" t="str">
        <f>MID(SUVAHAVUJ!AG13,8,1)</f>
        <v xml:space="preserve"> </v>
      </c>
      <c r="GD28" s="1509"/>
      <c r="GE28" s="1509"/>
      <c r="GF28" s="1509"/>
      <c r="GG28" s="1509"/>
      <c r="GH28" s="1509" t="str">
        <f>MID(SUVAHAVUJ!AG13,9,1)</f>
        <v xml:space="preserve"> </v>
      </c>
      <c r="GI28" s="1509"/>
      <c r="GJ28" s="1509"/>
      <c r="GK28" s="1509"/>
      <c r="GL28" s="1509"/>
      <c r="GM28" s="1509"/>
      <c r="GN28" s="1509" t="str">
        <f>MID(SUVAHAVUJ!AG13,10,1)</f>
        <v xml:space="preserve"> </v>
      </c>
      <c r="GO28" s="1509"/>
      <c r="GP28" s="1509"/>
      <c r="GQ28" s="1509"/>
      <c r="GR28" s="1509"/>
      <c r="GS28" s="1516" t="str">
        <f>MID(SUVAHAVUJ!AG13,11,1)</f>
        <v>0</v>
      </c>
      <c r="GT28" s="1516"/>
      <c r="GU28" s="1516"/>
      <c r="GV28" s="1516"/>
      <c r="GW28" s="1522"/>
    </row>
    <row r="29" spans="2:205" s="691" customFormat="1" ht="24" customHeight="1">
      <c r="B29" s="1517" t="s">
        <v>3354</v>
      </c>
      <c r="C29" s="1517"/>
      <c r="D29" s="1517"/>
      <c r="E29" s="1517"/>
      <c r="F29" s="1517"/>
      <c r="G29" s="1517"/>
      <c r="H29" s="1517"/>
      <c r="I29" s="1517"/>
      <c r="J29" s="1517"/>
      <c r="K29" s="1517"/>
      <c r="L29" s="1518" t="s">
        <v>3346</v>
      </c>
      <c r="M29" s="1519"/>
      <c r="N29" s="1519"/>
      <c r="O29" s="1519"/>
      <c r="P29" s="1519"/>
      <c r="Q29" s="1519"/>
      <c r="R29" s="1519"/>
      <c r="S29" s="1519"/>
      <c r="T29" s="1519"/>
      <c r="U29" s="1519"/>
      <c r="V29" s="1519"/>
      <c r="W29" s="1519"/>
      <c r="X29" s="1519"/>
      <c r="Y29" s="1519"/>
      <c r="Z29" s="1519"/>
      <c r="AA29" s="1519"/>
      <c r="AB29" s="1519"/>
      <c r="AC29" s="1519"/>
      <c r="AD29" s="1519"/>
      <c r="AE29" s="1519"/>
      <c r="AF29" s="1519"/>
      <c r="AG29" s="1519"/>
      <c r="AH29" s="1519"/>
      <c r="AI29" s="1519"/>
      <c r="AJ29" s="1519"/>
      <c r="AK29" s="1519"/>
      <c r="AL29" s="1519"/>
      <c r="AM29" s="1519"/>
      <c r="AN29" s="1519"/>
      <c r="AO29" s="1519"/>
      <c r="AP29" s="1519"/>
      <c r="AQ29" s="1520" t="s">
        <v>84</v>
      </c>
      <c r="AR29" s="1520"/>
      <c r="AS29" s="1520"/>
      <c r="AT29" s="1520"/>
      <c r="AU29" s="1520"/>
      <c r="AV29" s="1520"/>
      <c r="AW29" s="1520"/>
      <c r="AX29" s="1520"/>
      <c r="AY29" s="703"/>
      <c r="AZ29" s="704"/>
      <c r="BA29" s="1516" t="str">
        <f>MID(SUVAHAVUJ!AD14,1,1)</f>
        <v xml:space="preserve"> </v>
      </c>
      <c r="BB29" s="1516"/>
      <c r="BC29" s="1516"/>
      <c r="BD29" s="1516"/>
      <c r="BE29" s="1516"/>
      <c r="BF29" s="1516"/>
      <c r="BG29" s="1516" t="str">
        <f>MID(SUVAHAVUJ!AD14,2,1)</f>
        <v xml:space="preserve"> </v>
      </c>
      <c r="BH29" s="1516"/>
      <c r="BI29" s="1516"/>
      <c r="BJ29" s="1516"/>
      <c r="BK29" s="1516"/>
      <c r="BL29" s="1516" t="str">
        <f>MID(SUVAHAVUJ!AD14,3,1)</f>
        <v xml:space="preserve"> </v>
      </c>
      <c r="BM29" s="1516"/>
      <c r="BN29" s="1516"/>
      <c r="BO29" s="1516"/>
      <c r="BP29" s="1516"/>
      <c r="BQ29" s="1516"/>
      <c r="BR29" s="1516" t="str">
        <f>MID(SUVAHAVUJ!AD14,4,1)</f>
        <v xml:space="preserve"> </v>
      </c>
      <c r="BS29" s="1516"/>
      <c r="BT29" s="1516"/>
      <c r="BU29" s="1516"/>
      <c r="BV29" s="1516"/>
      <c r="BW29" s="1516" t="str">
        <f>MID(SUVAHAVUJ!AD14,5,1)</f>
        <v xml:space="preserve"> </v>
      </c>
      <c r="BX29" s="1516"/>
      <c r="BY29" s="1516"/>
      <c r="BZ29" s="1516"/>
      <c r="CA29" s="1516"/>
      <c r="CB29" s="1516"/>
      <c r="CC29" s="1516" t="str">
        <f>MID(SUVAHAVUJ!AD14,6,1)</f>
        <v xml:space="preserve"> </v>
      </c>
      <c r="CD29" s="1516"/>
      <c r="CE29" s="1516"/>
      <c r="CF29" s="1516"/>
      <c r="CG29" s="1516"/>
      <c r="CH29" s="1516" t="str">
        <f>MID(SUVAHAVUJ!AD14,7,1)</f>
        <v xml:space="preserve"> </v>
      </c>
      <c r="CI29" s="1516"/>
      <c r="CJ29" s="1516"/>
      <c r="CK29" s="1516"/>
      <c r="CL29" s="1516"/>
      <c r="CM29" s="1516"/>
      <c r="CN29" s="1516" t="str">
        <f>MID(SUVAHAVUJ!AD14,8,1)</f>
        <v xml:space="preserve"> </v>
      </c>
      <c r="CO29" s="1516"/>
      <c r="CP29" s="1516"/>
      <c r="CQ29" s="1516"/>
      <c r="CR29" s="1516"/>
      <c r="CS29" s="1516" t="str">
        <f>MID(SUVAHAVUJ!AD14,9,1)</f>
        <v xml:space="preserve"> </v>
      </c>
      <c r="CT29" s="1516"/>
      <c r="CU29" s="1516"/>
      <c r="CV29" s="1516"/>
      <c r="CW29" s="1516"/>
      <c r="CX29" s="1516"/>
      <c r="CY29" s="1516" t="str">
        <f>MID(SUVAHAVUJ!AD14,10,1)</f>
        <v xml:space="preserve"> </v>
      </c>
      <c r="CZ29" s="1516"/>
      <c r="DA29" s="1516"/>
      <c r="DB29" s="1516"/>
      <c r="DC29" s="1516"/>
      <c r="DD29" s="1516" t="str">
        <f>MID(SUVAHAVUJ!AD14,11,1)</f>
        <v>0</v>
      </c>
      <c r="DE29" s="1516"/>
      <c r="DF29" s="1516"/>
      <c r="DG29" s="1516"/>
      <c r="DH29" s="1516"/>
      <c r="DI29" s="1522"/>
      <c r="DJ29" s="703"/>
      <c r="DK29" s="704"/>
      <c r="DL29" s="1509" t="str">
        <f>MID(SUVAHAVUJ!AE14,1,1)</f>
        <v xml:space="preserve"> </v>
      </c>
      <c r="DM29" s="1509"/>
      <c r="DN29" s="1509"/>
      <c r="DO29" s="1509"/>
      <c r="DP29" s="1509"/>
      <c r="DQ29" s="1509"/>
      <c r="DR29" s="1509" t="str">
        <f>MID(SUVAHAVUJ!AE14,2,1)</f>
        <v xml:space="preserve"> </v>
      </c>
      <c r="DS29" s="1509"/>
      <c r="DT29" s="1509"/>
      <c r="DU29" s="1509"/>
      <c r="DV29" s="1509"/>
      <c r="DW29" s="1509" t="str">
        <f>MID(SUVAHAVUJ!AE14,3,1)</f>
        <v xml:space="preserve"> </v>
      </c>
      <c r="DX29" s="1509"/>
      <c r="DY29" s="1509"/>
      <c r="DZ29" s="1509"/>
      <c r="EA29" s="1509"/>
      <c r="EB29" s="1509"/>
      <c r="EC29" s="1509" t="str">
        <f>MID(SUVAHAVUJ!AE14,4,1)</f>
        <v xml:space="preserve"> </v>
      </c>
      <c r="ED29" s="1509"/>
      <c r="EE29" s="1509"/>
      <c r="EF29" s="1509"/>
      <c r="EG29" s="1509"/>
      <c r="EH29" s="1509" t="str">
        <f>MID(SUVAHAVUJ!AE14,5,1)</f>
        <v xml:space="preserve"> </v>
      </c>
      <c r="EI29" s="1509"/>
      <c r="EJ29" s="1509"/>
      <c r="EK29" s="1509"/>
      <c r="EL29" s="1509"/>
      <c r="EM29" s="1509"/>
      <c r="EN29" s="1509" t="str">
        <f>MID(SUVAHAVUJ!AE14,6,1)</f>
        <v xml:space="preserve"> </v>
      </c>
      <c r="EO29" s="1509"/>
      <c r="EP29" s="1509"/>
      <c r="EQ29" s="1509"/>
      <c r="ER29" s="1509"/>
      <c r="ES29" s="1509" t="str">
        <f>MID(SUVAHAVUJ!AE14,7,1)</f>
        <v xml:space="preserve"> </v>
      </c>
      <c r="ET29" s="1509"/>
      <c r="EU29" s="1509"/>
      <c r="EV29" s="1509"/>
      <c r="EW29" s="1509"/>
      <c r="EX29" s="1509"/>
      <c r="EY29" s="1509" t="str">
        <f>MID(SUVAHAVUJ!AE14,8,1)</f>
        <v xml:space="preserve"> </v>
      </c>
      <c r="EZ29" s="1509"/>
      <c r="FA29" s="1509"/>
      <c r="FB29" s="1509"/>
      <c r="FC29" s="1509"/>
      <c r="FD29" s="1509" t="str">
        <f>MID(SUVAHAVUJ!AE14,9,1)</f>
        <v xml:space="preserve"> </v>
      </c>
      <c r="FE29" s="1509"/>
      <c r="FF29" s="1509"/>
      <c r="FG29" s="1509"/>
      <c r="FH29" s="1509"/>
      <c r="FI29" s="1509"/>
      <c r="FJ29" s="1509" t="str">
        <f>MID(SUVAHAVUJ!AE14,10,1)</f>
        <v xml:space="preserve"> </v>
      </c>
      <c r="FK29" s="1509"/>
      <c r="FL29" s="1509"/>
      <c r="FM29" s="1509"/>
      <c r="FN29" s="1509"/>
      <c r="FO29" s="1516" t="str">
        <f>MID(SUVAHAVUJ!AE14,11,1)</f>
        <v>0</v>
      </c>
      <c r="FP29" s="1516"/>
      <c r="FQ29" s="1516"/>
      <c r="FR29" s="1516"/>
      <c r="FS29" s="1522"/>
      <c r="FT29" s="1506"/>
      <c r="FU29" s="1506"/>
      <c r="FV29" s="1506"/>
      <c r="FW29" s="1506"/>
      <c r="FX29" s="1506"/>
      <c r="FY29" s="1506"/>
      <c r="FZ29" s="1506"/>
      <c r="GA29" s="1506"/>
      <c r="GB29" s="1506"/>
      <c r="GC29" s="1506"/>
      <c r="GD29" s="1506"/>
      <c r="GE29" s="1506"/>
      <c r="GF29" s="1506"/>
      <c r="GG29" s="1506"/>
      <c r="GH29" s="1506"/>
      <c r="GI29" s="1506"/>
      <c r="GJ29" s="1506"/>
      <c r="GK29" s="1506"/>
      <c r="GL29" s="1506"/>
      <c r="GM29" s="1506"/>
      <c r="GN29" s="1506"/>
      <c r="GO29" s="1506"/>
      <c r="GP29" s="1506"/>
      <c r="GQ29" s="1506"/>
      <c r="GR29" s="1506"/>
      <c r="GS29" s="1506"/>
      <c r="GT29" s="1506"/>
      <c r="GU29" s="1506"/>
      <c r="GV29" s="1506"/>
      <c r="GW29" s="1506"/>
    </row>
    <row r="30" spans="2:205" ht="23.25" customHeight="1">
      <c r="B30" s="1517"/>
      <c r="C30" s="1517"/>
      <c r="D30" s="1517"/>
      <c r="E30" s="1517"/>
      <c r="F30" s="1517"/>
      <c r="G30" s="1517"/>
      <c r="H30" s="1517"/>
      <c r="I30" s="1517"/>
      <c r="J30" s="1517"/>
      <c r="K30" s="1517"/>
      <c r="L30" s="1519"/>
      <c r="M30" s="1519"/>
      <c r="N30" s="1519"/>
      <c r="O30" s="1519"/>
      <c r="P30" s="1519"/>
      <c r="Q30" s="1519"/>
      <c r="R30" s="1519"/>
      <c r="S30" s="1519"/>
      <c r="T30" s="1519"/>
      <c r="U30" s="1519"/>
      <c r="V30" s="1519"/>
      <c r="W30" s="1519"/>
      <c r="X30" s="1519"/>
      <c r="Y30" s="1519"/>
      <c r="Z30" s="1519"/>
      <c r="AA30" s="1519"/>
      <c r="AB30" s="1519"/>
      <c r="AC30" s="1519"/>
      <c r="AD30" s="1519"/>
      <c r="AE30" s="1519"/>
      <c r="AF30" s="1519"/>
      <c r="AG30" s="1519"/>
      <c r="AH30" s="1519"/>
      <c r="AI30" s="1519"/>
      <c r="AJ30" s="1519"/>
      <c r="AK30" s="1519"/>
      <c r="AL30" s="1519"/>
      <c r="AM30" s="1519"/>
      <c r="AN30" s="1519"/>
      <c r="AO30" s="1519"/>
      <c r="AP30" s="1519"/>
      <c r="AQ30" s="1520"/>
      <c r="AR30" s="1520"/>
      <c r="AS30" s="1520"/>
      <c r="AT30" s="1520"/>
      <c r="AU30" s="1520"/>
      <c r="AV30" s="1520"/>
      <c r="AW30" s="1520"/>
      <c r="AX30" s="1520"/>
      <c r="AY30" s="703"/>
      <c r="AZ30" s="704"/>
      <c r="BA30" s="1509" t="str">
        <f>MID(SUVAHAVUJ!AF14,1,1)</f>
        <v xml:space="preserve"> </v>
      </c>
      <c r="BB30" s="1509"/>
      <c r="BC30" s="1509"/>
      <c r="BD30" s="1509"/>
      <c r="BE30" s="1509"/>
      <c r="BF30" s="1509"/>
      <c r="BG30" s="1509" t="str">
        <f>MID(SUVAHAVUJ!AF14,2,1)</f>
        <v xml:space="preserve"> </v>
      </c>
      <c r="BH30" s="1509"/>
      <c r="BI30" s="1509"/>
      <c r="BJ30" s="1509"/>
      <c r="BK30" s="1509"/>
      <c r="BL30" s="1509" t="str">
        <f>MID(SUVAHAVUJ!AF14,3,1)</f>
        <v xml:space="preserve"> </v>
      </c>
      <c r="BM30" s="1509"/>
      <c r="BN30" s="1509"/>
      <c r="BO30" s="1509"/>
      <c r="BP30" s="1509"/>
      <c r="BQ30" s="1509"/>
      <c r="BR30" s="1509" t="str">
        <f>MID(SUVAHAVUJ!AF14,4,1)</f>
        <v xml:space="preserve"> </v>
      </c>
      <c r="BS30" s="1509"/>
      <c r="BT30" s="1509"/>
      <c r="BU30" s="1509"/>
      <c r="BV30" s="1509"/>
      <c r="BW30" s="1509" t="str">
        <f>MID(SUVAHAVUJ!AF14,5,1)</f>
        <v xml:space="preserve"> </v>
      </c>
      <c r="BX30" s="1509"/>
      <c r="BY30" s="1509"/>
      <c r="BZ30" s="1509"/>
      <c r="CA30" s="1509"/>
      <c r="CB30" s="1509"/>
      <c r="CC30" s="1509" t="str">
        <f>MID(SUVAHAVUJ!AF14,6,1)</f>
        <v xml:space="preserve"> </v>
      </c>
      <c r="CD30" s="1509"/>
      <c r="CE30" s="1509"/>
      <c r="CF30" s="1509"/>
      <c r="CG30" s="1509"/>
      <c r="CH30" s="1509" t="str">
        <f>MID(SUVAHAVUJ!AF14,7,1)</f>
        <v xml:space="preserve"> </v>
      </c>
      <c r="CI30" s="1509"/>
      <c r="CJ30" s="1509"/>
      <c r="CK30" s="1509"/>
      <c r="CL30" s="1509"/>
      <c r="CM30" s="1509"/>
      <c r="CN30" s="1509" t="str">
        <f>MID(SUVAHAVUJ!AF14,8,1)</f>
        <v xml:space="preserve"> </v>
      </c>
      <c r="CO30" s="1509"/>
      <c r="CP30" s="1509"/>
      <c r="CQ30" s="1509"/>
      <c r="CR30" s="1509"/>
      <c r="CS30" s="1509" t="str">
        <f>MID(SUVAHAVUJ!AF14,9,1)</f>
        <v xml:space="preserve"> </v>
      </c>
      <c r="CT30" s="1509"/>
      <c r="CU30" s="1509"/>
      <c r="CV30" s="1509"/>
      <c r="CW30" s="1509"/>
      <c r="CX30" s="1509"/>
      <c r="CY30" s="1509" t="str">
        <f>MID(SUVAHAVUJ!AF14,10,1)</f>
        <v xml:space="preserve"> </v>
      </c>
      <c r="CZ30" s="1509"/>
      <c r="DA30" s="1509"/>
      <c r="DB30" s="1509"/>
      <c r="DC30" s="1509"/>
      <c r="DD30" s="1509" t="str">
        <f>MID(SUVAHAVUJ!AF14,11,1)</f>
        <v>0</v>
      </c>
      <c r="DE30" s="1509"/>
      <c r="DF30" s="1509"/>
      <c r="DG30" s="1509"/>
      <c r="DH30" s="1509"/>
      <c r="DI30" s="1525"/>
      <c r="DJ30" s="1507"/>
      <c r="DK30" s="1507"/>
      <c r="DL30" s="1507"/>
      <c r="DM30" s="1507"/>
      <c r="DN30" s="1507"/>
      <c r="DO30" s="1507"/>
      <c r="DP30" s="1507"/>
      <c r="DQ30" s="1507"/>
      <c r="DR30" s="1507"/>
      <c r="DS30" s="1507"/>
      <c r="DT30" s="1507"/>
      <c r="DU30" s="1507"/>
      <c r="DV30" s="1507"/>
      <c r="DW30" s="1507"/>
      <c r="DX30" s="1507"/>
      <c r="DY30" s="1507"/>
      <c r="DZ30" s="1507"/>
      <c r="EA30" s="1507"/>
      <c r="EB30" s="1507"/>
      <c r="EC30" s="1507"/>
      <c r="ED30" s="1507"/>
      <c r="EE30" s="1507"/>
      <c r="EF30" s="1507"/>
      <c r="EG30" s="1507"/>
      <c r="EH30" s="1507"/>
      <c r="EI30" s="1507"/>
      <c r="EJ30" s="1507"/>
      <c r="EK30" s="1507"/>
      <c r="EL30" s="1507"/>
      <c r="EM30" s="1507"/>
      <c r="EN30" s="703"/>
      <c r="EO30" s="704"/>
      <c r="EP30" s="1509" t="str">
        <f>MID(SUVAHAVUJ!AG14,1,1)</f>
        <v xml:space="preserve"> </v>
      </c>
      <c r="EQ30" s="1509"/>
      <c r="ER30" s="1509"/>
      <c r="ES30" s="1509"/>
      <c r="ET30" s="1509"/>
      <c r="EU30" s="1509"/>
      <c r="EV30" s="1509" t="str">
        <f>MID(SUVAHAVUJ!AG14,2,1)</f>
        <v xml:space="preserve"> </v>
      </c>
      <c r="EW30" s="1509"/>
      <c r="EX30" s="1509"/>
      <c r="EY30" s="1509"/>
      <c r="EZ30" s="1509"/>
      <c r="FA30" s="1509" t="str">
        <f>MID(SUVAHAVUJ!AG14,3,1)</f>
        <v xml:space="preserve"> </v>
      </c>
      <c r="FB30" s="1509"/>
      <c r="FC30" s="1509"/>
      <c r="FD30" s="1509"/>
      <c r="FE30" s="1509"/>
      <c r="FF30" s="1509"/>
      <c r="FG30" s="1509" t="str">
        <f>MID(SUVAHAVUJ!AG14,4,1)</f>
        <v xml:space="preserve"> </v>
      </c>
      <c r="FH30" s="1509"/>
      <c r="FI30" s="1509"/>
      <c r="FJ30" s="1509"/>
      <c r="FK30" s="1509"/>
      <c r="FL30" s="1509" t="str">
        <f>MID(SUVAHAVUJ!AG14,5,1)</f>
        <v xml:space="preserve"> </v>
      </c>
      <c r="FM30" s="1509"/>
      <c r="FN30" s="1509"/>
      <c r="FO30" s="1509"/>
      <c r="FP30" s="1509"/>
      <c r="FQ30" s="1509"/>
      <c r="FR30" s="1509" t="str">
        <f>MID(SUVAHAVUJ!AG14,6,1)</f>
        <v xml:space="preserve"> </v>
      </c>
      <c r="FS30" s="1509"/>
      <c r="FT30" s="1509"/>
      <c r="FU30" s="1509"/>
      <c r="FV30" s="1509"/>
      <c r="FW30" s="1509" t="str">
        <f>MID(SUVAHAVUJ!AG14,7,1)</f>
        <v xml:space="preserve"> </v>
      </c>
      <c r="FX30" s="1509"/>
      <c r="FY30" s="1509"/>
      <c r="FZ30" s="1509"/>
      <c r="GA30" s="1509"/>
      <c r="GB30" s="1509"/>
      <c r="GC30" s="1509" t="str">
        <f>MID(SUVAHAVUJ!AG14,8,1)</f>
        <v xml:space="preserve"> </v>
      </c>
      <c r="GD30" s="1509"/>
      <c r="GE30" s="1509"/>
      <c r="GF30" s="1509"/>
      <c r="GG30" s="1509"/>
      <c r="GH30" s="1509" t="str">
        <f>MID(SUVAHAVUJ!AG14,9,1)</f>
        <v xml:space="preserve"> </v>
      </c>
      <c r="GI30" s="1509"/>
      <c r="GJ30" s="1509"/>
      <c r="GK30" s="1509"/>
      <c r="GL30" s="1509"/>
      <c r="GM30" s="1509"/>
      <c r="GN30" s="1509" t="str">
        <f>MID(SUVAHAVUJ!AG14,10,1)</f>
        <v xml:space="preserve"> </v>
      </c>
      <c r="GO30" s="1509"/>
      <c r="GP30" s="1509"/>
      <c r="GQ30" s="1509"/>
      <c r="GR30" s="1509"/>
      <c r="GS30" s="1516" t="str">
        <f>MID(SUVAHAVUJ!AG14,11,1)</f>
        <v>0</v>
      </c>
      <c r="GT30" s="1516"/>
      <c r="GU30" s="1516"/>
      <c r="GV30" s="1516"/>
      <c r="GW30" s="1522"/>
    </row>
    <row r="31" spans="2:205" s="691" customFormat="1" ht="23.25" customHeight="1">
      <c r="B31" s="1521" t="s">
        <v>2500</v>
      </c>
      <c r="C31" s="1521"/>
      <c r="D31" s="1521"/>
      <c r="E31" s="1521"/>
      <c r="F31" s="1521"/>
      <c r="G31" s="1521"/>
      <c r="H31" s="1521"/>
      <c r="I31" s="1521"/>
      <c r="J31" s="1521"/>
      <c r="K31" s="1521"/>
      <c r="L31" s="1518" t="s">
        <v>3345</v>
      </c>
      <c r="M31" s="1519"/>
      <c r="N31" s="1519"/>
      <c r="O31" s="1519"/>
      <c r="P31" s="1519"/>
      <c r="Q31" s="1519"/>
      <c r="R31" s="1519"/>
      <c r="S31" s="1519"/>
      <c r="T31" s="1519"/>
      <c r="U31" s="1519"/>
      <c r="V31" s="1519"/>
      <c r="W31" s="1519"/>
      <c r="X31" s="1519"/>
      <c r="Y31" s="1519"/>
      <c r="Z31" s="1519"/>
      <c r="AA31" s="1519"/>
      <c r="AB31" s="1519"/>
      <c r="AC31" s="1519"/>
      <c r="AD31" s="1519"/>
      <c r="AE31" s="1519"/>
      <c r="AF31" s="1519"/>
      <c r="AG31" s="1519"/>
      <c r="AH31" s="1519"/>
      <c r="AI31" s="1519"/>
      <c r="AJ31" s="1519"/>
      <c r="AK31" s="1519"/>
      <c r="AL31" s="1519"/>
      <c r="AM31" s="1519"/>
      <c r="AN31" s="1519"/>
      <c r="AO31" s="1519"/>
      <c r="AP31" s="1519"/>
      <c r="AQ31" s="1520" t="s">
        <v>94</v>
      </c>
      <c r="AR31" s="1520"/>
      <c r="AS31" s="1520"/>
      <c r="AT31" s="1520"/>
      <c r="AU31" s="1520"/>
      <c r="AV31" s="1520"/>
      <c r="AW31" s="1520"/>
      <c r="AX31" s="1520"/>
      <c r="AY31" s="703"/>
      <c r="AZ31" s="704"/>
      <c r="BA31" s="1516" t="str">
        <f>MID(SUVAHAVUJ!AD15,1,1)</f>
        <v xml:space="preserve"> </v>
      </c>
      <c r="BB31" s="1516"/>
      <c r="BC31" s="1516"/>
      <c r="BD31" s="1516"/>
      <c r="BE31" s="1516"/>
      <c r="BF31" s="1516"/>
      <c r="BG31" s="1516" t="str">
        <f>MID(SUVAHAVUJ!AD15,2,1)</f>
        <v xml:space="preserve"> </v>
      </c>
      <c r="BH31" s="1516"/>
      <c r="BI31" s="1516"/>
      <c r="BJ31" s="1516"/>
      <c r="BK31" s="1516"/>
      <c r="BL31" s="1516" t="str">
        <f>MID(SUVAHAVUJ!AD15,3,1)</f>
        <v xml:space="preserve"> </v>
      </c>
      <c r="BM31" s="1516"/>
      <c r="BN31" s="1516"/>
      <c r="BO31" s="1516"/>
      <c r="BP31" s="1516"/>
      <c r="BQ31" s="1516"/>
      <c r="BR31" s="1516" t="str">
        <f>MID(SUVAHAVUJ!AD15,4,1)</f>
        <v xml:space="preserve"> </v>
      </c>
      <c r="BS31" s="1516"/>
      <c r="BT31" s="1516"/>
      <c r="BU31" s="1516"/>
      <c r="BV31" s="1516"/>
      <c r="BW31" s="1516" t="str">
        <f>MID(SUVAHAVUJ!AD15,5,1)</f>
        <v xml:space="preserve"> </v>
      </c>
      <c r="BX31" s="1516"/>
      <c r="BY31" s="1516"/>
      <c r="BZ31" s="1516"/>
      <c r="CA31" s="1516"/>
      <c r="CB31" s="1516"/>
      <c r="CC31" s="1516" t="str">
        <f>MID(SUVAHAVUJ!AD15,6,1)</f>
        <v xml:space="preserve"> </v>
      </c>
      <c r="CD31" s="1516"/>
      <c r="CE31" s="1516"/>
      <c r="CF31" s="1516"/>
      <c r="CG31" s="1516"/>
      <c r="CH31" s="1516" t="str">
        <f>MID(SUVAHAVUJ!AD15,7,1)</f>
        <v xml:space="preserve"> </v>
      </c>
      <c r="CI31" s="1516"/>
      <c r="CJ31" s="1516"/>
      <c r="CK31" s="1516"/>
      <c r="CL31" s="1516"/>
      <c r="CM31" s="1516"/>
      <c r="CN31" s="1516" t="str">
        <f>MID(SUVAHAVUJ!AD15,8,1)</f>
        <v xml:space="preserve"> </v>
      </c>
      <c r="CO31" s="1516"/>
      <c r="CP31" s="1516"/>
      <c r="CQ31" s="1516"/>
      <c r="CR31" s="1516"/>
      <c r="CS31" s="1516" t="str">
        <f>MID(SUVAHAVUJ!AD15,9,1)</f>
        <v xml:space="preserve"> </v>
      </c>
      <c r="CT31" s="1516"/>
      <c r="CU31" s="1516"/>
      <c r="CV31" s="1516"/>
      <c r="CW31" s="1516"/>
      <c r="CX31" s="1516"/>
      <c r="CY31" s="1516" t="str">
        <f>MID(SUVAHAVUJ!AD15,10,1)</f>
        <v xml:space="preserve"> </v>
      </c>
      <c r="CZ31" s="1516"/>
      <c r="DA31" s="1516"/>
      <c r="DB31" s="1516"/>
      <c r="DC31" s="1516"/>
      <c r="DD31" s="1516" t="str">
        <f>MID(SUVAHAVUJ!AD15,11,1)</f>
        <v>0</v>
      </c>
      <c r="DE31" s="1516"/>
      <c r="DF31" s="1516"/>
      <c r="DG31" s="1516"/>
      <c r="DH31" s="1516"/>
      <c r="DI31" s="1522"/>
      <c r="DJ31" s="703"/>
      <c r="DK31" s="704"/>
      <c r="DL31" s="1509" t="str">
        <f>MID(SUVAHAVUJ!AE15,1,1)</f>
        <v xml:space="preserve"> </v>
      </c>
      <c r="DM31" s="1509"/>
      <c r="DN31" s="1509"/>
      <c r="DO31" s="1509"/>
      <c r="DP31" s="1509"/>
      <c r="DQ31" s="1509"/>
      <c r="DR31" s="1509" t="str">
        <f>MID(SUVAHAVUJ!AE15,2,1)</f>
        <v xml:space="preserve"> </v>
      </c>
      <c r="DS31" s="1509"/>
      <c r="DT31" s="1509"/>
      <c r="DU31" s="1509"/>
      <c r="DV31" s="1509"/>
      <c r="DW31" s="1509" t="str">
        <f>MID(SUVAHAVUJ!AE15,3,1)</f>
        <v xml:space="preserve"> </v>
      </c>
      <c r="DX31" s="1509"/>
      <c r="DY31" s="1509"/>
      <c r="DZ31" s="1509"/>
      <c r="EA31" s="1509"/>
      <c r="EB31" s="1509"/>
      <c r="EC31" s="1509" t="str">
        <f>MID(SUVAHAVUJ!AE15,4,1)</f>
        <v xml:space="preserve"> </v>
      </c>
      <c r="ED31" s="1509"/>
      <c r="EE31" s="1509"/>
      <c r="EF31" s="1509"/>
      <c r="EG31" s="1509"/>
      <c r="EH31" s="1509" t="str">
        <f>MID(SUVAHAVUJ!AE15,5,1)</f>
        <v xml:space="preserve"> </v>
      </c>
      <c r="EI31" s="1509"/>
      <c r="EJ31" s="1509"/>
      <c r="EK31" s="1509"/>
      <c r="EL31" s="1509"/>
      <c r="EM31" s="1509"/>
      <c r="EN31" s="1509" t="str">
        <f>MID(SUVAHAVUJ!AE15,6,1)</f>
        <v xml:space="preserve"> </v>
      </c>
      <c r="EO31" s="1509"/>
      <c r="EP31" s="1509"/>
      <c r="EQ31" s="1509"/>
      <c r="ER31" s="1509"/>
      <c r="ES31" s="1509" t="str">
        <f>MID(SUVAHAVUJ!AE15,7,1)</f>
        <v xml:space="preserve"> </v>
      </c>
      <c r="ET31" s="1509"/>
      <c r="EU31" s="1509"/>
      <c r="EV31" s="1509"/>
      <c r="EW31" s="1509"/>
      <c r="EX31" s="1509"/>
      <c r="EY31" s="1509" t="str">
        <f>MID(SUVAHAVUJ!AE15,8,1)</f>
        <v xml:space="preserve"> </v>
      </c>
      <c r="EZ31" s="1509"/>
      <c r="FA31" s="1509"/>
      <c r="FB31" s="1509"/>
      <c r="FC31" s="1509"/>
      <c r="FD31" s="1509" t="str">
        <f>MID(SUVAHAVUJ!AE15,9,1)</f>
        <v xml:space="preserve"> </v>
      </c>
      <c r="FE31" s="1509"/>
      <c r="FF31" s="1509"/>
      <c r="FG31" s="1509"/>
      <c r="FH31" s="1509"/>
      <c r="FI31" s="1509"/>
      <c r="FJ31" s="1509" t="str">
        <f>MID(SUVAHAVUJ!AE15,10,1)</f>
        <v xml:space="preserve"> </v>
      </c>
      <c r="FK31" s="1509"/>
      <c r="FL31" s="1509"/>
      <c r="FM31" s="1509"/>
      <c r="FN31" s="1509"/>
      <c r="FO31" s="1516" t="str">
        <f>MID(SUVAHAVUJ!AE15,11,1)</f>
        <v>0</v>
      </c>
      <c r="FP31" s="1516"/>
      <c r="FQ31" s="1516"/>
      <c r="FR31" s="1516"/>
      <c r="FS31" s="1522"/>
      <c r="FT31" s="1506"/>
      <c r="FU31" s="1506"/>
      <c r="FV31" s="1506"/>
      <c r="FW31" s="1506"/>
      <c r="FX31" s="1506"/>
      <c r="FY31" s="1506"/>
      <c r="FZ31" s="1506"/>
      <c r="GA31" s="1506"/>
      <c r="GB31" s="1506"/>
      <c r="GC31" s="1506"/>
      <c r="GD31" s="1506"/>
      <c r="GE31" s="1506"/>
      <c r="GF31" s="1506"/>
      <c r="GG31" s="1506"/>
      <c r="GH31" s="1506"/>
      <c r="GI31" s="1506"/>
      <c r="GJ31" s="1506"/>
      <c r="GK31" s="1506"/>
      <c r="GL31" s="1506"/>
      <c r="GM31" s="1506"/>
      <c r="GN31" s="1506"/>
      <c r="GO31" s="1506"/>
      <c r="GP31" s="1506"/>
      <c r="GQ31" s="1506"/>
      <c r="GR31" s="1506"/>
      <c r="GS31" s="1506"/>
      <c r="GT31" s="1506"/>
      <c r="GU31" s="1506"/>
      <c r="GV31" s="1506"/>
      <c r="GW31" s="1506"/>
    </row>
    <row r="32" spans="2:205" ht="23.25" customHeight="1">
      <c r="B32" s="1521"/>
      <c r="C32" s="1521"/>
      <c r="D32" s="1521"/>
      <c r="E32" s="1521"/>
      <c r="F32" s="1521"/>
      <c r="G32" s="1521"/>
      <c r="H32" s="1521"/>
      <c r="I32" s="1521"/>
      <c r="J32" s="1521"/>
      <c r="K32" s="1521"/>
      <c r="L32" s="1519"/>
      <c r="M32" s="1519"/>
      <c r="N32" s="1519"/>
      <c r="O32" s="1519"/>
      <c r="P32" s="1519"/>
      <c r="Q32" s="1519"/>
      <c r="R32" s="1519"/>
      <c r="S32" s="1519"/>
      <c r="T32" s="1519"/>
      <c r="U32" s="1519"/>
      <c r="V32" s="1519"/>
      <c r="W32" s="1519"/>
      <c r="X32" s="1519"/>
      <c r="Y32" s="1519"/>
      <c r="Z32" s="1519"/>
      <c r="AA32" s="1519"/>
      <c r="AB32" s="1519"/>
      <c r="AC32" s="1519"/>
      <c r="AD32" s="1519"/>
      <c r="AE32" s="1519"/>
      <c r="AF32" s="1519"/>
      <c r="AG32" s="1519"/>
      <c r="AH32" s="1519"/>
      <c r="AI32" s="1519"/>
      <c r="AJ32" s="1519"/>
      <c r="AK32" s="1519"/>
      <c r="AL32" s="1519"/>
      <c r="AM32" s="1519"/>
      <c r="AN32" s="1519"/>
      <c r="AO32" s="1519"/>
      <c r="AP32" s="1519"/>
      <c r="AQ32" s="1520"/>
      <c r="AR32" s="1520"/>
      <c r="AS32" s="1520"/>
      <c r="AT32" s="1520"/>
      <c r="AU32" s="1520"/>
      <c r="AV32" s="1520"/>
      <c r="AW32" s="1520"/>
      <c r="AX32" s="1520"/>
      <c r="AY32" s="703"/>
      <c r="AZ32" s="704"/>
      <c r="BA32" s="1509" t="str">
        <f>MID(SUVAHAVUJ!AF15,1,1)</f>
        <v xml:space="preserve"> </v>
      </c>
      <c r="BB32" s="1509"/>
      <c r="BC32" s="1509"/>
      <c r="BD32" s="1509"/>
      <c r="BE32" s="1509"/>
      <c r="BF32" s="1509"/>
      <c r="BG32" s="1509" t="str">
        <f>MID(SUVAHAVUJ!AF15,2,1)</f>
        <v xml:space="preserve"> </v>
      </c>
      <c r="BH32" s="1509"/>
      <c r="BI32" s="1509"/>
      <c r="BJ32" s="1509"/>
      <c r="BK32" s="1509"/>
      <c r="BL32" s="1509" t="str">
        <f>MID(SUVAHAVUJ!AF15,3,1)</f>
        <v xml:space="preserve"> </v>
      </c>
      <c r="BM32" s="1509"/>
      <c r="BN32" s="1509"/>
      <c r="BO32" s="1509"/>
      <c r="BP32" s="1509"/>
      <c r="BQ32" s="1509"/>
      <c r="BR32" s="1509" t="str">
        <f>MID(SUVAHAVUJ!AF15,4,1)</f>
        <v xml:space="preserve"> </v>
      </c>
      <c r="BS32" s="1509"/>
      <c r="BT32" s="1509"/>
      <c r="BU32" s="1509"/>
      <c r="BV32" s="1509"/>
      <c r="BW32" s="1509" t="str">
        <f>MID(SUVAHAVUJ!AF15,5,1)</f>
        <v xml:space="preserve"> </v>
      </c>
      <c r="BX32" s="1509"/>
      <c r="BY32" s="1509"/>
      <c r="BZ32" s="1509"/>
      <c r="CA32" s="1509"/>
      <c r="CB32" s="1509"/>
      <c r="CC32" s="1509" t="str">
        <f>MID(SUVAHAVUJ!AF15,6,1)</f>
        <v xml:space="preserve"> </v>
      </c>
      <c r="CD32" s="1509"/>
      <c r="CE32" s="1509"/>
      <c r="CF32" s="1509"/>
      <c r="CG32" s="1509"/>
      <c r="CH32" s="1509" t="str">
        <f>MID(SUVAHAVUJ!AF15,7,1)</f>
        <v xml:space="preserve"> </v>
      </c>
      <c r="CI32" s="1509"/>
      <c r="CJ32" s="1509"/>
      <c r="CK32" s="1509"/>
      <c r="CL32" s="1509"/>
      <c r="CM32" s="1509"/>
      <c r="CN32" s="1509" t="str">
        <f>MID(SUVAHAVUJ!AF15,8,1)</f>
        <v xml:space="preserve"> </v>
      </c>
      <c r="CO32" s="1509"/>
      <c r="CP32" s="1509"/>
      <c r="CQ32" s="1509"/>
      <c r="CR32" s="1509"/>
      <c r="CS32" s="1509" t="str">
        <f>MID(SUVAHAVUJ!AF15,9,1)</f>
        <v xml:space="preserve"> </v>
      </c>
      <c r="CT32" s="1509"/>
      <c r="CU32" s="1509"/>
      <c r="CV32" s="1509"/>
      <c r="CW32" s="1509"/>
      <c r="CX32" s="1509"/>
      <c r="CY32" s="1509" t="str">
        <f>MID(SUVAHAVUJ!AF15,10,1)</f>
        <v xml:space="preserve"> </v>
      </c>
      <c r="CZ32" s="1509"/>
      <c r="DA32" s="1509"/>
      <c r="DB32" s="1509"/>
      <c r="DC32" s="1509"/>
      <c r="DD32" s="1509" t="str">
        <f>MID(SUVAHAVUJ!AF15,11,1)</f>
        <v>0</v>
      </c>
      <c r="DE32" s="1509"/>
      <c r="DF32" s="1509"/>
      <c r="DG32" s="1509"/>
      <c r="DH32" s="1509"/>
      <c r="DI32" s="1525"/>
      <c r="DJ32" s="1507"/>
      <c r="DK32" s="1507"/>
      <c r="DL32" s="1507"/>
      <c r="DM32" s="1507"/>
      <c r="DN32" s="1507"/>
      <c r="DO32" s="1507"/>
      <c r="DP32" s="1507"/>
      <c r="DQ32" s="1507"/>
      <c r="DR32" s="1507"/>
      <c r="DS32" s="1507"/>
      <c r="DT32" s="1507"/>
      <c r="DU32" s="1507"/>
      <c r="DV32" s="1507"/>
      <c r="DW32" s="1507"/>
      <c r="DX32" s="1507"/>
      <c r="DY32" s="1507"/>
      <c r="DZ32" s="1507"/>
      <c r="EA32" s="1507"/>
      <c r="EB32" s="1507"/>
      <c r="EC32" s="1507"/>
      <c r="ED32" s="1507"/>
      <c r="EE32" s="1507"/>
      <c r="EF32" s="1507"/>
      <c r="EG32" s="1507"/>
      <c r="EH32" s="1507"/>
      <c r="EI32" s="1507"/>
      <c r="EJ32" s="1507"/>
      <c r="EK32" s="1507"/>
      <c r="EL32" s="1507"/>
      <c r="EM32" s="1507"/>
      <c r="EN32" s="703"/>
      <c r="EO32" s="704"/>
      <c r="EP32" s="1509" t="str">
        <f>MID(SUVAHAVUJ!AG15,1,1)</f>
        <v xml:space="preserve"> </v>
      </c>
      <c r="EQ32" s="1509"/>
      <c r="ER32" s="1509"/>
      <c r="ES32" s="1509"/>
      <c r="ET32" s="1509"/>
      <c r="EU32" s="1509"/>
      <c r="EV32" s="1509" t="str">
        <f>MID(SUVAHAVUJ!AG15,2,1)</f>
        <v xml:space="preserve"> </v>
      </c>
      <c r="EW32" s="1509"/>
      <c r="EX32" s="1509"/>
      <c r="EY32" s="1509"/>
      <c r="EZ32" s="1509"/>
      <c r="FA32" s="1509" t="str">
        <f>MID(SUVAHAVUJ!AG15,3,1)</f>
        <v xml:space="preserve"> </v>
      </c>
      <c r="FB32" s="1509"/>
      <c r="FC32" s="1509"/>
      <c r="FD32" s="1509"/>
      <c r="FE32" s="1509"/>
      <c r="FF32" s="1509"/>
      <c r="FG32" s="1509" t="str">
        <f>MID(SUVAHAVUJ!AG15,4,1)</f>
        <v xml:space="preserve"> </v>
      </c>
      <c r="FH32" s="1509"/>
      <c r="FI32" s="1509"/>
      <c r="FJ32" s="1509"/>
      <c r="FK32" s="1509"/>
      <c r="FL32" s="1509" t="str">
        <f>MID(SUVAHAVUJ!AG15,5,1)</f>
        <v xml:space="preserve"> </v>
      </c>
      <c r="FM32" s="1509"/>
      <c r="FN32" s="1509"/>
      <c r="FO32" s="1509"/>
      <c r="FP32" s="1509"/>
      <c r="FQ32" s="1509"/>
      <c r="FR32" s="1509" t="str">
        <f>MID(SUVAHAVUJ!AG15,6,1)</f>
        <v xml:space="preserve"> </v>
      </c>
      <c r="FS32" s="1509"/>
      <c r="FT32" s="1509"/>
      <c r="FU32" s="1509"/>
      <c r="FV32" s="1509"/>
      <c r="FW32" s="1509" t="str">
        <f>MID(SUVAHAVUJ!AG15,7,1)</f>
        <v xml:space="preserve"> </v>
      </c>
      <c r="FX32" s="1509"/>
      <c r="FY32" s="1509"/>
      <c r="FZ32" s="1509"/>
      <c r="GA32" s="1509"/>
      <c r="GB32" s="1509"/>
      <c r="GC32" s="1509" t="str">
        <f>MID(SUVAHAVUJ!AG15,8,1)</f>
        <v xml:space="preserve"> </v>
      </c>
      <c r="GD32" s="1509"/>
      <c r="GE32" s="1509"/>
      <c r="GF32" s="1509"/>
      <c r="GG32" s="1509"/>
      <c r="GH32" s="1509" t="str">
        <f>MID(SUVAHAVUJ!AG15,9,1)</f>
        <v xml:space="preserve"> </v>
      </c>
      <c r="GI32" s="1509"/>
      <c r="GJ32" s="1509"/>
      <c r="GK32" s="1509"/>
      <c r="GL32" s="1509"/>
      <c r="GM32" s="1509"/>
      <c r="GN32" s="1509" t="str">
        <f>MID(SUVAHAVUJ!AG15,10,1)</f>
        <v xml:space="preserve"> </v>
      </c>
      <c r="GO32" s="1509"/>
      <c r="GP32" s="1509"/>
      <c r="GQ32" s="1509"/>
      <c r="GR32" s="1509"/>
      <c r="GS32" s="1516" t="str">
        <f>MID(SUVAHAVUJ!AG15,11,1)</f>
        <v>0</v>
      </c>
      <c r="GT32" s="1516"/>
      <c r="GU32" s="1516"/>
      <c r="GV32" s="1516"/>
      <c r="GW32" s="1522"/>
    </row>
    <row r="33" spans="1:205" s="691" customFormat="1" ht="23.25" customHeight="1">
      <c r="B33" s="1521" t="s">
        <v>2503</v>
      </c>
      <c r="C33" s="1521"/>
      <c r="D33" s="1521"/>
      <c r="E33" s="1521"/>
      <c r="F33" s="1521"/>
      <c r="G33" s="1521"/>
      <c r="H33" s="1521"/>
      <c r="I33" s="1521"/>
      <c r="J33" s="1521"/>
      <c r="K33" s="1521"/>
      <c r="L33" s="1518" t="s">
        <v>3344</v>
      </c>
      <c r="M33" s="1519"/>
      <c r="N33" s="1519"/>
      <c r="O33" s="1519"/>
      <c r="P33" s="1519"/>
      <c r="Q33" s="1519"/>
      <c r="R33" s="1519"/>
      <c r="S33" s="1519"/>
      <c r="T33" s="1519"/>
      <c r="U33" s="1519"/>
      <c r="V33" s="1519"/>
      <c r="W33" s="1519"/>
      <c r="X33" s="1519"/>
      <c r="Y33" s="1519"/>
      <c r="Z33" s="1519"/>
      <c r="AA33" s="1519"/>
      <c r="AB33" s="1519"/>
      <c r="AC33" s="1519"/>
      <c r="AD33" s="1519"/>
      <c r="AE33" s="1519"/>
      <c r="AF33" s="1519"/>
      <c r="AG33" s="1519"/>
      <c r="AH33" s="1519"/>
      <c r="AI33" s="1519"/>
      <c r="AJ33" s="1519"/>
      <c r="AK33" s="1519"/>
      <c r="AL33" s="1519"/>
      <c r="AM33" s="1519"/>
      <c r="AN33" s="1519"/>
      <c r="AO33" s="1519"/>
      <c r="AP33" s="1519"/>
      <c r="AQ33" s="1520" t="s">
        <v>797</v>
      </c>
      <c r="AR33" s="1520"/>
      <c r="AS33" s="1520"/>
      <c r="AT33" s="1520"/>
      <c r="AU33" s="1520"/>
      <c r="AV33" s="1520"/>
      <c r="AW33" s="1520"/>
      <c r="AX33" s="1520"/>
      <c r="AY33" s="703"/>
      <c r="AZ33" s="704"/>
      <c r="BA33" s="1516" t="str">
        <f>MID(SUVAHAVUJ!AD16,1,1)</f>
        <v xml:space="preserve"> </v>
      </c>
      <c r="BB33" s="1516"/>
      <c r="BC33" s="1516"/>
      <c r="BD33" s="1516"/>
      <c r="BE33" s="1516"/>
      <c r="BF33" s="1516"/>
      <c r="BG33" s="1516" t="str">
        <f>MID(SUVAHAVUJ!AD16,2,1)</f>
        <v xml:space="preserve"> </v>
      </c>
      <c r="BH33" s="1516"/>
      <c r="BI33" s="1516"/>
      <c r="BJ33" s="1516"/>
      <c r="BK33" s="1516"/>
      <c r="BL33" s="1516" t="str">
        <f>MID(SUVAHAVUJ!AD16,3,1)</f>
        <v xml:space="preserve"> </v>
      </c>
      <c r="BM33" s="1516"/>
      <c r="BN33" s="1516"/>
      <c r="BO33" s="1516"/>
      <c r="BP33" s="1516"/>
      <c r="BQ33" s="1516"/>
      <c r="BR33" s="1516" t="str">
        <f>MID(SUVAHAVUJ!AD16,4,1)</f>
        <v xml:space="preserve"> </v>
      </c>
      <c r="BS33" s="1516"/>
      <c r="BT33" s="1516"/>
      <c r="BU33" s="1516"/>
      <c r="BV33" s="1516"/>
      <c r="BW33" s="1516" t="str">
        <f>MID(SUVAHAVUJ!AD16,5,1)</f>
        <v xml:space="preserve"> </v>
      </c>
      <c r="BX33" s="1516"/>
      <c r="BY33" s="1516"/>
      <c r="BZ33" s="1516"/>
      <c r="CA33" s="1516"/>
      <c r="CB33" s="1516"/>
      <c r="CC33" s="1516" t="str">
        <f>MID(SUVAHAVUJ!AD16,6,1)</f>
        <v xml:space="preserve"> </v>
      </c>
      <c r="CD33" s="1516"/>
      <c r="CE33" s="1516"/>
      <c r="CF33" s="1516"/>
      <c r="CG33" s="1516"/>
      <c r="CH33" s="1516" t="str">
        <f>MID(SUVAHAVUJ!AD16,7,1)</f>
        <v xml:space="preserve"> </v>
      </c>
      <c r="CI33" s="1516"/>
      <c r="CJ33" s="1516"/>
      <c r="CK33" s="1516"/>
      <c r="CL33" s="1516"/>
      <c r="CM33" s="1516"/>
      <c r="CN33" s="1516" t="str">
        <f>MID(SUVAHAVUJ!AD16,8,1)</f>
        <v xml:space="preserve"> </v>
      </c>
      <c r="CO33" s="1516"/>
      <c r="CP33" s="1516"/>
      <c r="CQ33" s="1516"/>
      <c r="CR33" s="1516"/>
      <c r="CS33" s="1516" t="str">
        <f>MID(SUVAHAVUJ!AD16,9,1)</f>
        <v xml:space="preserve"> </v>
      </c>
      <c r="CT33" s="1516"/>
      <c r="CU33" s="1516"/>
      <c r="CV33" s="1516"/>
      <c r="CW33" s="1516"/>
      <c r="CX33" s="1516"/>
      <c r="CY33" s="1516" t="str">
        <f>MID(SUVAHAVUJ!AD16,10,1)</f>
        <v xml:space="preserve"> </v>
      </c>
      <c r="CZ33" s="1516"/>
      <c r="DA33" s="1516"/>
      <c r="DB33" s="1516"/>
      <c r="DC33" s="1516"/>
      <c r="DD33" s="1516" t="str">
        <f>MID(SUVAHAVUJ!AD16,11,1)</f>
        <v>0</v>
      </c>
      <c r="DE33" s="1516"/>
      <c r="DF33" s="1516"/>
      <c r="DG33" s="1516"/>
      <c r="DH33" s="1516"/>
      <c r="DI33" s="1522"/>
      <c r="DJ33" s="703"/>
      <c r="DK33" s="704"/>
      <c r="DL33" s="1509" t="str">
        <f>MID(SUVAHAVUJ!AE16,1,1)</f>
        <v xml:space="preserve"> </v>
      </c>
      <c r="DM33" s="1509"/>
      <c r="DN33" s="1509"/>
      <c r="DO33" s="1509"/>
      <c r="DP33" s="1509"/>
      <c r="DQ33" s="1509"/>
      <c r="DR33" s="1509" t="str">
        <f>MID(SUVAHAVUJ!AE16,2,1)</f>
        <v xml:space="preserve"> </v>
      </c>
      <c r="DS33" s="1509"/>
      <c r="DT33" s="1509"/>
      <c r="DU33" s="1509"/>
      <c r="DV33" s="1509"/>
      <c r="DW33" s="1509" t="str">
        <f>MID(SUVAHAVUJ!AE16,3,1)</f>
        <v xml:space="preserve"> </v>
      </c>
      <c r="DX33" s="1509"/>
      <c r="DY33" s="1509"/>
      <c r="DZ33" s="1509"/>
      <c r="EA33" s="1509"/>
      <c r="EB33" s="1509"/>
      <c r="EC33" s="1509" t="str">
        <f>MID(SUVAHAVUJ!AE16,4,1)</f>
        <v xml:space="preserve"> </v>
      </c>
      <c r="ED33" s="1509"/>
      <c r="EE33" s="1509"/>
      <c r="EF33" s="1509"/>
      <c r="EG33" s="1509"/>
      <c r="EH33" s="1509" t="str">
        <f>MID(SUVAHAVUJ!AE16,5,1)</f>
        <v xml:space="preserve"> </v>
      </c>
      <c r="EI33" s="1509"/>
      <c r="EJ33" s="1509"/>
      <c r="EK33" s="1509"/>
      <c r="EL33" s="1509"/>
      <c r="EM33" s="1509"/>
      <c r="EN33" s="1509" t="str">
        <f>MID(SUVAHAVUJ!AE16,6,1)</f>
        <v xml:space="preserve"> </v>
      </c>
      <c r="EO33" s="1509"/>
      <c r="EP33" s="1509"/>
      <c r="EQ33" s="1509"/>
      <c r="ER33" s="1509"/>
      <c r="ES33" s="1509" t="str">
        <f>MID(SUVAHAVUJ!AE16,7,1)</f>
        <v xml:space="preserve"> </v>
      </c>
      <c r="ET33" s="1509"/>
      <c r="EU33" s="1509"/>
      <c r="EV33" s="1509"/>
      <c r="EW33" s="1509"/>
      <c r="EX33" s="1509"/>
      <c r="EY33" s="1509" t="str">
        <f>MID(SUVAHAVUJ!AE16,8,1)</f>
        <v xml:space="preserve"> </v>
      </c>
      <c r="EZ33" s="1509"/>
      <c r="FA33" s="1509"/>
      <c r="FB33" s="1509"/>
      <c r="FC33" s="1509"/>
      <c r="FD33" s="1509" t="str">
        <f>MID(SUVAHAVUJ!AE16,9,1)</f>
        <v xml:space="preserve"> </v>
      </c>
      <c r="FE33" s="1509"/>
      <c r="FF33" s="1509"/>
      <c r="FG33" s="1509"/>
      <c r="FH33" s="1509"/>
      <c r="FI33" s="1509"/>
      <c r="FJ33" s="1509" t="str">
        <f>MID(SUVAHAVUJ!AE16,10,1)</f>
        <v xml:space="preserve"> </v>
      </c>
      <c r="FK33" s="1509"/>
      <c r="FL33" s="1509"/>
      <c r="FM33" s="1509"/>
      <c r="FN33" s="1509"/>
      <c r="FO33" s="1516" t="str">
        <f>MID(SUVAHAVUJ!AE16,11,1)</f>
        <v>0</v>
      </c>
      <c r="FP33" s="1516"/>
      <c r="FQ33" s="1516"/>
      <c r="FR33" s="1516"/>
      <c r="FS33" s="1522"/>
      <c r="FT33" s="1506"/>
      <c r="FU33" s="1506"/>
      <c r="FV33" s="1506"/>
      <c r="FW33" s="1506"/>
      <c r="FX33" s="1506"/>
      <c r="FY33" s="1506"/>
      <c r="FZ33" s="1506"/>
      <c r="GA33" s="1506"/>
      <c r="GB33" s="1506"/>
      <c r="GC33" s="1506"/>
      <c r="GD33" s="1506"/>
      <c r="GE33" s="1506"/>
      <c r="GF33" s="1506"/>
      <c r="GG33" s="1506"/>
      <c r="GH33" s="1506"/>
      <c r="GI33" s="1506"/>
      <c r="GJ33" s="1506"/>
      <c r="GK33" s="1506"/>
      <c r="GL33" s="1506"/>
      <c r="GM33" s="1506"/>
      <c r="GN33" s="1506"/>
      <c r="GO33" s="1506"/>
      <c r="GP33" s="1506"/>
      <c r="GQ33" s="1506"/>
      <c r="GR33" s="1506"/>
      <c r="GS33" s="1506"/>
      <c r="GT33" s="1506"/>
      <c r="GU33" s="1506"/>
      <c r="GV33" s="1506"/>
      <c r="GW33" s="1506"/>
    </row>
    <row r="34" spans="1:205" ht="23.25" customHeight="1">
      <c r="B34" s="1521"/>
      <c r="C34" s="1521"/>
      <c r="D34" s="1521"/>
      <c r="E34" s="1521"/>
      <c r="F34" s="1521"/>
      <c r="G34" s="1521"/>
      <c r="H34" s="1521"/>
      <c r="I34" s="1521"/>
      <c r="J34" s="1521"/>
      <c r="K34" s="1521"/>
      <c r="L34" s="1519"/>
      <c r="M34" s="1519"/>
      <c r="N34" s="1519"/>
      <c r="O34" s="1519"/>
      <c r="P34" s="1519"/>
      <c r="Q34" s="1519"/>
      <c r="R34" s="1519"/>
      <c r="S34" s="1519"/>
      <c r="T34" s="1519"/>
      <c r="U34" s="1519"/>
      <c r="V34" s="1519"/>
      <c r="W34" s="1519"/>
      <c r="X34" s="1519"/>
      <c r="Y34" s="1519"/>
      <c r="Z34" s="1519"/>
      <c r="AA34" s="1519"/>
      <c r="AB34" s="1519"/>
      <c r="AC34" s="1519"/>
      <c r="AD34" s="1519"/>
      <c r="AE34" s="1519"/>
      <c r="AF34" s="1519"/>
      <c r="AG34" s="1519"/>
      <c r="AH34" s="1519"/>
      <c r="AI34" s="1519"/>
      <c r="AJ34" s="1519"/>
      <c r="AK34" s="1519"/>
      <c r="AL34" s="1519"/>
      <c r="AM34" s="1519"/>
      <c r="AN34" s="1519"/>
      <c r="AO34" s="1519"/>
      <c r="AP34" s="1519"/>
      <c r="AQ34" s="1520"/>
      <c r="AR34" s="1520"/>
      <c r="AS34" s="1520"/>
      <c r="AT34" s="1520"/>
      <c r="AU34" s="1520"/>
      <c r="AV34" s="1520"/>
      <c r="AW34" s="1520"/>
      <c r="AX34" s="1520"/>
      <c r="AY34" s="703"/>
      <c r="AZ34" s="704"/>
      <c r="BA34" s="1509" t="str">
        <f>MID(SUVAHAVUJ!AF16,1,1)</f>
        <v xml:space="preserve"> </v>
      </c>
      <c r="BB34" s="1509"/>
      <c r="BC34" s="1509"/>
      <c r="BD34" s="1509"/>
      <c r="BE34" s="1509"/>
      <c r="BF34" s="1509"/>
      <c r="BG34" s="1509" t="str">
        <f>MID(SUVAHAVUJ!AF16,2,1)</f>
        <v xml:space="preserve"> </v>
      </c>
      <c r="BH34" s="1509"/>
      <c r="BI34" s="1509"/>
      <c r="BJ34" s="1509"/>
      <c r="BK34" s="1509"/>
      <c r="BL34" s="1509" t="str">
        <f>MID(SUVAHAVUJ!AF16,3,1)</f>
        <v xml:space="preserve"> </v>
      </c>
      <c r="BM34" s="1509"/>
      <c r="BN34" s="1509"/>
      <c r="BO34" s="1509"/>
      <c r="BP34" s="1509"/>
      <c r="BQ34" s="1509"/>
      <c r="BR34" s="1509" t="str">
        <f>MID(SUVAHAVUJ!AF16,4,1)</f>
        <v xml:space="preserve"> </v>
      </c>
      <c r="BS34" s="1509"/>
      <c r="BT34" s="1509"/>
      <c r="BU34" s="1509"/>
      <c r="BV34" s="1509"/>
      <c r="BW34" s="1509" t="str">
        <f>MID(SUVAHAVUJ!AF16,5,1)</f>
        <v xml:space="preserve"> </v>
      </c>
      <c r="BX34" s="1509"/>
      <c r="BY34" s="1509"/>
      <c r="BZ34" s="1509"/>
      <c r="CA34" s="1509"/>
      <c r="CB34" s="1509"/>
      <c r="CC34" s="1509" t="str">
        <f>MID(SUVAHAVUJ!AF16,6,1)</f>
        <v xml:space="preserve"> </v>
      </c>
      <c r="CD34" s="1509"/>
      <c r="CE34" s="1509"/>
      <c r="CF34" s="1509"/>
      <c r="CG34" s="1509"/>
      <c r="CH34" s="1509" t="str">
        <f>MID(SUVAHAVUJ!AF16,7,1)</f>
        <v xml:space="preserve"> </v>
      </c>
      <c r="CI34" s="1509"/>
      <c r="CJ34" s="1509"/>
      <c r="CK34" s="1509"/>
      <c r="CL34" s="1509"/>
      <c r="CM34" s="1509"/>
      <c r="CN34" s="1509" t="str">
        <f>MID(SUVAHAVUJ!AF16,8,1)</f>
        <v xml:space="preserve"> </v>
      </c>
      <c r="CO34" s="1509"/>
      <c r="CP34" s="1509"/>
      <c r="CQ34" s="1509"/>
      <c r="CR34" s="1509"/>
      <c r="CS34" s="1509" t="str">
        <f>MID(SUVAHAVUJ!AF16,9,1)</f>
        <v xml:space="preserve"> </v>
      </c>
      <c r="CT34" s="1509"/>
      <c r="CU34" s="1509"/>
      <c r="CV34" s="1509"/>
      <c r="CW34" s="1509"/>
      <c r="CX34" s="1509"/>
      <c r="CY34" s="1509" t="str">
        <f>MID(SUVAHAVUJ!AF16,10,1)</f>
        <v xml:space="preserve"> </v>
      </c>
      <c r="CZ34" s="1509"/>
      <c r="DA34" s="1509"/>
      <c r="DB34" s="1509"/>
      <c r="DC34" s="1509"/>
      <c r="DD34" s="1509" t="str">
        <f>MID(SUVAHAVUJ!AF16,11,1)</f>
        <v>0</v>
      </c>
      <c r="DE34" s="1509"/>
      <c r="DF34" s="1509"/>
      <c r="DG34" s="1509"/>
      <c r="DH34" s="1509"/>
      <c r="DI34" s="1525"/>
      <c r="DJ34" s="1507"/>
      <c r="DK34" s="1507"/>
      <c r="DL34" s="1507"/>
      <c r="DM34" s="1507"/>
      <c r="DN34" s="1507"/>
      <c r="DO34" s="1507"/>
      <c r="DP34" s="1507"/>
      <c r="DQ34" s="1507"/>
      <c r="DR34" s="1507"/>
      <c r="DS34" s="1507"/>
      <c r="DT34" s="1507"/>
      <c r="DU34" s="1507"/>
      <c r="DV34" s="1507"/>
      <c r="DW34" s="1507"/>
      <c r="DX34" s="1507"/>
      <c r="DY34" s="1507"/>
      <c r="DZ34" s="1507"/>
      <c r="EA34" s="1507"/>
      <c r="EB34" s="1507"/>
      <c r="EC34" s="1507"/>
      <c r="ED34" s="1507"/>
      <c r="EE34" s="1507"/>
      <c r="EF34" s="1507"/>
      <c r="EG34" s="1507"/>
      <c r="EH34" s="1507"/>
      <c r="EI34" s="1507"/>
      <c r="EJ34" s="1507"/>
      <c r="EK34" s="1507"/>
      <c r="EL34" s="1507"/>
      <c r="EM34" s="1507"/>
      <c r="EN34" s="703"/>
      <c r="EO34" s="704"/>
      <c r="EP34" s="1509" t="str">
        <f>MID(SUVAHAVUJ!AG16,1,1)</f>
        <v xml:space="preserve"> </v>
      </c>
      <c r="EQ34" s="1509"/>
      <c r="ER34" s="1509"/>
      <c r="ES34" s="1509"/>
      <c r="ET34" s="1509"/>
      <c r="EU34" s="1509"/>
      <c r="EV34" s="1509" t="str">
        <f>MID(SUVAHAVUJ!AG16,2,1)</f>
        <v xml:space="preserve"> </v>
      </c>
      <c r="EW34" s="1509"/>
      <c r="EX34" s="1509"/>
      <c r="EY34" s="1509"/>
      <c r="EZ34" s="1509"/>
      <c r="FA34" s="1509" t="str">
        <f>MID(SUVAHAVUJ!AG16,3,1)</f>
        <v xml:space="preserve"> </v>
      </c>
      <c r="FB34" s="1509"/>
      <c r="FC34" s="1509"/>
      <c r="FD34" s="1509"/>
      <c r="FE34" s="1509"/>
      <c r="FF34" s="1509"/>
      <c r="FG34" s="1509" t="str">
        <f>MID(SUVAHAVUJ!AG16,4,1)</f>
        <v xml:space="preserve"> </v>
      </c>
      <c r="FH34" s="1509"/>
      <c r="FI34" s="1509"/>
      <c r="FJ34" s="1509"/>
      <c r="FK34" s="1509"/>
      <c r="FL34" s="1509" t="str">
        <f>MID(SUVAHAVUJ!AG16,5,1)</f>
        <v xml:space="preserve"> </v>
      </c>
      <c r="FM34" s="1509"/>
      <c r="FN34" s="1509"/>
      <c r="FO34" s="1509"/>
      <c r="FP34" s="1509"/>
      <c r="FQ34" s="1509"/>
      <c r="FR34" s="1509" t="str">
        <f>MID(SUVAHAVUJ!AG16,6,1)</f>
        <v xml:space="preserve"> </v>
      </c>
      <c r="FS34" s="1509"/>
      <c r="FT34" s="1509"/>
      <c r="FU34" s="1509"/>
      <c r="FV34" s="1509"/>
      <c r="FW34" s="1509" t="str">
        <f>MID(SUVAHAVUJ!AG16,7,1)</f>
        <v xml:space="preserve"> </v>
      </c>
      <c r="FX34" s="1509"/>
      <c r="FY34" s="1509"/>
      <c r="FZ34" s="1509"/>
      <c r="GA34" s="1509"/>
      <c r="GB34" s="1509"/>
      <c r="GC34" s="1509" t="str">
        <f>MID(SUVAHAVUJ!AG16,8,1)</f>
        <v xml:space="preserve"> </v>
      </c>
      <c r="GD34" s="1509"/>
      <c r="GE34" s="1509"/>
      <c r="GF34" s="1509"/>
      <c r="GG34" s="1509"/>
      <c r="GH34" s="1509" t="str">
        <f>MID(SUVAHAVUJ!AG16,9,1)</f>
        <v xml:space="preserve"> </v>
      </c>
      <c r="GI34" s="1509"/>
      <c r="GJ34" s="1509"/>
      <c r="GK34" s="1509"/>
      <c r="GL34" s="1509"/>
      <c r="GM34" s="1509"/>
      <c r="GN34" s="1509" t="str">
        <f>MID(SUVAHAVUJ!AG16,10,1)</f>
        <v xml:space="preserve"> </v>
      </c>
      <c r="GO34" s="1509"/>
      <c r="GP34" s="1509"/>
      <c r="GQ34" s="1509"/>
      <c r="GR34" s="1509"/>
      <c r="GS34" s="1516" t="str">
        <f>MID(SUVAHAVUJ!AG16,11,1)</f>
        <v>0</v>
      </c>
      <c r="GT34" s="1516"/>
      <c r="GU34" s="1516"/>
      <c r="GV34" s="1516"/>
      <c r="GW34" s="1522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S34:CX34"/>
    <mergeCell ref="CY34:DC34"/>
    <mergeCell ref="DD34:DI34"/>
    <mergeCell ref="EP34:EU34"/>
    <mergeCell ref="EV34:EZ34"/>
    <mergeCell ref="FA34:FF34"/>
    <mergeCell ref="FJ33:FN33"/>
    <mergeCell ref="FO33:FS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EC33:EG33"/>
    <mergeCell ref="EH33:EM33"/>
    <mergeCell ref="EN33:ER33"/>
    <mergeCell ref="ES33:EX33"/>
    <mergeCell ref="EY33:FC33"/>
    <mergeCell ref="FD33:FI33"/>
    <mergeCell ref="CS33:CX33"/>
    <mergeCell ref="CY33:DC33"/>
    <mergeCell ref="DD33:DI33"/>
    <mergeCell ref="DL33:DQ33"/>
    <mergeCell ref="DR33:DV33"/>
    <mergeCell ref="DW33:EB33"/>
    <mergeCell ref="DJ34:EM34"/>
    <mergeCell ref="GH32:GM32"/>
    <mergeCell ref="GN32:GR32"/>
    <mergeCell ref="GS32:GW32"/>
    <mergeCell ref="BA33:BF33"/>
    <mergeCell ref="BG33:BK33"/>
    <mergeCell ref="BL33:BQ33"/>
    <mergeCell ref="BR33:BV33"/>
    <mergeCell ref="BW33:CB33"/>
    <mergeCell ref="CC33:CG33"/>
    <mergeCell ref="CH33:CM33"/>
    <mergeCell ref="FA32:FF32"/>
    <mergeCell ref="FG32:FK32"/>
    <mergeCell ref="FL32:FQ32"/>
    <mergeCell ref="FR32:FV32"/>
    <mergeCell ref="FW32:GB32"/>
    <mergeCell ref="GC32:GG32"/>
    <mergeCell ref="CN32:CR32"/>
    <mergeCell ref="CS32:CX32"/>
    <mergeCell ref="CY32:DC32"/>
    <mergeCell ref="DD32:DI32"/>
    <mergeCell ref="EP32:EU32"/>
    <mergeCell ref="EV32:EZ32"/>
    <mergeCell ref="FT33:GW33"/>
    <mergeCell ref="CN33:CR33"/>
    <mergeCell ref="FT31:GW31"/>
    <mergeCell ref="CH31:CM31"/>
    <mergeCell ref="BA32:BF32"/>
    <mergeCell ref="BG32:BK32"/>
    <mergeCell ref="BL32:BQ32"/>
    <mergeCell ref="BR32:BV32"/>
    <mergeCell ref="BW32:CB32"/>
    <mergeCell ref="CC32:CG32"/>
    <mergeCell ref="CH32:CM32"/>
    <mergeCell ref="DW31:EB31"/>
    <mergeCell ref="EC31:EG31"/>
    <mergeCell ref="CN31:CR31"/>
    <mergeCell ref="CS31:CX31"/>
    <mergeCell ref="CY31:DC31"/>
    <mergeCell ref="DD31:DI31"/>
    <mergeCell ref="DL31:DQ31"/>
    <mergeCell ref="DR31:DV31"/>
    <mergeCell ref="BA31:BF31"/>
    <mergeCell ref="BG31:BK31"/>
    <mergeCell ref="BL31:BQ31"/>
    <mergeCell ref="BR31:BV31"/>
    <mergeCell ref="BW31:CB31"/>
    <mergeCell ref="CC31:CG31"/>
    <mergeCell ref="DJ32:EM32"/>
    <mergeCell ref="GS28:GW28"/>
    <mergeCell ref="BA29:BF29"/>
    <mergeCell ref="BG29:BK29"/>
    <mergeCell ref="BL29:BQ29"/>
    <mergeCell ref="BR29:BV29"/>
    <mergeCell ref="BW29:CB29"/>
    <mergeCell ref="CC29:CG29"/>
    <mergeCell ref="CH29:CM29"/>
    <mergeCell ref="CN29:CR29"/>
    <mergeCell ref="CS29:CX29"/>
    <mergeCell ref="FL28:FQ28"/>
    <mergeCell ref="FR28:FV28"/>
    <mergeCell ref="FW28:GB28"/>
    <mergeCell ref="GC28:GG28"/>
    <mergeCell ref="GH28:GM28"/>
    <mergeCell ref="GN28:GR28"/>
    <mergeCell ref="CY28:DC28"/>
    <mergeCell ref="EN29:ER29"/>
    <mergeCell ref="ES29:EX29"/>
    <mergeCell ref="CS28:CX28"/>
    <mergeCell ref="EY29:FC29"/>
    <mergeCell ref="FD29:FI29"/>
    <mergeCell ref="FJ29:FN29"/>
    <mergeCell ref="DD28:DI28"/>
    <mergeCell ref="BA30:BF30"/>
    <mergeCell ref="BG30:BK30"/>
    <mergeCell ref="FD31:FI31"/>
    <mergeCell ref="FJ31:FN31"/>
    <mergeCell ref="FL30:FQ30"/>
    <mergeCell ref="CH30:CM30"/>
    <mergeCell ref="CN30:CR30"/>
    <mergeCell ref="CS30:CX30"/>
    <mergeCell ref="CY30:DC30"/>
    <mergeCell ref="DD30:DI30"/>
    <mergeCell ref="EP30:EU30"/>
    <mergeCell ref="FO31:FS31"/>
    <mergeCell ref="EH31:EM31"/>
    <mergeCell ref="EN31:ER31"/>
    <mergeCell ref="ES31:EX31"/>
    <mergeCell ref="EY31:FC31"/>
    <mergeCell ref="EV30:EZ30"/>
    <mergeCell ref="FA30:FF30"/>
    <mergeCell ref="BL30:BQ30"/>
    <mergeCell ref="BR30:BV30"/>
    <mergeCell ref="BW30:CB30"/>
    <mergeCell ref="CC30:CG30"/>
    <mergeCell ref="BA28:BF28"/>
    <mergeCell ref="BG28:BK28"/>
    <mergeCell ref="BL28:BQ28"/>
    <mergeCell ref="BR28:BV28"/>
    <mergeCell ref="EH27:EM27"/>
    <mergeCell ref="EN27:ER27"/>
    <mergeCell ref="ES27:EX27"/>
    <mergeCell ref="EY27:FC27"/>
    <mergeCell ref="FD27:FI27"/>
    <mergeCell ref="BA27:BF27"/>
    <mergeCell ref="BG27:BK27"/>
    <mergeCell ref="BL27:BQ27"/>
    <mergeCell ref="BR27:BV27"/>
    <mergeCell ref="BW27:CB27"/>
    <mergeCell ref="CC27:CG27"/>
    <mergeCell ref="CH27:CM27"/>
    <mergeCell ref="CN27:CR27"/>
    <mergeCell ref="DR27:DV27"/>
    <mergeCell ref="CS27:CX27"/>
    <mergeCell ref="BW28:CB28"/>
    <mergeCell ref="CC28:CG28"/>
    <mergeCell ref="CH28:CM28"/>
    <mergeCell ref="CN28:CR28"/>
    <mergeCell ref="CS26:CX26"/>
    <mergeCell ref="CY26:DC26"/>
    <mergeCell ref="DD26:DI26"/>
    <mergeCell ref="EP26:EU26"/>
    <mergeCell ref="EV26:EZ26"/>
    <mergeCell ref="EP28:EU28"/>
    <mergeCell ref="EV28:EZ28"/>
    <mergeCell ref="FA28:FF28"/>
    <mergeCell ref="FG28:FK28"/>
    <mergeCell ref="CY27:DC27"/>
    <mergeCell ref="DD27:DI27"/>
    <mergeCell ref="DL27:DQ27"/>
    <mergeCell ref="DJ28:EM28"/>
    <mergeCell ref="DW27:EB27"/>
    <mergeCell ref="EC27:EG27"/>
    <mergeCell ref="FJ27:FN27"/>
    <mergeCell ref="FT27:GW27"/>
    <mergeCell ref="GH24:GM24"/>
    <mergeCell ref="GN24:GR24"/>
    <mergeCell ref="GS24:GW24"/>
    <mergeCell ref="FL24:FQ24"/>
    <mergeCell ref="FR24:FV24"/>
    <mergeCell ref="FW24:GB24"/>
    <mergeCell ref="GC24:GG24"/>
    <mergeCell ref="FO25:FS25"/>
    <mergeCell ref="FO27:FS27"/>
    <mergeCell ref="GN26:GR26"/>
    <mergeCell ref="GS26:GW26"/>
    <mergeCell ref="FL26:FQ26"/>
    <mergeCell ref="FR26:FV26"/>
    <mergeCell ref="FW26:GB26"/>
    <mergeCell ref="GC26:GG26"/>
    <mergeCell ref="GH26:GM26"/>
    <mergeCell ref="CS24:CX24"/>
    <mergeCell ref="CY24:DC24"/>
    <mergeCell ref="DD24:DI24"/>
    <mergeCell ref="EP24:EU24"/>
    <mergeCell ref="EV24:EZ24"/>
    <mergeCell ref="FJ25:FN25"/>
    <mergeCell ref="EH25:EM25"/>
    <mergeCell ref="EN25:ER25"/>
    <mergeCell ref="ES25:EX25"/>
    <mergeCell ref="EY25:FC25"/>
    <mergeCell ref="FD25:FI25"/>
    <mergeCell ref="CS25:CX25"/>
    <mergeCell ref="CY25:DC25"/>
    <mergeCell ref="DD25:DI25"/>
    <mergeCell ref="DL25:DQ25"/>
    <mergeCell ref="DR25:DV25"/>
    <mergeCell ref="DW25:EB25"/>
    <mergeCell ref="FJ23:FN23"/>
    <mergeCell ref="FO23:FS23"/>
    <mergeCell ref="BA24:BF24"/>
    <mergeCell ref="BG24:BK24"/>
    <mergeCell ref="BL24:BQ24"/>
    <mergeCell ref="BR24:BV24"/>
    <mergeCell ref="BW24:CB24"/>
    <mergeCell ref="CC24:CG24"/>
    <mergeCell ref="CH24:CM24"/>
    <mergeCell ref="DW23:EB23"/>
    <mergeCell ref="EC23:EG23"/>
    <mergeCell ref="EH23:EM23"/>
    <mergeCell ref="EN23:ER23"/>
    <mergeCell ref="ES23:EX23"/>
    <mergeCell ref="EY23:FC23"/>
    <mergeCell ref="CN23:CR23"/>
    <mergeCell ref="CS23:CX23"/>
    <mergeCell ref="CY23:DC23"/>
    <mergeCell ref="DD23:DI23"/>
    <mergeCell ref="DL23:DQ23"/>
    <mergeCell ref="DR23:DV23"/>
    <mergeCell ref="FA24:FF24"/>
    <mergeCell ref="FG24:FK24"/>
    <mergeCell ref="CN24:CR24"/>
    <mergeCell ref="GH22:GM22"/>
    <mergeCell ref="GN22:GR22"/>
    <mergeCell ref="GS22:GW22"/>
    <mergeCell ref="BA23:BF23"/>
    <mergeCell ref="BG23:BK23"/>
    <mergeCell ref="BL23:BQ23"/>
    <mergeCell ref="BR23:BV23"/>
    <mergeCell ref="BW23:CB23"/>
    <mergeCell ref="CC23:CG23"/>
    <mergeCell ref="EV22:EZ22"/>
    <mergeCell ref="FA22:FF22"/>
    <mergeCell ref="FG22:FK22"/>
    <mergeCell ref="FL22:FQ22"/>
    <mergeCell ref="FR22:FV22"/>
    <mergeCell ref="FW22:GB22"/>
    <mergeCell ref="CH22:CM22"/>
    <mergeCell ref="CN22:CR22"/>
    <mergeCell ref="CS22:CX22"/>
    <mergeCell ref="CY22:DC22"/>
    <mergeCell ref="DD22:DI22"/>
    <mergeCell ref="EP22:EU22"/>
    <mergeCell ref="BA22:BF22"/>
    <mergeCell ref="BG22:BK22"/>
    <mergeCell ref="FD23:FI23"/>
    <mergeCell ref="GS20:GW20"/>
    <mergeCell ref="BA21:BF21"/>
    <mergeCell ref="BG21:BK21"/>
    <mergeCell ref="BL21:BQ21"/>
    <mergeCell ref="BR21:BV21"/>
    <mergeCell ref="BW21:CB21"/>
    <mergeCell ref="CC21:CG21"/>
    <mergeCell ref="CH21:CM21"/>
    <mergeCell ref="CN21:CR21"/>
    <mergeCell ref="CS21:CX21"/>
    <mergeCell ref="FL20:FQ20"/>
    <mergeCell ref="FR20:FV20"/>
    <mergeCell ref="FW20:GB20"/>
    <mergeCell ref="GC20:GG20"/>
    <mergeCell ref="GH20:GM20"/>
    <mergeCell ref="GN20:GR20"/>
    <mergeCell ref="CY20:DC20"/>
    <mergeCell ref="EN21:ER21"/>
    <mergeCell ref="ES21:EX21"/>
    <mergeCell ref="EY21:FC21"/>
    <mergeCell ref="FD21:FI21"/>
    <mergeCell ref="FJ21:FN21"/>
    <mergeCell ref="DD20:DI20"/>
    <mergeCell ref="EP20:EU20"/>
    <mergeCell ref="EV20:EZ20"/>
    <mergeCell ref="FA20:FF20"/>
    <mergeCell ref="FG20:FK20"/>
    <mergeCell ref="FO19:FS19"/>
    <mergeCell ref="BA20:BF20"/>
    <mergeCell ref="BG20:BK20"/>
    <mergeCell ref="BL20:BQ20"/>
    <mergeCell ref="BR20:BV20"/>
    <mergeCell ref="BW20:CB20"/>
    <mergeCell ref="CC20:CG20"/>
    <mergeCell ref="CH20:CM20"/>
    <mergeCell ref="CN20:CR20"/>
    <mergeCell ref="CS20:CX20"/>
    <mergeCell ref="EH19:EM19"/>
    <mergeCell ref="EN19:ER19"/>
    <mergeCell ref="ES19:EX19"/>
    <mergeCell ref="EY19:FC19"/>
    <mergeCell ref="FD19:FI19"/>
    <mergeCell ref="FJ19:FN19"/>
    <mergeCell ref="CY19:DC19"/>
    <mergeCell ref="DD19:DI19"/>
    <mergeCell ref="DL19:DQ19"/>
    <mergeCell ref="DR19:DV19"/>
    <mergeCell ref="DW19:EB19"/>
    <mergeCell ref="GN18:GR18"/>
    <mergeCell ref="GS18:GW18"/>
    <mergeCell ref="BA19:BF19"/>
    <mergeCell ref="BG19:BK19"/>
    <mergeCell ref="BL19:BQ19"/>
    <mergeCell ref="BR19:BV19"/>
    <mergeCell ref="BW19:CB19"/>
    <mergeCell ref="CC19:CG19"/>
    <mergeCell ref="CH19:CM19"/>
    <mergeCell ref="CN19:CR19"/>
    <mergeCell ref="FG18:FK18"/>
    <mergeCell ref="FL18:FQ18"/>
    <mergeCell ref="FR18:FV18"/>
    <mergeCell ref="FW18:GB18"/>
    <mergeCell ref="GC18:GG18"/>
    <mergeCell ref="GH18:GM18"/>
    <mergeCell ref="CS18:CX18"/>
    <mergeCell ref="CY18:DC18"/>
    <mergeCell ref="DD18:DI18"/>
    <mergeCell ref="EP18:EU18"/>
    <mergeCell ref="EV18:EZ18"/>
    <mergeCell ref="FT19:GW19"/>
    <mergeCell ref="EY17:FC17"/>
    <mergeCell ref="FD17:FI17"/>
    <mergeCell ref="CS17:CX17"/>
    <mergeCell ref="CY17:DC17"/>
    <mergeCell ref="DD17:DI17"/>
    <mergeCell ref="DL17:DQ17"/>
    <mergeCell ref="DR17:DV17"/>
    <mergeCell ref="DW17:EB17"/>
    <mergeCell ref="EC19:EG19"/>
    <mergeCell ref="GH16:GM16"/>
    <mergeCell ref="GN16:GR16"/>
    <mergeCell ref="GS16:GW16"/>
    <mergeCell ref="BA17:BF17"/>
    <mergeCell ref="BG17:BK17"/>
    <mergeCell ref="BL17:BQ17"/>
    <mergeCell ref="BR17:BV17"/>
    <mergeCell ref="BW17:CB17"/>
    <mergeCell ref="CC17:CG17"/>
    <mergeCell ref="CH17:CM17"/>
    <mergeCell ref="FA16:FF16"/>
    <mergeCell ref="FG16:FK16"/>
    <mergeCell ref="FL16:FQ16"/>
    <mergeCell ref="FR16:FV16"/>
    <mergeCell ref="FW16:GB16"/>
    <mergeCell ref="GC16:GG16"/>
    <mergeCell ref="CN16:CR16"/>
    <mergeCell ref="CS16:CX16"/>
    <mergeCell ref="CY16:DC16"/>
    <mergeCell ref="DD16:DI16"/>
    <mergeCell ref="EP16:EU16"/>
    <mergeCell ref="EV16:EZ16"/>
    <mergeCell ref="FJ17:FN17"/>
    <mergeCell ref="FO17:FS17"/>
    <mergeCell ref="BA14:BF14"/>
    <mergeCell ref="BG14:BK14"/>
    <mergeCell ref="FD15:FI15"/>
    <mergeCell ref="FJ15:FN15"/>
    <mergeCell ref="FO15:FS15"/>
    <mergeCell ref="BA16:BF16"/>
    <mergeCell ref="BG16:BK16"/>
    <mergeCell ref="BL16:BQ16"/>
    <mergeCell ref="BR16:BV16"/>
    <mergeCell ref="BW16:CB16"/>
    <mergeCell ref="CC16:CG16"/>
    <mergeCell ref="CH16:CM16"/>
    <mergeCell ref="DW15:EB15"/>
    <mergeCell ref="EC15:EG15"/>
    <mergeCell ref="EH15:EM15"/>
    <mergeCell ref="EN15:ER15"/>
    <mergeCell ref="ES15:EX15"/>
    <mergeCell ref="EY15:FC15"/>
    <mergeCell ref="CN15:CR15"/>
    <mergeCell ref="CS15:CX15"/>
    <mergeCell ref="CY15:DC15"/>
    <mergeCell ref="DD15:DI15"/>
    <mergeCell ref="DL15:DQ15"/>
    <mergeCell ref="DR15:DV15"/>
    <mergeCell ref="FJ13:FN13"/>
    <mergeCell ref="DD12:DI12"/>
    <mergeCell ref="EP12:EU12"/>
    <mergeCell ref="GH14:GM14"/>
    <mergeCell ref="GN14:GR14"/>
    <mergeCell ref="GS14:GW14"/>
    <mergeCell ref="BA15:BF15"/>
    <mergeCell ref="BG15:BK15"/>
    <mergeCell ref="BL15:BQ15"/>
    <mergeCell ref="BR15:BV15"/>
    <mergeCell ref="BW15:CB15"/>
    <mergeCell ref="CC15:CG15"/>
    <mergeCell ref="EV14:EZ14"/>
    <mergeCell ref="FA14:FF14"/>
    <mergeCell ref="FG14:FK14"/>
    <mergeCell ref="FL14:FQ14"/>
    <mergeCell ref="FR14:FV14"/>
    <mergeCell ref="FW14:GB14"/>
    <mergeCell ref="CH14:CM14"/>
    <mergeCell ref="CN14:CR14"/>
    <mergeCell ref="CS14:CX14"/>
    <mergeCell ref="CY14:DC14"/>
    <mergeCell ref="DD14:DI14"/>
    <mergeCell ref="EP14:EU14"/>
    <mergeCell ref="DL11:DQ11"/>
    <mergeCell ref="DR11:DV11"/>
    <mergeCell ref="DW11:EB11"/>
    <mergeCell ref="GS12:GW12"/>
    <mergeCell ref="BA13:BF13"/>
    <mergeCell ref="BG13:BK13"/>
    <mergeCell ref="BL13:BQ13"/>
    <mergeCell ref="BR13:BV13"/>
    <mergeCell ref="BW13:CB13"/>
    <mergeCell ref="CC13:CG13"/>
    <mergeCell ref="CH13:CM13"/>
    <mergeCell ref="CN13:CR13"/>
    <mergeCell ref="CS13:CX13"/>
    <mergeCell ref="FL12:FQ12"/>
    <mergeCell ref="FR12:FV12"/>
    <mergeCell ref="FW12:GB12"/>
    <mergeCell ref="GC12:GG12"/>
    <mergeCell ref="GH12:GM12"/>
    <mergeCell ref="GN12:GR12"/>
    <mergeCell ref="CY12:DC12"/>
    <mergeCell ref="EN13:ER13"/>
    <mergeCell ref="ES13:EX13"/>
    <mergeCell ref="EY13:FC13"/>
    <mergeCell ref="FD13:FI13"/>
    <mergeCell ref="EV10:EZ10"/>
    <mergeCell ref="FA10:FF10"/>
    <mergeCell ref="FG10:FK10"/>
    <mergeCell ref="EV12:EZ12"/>
    <mergeCell ref="FA12:FF12"/>
    <mergeCell ref="FG12:FK12"/>
    <mergeCell ref="FO11:FS11"/>
    <mergeCell ref="BA12:BF12"/>
    <mergeCell ref="BG12:BK12"/>
    <mergeCell ref="BL12:BQ12"/>
    <mergeCell ref="BR12:BV12"/>
    <mergeCell ref="BW12:CB12"/>
    <mergeCell ref="CC12:CG12"/>
    <mergeCell ref="CH12:CM12"/>
    <mergeCell ref="CN12:CR12"/>
    <mergeCell ref="CS12:CX12"/>
    <mergeCell ref="EH11:EM11"/>
    <mergeCell ref="EN11:ER11"/>
    <mergeCell ref="ES11:EX11"/>
    <mergeCell ref="EY11:FC11"/>
    <mergeCell ref="FD11:FI11"/>
    <mergeCell ref="FJ11:FN11"/>
    <mergeCell ref="CY11:DC11"/>
    <mergeCell ref="DD11:DI11"/>
    <mergeCell ref="DL9:DQ9"/>
    <mergeCell ref="DR9:DV9"/>
    <mergeCell ref="DW9:EB9"/>
    <mergeCell ref="EC9:EG9"/>
    <mergeCell ref="EC11:EG11"/>
    <mergeCell ref="GS10:GW10"/>
    <mergeCell ref="BA11:BF11"/>
    <mergeCell ref="BG11:BK11"/>
    <mergeCell ref="BL11:BQ11"/>
    <mergeCell ref="BR11:BV11"/>
    <mergeCell ref="BW11:CB11"/>
    <mergeCell ref="CC11:CG11"/>
    <mergeCell ref="CH11:CM11"/>
    <mergeCell ref="CN11:CR11"/>
    <mergeCell ref="CS11:CX11"/>
    <mergeCell ref="FL10:FQ10"/>
    <mergeCell ref="FR10:FV10"/>
    <mergeCell ref="FW10:GB10"/>
    <mergeCell ref="GC10:GG10"/>
    <mergeCell ref="GH10:GM10"/>
    <mergeCell ref="GN10:GR10"/>
    <mergeCell ref="CY10:DC10"/>
    <mergeCell ref="DD10:DI10"/>
    <mergeCell ref="EP10:EU10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GS8:GW8"/>
    <mergeCell ref="BA9:BF9"/>
    <mergeCell ref="BG9:BK9"/>
    <mergeCell ref="BL9:BQ9"/>
    <mergeCell ref="BR9:BV9"/>
    <mergeCell ref="BW9:CB9"/>
    <mergeCell ref="CC9:CG9"/>
    <mergeCell ref="CH9:CM9"/>
    <mergeCell ref="CN9:CR9"/>
    <mergeCell ref="CS9:CX9"/>
    <mergeCell ref="GN8:GR8"/>
    <mergeCell ref="FW8:GB8"/>
    <mergeCell ref="GC8:GG8"/>
    <mergeCell ref="GH8:GM8"/>
    <mergeCell ref="EV8:EZ8"/>
    <mergeCell ref="FO9:FS9"/>
    <mergeCell ref="EH9:EM9"/>
    <mergeCell ref="EN9:ER9"/>
    <mergeCell ref="ES9:EX9"/>
    <mergeCell ref="EY9:FC9"/>
    <mergeCell ref="FD9:FI9"/>
    <mergeCell ref="FJ9:FN9"/>
    <mergeCell ref="CY9:DC9"/>
    <mergeCell ref="DD9:DI9"/>
    <mergeCell ref="FD7:FI7"/>
    <mergeCell ref="FJ7:FN7"/>
    <mergeCell ref="FO7:FS7"/>
    <mergeCell ref="EP8:EU8"/>
    <mergeCell ref="FA8:FF8"/>
    <mergeCell ref="FG8:FK8"/>
    <mergeCell ref="FL8:FQ8"/>
    <mergeCell ref="FR8:FV8"/>
    <mergeCell ref="CN8:CR8"/>
    <mergeCell ref="CS8:CX8"/>
    <mergeCell ref="CY8:DC8"/>
    <mergeCell ref="DD8:DI8"/>
    <mergeCell ref="DL7:DQ7"/>
    <mergeCell ref="DW7:EB7"/>
    <mergeCell ref="ES7:EX7"/>
    <mergeCell ref="EC7:EG7"/>
    <mergeCell ref="EH7:EM7"/>
    <mergeCell ref="EN7:ER7"/>
    <mergeCell ref="EY7:FC7"/>
    <mergeCell ref="DR7:DV7"/>
    <mergeCell ref="DD7:DI7"/>
    <mergeCell ref="CY7:DC7"/>
    <mergeCell ref="CS7:CX7"/>
    <mergeCell ref="BA8:BF8"/>
    <mergeCell ref="BL8:BQ8"/>
    <mergeCell ref="BR8:BV8"/>
    <mergeCell ref="BW8:CB8"/>
    <mergeCell ref="CC8:CG8"/>
    <mergeCell ref="CN7:CR7"/>
    <mergeCell ref="BG8:BK8"/>
    <mergeCell ref="CH8:CM8"/>
    <mergeCell ref="CH7:CM7"/>
    <mergeCell ref="CC7:CG7"/>
    <mergeCell ref="B33:K34"/>
    <mergeCell ref="L33:AP34"/>
    <mergeCell ref="AQ33:AX34"/>
    <mergeCell ref="B31:K32"/>
    <mergeCell ref="L31:AP32"/>
    <mergeCell ref="AQ31:AX32"/>
    <mergeCell ref="B27:K28"/>
    <mergeCell ref="L27:AP28"/>
    <mergeCell ref="AQ27:AX28"/>
    <mergeCell ref="B29:K30"/>
    <mergeCell ref="L29:AP30"/>
    <mergeCell ref="AQ29:AX30"/>
    <mergeCell ref="FT29:GW29"/>
    <mergeCell ref="DJ30:EM30"/>
    <mergeCell ref="CY29:DC29"/>
    <mergeCell ref="FO29:FS29"/>
    <mergeCell ref="DD29:DI29"/>
    <mergeCell ref="DL29:DQ29"/>
    <mergeCell ref="DR29:DV29"/>
    <mergeCell ref="DW29:EB29"/>
    <mergeCell ref="EC29:EG29"/>
    <mergeCell ref="EH29:EM29"/>
    <mergeCell ref="FR30:FV30"/>
    <mergeCell ref="FW30:GB30"/>
    <mergeCell ref="FG30:FK30"/>
    <mergeCell ref="GC30:GG30"/>
    <mergeCell ref="GH30:GM30"/>
    <mergeCell ref="GN30:GR30"/>
    <mergeCell ref="GS30:GW30"/>
    <mergeCell ref="B25:K26"/>
    <mergeCell ref="L25:AP26"/>
    <mergeCell ref="AQ25:AX26"/>
    <mergeCell ref="FT25:GW25"/>
    <mergeCell ref="DJ26:EM26"/>
    <mergeCell ref="CN25:CR25"/>
    <mergeCell ref="FA26:FF26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EC25:EG25"/>
    <mergeCell ref="BA25:BF25"/>
    <mergeCell ref="BG25:BK25"/>
    <mergeCell ref="BL25:BQ25"/>
    <mergeCell ref="BR25:BV25"/>
    <mergeCell ref="BW25:CB25"/>
    <mergeCell ref="CC25:CG25"/>
    <mergeCell ref="CH25:CM25"/>
    <mergeCell ref="FG26:FK26"/>
    <mergeCell ref="FT23:GW23"/>
    <mergeCell ref="DJ24:EM24"/>
    <mergeCell ref="CH23:CM23"/>
    <mergeCell ref="B21:K22"/>
    <mergeCell ref="L21:AP22"/>
    <mergeCell ref="AQ21:AX22"/>
    <mergeCell ref="FT21:GW21"/>
    <mergeCell ref="DJ22:EM22"/>
    <mergeCell ref="CY21:DC21"/>
    <mergeCell ref="B23:K24"/>
    <mergeCell ref="L23:AP24"/>
    <mergeCell ref="AQ23:AX24"/>
    <mergeCell ref="FO21:FS21"/>
    <mergeCell ref="DD21:DI21"/>
    <mergeCell ref="DL21:DQ21"/>
    <mergeCell ref="DR21:DV21"/>
    <mergeCell ref="DW21:EB21"/>
    <mergeCell ref="EC21:EG21"/>
    <mergeCell ref="EH21:EM21"/>
    <mergeCell ref="BL22:BQ22"/>
    <mergeCell ref="BR22:BV22"/>
    <mergeCell ref="BW22:CB22"/>
    <mergeCell ref="CC22:CG22"/>
    <mergeCell ref="GC22:GG22"/>
    <mergeCell ref="DJ20:EM20"/>
    <mergeCell ref="CS19:CX19"/>
    <mergeCell ref="B17:K18"/>
    <mergeCell ref="L17:AP18"/>
    <mergeCell ref="AQ17:AX18"/>
    <mergeCell ref="FT17:GW17"/>
    <mergeCell ref="DJ18:EM18"/>
    <mergeCell ref="CN17:CR17"/>
    <mergeCell ref="B19:K20"/>
    <mergeCell ref="L19:AP20"/>
    <mergeCell ref="AQ19:AX20"/>
    <mergeCell ref="FA18:FF18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EC17:EG17"/>
    <mergeCell ref="EH17:EM17"/>
    <mergeCell ref="EN17:ER17"/>
    <mergeCell ref="ES17:EX17"/>
    <mergeCell ref="FT15:GW15"/>
    <mergeCell ref="DJ16:EM16"/>
    <mergeCell ref="CH15:CM15"/>
    <mergeCell ref="B13:K14"/>
    <mergeCell ref="L13:AP14"/>
    <mergeCell ref="AQ13:AX14"/>
    <mergeCell ref="FT13:GW13"/>
    <mergeCell ref="DJ14:EM14"/>
    <mergeCell ref="CY13:DC13"/>
    <mergeCell ref="B15:K16"/>
    <mergeCell ref="L15:AP16"/>
    <mergeCell ref="AQ15:AX16"/>
    <mergeCell ref="FO13:FS13"/>
    <mergeCell ref="DD13:DI13"/>
    <mergeCell ref="DL13:DQ13"/>
    <mergeCell ref="DR13:DV13"/>
    <mergeCell ref="DW13:EB13"/>
    <mergeCell ref="EC13:EG13"/>
    <mergeCell ref="EH13:EM13"/>
    <mergeCell ref="BL14:BQ14"/>
    <mergeCell ref="BR14:BV14"/>
    <mergeCell ref="BW14:CB14"/>
    <mergeCell ref="CC14:CG14"/>
    <mergeCell ref="GC14:GG14"/>
    <mergeCell ref="FC6:GW6"/>
    <mergeCell ref="FC4:GW5"/>
    <mergeCell ref="B11:K12"/>
    <mergeCell ref="L11:AP12"/>
    <mergeCell ref="AQ11:AX12"/>
    <mergeCell ref="FT11:GW11"/>
    <mergeCell ref="DJ12:EM12"/>
    <mergeCell ref="FT7:GW7"/>
    <mergeCell ref="DJ8:EM8"/>
    <mergeCell ref="FT9:GW9"/>
    <mergeCell ref="B9:K10"/>
    <mergeCell ref="B7:K8"/>
    <mergeCell ref="L7:AP8"/>
    <mergeCell ref="AQ7:AX8"/>
    <mergeCell ref="L9:AP10"/>
    <mergeCell ref="AQ9:AX10"/>
    <mergeCell ref="DJ10:EM10"/>
    <mergeCell ref="BW7:CB7"/>
    <mergeCell ref="BG7:BK7"/>
    <mergeCell ref="BR7:BV7"/>
    <mergeCell ref="BL7:BQ7"/>
    <mergeCell ref="B4:K4"/>
    <mergeCell ref="B5:K5"/>
    <mergeCell ref="BA7:BF7"/>
    <mergeCell ref="AT2:CS2"/>
    <mergeCell ref="DE2:EU2"/>
    <mergeCell ref="AK2:AR2"/>
    <mergeCell ref="CW2:DC2"/>
    <mergeCell ref="L4:AP6"/>
    <mergeCell ref="AQ4:AX6"/>
    <mergeCell ref="AY5:BD6"/>
    <mergeCell ref="B6:K6"/>
    <mergeCell ref="I2:AI2"/>
    <mergeCell ref="BE5:DI5"/>
    <mergeCell ref="BE6:DI6"/>
    <mergeCell ref="AY4:FB4"/>
    <mergeCell ref="DJ5:FB5"/>
    <mergeCell ref="DJ6:FB6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X30"/>
  <sheetViews>
    <sheetView workbookViewId="0"/>
  </sheetViews>
  <sheetFormatPr defaultColWidth="1.7109375" defaultRowHeight="12.75"/>
  <sheetData>
    <row r="1" spans="1:50" ht="13.5">
      <c r="A1" s="328" t="s">
        <v>1775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289"/>
    </row>
    <row r="2" spans="1:50" ht="13.5">
      <c r="A2" s="289" t="s">
        <v>475</v>
      </c>
      <c r="B2" s="289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289"/>
    </row>
    <row r="3" spans="1:50" ht="13.5">
      <c r="A3" s="380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81"/>
      <c r="T3" s="380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81"/>
      <c r="AG3" s="1378" t="s">
        <v>1646</v>
      </c>
      <c r="AH3" s="1378"/>
      <c r="AI3" s="1378"/>
      <c r="AJ3" s="1378"/>
      <c r="AK3" s="1378"/>
      <c r="AL3" s="1378"/>
      <c r="AM3" s="1378"/>
      <c r="AN3" s="1378"/>
      <c r="AO3" s="1378"/>
      <c r="AP3" s="1378"/>
      <c r="AQ3" s="1378"/>
      <c r="AR3" s="1378"/>
      <c r="AS3" s="1378"/>
      <c r="AT3" s="1378"/>
      <c r="AU3" s="1378"/>
      <c r="AV3" s="1378"/>
      <c r="AW3" s="1379"/>
      <c r="AX3" s="289"/>
    </row>
    <row r="4" spans="1:50" ht="13.5">
      <c r="A4" s="1412" t="s">
        <v>469</v>
      </c>
      <c r="B4" s="1413"/>
      <c r="C4" s="1413"/>
      <c r="D4" s="1413"/>
      <c r="E4" s="1413"/>
      <c r="F4" s="1413"/>
      <c r="G4" s="1413"/>
      <c r="H4" s="1413"/>
      <c r="I4" s="1413"/>
      <c r="J4" s="1413"/>
      <c r="K4" s="1413"/>
      <c r="L4" s="1413"/>
      <c r="M4" s="1413"/>
      <c r="N4" s="1413"/>
      <c r="O4" s="1413"/>
      <c r="P4" s="1413"/>
      <c r="Q4" s="1413"/>
      <c r="R4" s="1413"/>
      <c r="S4" s="1414"/>
      <c r="T4" s="1412" t="s">
        <v>816</v>
      </c>
      <c r="U4" s="1413"/>
      <c r="V4" s="1413"/>
      <c r="W4" s="1413"/>
      <c r="X4" s="1413"/>
      <c r="Y4" s="1413"/>
      <c r="Z4" s="1413"/>
      <c r="AA4" s="1413"/>
      <c r="AB4" s="1413"/>
      <c r="AC4" s="1413"/>
      <c r="AD4" s="1413"/>
      <c r="AE4" s="1413"/>
      <c r="AF4" s="1414"/>
      <c r="AG4" s="1413" t="s">
        <v>1670</v>
      </c>
      <c r="AH4" s="1413"/>
      <c r="AI4" s="1413"/>
      <c r="AJ4" s="1413"/>
      <c r="AK4" s="1413"/>
      <c r="AL4" s="1413"/>
      <c r="AM4" s="1413"/>
      <c r="AN4" s="1413"/>
      <c r="AO4" s="1413"/>
      <c r="AP4" s="1413"/>
      <c r="AQ4" s="1413"/>
      <c r="AR4" s="1413"/>
      <c r="AS4" s="1413"/>
      <c r="AT4" s="1413"/>
      <c r="AU4" s="1413"/>
      <c r="AV4" s="1413"/>
      <c r="AW4" s="1414"/>
      <c r="AX4" s="289"/>
    </row>
    <row r="5" spans="1:50" ht="13.5">
      <c r="A5" s="384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6"/>
      <c r="T5" s="384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6"/>
      <c r="AG5" s="1381" t="s">
        <v>1643</v>
      </c>
      <c r="AH5" s="1381"/>
      <c r="AI5" s="1381"/>
      <c r="AJ5" s="1381"/>
      <c r="AK5" s="1381"/>
      <c r="AL5" s="1381"/>
      <c r="AM5" s="1381"/>
      <c r="AN5" s="1381"/>
      <c r="AO5" s="1381"/>
      <c r="AP5" s="1381"/>
      <c r="AQ5" s="1381"/>
      <c r="AR5" s="1381"/>
      <c r="AS5" s="1381"/>
      <c r="AT5" s="1381"/>
      <c r="AU5" s="1381"/>
      <c r="AV5" s="1381"/>
      <c r="AW5" s="1382"/>
      <c r="AX5" s="289"/>
    </row>
    <row r="6" spans="1:50" ht="13.5">
      <c r="A6" s="1533" t="s">
        <v>488</v>
      </c>
      <c r="B6" s="1533"/>
      <c r="C6" s="1533"/>
      <c r="D6" s="1533"/>
      <c r="E6" s="1533"/>
      <c r="F6" s="1533"/>
      <c r="G6" s="1533"/>
      <c r="H6" s="1533"/>
      <c r="I6" s="1533"/>
      <c r="J6" s="1533"/>
      <c r="K6" s="1533"/>
      <c r="L6" s="1533"/>
      <c r="M6" s="1533"/>
      <c r="N6" s="1533"/>
      <c r="O6" s="1533"/>
      <c r="P6" s="1533"/>
      <c r="Q6" s="1533"/>
      <c r="R6" s="1533"/>
      <c r="S6" s="1533"/>
      <c r="T6" s="1533"/>
      <c r="U6" s="1533"/>
      <c r="V6" s="1533"/>
      <c r="W6" s="1533"/>
      <c r="X6" s="1533"/>
      <c r="Y6" s="1533"/>
      <c r="Z6" s="1533"/>
      <c r="AA6" s="1533"/>
      <c r="AB6" s="1533"/>
      <c r="AC6" s="1533"/>
      <c r="AD6" s="1533"/>
      <c r="AE6" s="1533"/>
      <c r="AF6" s="1533"/>
      <c r="AG6" s="1533"/>
      <c r="AH6" s="1533"/>
      <c r="AI6" s="1533"/>
      <c r="AJ6" s="1533"/>
      <c r="AK6" s="1533"/>
      <c r="AL6" s="1533"/>
      <c r="AM6" s="1533"/>
      <c r="AN6" s="1533"/>
      <c r="AO6" s="1533"/>
      <c r="AP6" s="1533"/>
      <c r="AQ6" s="1533"/>
      <c r="AR6" s="1533"/>
      <c r="AS6" s="1533"/>
      <c r="AT6" s="1533"/>
      <c r="AU6" s="1533"/>
      <c r="AV6" s="1533"/>
      <c r="AW6" s="1533"/>
      <c r="AX6" s="289"/>
    </row>
    <row r="7" spans="1:50" ht="13.5">
      <c r="A7" s="1441" t="s">
        <v>1774</v>
      </c>
      <c r="B7" s="1441"/>
      <c r="C7" s="1441"/>
      <c r="D7" s="1441"/>
      <c r="E7" s="1441"/>
      <c r="F7" s="1441"/>
      <c r="G7" s="1441"/>
      <c r="H7" s="1441"/>
      <c r="I7" s="1441"/>
      <c r="J7" s="1441"/>
      <c r="K7" s="1441"/>
      <c r="L7" s="1441"/>
      <c r="M7" s="1441"/>
      <c r="N7" s="1441"/>
      <c r="O7" s="1441"/>
      <c r="P7" s="1441"/>
      <c r="Q7" s="1441"/>
      <c r="R7" s="1441"/>
      <c r="S7" s="1441"/>
      <c r="T7" s="1452">
        <f>SUM('HL KNIHA VYPOC'!G110+'HL KNIHA VYPOC'!G111)</f>
        <v>0</v>
      </c>
      <c r="U7" s="1452"/>
      <c r="V7" s="1452"/>
      <c r="W7" s="1452"/>
      <c r="X7" s="1452"/>
      <c r="Y7" s="1452"/>
      <c r="Z7" s="1452"/>
      <c r="AA7" s="1452"/>
      <c r="AB7" s="1452"/>
      <c r="AC7" s="1452"/>
      <c r="AD7" s="1452"/>
      <c r="AE7" s="1452"/>
      <c r="AF7" s="1452"/>
      <c r="AG7" s="1452">
        <f>SUM('HL KNIHA VYPOC'!K110+'HL KNIHA VYPOC'!K111)</f>
        <v>0</v>
      </c>
      <c r="AH7" s="1452"/>
      <c r="AI7" s="1452"/>
      <c r="AJ7" s="1452"/>
      <c r="AK7" s="1452"/>
      <c r="AL7" s="1452"/>
      <c r="AM7" s="1452"/>
      <c r="AN7" s="1452"/>
      <c r="AO7" s="1452"/>
      <c r="AP7" s="1452"/>
      <c r="AQ7" s="1452"/>
      <c r="AR7" s="1452"/>
      <c r="AS7" s="1452"/>
      <c r="AT7" s="1452"/>
      <c r="AU7" s="1452"/>
      <c r="AV7" s="1452"/>
      <c r="AW7" s="1452"/>
      <c r="AX7" s="289"/>
    </row>
    <row r="8" spans="1:50" ht="13.5">
      <c r="A8" s="1530" t="s">
        <v>124</v>
      </c>
      <c r="B8" s="1531"/>
      <c r="C8" s="1531"/>
      <c r="D8" s="1531"/>
      <c r="E8" s="1531"/>
      <c r="F8" s="1531"/>
      <c r="G8" s="1531"/>
      <c r="H8" s="1531"/>
      <c r="I8" s="1531"/>
      <c r="J8" s="1531"/>
      <c r="K8" s="1531"/>
      <c r="L8" s="1531"/>
      <c r="M8" s="1531"/>
      <c r="N8" s="1531"/>
      <c r="O8" s="1531"/>
      <c r="P8" s="1531"/>
      <c r="Q8" s="1531"/>
      <c r="R8" s="1531"/>
      <c r="S8" s="1532"/>
      <c r="T8" s="1452">
        <f>SUM(ANALYTIKAVUJ!C109+'HL KNIHA VYPOC'!G134)</f>
        <v>0</v>
      </c>
      <c r="U8" s="1452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>
        <f>SUM(ANALYTIKAVUJ!D109+'HL KNIHA VYPOC'!K134)</f>
        <v>0</v>
      </c>
      <c r="AH8" s="1452"/>
      <c r="AI8" s="1452"/>
      <c r="AJ8" s="1452"/>
      <c r="AK8" s="1452"/>
      <c r="AL8" s="1452"/>
      <c r="AM8" s="1452"/>
      <c r="AN8" s="1452"/>
      <c r="AO8" s="1452"/>
      <c r="AP8" s="1452"/>
      <c r="AQ8" s="1452"/>
      <c r="AR8" s="1452"/>
      <c r="AS8" s="1452"/>
      <c r="AT8" s="1452"/>
      <c r="AU8" s="1452"/>
      <c r="AV8" s="1452"/>
      <c r="AW8" s="1452"/>
      <c r="AX8" s="289"/>
    </row>
    <row r="9" spans="1:50" ht="13.5">
      <c r="A9" s="1533" t="s">
        <v>141</v>
      </c>
      <c r="B9" s="1533"/>
      <c r="C9" s="1533"/>
      <c r="D9" s="1533"/>
      <c r="E9" s="1533"/>
      <c r="F9" s="1533"/>
      <c r="G9" s="1533"/>
      <c r="H9" s="1533"/>
      <c r="I9" s="1533"/>
      <c r="J9" s="1533"/>
      <c r="K9" s="1533"/>
      <c r="L9" s="1533"/>
      <c r="M9" s="1533"/>
      <c r="N9" s="1533"/>
      <c r="O9" s="1533"/>
      <c r="P9" s="1533"/>
      <c r="Q9" s="1533"/>
      <c r="R9" s="1533"/>
      <c r="S9" s="1533"/>
      <c r="T9" s="1533"/>
      <c r="U9" s="1533"/>
      <c r="V9" s="1533"/>
      <c r="W9" s="1533"/>
      <c r="X9" s="1533"/>
      <c r="Y9" s="1533"/>
      <c r="Z9" s="1533"/>
      <c r="AA9" s="1533"/>
      <c r="AB9" s="1533"/>
      <c r="AC9" s="1533"/>
      <c r="AD9" s="1533"/>
      <c r="AE9" s="1533"/>
      <c r="AF9" s="1533"/>
      <c r="AG9" s="1533"/>
      <c r="AH9" s="1533"/>
      <c r="AI9" s="1533"/>
      <c r="AJ9" s="1533"/>
      <c r="AK9" s="1533"/>
      <c r="AL9" s="1533"/>
      <c r="AM9" s="1533"/>
      <c r="AN9" s="1533"/>
      <c r="AO9" s="1533"/>
      <c r="AP9" s="1533"/>
      <c r="AQ9" s="1533"/>
      <c r="AR9" s="1533"/>
      <c r="AS9" s="1533"/>
      <c r="AT9" s="1533"/>
      <c r="AU9" s="1533"/>
      <c r="AV9" s="1533"/>
      <c r="AW9" s="1533"/>
      <c r="AX9" s="289"/>
    </row>
    <row r="10" spans="1:50" ht="13.5">
      <c r="A10" s="371" t="s">
        <v>2257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35"/>
      <c r="T10" s="1534">
        <f>SUM(ANALYTIKAVUJ!C57+ANALYTIKAVUJ!C61+ANALYTIKAVUJ!C65+ANALYTIKAVUJ!C69-ANALYTIKAVUJ!C73)</f>
        <v>0</v>
      </c>
      <c r="U10" s="1535"/>
      <c r="V10" s="1535"/>
      <c r="W10" s="1535"/>
      <c r="X10" s="1535"/>
      <c r="Y10" s="1535"/>
      <c r="Z10" s="1535"/>
      <c r="AA10" s="1535"/>
      <c r="AB10" s="1535"/>
      <c r="AC10" s="1535"/>
      <c r="AD10" s="1535"/>
      <c r="AE10" s="1535"/>
      <c r="AF10" s="1535"/>
      <c r="AG10" s="1452">
        <f>SUM(ANALYTIKAVUJ!D57+ANALYTIKAVUJ!D61+ANALYTIKAVUJ!D65+ANALYTIKAVUJ!D69-ANALYTIKAVUJ!D73)</f>
        <v>0</v>
      </c>
      <c r="AH10" s="1452"/>
      <c r="AI10" s="1452"/>
      <c r="AJ10" s="1452"/>
      <c r="AK10" s="1452"/>
      <c r="AL10" s="1452"/>
      <c r="AM10" s="1452"/>
      <c r="AN10" s="1452"/>
      <c r="AO10" s="1452"/>
      <c r="AP10" s="1452"/>
      <c r="AQ10" s="1452"/>
      <c r="AR10" s="1452"/>
      <c r="AS10" s="1452"/>
      <c r="AT10" s="1452"/>
      <c r="AU10" s="1452"/>
      <c r="AV10" s="1452"/>
      <c r="AW10" s="1452"/>
      <c r="AX10" s="289"/>
    </row>
    <row r="11" spans="1:50" ht="13.5">
      <c r="A11" s="1536" t="s">
        <v>2258</v>
      </c>
      <c r="B11" s="1537"/>
      <c r="C11" s="1537"/>
      <c r="D11" s="1537"/>
      <c r="E11" s="1537"/>
      <c r="F11" s="1537"/>
      <c r="G11" s="1537"/>
      <c r="H11" s="1537"/>
      <c r="I11" s="1537"/>
      <c r="J11" s="1537"/>
      <c r="K11" s="1537"/>
      <c r="L11" s="1537"/>
      <c r="M11" s="1537"/>
      <c r="N11" s="1537"/>
      <c r="O11" s="1537"/>
      <c r="P11" s="1537"/>
      <c r="Q11" s="1537"/>
      <c r="R11" s="1537"/>
      <c r="S11" s="1538"/>
      <c r="T11" s="1529">
        <f>SUM(ANALYTIKAVUJ!C58+ANALYTIKAVUJ!C62+ANALYTIKAVUJ!C66+ANALYTIKAVUJ!C70-ANALYTIKAVUJ!C74)</f>
        <v>0</v>
      </c>
      <c r="U11" s="1452"/>
      <c r="V11" s="1452"/>
      <c r="W11" s="1452"/>
      <c r="X11" s="1452"/>
      <c r="Y11" s="1452"/>
      <c r="Z11" s="1452"/>
      <c r="AA11" s="1452"/>
      <c r="AB11" s="1452"/>
      <c r="AC11" s="1452"/>
      <c r="AD11" s="1452"/>
      <c r="AE11" s="1452"/>
      <c r="AF11" s="1452"/>
      <c r="AG11" s="1452">
        <f>SUM(ANALYTIKAVUJ!D58+ANALYTIKAVUJ!D62+ANALYTIKAVUJ!D66+ANALYTIKAVUJ!D70-ANALYTIKAVUJ!D74)</f>
        <v>0</v>
      </c>
      <c r="AH11" s="1452"/>
      <c r="AI11" s="1452"/>
      <c r="AJ11" s="1452"/>
      <c r="AK11" s="1452"/>
      <c r="AL11" s="1452"/>
      <c r="AM11" s="1452"/>
      <c r="AN11" s="1452"/>
      <c r="AO11" s="1452"/>
      <c r="AP11" s="1452"/>
      <c r="AQ11" s="1452"/>
      <c r="AR11" s="1452"/>
      <c r="AS11" s="1452"/>
      <c r="AT11" s="1452"/>
      <c r="AU11" s="1452"/>
      <c r="AV11" s="1452"/>
      <c r="AW11" s="1452"/>
      <c r="AX11" s="289"/>
    </row>
    <row r="12" spans="1:50" ht="13.5">
      <c r="A12" s="1530" t="s">
        <v>145</v>
      </c>
      <c r="B12" s="1531"/>
      <c r="C12" s="1531"/>
      <c r="D12" s="1531"/>
      <c r="E12" s="1531"/>
      <c r="F12" s="1531"/>
      <c r="G12" s="1531"/>
      <c r="H12" s="1531"/>
      <c r="I12" s="1531"/>
      <c r="J12" s="1531"/>
      <c r="K12" s="1531"/>
      <c r="L12" s="1531"/>
      <c r="M12" s="1531"/>
      <c r="N12" s="1531"/>
      <c r="O12" s="1531"/>
      <c r="P12" s="1531"/>
      <c r="Q12" s="1531"/>
      <c r="R12" s="1531"/>
      <c r="S12" s="1532"/>
      <c r="T12" s="1529">
        <f>SUM('HL KNIHA VYPOC'!G126)</f>
        <v>0</v>
      </c>
      <c r="U12" s="1452"/>
      <c r="V12" s="1452"/>
      <c r="W12" s="1452"/>
      <c r="X12" s="1452"/>
      <c r="Y12" s="1452"/>
      <c r="Z12" s="1452"/>
      <c r="AA12" s="1452"/>
      <c r="AB12" s="1452"/>
      <c r="AC12" s="1452"/>
      <c r="AD12" s="1452"/>
      <c r="AE12" s="1452"/>
      <c r="AF12" s="1452"/>
      <c r="AG12" s="1452">
        <f>SUM('HL KNIHA VYPOC'!K126)</f>
        <v>0</v>
      </c>
      <c r="AH12" s="1452"/>
      <c r="AI12" s="1452"/>
      <c r="AJ12" s="1452"/>
      <c r="AK12" s="1452"/>
      <c r="AL12" s="1452"/>
      <c r="AM12" s="1452"/>
      <c r="AN12" s="1452"/>
      <c r="AO12" s="1452"/>
      <c r="AP12" s="1452"/>
      <c r="AQ12" s="1452"/>
      <c r="AR12" s="1452"/>
      <c r="AS12" s="1452"/>
      <c r="AT12" s="1452"/>
      <c r="AU12" s="1452"/>
      <c r="AV12" s="1452"/>
      <c r="AW12" s="1452"/>
      <c r="AX12" s="289"/>
    </row>
    <row r="13" spans="1:50" ht="13.5">
      <c r="A13" s="326" t="s">
        <v>2259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5"/>
      <c r="T13" s="1529">
        <f>SUM('HL KNIHA VYPOC'!G131+ANALYTIKAVUJ!K94-ANALYTIKAVUJ!C75)</f>
        <v>0</v>
      </c>
      <c r="U13" s="1452"/>
      <c r="V13" s="1452"/>
      <c r="W13" s="1452"/>
      <c r="X13" s="1452"/>
      <c r="Y13" s="1452"/>
      <c r="Z13" s="1452"/>
      <c r="AA13" s="1452"/>
      <c r="AB13" s="1452"/>
      <c r="AC13" s="1452"/>
      <c r="AD13" s="1452"/>
      <c r="AE13" s="1452"/>
      <c r="AF13" s="1452"/>
      <c r="AG13" s="1452">
        <f>SUM('HL KNIHA VYPOC'!K131+ANALYTIKAVUJ!K94-ANALYTIKAVUJ!D75)</f>
        <v>0</v>
      </c>
      <c r="AH13" s="1452"/>
      <c r="AI13" s="1452"/>
      <c r="AJ13" s="1452"/>
      <c r="AK13" s="1452"/>
      <c r="AL13" s="1452"/>
      <c r="AM13" s="1452"/>
      <c r="AN13" s="1452"/>
      <c r="AO13" s="1452"/>
      <c r="AP13" s="1452"/>
      <c r="AQ13" s="1452"/>
      <c r="AR13" s="1452"/>
      <c r="AS13" s="1452"/>
      <c r="AT13" s="1452"/>
      <c r="AU13" s="1452"/>
      <c r="AV13" s="1452"/>
      <c r="AW13" s="1452"/>
      <c r="AX13" s="289"/>
    </row>
    <row r="14" spans="1:50" ht="13.5">
      <c r="A14" s="326" t="s">
        <v>479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5"/>
      <c r="T14" s="1529">
        <f>SUM(T7+T8+T10+T11+T12+T13)</f>
        <v>0</v>
      </c>
      <c r="U14" s="1452"/>
      <c r="V14" s="1452"/>
      <c r="W14" s="1452"/>
      <c r="X14" s="1452"/>
      <c r="Y14" s="1452"/>
      <c r="Z14" s="1452"/>
      <c r="AA14" s="1452"/>
      <c r="AB14" s="1452"/>
      <c r="AC14" s="1452"/>
      <c r="AD14" s="1452"/>
      <c r="AE14" s="1452"/>
      <c r="AF14" s="1452"/>
      <c r="AG14" s="1452">
        <v>0</v>
      </c>
      <c r="AH14" s="1452"/>
      <c r="AI14" s="1452"/>
      <c r="AJ14" s="1452"/>
      <c r="AK14" s="1452"/>
      <c r="AL14" s="1452"/>
      <c r="AM14" s="1452"/>
      <c r="AN14" s="1452"/>
      <c r="AO14" s="1452"/>
      <c r="AP14" s="1452"/>
      <c r="AQ14" s="1452"/>
      <c r="AR14" s="1452"/>
      <c r="AS14" s="1452"/>
      <c r="AT14" s="1452"/>
      <c r="AU14" s="1452"/>
      <c r="AV14" s="1452"/>
      <c r="AW14" s="1452"/>
      <c r="AX14" s="289"/>
    </row>
    <row r="16" spans="1:50" ht="13.5">
      <c r="A16" s="289" t="s">
        <v>480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</row>
    <row r="17" spans="1:50" ht="13.5">
      <c r="A17" s="373"/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9"/>
      <c r="N17" s="1526" t="s">
        <v>816</v>
      </c>
      <c r="O17" s="1527"/>
      <c r="P17" s="1527"/>
      <c r="Q17" s="1527"/>
      <c r="R17" s="1527"/>
      <c r="S17" s="1527"/>
      <c r="T17" s="1527"/>
      <c r="U17" s="1527"/>
      <c r="V17" s="1527"/>
      <c r="W17" s="1527"/>
      <c r="X17" s="1527"/>
      <c r="Y17" s="1527"/>
      <c r="Z17" s="1527"/>
      <c r="AA17" s="1527"/>
      <c r="AB17" s="1527"/>
      <c r="AC17" s="1527"/>
      <c r="AD17" s="1527"/>
      <c r="AE17" s="1527"/>
      <c r="AF17" s="1527"/>
      <c r="AG17" s="1527"/>
      <c r="AH17" s="1527"/>
      <c r="AI17" s="1527"/>
      <c r="AJ17" s="1527"/>
      <c r="AK17" s="1527"/>
      <c r="AL17" s="1527"/>
      <c r="AM17" s="1527"/>
      <c r="AN17" s="1527"/>
      <c r="AO17" s="1527"/>
      <c r="AP17" s="1527"/>
      <c r="AQ17" s="1527"/>
      <c r="AR17" s="1527"/>
      <c r="AS17" s="1527"/>
      <c r="AT17" s="1527"/>
      <c r="AU17" s="1527"/>
      <c r="AV17" s="1527"/>
      <c r="AW17" s="1528"/>
      <c r="AX17" s="289"/>
    </row>
    <row r="18" spans="1:50" ht="13.5">
      <c r="A18" s="375"/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378"/>
      <c r="N18" s="1377" t="s">
        <v>1773</v>
      </c>
      <c r="O18" s="1378"/>
      <c r="P18" s="1378"/>
      <c r="Q18" s="1378"/>
      <c r="R18" s="1378"/>
      <c r="S18" s="1379"/>
      <c r="T18" s="373"/>
      <c r="U18" s="374"/>
      <c r="V18" s="374"/>
      <c r="W18" s="374"/>
      <c r="X18" s="374"/>
      <c r="Y18" s="374"/>
      <c r="Z18" s="379"/>
      <c r="AA18" s="373"/>
      <c r="AB18" s="374"/>
      <c r="AC18" s="374"/>
      <c r="AD18" s="374"/>
      <c r="AE18" s="374"/>
      <c r="AF18" s="374"/>
      <c r="AG18" s="379"/>
      <c r="AH18" s="1377"/>
      <c r="AI18" s="1378"/>
      <c r="AJ18" s="1378"/>
      <c r="AK18" s="1378"/>
      <c r="AL18" s="1378"/>
      <c r="AM18" s="1378"/>
      <c r="AN18" s="1378"/>
      <c r="AO18" s="1378"/>
      <c r="AP18" s="1379"/>
      <c r="AQ18" s="1377" t="s">
        <v>505</v>
      </c>
      <c r="AR18" s="1378"/>
      <c r="AS18" s="1378"/>
      <c r="AT18" s="1378"/>
      <c r="AU18" s="1378"/>
      <c r="AV18" s="1378"/>
      <c r="AW18" s="1379"/>
      <c r="AX18" s="289"/>
    </row>
    <row r="19" spans="1:50" ht="13.5">
      <c r="A19" s="1412" t="s">
        <v>141</v>
      </c>
      <c r="B19" s="1413"/>
      <c r="C19" s="1413"/>
      <c r="D19" s="1413"/>
      <c r="E19" s="1413"/>
      <c r="F19" s="1413"/>
      <c r="G19" s="1413"/>
      <c r="H19" s="1413"/>
      <c r="I19" s="1413"/>
      <c r="J19" s="1413"/>
      <c r="K19" s="1413"/>
      <c r="L19" s="1413"/>
      <c r="M19" s="1414"/>
      <c r="N19" s="1412" t="s">
        <v>1767</v>
      </c>
      <c r="O19" s="1413"/>
      <c r="P19" s="1413"/>
      <c r="Q19" s="1413"/>
      <c r="R19" s="1413"/>
      <c r="S19" s="1414"/>
      <c r="T19" s="1412" t="s">
        <v>511</v>
      </c>
      <c r="U19" s="1413"/>
      <c r="V19" s="1413"/>
      <c r="W19" s="1413"/>
      <c r="X19" s="1413"/>
      <c r="Y19" s="1413"/>
      <c r="Z19" s="1414"/>
      <c r="AA19" s="1412" t="s">
        <v>510</v>
      </c>
      <c r="AB19" s="1413"/>
      <c r="AC19" s="1413"/>
      <c r="AD19" s="1413"/>
      <c r="AE19" s="1413"/>
      <c r="AF19" s="1413"/>
      <c r="AG19" s="1414"/>
      <c r="AH19" s="1412" t="s">
        <v>590</v>
      </c>
      <c r="AI19" s="1413"/>
      <c r="AJ19" s="1413"/>
      <c r="AK19" s="1413"/>
      <c r="AL19" s="1413"/>
      <c r="AM19" s="1413"/>
      <c r="AN19" s="1413"/>
      <c r="AO19" s="1413"/>
      <c r="AP19" s="1414"/>
      <c r="AQ19" s="1412" t="s">
        <v>1603</v>
      </c>
      <c r="AR19" s="1413"/>
      <c r="AS19" s="1413"/>
      <c r="AT19" s="1413"/>
      <c r="AU19" s="1413"/>
      <c r="AV19" s="1413"/>
      <c r="AW19" s="1414"/>
      <c r="AX19" s="289"/>
    </row>
    <row r="20" spans="1:50" ht="13.5">
      <c r="A20" s="375"/>
      <c r="B20" s="327"/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78"/>
      <c r="N20" s="1412" t="s">
        <v>1603</v>
      </c>
      <c r="O20" s="1413"/>
      <c r="P20" s="1413"/>
      <c r="Q20" s="1413"/>
      <c r="R20" s="1413"/>
      <c r="S20" s="1414"/>
      <c r="T20" s="1412"/>
      <c r="U20" s="1413"/>
      <c r="V20" s="1413"/>
      <c r="W20" s="1413"/>
      <c r="X20" s="1413"/>
      <c r="Y20" s="1413"/>
      <c r="Z20" s="1414"/>
      <c r="AA20" s="1412"/>
      <c r="AB20" s="1413"/>
      <c r="AC20" s="1413"/>
      <c r="AD20" s="1413"/>
      <c r="AE20" s="1413"/>
      <c r="AF20" s="1413"/>
      <c r="AG20" s="1414"/>
      <c r="AH20" s="1412"/>
      <c r="AI20" s="1413"/>
      <c r="AJ20" s="1413"/>
      <c r="AK20" s="1413"/>
      <c r="AL20" s="1413"/>
      <c r="AM20" s="1413"/>
      <c r="AN20" s="1413"/>
      <c r="AO20" s="1413"/>
      <c r="AP20" s="1414"/>
      <c r="AQ20" s="1412" t="s">
        <v>1602</v>
      </c>
      <c r="AR20" s="1413"/>
      <c r="AS20" s="1413"/>
      <c r="AT20" s="1413"/>
      <c r="AU20" s="1413"/>
      <c r="AV20" s="1413"/>
      <c r="AW20" s="1414"/>
      <c r="AX20" s="289"/>
    </row>
    <row r="21" spans="1:50" ht="13.5">
      <c r="A21" s="375"/>
      <c r="B21" s="327"/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78"/>
      <c r="N21" s="1412" t="s">
        <v>1602</v>
      </c>
      <c r="O21" s="1413"/>
      <c r="P21" s="1413"/>
      <c r="Q21" s="1413"/>
      <c r="R21" s="1413"/>
      <c r="S21" s="1414"/>
      <c r="T21" s="375"/>
      <c r="U21" s="327"/>
      <c r="V21" s="327"/>
      <c r="W21" s="327"/>
      <c r="X21" s="327"/>
      <c r="Y21" s="327"/>
      <c r="Z21" s="378"/>
      <c r="AA21" s="375"/>
      <c r="AB21" s="327"/>
      <c r="AC21" s="327"/>
      <c r="AD21" s="327"/>
      <c r="AE21" s="327"/>
      <c r="AF21" s="327"/>
      <c r="AG21" s="378"/>
      <c r="AH21" s="1412"/>
      <c r="AI21" s="1413"/>
      <c r="AJ21" s="1413"/>
      <c r="AK21" s="1413"/>
      <c r="AL21" s="1413"/>
      <c r="AM21" s="1413"/>
      <c r="AN21" s="1413"/>
      <c r="AO21" s="1413"/>
      <c r="AP21" s="1414"/>
      <c r="AQ21" s="1412"/>
      <c r="AR21" s="1413"/>
      <c r="AS21" s="1413"/>
      <c r="AT21" s="1413"/>
      <c r="AU21" s="1413"/>
      <c r="AV21" s="1413"/>
      <c r="AW21" s="1414"/>
      <c r="AX21" s="289"/>
    </row>
    <row r="22" spans="1:50" ht="13.5">
      <c r="A22" s="1380" t="s">
        <v>817</v>
      </c>
      <c r="B22" s="1381"/>
      <c r="C22" s="1381"/>
      <c r="D22" s="1381"/>
      <c r="E22" s="1381"/>
      <c r="F22" s="1381"/>
      <c r="G22" s="1381"/>
      <c r="H22" s="1381"/>
      <c r="I22" s="1381"/>
      <c r="J22" s="1381"/>
      <c r="K22" s="1381"/>
      <c r="L22" s="1381"/>
      <c r="M22" s="1382"/>
      <c r="N22" s="1380" t="s">
        <v>818</v>
      </c>
      <c r="O22" s="1381"/>
      <c r="P22" s="1381"/>
      <c r="Q22" s="1381"/>
      <c r="R22" s="1381"/>
      <c r="S22" s="1382"/>
      <c r="T22" s="1380" t="s">
        <v>819</v>
      </c>
      <c r="U22" s="1381"/>
      <c r="V22" s="1381"/>
      <c r="W22" s="1381"/>
      <c r="X22" s="1381"/>
      <c r="Y22" s="1381"/>
      <c r="Z22" s="1382"/>
      <c r="AA22" s="1380" t="s">
        <v>477</v>
      </c>
      <c r="AB22" s="1381"/>
      <c r="AC22" s="1381"/>
      <c r="AD22" s="1381"/>
      <c r="AE22" s="1381"/>
      <c r="AF22" s="1381"/>
      <c r="AG22" s="1382"/>
      <c r="AH22" s="1380" t="s">
        <v>478</v>
      </c>
      <c r="AI22" s="1381"/>
      <c r="AJ22" s="1381"/>
      <c r="AK22" s="1381"/>
      <c r="AL22" s="1381"/>
      <c r="AM22" s="1381"/>
      <c r="AN22" s="1381"/>
      <c r="AO22" s="1381"/>
      <c r="AP22" s="1382"/>
      <c r="AQ22" s="1380" t="s">
        <v>481</v>
      </c>
      <c r="AR22" s="1381"/>
      <c r="AS22" s="1381"/>
      <c r="AT22" s="1381"/>
      <c r="AU22" s="1381"/>
      <c r="AV22" s="1381"/>
      <c r="AW22" s="1382"/>
      <c r="AX22" s="289"/>
    </row>
    <row r="23" spans="1:50" ht="13.5">
      <c r="A23" s="383" t="s">
        <v>488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5"/>
      <c r="N23" s="1529"/>
      <c r="O23" s="1452"/>
      <c r="P23" s="1452"/>
      <c r="Q23" s="1452"/>
      <c r="R23" s="1452"/>
      <c r="S23" s="1452"/>
      <c r="T23" s="1452"/>
      <c r="U23" s="1452"/>
      <c r="V23" s="1452"/>
      <c r="W23" s="1452"/>
      <c r="X23" s="1452"/>
      <c r="Y23" s="1452"/>
      <c r="Z23" s="1452"/>
      <c r="AA23" s="1452"/>
      <c r="AB23" s="1452"/>
      <c r="AC23" s="1452"/>
      <c r="AD23" s="1452"/>
      <c r="AE23" s="1452"/>
      <c r="AF23" s="1452"/>
      <c r="AG23" s="1452"/>
      <c r="AH23" s="1452"/>
      <c r="AI23" s="1452"/>
      <c r="AJ23" s="1452"/>
      <c r="AK23" s="1452"/>
      <c r="AL23" s="1452"/>
      <c r="AM23" s="1452"/>
      <c r="AN23" s="1452"/>
      <c r="AO23" s="1452"/>
      <c r="AP23" s="1452"/>
      <c r="AQ23" s="1452"/>
      <c r="AR23" s="1452"/>
      <c r="AS23" s="1452"/>
      <c r="AT23" s="1452"/>
      <c r="AU23" s="1452"/>
      <c r="AV23" s="1452"/>
      <c r="AW23" s="1539"/>
      <c r="AX23" s="289"/>
    </row>
    <row r="24" spans="1:50" ht="13.5">
      <c r="A24" s="326" t="s">
        <v>1774</v>
      </c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5"/>
      <c r="N24" s="1540">
        <f>SUM('HL KNIHA VYPOC'!D110+'HL KNIHA VYPOC'!D111)</f>
        <v>0</v>
      </c>
      <c r="O24" s="1541"/>
      <c r="P24" s="1541"/>
      <c r="Q24" s="1541"/>
      <c r="R24" s="1541"/>
      <c r="S24" s="1541"/>
      <c r="T24" s="1541">
        <f>SUM('HL KNIHA VYPOC'!E110+'HL KNIHA VYPOC'!E111)</f>
        <v>0</v>
      </c>
      <c r="U24" s="1541"/>
      <c r="V24" s="1541"/>
      <c r="W24" s="1541"/>
      <c r="X24" s="1541"/>
      <c r="Y24" s="1541"/>
      <c r="Z24" s="1541"/>
      <c r="AA24" s="1541">
        <f>SUM('HL KNIHA VYPOC'!F110+'HL KNIHA VYPOC'!F111)</f>
        <v>0</v>
      </c>
      <c r="AB24" s="1541"/>
      <c r="AC24" s="1541"/>
      <c r="AD24" s="1541"/>
      <c r="AE24" s="1541"/>
      <c r="AF24" s="1541"/>
      <c r="AG24" s="1541"/>
      <c r="AH24" s="1454"/>
      <c r="AI24" s="1454"/>
      <c r="AJ24" s="1454"/>
      <c r="AK24" s="1454"/>
      <c r="AL24" s="1454"/>
      <c r="AM24" s="1454"/>
      <c r="AN24" s="1454"/>
      <c r="AO24" s="1454"/>
      <c r="AP24" s="1454"/>
      <c r="AQ24" s="1541">
        <f>SUM(N24+T24-AA24+AH24)</f>
        <v>0</v>
      </c>
      <c r="AR24" s="1541"/>
      <c r="AS24" s="1541"/>
      <c r="AT24" s="1541"/>
      <c r="AU24" s="1541"/>
      <c r="AV24" s="1541"/>
      <c r="AW24" s="1541"/>
      <c r="AX24" s="289"/>
    </row>
    <row r="25" spans="1:50" ht="13.5">
      <c r="A25" s="326" t="s">
        <v>124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5"/>
      <c r="N25" s="1540">
        <f>SUM('HL KNIHA VYPOC'!D114+'HL KNIHA VYPOC'!D134)</f>
        <v>0</v>
      </c>
      <c r="O25" s="1541"/>
      <c r="P25" s="1541"/>
      <c r="Q25" s="1541"/>
      <c r="R25" s="1541"/>
      <c r="S25" s="1541"/>
      <c r="T25" s="1541">
        <f>SUM('HL KNIHA VYPOC'!E114+'HL KNIHA VYPOC'!E134)</f>
        <v>0</v>
      </c>
      <c r="U25" s="1541"/>
      <c r="V25" s="1541"/>
      <c r="W25" s="1541"/>
      <c r="X25" s="1541"/>
      <c r="Y25" s="1541"/>
      <c r="Z25" s="1541"/>
      <c r="AA25" s="1541">
        <f>SUM('HL KNIHA VYPOC'!F114+'HL KNIHA VYPOC'!F134)</f>
        <v>0</v>
      </c>
      <c r="AB25" s="1541"/>
      <c r="AC25" s="1541"/>
      <c r="AD25" s="1541"/>
      <c r="AE25" s="1541"/>
      <c r="AF25" s="1541"/>
      <c r="AG25" s="1541"/>
      <c r="AH25" s="1454"/>
      <c r="AI25" s="1454"/>
      <c r="AJ25" s="1454"/>
      <c r="AK25" s="1454"/>
      <c r="AL25" s="1454"/>
      <c r="AM25" s="1454"/>
      <c r="AN25" s="1454"/>
      <c r="AO25" s="1454"/>
      <c r="AP25" s="1454"/>
      <c r="AQ25" s="1541">
        <f>SUM(N25+T25-AA25+AH25)</f>
        <v>0</v>
      </c>
      <c r="AR25" s="1541"/>
      <c r="AS25" s="1541"/>
      <c r="AT25" s="1541"/>
      <c r="AU25" s="1541"/>
      <c r="AV25" s="1541"/>
      <c r="AW25" s="1541"/>
      <c r="AX25" s="289"/>
    </row>
    <row r="26" spans="1:50" ht="13.5">
      <c r="A26" s="383" t="s">
        <v>141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5"/>
      <c r="N26" s="1529"/>
      <c r="O26" s="1452"/>
      <c r="P26" s="1452"/>
      <c r="Q26" s="1452"/>
      <c r="R26" s="1452"/>
      <c r="S26" s="1452"/>
      <c r="T26" s="1452"/>
      <c r="U26" s="1452"/>
      <c r="V26" s="1452"/>
      <c r="W26" s="1452"/>
      <c r="X26" s="1452"/>
      <c r="Y26" s="1452"/>
      <c r="Z26" s="1452"/>
      <c r="AA26" s="1452"/>
      <c r="AB26" s="1452"/>
      <c r="AC26" s="1452"/>
      <c r="AD26" s="1452"/>
      <c r="AE26" s="1452"/>
      <c r="AF26" s="1452"/>
      <c r="AG26" s="1452"/>
      <c r="AH26" s="1452"/>
      <c r="AI26" s="1452"/>
      <c r="AJ26" s="1452"/>
      <c r="AK26" s="1452"/>
      <c r="AL26" s="1452"/>
      <c r="AM26" s="1452"/>
      <c r="AN26" s="1452"/>
      <c r="AO26" s="1452"/>
      <c r="AP26" s="1452"/>
      <c r="AQ26" s="1452"/>
      <c r="AR26" s="1452"/>
      <c r="AS26" s="1452"/>
      <c r="AT26" s="1452"/>
      <c r="AU26" s="1452"/>
      <c r="AV26" s="1452"/>
      <c r="AW26" s="1539"/>
      <c r="AX26" s="289"/>
    </row>
    <row r="27" spans="1:50" ht="13.5">
      <c r="A27" s="1536" t="s">
        <v>2257</v>
      </c>
      <c r="B27" s="1537"/>
      <c r="C27" s="1537"/>
      <c r="D27" s="1537"/>
      <c r="E27" s="1537"/>
      <c r="F27" s="1537"/>
      <c r="G27" s="1537"/>
      <c r="H27" s="1537"/>
      <c r="I27" s="1537"/>
      <c r="J27" s="1537"/>
      <c r="K27" s="1537"/>
      <c r="L27" s="1537"/>
      <c r="M27" s="1538"/>
      <c r="N27" s="1540">
        <f>SUM('HL KNIHA VYPOC'!D125+'HL KNIHA VYPOC'!D127+'HL KNIHA VYPOC'!D129+'HL KNIHA VYPOC'!D130-'HL KNIHA VYPOC'!D137)</f>
        <v>0</v>
      </c>
      <c r="O27" s="1541"/>
      <c r="P27" s="1541"/>
      <c r="Q27" s="1541"/>
      <c r="R27" s="1541"/>
      <c r="S27" s="1541"/>
      <c r="T27" s="1541">
        <f>SUM('HL KNIHA VYPOC'!E125+'HL KNIHA VYPOC'!E127+'HL KNIHA VYPOC'!E129+'HL KNIHA VYPOC'!E130-'HL KNIHA VYPOC'!E137)</f>
        <v>0</v>
      </c>
      <c r="U27" s="1541"/>
      <c r="V27" s="1541"/>
      <c r="W27" s="1541"/>
      <c r="X27" s="1541"/>
      <c r="Y27" s="1541"/>
      <c r="Z27" s="1541"/>
      <c r="AA27" s="1541">
        <f>SUM('HL KNIHA VYPOC'!F125+'HL KNIHA VYPOC'!F127+'HL KNIHA VYPOC'!F129+'HL KNIHA VYPOC'!F130-'HL KNIHA VYPOC'!F137)</f>
        <v>0</v>
      </c>
      <c r="AB27" s="1541"/>
      <c r="AC27" s="1541"/>
      <c r="AD27" s="1541"/>
      <c r="AE27" s="1541"/>
      <c r="AF27" s="1541"/>
      <c r="AG27" s="1541"/>
      <c r="AH27" s="1452"/>
      <c r="AI27" s="1452"/>
      <c r="AJ27" s="1452"/>
      <c r="AK27" s="1452"/>
      <c r="AL27" s="1452"/>
      <c r="AM27" s="1452"/>
      <c r="AN27" s="1452"/>
      <c r="AO27" s="1452"/>
      <c r="AP27" s="1452"/>
      <c r="AQ27" s="1541">
        <f>SUM(N27+T27-AA27+AH27)</f>
        <v>0</v>
      </c>
      <c r="AR27" s="1541"/>
      <c r="AS27" s="1541"/>
      <c r="AT27" s="1541"/>
      <c r="AU27" s="1541"/>
      <c r="AV27" s="1541"/>
      <c r="AW27" s="1541"/>
      <c r="AX27" s="328"/>
    </row>
    <row r="28" spans="1:50" ht="13.5">
      <c r="A28" s="1542" t="s">
        <v>2258</v>
      </c>
      <c r="B28" s="1543"/>
      <c r="C28" s="1543"/>
      <c r="D28" s="1543"/>
      <c r="E28" s="1543"/>
      <c r="F28" s="1543"/>
      <c r="G28" s="1543"/>
      <c r="H28" s="1543"/>
      <c r="I28" s="1543"/>
      <c r="J28" s="1543"/>
      <c r="K28" s="1543"/>
      <c r="L28" s="1543"/>
      <c r="M28" s="1544"/>
      <c r="N28" s="1540"/>
      <c r="O28" s="1541"/>
      <c r="P28" s="1541"/>
      <c r="Q28" s="1541"/>
      <c r="R28" s="1541"/>
      <c r="S28" s="1541"/>
      <c r="T28" s="1541"/>
      <c r="U28" s="1541"/>
      <c r="V28" s="1541"/>
      <c r="W28" s="1541"/>
      <c r="X28" s="1541"/>
      <c r="Y28" s="1541"/>
      <c r="Z28" s="1541"/>
      <c r="AA28" s="1541"/>
      <c r="AB28" s="1541"/>
      <c r="AC28" s="1541"/>
      <c r="AD28" s="1541"/>
      <c r="AE28" s="1541"/>
      <c r="AF28" s="1541"/>
      <c r="AG28" s="1541"/>
      <c r="AH28" s="1452"/>
      <c r="AI28" s="1452"/>
      <c r="AJ28" s="1452"/>
      <c r="AK28" s="1452"/>
      <c r="AL28" s="1452"/>
      <c r="AM28" s="1452"/>
      <c r="AN28" s="1452"/>
      <c r="AO28" s="1452"/>
      <c r="AP28" s="1452"/>
      <c r="AQ28" s="1541"/>
      <c r="AR28" s="1541"/>
      <c r="AS28" s="1541"/>
      <c r="AT28" s="1541"/>
      <c r="AU28" s="1541"/>
      <c r="AV28" s="1541"/>
      <c r="AW28" s="1541"/>
      <c r="AX28" s="328"/>
    </row>
    <row r="29" spans="1:50" ht="13.5">
      <c r="A29" s="387" t="s">
        <v>145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5"/>
      <c r="N29" s="1529">
        <f>SUM('HL KNIHA VYPOC'!D126)</f>
        <v>0</v>
      </c>
      <c r="O29" s="1452"/>
      <c r="P29" s="1452"/>
      <c r="Q29" s="1452"/>
      <c r="R29" s="1452"/>
      <c r="S29" s="1452"/>
      <c r="T29" s="1452">
        <f>SUM('HL KNIHA VYPOC'!E126)</f>
        <v>0</v>
      </c>
      <c r="U29" s="1452"/>
      <c r="V29" s="1452"/>
      <c r="W29" s="1452"/>
      <c r="X29" s="1452"/>
      <c r="Y29" s="1452"/>
      <c r="Z29" s="1452"/>
      <c r="AA29" s="1452">
        <f>SUM('HL KNIHA VYPOC'!F126)</f>
        <v>0</v>
      </c>
      <c r="AB29" s="1452"/>
      <c r="AC29" s="1452"/>
      <c r="AD29" s="1452"/>
      <c r="AE29" s="1452"/>
      <c r="AF29" s="1452"/>
      <c r="AG29" s="1452"/>
      <c r="AH29" s="1452"/>
      <c r="AI29" s="1452"/>
      <c r="AJ29" s="1452"/>
      <c r="AK29" s="1452"/>
      <c r="AL29" s="1452"/>
      <c r="AM29" s="1452"/>
      <c r="AN29" s="1452"/>
      <c r="AO29" s="1452"/>
      <c r="AP29" s="1452"/>
      <c r="AQ29" s="1541">
        <f>SUM(N29+T29-AA29+AH29)</f>
        <v>0</v>
      </c>
      <c r="AR29" s="1541"/>
      <c r="AS29" s="1541"/>
      <c r="AT29" s="1541"/>
      <c r="AU29" s="1541"/>
      <c r="AV29" s="1541"/>
      <c r="AW29" s="1541"/>
      <c r="AX29" s="289"/>
    </row>
    <row r="30" spans="1:50" ht="13.5">
      <c r="A30" s="388" t="s">
        <v>2260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5"/>
      <c r="N30" s="1529">
        <f>SUM('HL KNIHA VYPOC'!D131)</f>
        <v>0</v>
      </c>
      <c r="O30" s="1452"/>
      <c r="P30" s="1452"/>
      <c r="Q30" s="1452"/>
      <c r="R30" s="1452"/>
      <c r="S30" s="1452"/>
      <c r="T30" s="1452">
        <f>SUM('HL KNIHA VYPOC'!E131)</f>
        <v>0</v>
      </c>
      <c r="U30" s="1452"/>
      <c r="V30" s="1452"/>
      <c r="W30" s="1452"/>
      <c r="X30" s="1452"/>
      <c r="Y30" s="1452"/>
      <c r="Z30" s="1452"/>
      <c r="AA30" s="1452">
        <f>SUM('HL KNIHA VYPOC'!F131)</f>
        <v>0</v>
      </c>
      <c r="AB30" s="1452"/>
      <c r="AC30" s="1452"/>
      <c r="AD30" s="1452"/>
      <c r="AE30" s="1452"/>
      <c r="AF30" s="1452"/>
      <c r="AG30" s="1452"/>
      <c r="AH30" s="1452"/>
      <c r="AI30" s="1452"/>
      <c r="AJ30" s="1452"/>
      <c r="AK30" s="1452"/>
      <c r="AL30" s="1452"/>
      <c r="AM30" s="1452"/>
      <c r="AN30" s="1452"/>
      <c r="AO30" s="1452"/>
      <c r="AP30" s="1452"/>
      <c r="AQ30" s="1541">
        <f>SUM(N30+T30-AA30+AH30)</f>
        <v>0</v>
      </c>
      <c r="AR30" s="1541"/>
      <c r="AS30" s="1541"/>
      <c r="AT30" s="1541"/>
      <c r="AU30" s="1541"/>
      <c r="AV30" s="1541"/>
      <c r="AW30" s="1541"/>
      <c r="AX30" s="289"/>
    </row>
  </sheetData>
  <mergeCells count="91"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26:S26"/>
    <mergeCell ref="T26:Z26"/>
    <mergeCell ref="AA26:AG26"/>
    <mergeCell ref="AH26:AP26"/>
    <mergeCell ref="AQ26:AW26"/>
    <mergeCell ref="N25:S25"/>
    <mergeCell ref="T25:Z25"/>
    <mergeCell ref="AA25:AG25"/>
    <mergeCell ref="AH25:AP25"/>
    <mergeCell ref="AQ25:AW25"/>
    <mergeCell ref="N24:S24"/>
    <mergeCell ref="T24:Z24"/>
    <mergeCell ref="AA24:AG24"/>
    <mergeCell ref="AH24:AP24"/>
    <mergeCell ref="AQ24:AW24"/>
    <mergeCell ref="N23:S23"/>
    <mergeCell ref="T23:Z23"/>
    <mergeCell ref="AA23:AG23"/>
    <mergeCell ref="AH23:AP23"/>
    <mergeCell ref="AQ23:AW23"/>
    <mergeCell ref="A22:M22"/>
    <mergeCell ref="N22:S22"/>
    <mergeCell ref="T22:Z22"/>
    <mergeCell ref="AA22:AG22"/>
    <mergeCell ref="AH22:AP22"/>
    <mergeCell ref="AQ22:AW22"/>
    <mergeCell ref="A11:S11"/>
    <mergeCell ref="T11:AF11"/>
    <mergeCell ref="AG11:AW11"/>
    <mergeCell ref="N21:S21"/>
    <mergeCell ref="AH21:AP21"/>
    <mergeCell ref="AQ21:AW21"/>
    <mergeCell ref="AQ18:AW18"/>
    <mergeCell ref="N20:S20"/>
    <mergeCell ref="T20:Z20"/>
    <mergeCell ref="AA20:AG20"/>
    <mergeCell ref="AH20:AP20"/>
    <mergeCell ref="AQ20:AW20"/>
    <mergeCell ref="AQ19:AW19"/>
    <mergeCell ref="AG14:AW14"/>
    <mergeCell ref="T13:AF13"/>
    <mergeCell ref="AG3:AW3"/>
    <mergeCell ref="A4:S4"/>
    <mergeCell ref="T4:AF4"/>
    <mergeCell ref="AG4:AW4"/>
    <mergeCell ref="AG5:AW5"/>
    <mergeCell ref="A6:AW6"/>
    <mergeCell ref="A8:S8"/>
    <mergeCell ref="A7:S7"/>
    <mergeCell ref="T7:AF7"/>
    <mergeCell ref="AG7:AW7"/>
    <mergeCell ref="T8:AF8"/>
    <mergeCell ref="AG8:AW8"/>
    <mergeCell ref="AG13:AW13"/>
    <mergeCell ref="A12:S12"/>
    <mergeCell ref="T12:AF12"/>
    <mergeCell ref="AG12:AW12"/>
    <mergeCell ref="A9:AW9"/>
    <mergeCell ref="T10:AF10"/>
    <mergeCell ref="AG10:AW10"/>
    <mergeCell ref="N17:AW17"/>
    <mergeCell ref="N18:S18"/>
    <mergeCell ref="AH18:AP18"/>
    <mergeCell ref="T14:AF14"/>
    <mergeCell ref="A19:M19"/>
    <mergeCell ref="N19:S19"/>
    <mergeCell ref="T19:Z19"/>
    <mergeCell ref="AA19:AG19"/>
    <mergeCell ref="AH19:AP19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9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482" t="s">
        <v>3420</v>
      </c>
      <c r="J2" s="1482"/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510" t="s">
        <v>3358</v>
      </c>
      <c r="C4" s="1511"/>
      <c r="D4" s="1511"/>
      <c r="E4" s="1511"/>
      <c r="F4" s="1511"/>
      <c r="G4" s="1511"/>
      <c r="H4" s="1511"/>
      <c r="I4" s="1511"/>
      <c r="J4" s="1511"/>
      <c r="K4" s="1512"/>
      <c r="L4" s="1461" t="s">
        <v>3339</v>
      </c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7" t="s">
        <v>3338</v>
      </c>
      <c r="AR4" s="1468"/>
      <c r="AS4" s="1468"/>
      <c r="AT4" s="1468"/>
      <c r="AU4" s="1468"/>
      <c r="AV4" s="1468"/>
      <c r="AW4" s="1468"/>
      <c r="AX4" s="1469"/>
      <c r="AY4" s="1490" t="s">
        <v>816</v>
      </c>
      <c r="AZ4" s="1491"/>
      <c r="BA4" s="1491"/>
      <c r="BB4" s="1491"/>
      <c r="BC4" s="1491"/>
      <c r="BD4" s="1491"/>
      <c r="BE4" s="1491"/>
      <c r="BF4" s="1491"/>
      <c r="BG4" s="1491"/>
      <c r="BH4" s="1491"/>
      <c r="BI4" s="1491"/>
      <c r="BJ4" s="1491"/>
      <c r="BK4" s="1491"/>
      <c r="BL4" s="1491"/>
      <c r="BM4" s="1491"/>
      <c r="BN4" s="1491"/>
      <c r="BO4" s="1491"/>
      <c r="BP4" s="1491"/>
      <c r="BQ4" s="1491"/>
      <c r="BR4" s="1491"/>
      <c r="BS4" s="1491"/>
      <c r="BT4" s="1491"/>
      <c r="BU4" s="1491"/>
      <c r="BV4" s="1491"/>
      <c r="BW4" s="1491"/>
      <c r="BX4" s="1491"/>
      <c r="BY4" s="1491"/>
      <c r="BZ4" s="1491"/>
      <c r="CA4" s="1491"/>
      <c r="CB4" s="1491"/>
      <c r="CC4" s="1491"/>
      <c r="CD4" s="1491"/>
      <c r="CE4" s="1491"/>
      <c r="CF4" s="1491"/>
      <c r="CG4" s="1491"/>
      <c r="CH4" s="1491"/>
      <c r="CI4" s="1491"/>
      <c r="CJ4" s="1491"/>
      <c r="CK4" s="1491"/>
      <c r="CL4" s="1491"/>
      <c r="CM4" s="1491"/>
      <c r="CN4" s="1491"/>
      <c r="CO4" s="1491"/>
      <c r="CP4" s="1491"/>
      <c r="CQ4" s="1491"/>
      <c r="CR4" s="1491"/>
      <c r="CS4" s="1491"/>
      <c r="CT4" s="1491"/>
      <c r="CU4" s="1491"/>
      <c r="CV4" s="1491"/>
      <c r="CW4" s="1491"/>
      <c r="CX4" s="1491"/>
      <c r="CY4" s="1491"/>
      <c r="CZ4" s="1491"/>
      <c r="DA4" s="1491"/>
      <c r="DB4" s="1491"/>
      <c r="DC4" s="1491"/>
      <c r="DD4" s="1491"/>
      <c r="DE4" s="1491"/>
      <c r="DF4" s="1491"/>
      <c r="DG4" s="1491"/>
      <c r="DH4" s="1491"/>
      <c r="DI4" s="1491"/>
      <c r="DJ4" s="1491"/>
      <c r="DK4" s="1491"/>
      <c r="DL4" s="1491"/>
      <c r="DM4" s="1491"/>
      <c r="DN4" s="1491"/>
      <c r="DO4" s="1491"/>
      <c r="DP4" s="1491"/>
      <c r="DQ4" s="1491"/>
      <c r="DR4" s="1491"/>
      <c r="DS4" s="1491"/>
      <c r="DT4" s="1491"/>
      <c r="DU4" s="1491"/>
      <c r="DV4" s="1491"/>
      <c r="DW4" s="1491"/>
      <c r="DX4" s="1491"/>
      <c r="DY4" s="1491"/>
      <c r="DZ4" s="1491"/>
      <c r="EA4" s="1491"/>
      <c r="EB4" s="1491"/>
      <c r="EC4" s="1491"/>
      <c r="ED4" s="1491"/>
      <c r="EE4" s="1491"/>
      <c r="EF4" s="1491"/>
      <c r="EG4" s="1491"/>
      <c r="EH4" s="1491"/>
      <c r="EI4" s="1491"/>
      <c r="EJ4" s="1491"/>
      <c r="EK4" s="1491"/>
      <c r="EL4" s="1491"/>
      <c r="EM4" s="1491"/>
      <c r="EN4" s="1491"/>
      <c r="EO4" s="1491"/>
      <c r="EP4" s="1491"/>
      <c r="EQ4" s="1491"/>
      <c r="ER4" s="1491"/>
      <c r="ES4" s="1491"/>
      <c r="ET4" s="1491"/>
      <c r="EU4" s="1491"/>
      <c r="EV4" s="1491"/>
      <c r="EW4" s="1491"/>
      <c r="EX4" s="1491"/>
      <c r="EY4" s="1491"/>
      <c r="EZ4" s="1491"/>
      <c r="FA4" s="1491"/>
      <c r="FB4" s="1492"/>
      <c r="FC4" s="1496" t="s">
        <v>3357</v>
      </c>
      <c r="FD4" s="1497"/>
      <c r="FE4" s="1497"/>
      <c r="FF4" s="1497"/>
      <c r="FG4" s="1497"/>
      <c r="FH4" s="1497"/>
      <c r="FI4" s="1497"/>
      <c r="FJ4" s="1497"/>
      <c r="FK4" s="1497"/>
      <c r="FL4" s="1497"/>
      <c r="FM4" s="1497"/>
      <c r="FN4" s="1497"/>
      <c r="FO4" s="1497"/>
      <c r="FP4" s="1497"/>
      <c r="FQ4" s="1497"/>
      <c r="FR4" s="1497"/>
      <c r="FS4" s="1497"/>
      <c r="FT4" s="1497"/>
      <c r="FU4" s="1497"/>
      <c r="FV4" s="1497"/>
      <c r="FW4" s="1497"/>
      <c r="FX4" s="1497"/>
      <c r="FY4" s="1497"/>
      <c r="FZ4" s="1497"/>
      <c r="GA4" s="1497"/>
      <c r="GB4" s="1497"/>
      <c r="GC4" s="1497"/>
      <c r="GD4" s="1497"/>
      <c r="GE4" s="1497"/>
      <c r="GF4" s="1497"/>
      <c r="GG4" s="1497"/>
      <c r="GH4" s="1497"/>
      <c r="GI4" s="1497"/>
      <c r="GJ4" s="1497"/>
      <c r="GK4" s="1497"/>
      <c r="GL4" s="1497"/>
      <c r="GM4" s="1497"/>
      <c r="GN4" s="1497"/>
      <c r="GO4" s="1497"/>
      <c r="GP4" s="1497"/>
      <c r="GQ4" s="1497"/>
      <c r="GR4" s="1497"/>
      <c r="GS4" s="1497"/>
      <c r="GT4" s="1497"/>
      <c r="GU4" s="1497"/>
      <c r="GV4" s="1497"/>
      <c r="GW4" s="1498"/>
    </row>
    <row r="5" spans="2:205" ht="11.25" customHeight="1">
      <c r="B5" s="1513" t="s">
        <v>3419</v>
      </c>
      <c r="C5" s="1514"/>
      <c r="D5" s="1514"/>
      <c r="E5" s="1514"/>
      <c r="F5" s="1514"/>
      <c r="G5" s="1514"/>
      <c r="H5" s="1514"/>
      <c r="I5" s="1514"/>
      <c r="J5" s="1514"/>
      <c r="K5" s="1515"/>
      <c r="L5" s="1463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64"/>
      <c r="AP5" s="1464"/>
      <c r="AQ5" s="1470"/>
      <c r="AR5" s="1471"/>
      <c r="AS5" s="1471"/>
      <c r="AT5" s="1471"/>
      <c r="AU5" s="1471"/>
      <c r="AV5" s="1471"/>
      <c r="AW5" s="1471"/>
      <c r="AX5" s="1472"/>
      <c r="AY5" s="1476"/>
      <c r="AZ5" s="1477"/>
      <c r="BA5" s="1477"/>
      <c r="BB5" s="1477"/>
      <c r="BC5" s="1477"/>
      <c r="BD5" s="1478"/>
      <c r="BE5" s="1484" t="s">
        <v>3337</v>
      </c>
      <c r="BF5" s="1485"/>
      <c r="BG5" s="1485"/>
      <c r="BH5" s="1485"/>
      <c r="BI5" s="1485"/>
      <c r="BJ5" s="1485"/>
      <c r="BK5" s="1485"/>
      <c r="BL5" s="1485"/>
      <c r="BM5" s="1485"/>
      <c r="BN5" s="1485"/>
      <c r="BO5" s="1485"/>
      <c r="BP5" s="1485"/>
      <c r="BQ5" s="1485"/>
      <c r="BR5" s="1485"/>
      <c r="BS5" s="1485"/>
      <c r="BT5" s="1485"/>
      <c r="BU5" s="1485"/>
      <c r="BV5" s="1485"/>
      <c r="BW5" s="1485"/>
      <c r="BX5" s="1485"/>
      <c r="BY5" s="1485"/>
      <c r="BZ5" s="1485"/>
      <c r="CA5" s="1485"/>
      <c r="CB5" s="1485"/>
      <c r="CC5" s="1485"/>
      <c r="CD5" s="1485"/>
      <c r="CE5" s="1485"/>
      <c r="CF5" s="1485"/>
      <c r="CG5" s="1485"/>
      <c r="CH5" s="1485"/>
      <c r="CI5" s="1485"/>
      <c r="CJ5" s="1485"/>
      <c r="CK5" s="1485"/>
      <c r="CL5" s="1485"/>
      <c r="CM5" s="1485"/>
      <c r="CN5" s="1485"/>
      <c r="CO5" s="1485"/>
      <c r="CP5" s="1485"/>
      <c r="CQ5" s="1485"/>
      <c r="CR5" s="1485"/>
      <c r="CS5" s="1485"/>
      <c r="CT5" s="1485"/>
      <c r="CU5" s="1485"/>
      <c r="CV5" s="1485"/>
      <c r="CW5" s="1485"/>
      <c r="CX5" s="1485"/>
      <c r="CY5" s="1485"/>
      <c r="CZ5" s="1485"/>
      <c r="DA5" s="1485"/>
      <c r="DB5" s="1485"/>
      <c r="DC5" s="1485"/>
      <c r="DD5" s="1485"/>
      <c r="DE5" s="1485"/>
      <c r="DF5" s="1485"/>
      <c r="DG5" s="1485"/>
      <c r="DH5" s="1485"/>
      <c r="DI5" s="1486"/>
      <c r="DJ5" s="1490" t="s">
        <v>3355</v>
      </c>
      <c r="DK5" s="1491"/>
      <c r="DL5" s="1491"/>
      <c r="DM5" s="1491"/>
      <c r="DN5" s="1491"/>
      <c r="DO5" s="1491"/>
      <c r="DP5" s="1491"/>
      <c r="DQ5" s="1491"/>
      <c r="DR5" s="1491"/>
      <c r="DS5" s="1491"/>
      <c r="DT5" s="1491"/>
      <c r="DU5" s="1491"/>
      <c r="DV5" s="1491"/>
      <c r="DW5" s="1491"/>
      <c r="DX5" s="1491"/>
      <c r="DY5" s="1491"/>
      <c r="DZ5" s="1491"/>
      <c r="EA5" s="1491"/>
      <c r="EB5" s="1491"/>
      <c r="EC5" s="1491"/>
      <c r="ED5" s="1491"/>
      <c r="EE5" s="1491"/>
      <c r="EF5" s="1491"/>
      <c r="EG5" s="1491"/>
      <c r="EH5" s="1491"/>
      <c r="EI5" s="1491"/>
      <c r="EJ5" s="1491"/>
      <c r="EK5" s="1491"/>
      <c r="EL5" s="1491"/>
      <c r="EM5" s="1491"/>
      <c r="EN5" s="1491"/>
      <c r="EO5" s="1491"/>
      <c r="EP5" s="1491"/>
      <c r="EQ5" s="1491"/>
      <c r="ER5" s="1491"/>
      <c r="ES5" s="1491"/>
      <c r="ET5" s="1491"/>
      <c r="EU5" s="1491"/>
      <c r="EV5" s="1491"/>
      <c r="EW5" s="1491"/>
      <c r="EX5" s="1491"/>
      <c r="EY5" s="1491"/>
      <c r="EZ5" s="1491"/>
      <c r="FA5" s="1491"/>
      <c r="FB5" s="1492"/>
      <c r="FC5" s="1499"/>
      <c r="FD5" s="1500"/>
      <c r="FE5" s="1500"/>
      <c r="FF5" s="1500"/>
      <c r="FG5" s="1500"/>
      <c r="FH5" s="1500"/>
      <c r="FI5" s="1500"/>
      <c r="FJ5" s="1500"/>
      <c r="FK5" s="1500"/>
      <c r="FL5" s="1500"/>
      <c r="FM5" s="1500"/>
      <c r="FN5" s="1500"/>
      <c r="FO5" s="1500"/>
      <c r="FP5" s="1500"/>
      <c r="FQ5" s="1500"/>
      <c r="FR5" s="1500"/>
      <c r="FS5" s="1500"/>
      <c r="FT5" s="1500"/>
      <c r="FU5" s="1500"/>
      <c r="FV5" s="1500"/>
      <c r="FW5" s="1500"/>
      <c r="FX5" s="1500"/>
      <c r="FY5" s="1500"/>
      <c r="FZ5" s="1500"/>
      <c r="GA5" s="1500"/>
      <c r="GB5" s="1500"/>
      <c r="GC5" s="1500"/>
      <c r="GD5" s="1500"/>
      <c r="GE5" s="1500"/>
      <c r="GF5" s="1500"/>
      <c r="GG5" s="1500"/>
      <c r="GH5" s="1500"/>
      <c r="GI5" s="1500"/>
      <c r="GJ5" s="1500"/>
      <c r="GK5" s="1500"/>
      <c r="GL5" s="1500"/>
      <c r="GM5" s="1500"/>
      <c r="GN5" s="1500"/>
      <c r="GO5" s="1500"/>
      <c r="GP5" s="1500"/>
      <c r="GQ5" s="1500"/>
      <c r="GR5" s="1500"/>
      <c r="GS5" s="1500"/>
      <c r="GT5" s="1500"/>
      <c r="GU5" s="1500"/>
      <c r="GV5" s="1500"/>
      <c r="GW5" s="1501"/>
    </row>
    <row r="6" spans="2:205" ht="10.5" customHeight="1">
      <c r="B6" s="1479" t="s">
        <v>817</v>
      </c>
      <c r="C6" s="1480"/>
      <c r="D6" s="1480"/>
      <c r="E6" s="1480"/>
      <c r="F6" s="1480"/>
      <c r="G6" s="1480"/>
      <c r="H6" s="1480"/>
      <c r="I6" s="1480"/>
      <c r="J6" s="1480"/>
      <c r="K6" s="1481"/>
      <c r="L6" s="1465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73"/>
      <c r="AR6" s="1474"/>
      <c r="AS6" s="1474"/>
      <c r="AT6" s="1474"/>
      <c r="AU6" s="1474"/>
      <c r="AV6" s="1474"/>
      <c r="AW6" s="1474"/>
      <c r="AX6" s="1475"/>
      <c r="AY6" s="1476"/>
      <c r="AZ6" s="1477"/>
      <c r="BA6" s="1477"/>
      <c r="BB6" s="1477"/>
      <c r="BC6" s="1477"/>
      <c r="BD6" s="1478"/>
      <c r="BE6" s="1487" t="s">
        <v>3336</v>
      </c>
      <c r="BF6" s="1488"/>
      <c r="BG6" s="1488"/>
      <c r="BH6" s="1488"/>
      <c r="BI6" s="1488"/>
      <c r="BJ6" s="1488"/>
      <c r="BK6" s="1488"/>
      <c r="BL6" s="1488"/>
      <c r="BM6" s="1488"/>
      <c r="BN6" s="1488"/>
      <c r="BO6" s="1488"/>
      <c r="BP6" s="1488"/>
      <c r="BQ6" s="1488"/>
      <c r="BR6" s="1488"/>
      <c r="BS6" s="1488"/>
      <c r="BT6" s="1488"/>
      <c r="BU6" s="1488"/>
      <c r="BV6" s="1488"/>
      <c r="BW6" s="1488"/>
      <c r="BX6" s="1488"/>
      <c r="BY6" s="1488"/>
      <c r="BZ6" s="1488"/>
      <c r="CA6" s="1488"/>
      <c r="CB6" s="1488"/>
      <c r="CC6" s="1488"/>
      <c r="CD6" s="1488"/>
      <c r="CE6" s="1488"/>
      <c r="CF6" s="1488"/>
      <c r="CG6" s="1488"/>
      <c r="CH6" s="1488"/>
      <c r="CI6" s="1488"/>
      <c r="CJ6" s="1488"/>
      <c r="CK6" s="1488"/>
      <c r="CL6" s="1488"/>
      <c r="CM6" s="1488"/>
      <c r="CN6" s="1488"/>
      <c r="CO6" s="1488"/>
      <c r="CP6" s="1488"/>
      <c r="CQ6" s="1488"/>
      <c r="CR6" s="1488"/>
      <c r="CS6" s="1488"/>
      <c r="CT6" s="1488"/>
      <c r="CU6" s="1488"/>
      <c r="CV6" s="1488"/>
      <c r="CW6" s="1488"/>
      <c r="CX6" s="1488"/>
      <c r="CY6" s="1488"/>
      <c r="CZ6" s="1488"/>
      <c r="DA6" s="1488"/>
      <c r="DB6" s="1488"/>
      <c r="DC6" s="1488"/>
      <c r="DD6" s="1488"/>
      <c r="DE6" s="1488"/>
      <c r="DF6" s="1488"/>
      <c r="DG6" s="1488"/>
      <c r="DH6" s="1488"/>
      <c r="DI6" s="1489"/>
      <c r="DJ6" s="1490"/>
      <c r="DK6" s="1491"/>
      <c r="DL6" s="1491"/>
      <c r="DM6" s="1491"/>
      <c r="DN6" s="1491"/>
      <c r="DO6" s="1491"/>
      <c r="DP6" s="1491"/>
      <c r="DQ6" s="1491"/>
      <c r="DR6" s="1491"/>
      <c r="DS6" s="1491"/>
      <c r="DT6" s="1491"/>
      <c r="DU6" s="1491"/>
      <c r="DV6" s="1491"/>
      <c r="DW6" s="1491"/>
      <c r="DX6" s="1491"/>
      <c r="DY6" s="1491"/>
      <c r="DZ6" s="1491"/>
      <c r="EA6" s="1491"/>
      <c r="EB6" s="1491"/>
      <c r="EC6" s="1491"/>
      <c r="ED6" s="1491"/>
      <c r="EE6" s="1491"/>
      <c r="EF6" s="1491"/>
      <c r="EG6" s="1491"/>
      <c r="EH6" s="1491"/>
      <c r="EI6" s="1491"/>
      <c r="EJ6" s="1491"/>
      <c r="EK6" s="1491"/>
      <c r="EL6" s="1491"/>
      <c r="EM6" s="1491"/>
      <c r="EN6" s="1491"/>
      <c r="EO6" s="1491"/>
      <c r="EP6" s="1491"/>
      <c r="EQ6" s="1491"/>
      <c r="ER6" s="1491"/>
      <c r="ES6" s="1491"/>
      <c r="ET6" s="1491"/>
      <c r="EU6" s="1491"/>
      <c r="EV6" s="1491"/>
      <c r="EW6" s="1491"/>
      <c r="EX6" s="1491"/>
      <c r="EY6" s="1491"/>
      <c r="EZ6" s="1491"/>
      <c r="FA6" s="1491"/>
      <c r="FB6" s="1492"/>
      <c r="FC6" s="1493" t="s">
        <v>3356</v>
      </c>
      <c r="FD6" s="1494"/>
      <c r="FE6" s="1494"/>
      <c r="FF6" s="1494"/>
      <c r="FG6" s="1494"/>
      <c r="FH6" s="1494"/>
      <c r="FI6" s="1494"/>
      <c r="FJ6" s="1494"/>
      <c r="FK6" s="1494"/>
      <c r="FL6" s="1494"/>
      <c r="FM6" s="1494"/>
      <c r="FN6" s="1494"/>
      <c r="FO6" s="1494"/>
      <c r="FP6" s="1494"/>
      <c r="FQ6" s="1494"/>
      <c r="FR6" s="1494"/>
      <c r="FS6" s="1494"/>
      <c r="FT6" s="1494"/>
      <c r="FU6" s="1494"/>
      <c r="FV6" s="1494"/>
      <c r="FW6" s="1494"/>
      <c r="FX6" s="1494"/>
      <c r="FY6" s="1494"/>
      <c r="FZ6" s="1494"/>
      <c r="GA6" s="1494"/>
      <c r="GB6" s="1494"/>
      <c r="GC6" s="1494"/>
      <c r="GD6" s="1494"/>
      <c r="GE6" s="1494"/>
      <c r="GF6" s="1494"/>
      <c r="GG6" s="1494"/>
      <c r="GH6" s="1494"/>
      <c r="GI6" s="1494"/>
      <c r="GJ6" s="1494"/>
      <c r="GK6" s="1494"/>
      <c r="GL6" s="1494"/>
      <c r="GM6" s="1494"/>
      <c r="GN6" s="1494"/>
      <c r="GO6" s="1494"/>
      <c r="GP6" s="1494"/>
      <c r="GQ6" s="1494"/>
      <c r="GR6" s="1494"/>
      <c r="GS6" s="1494"/>
      <c r="GT6" s="1494"/>
      <c r="GU6" s="1494"/>
      <c r="GV6" s="1494"/>
      <c r="GW6" s="1495"/>
    </row>
    <row r="7" spans="2:205" s="691" customFormat="1" ht="25.5" customHeight="1">
      <c r="B7" s="1521" t="s">
        <v>2506</v>
      </c>
      <c r="C7" s="1521"/>
      <c r="D7" s="1521"/>
      <c r="E7" s="1521"/>
      <c r="F7" s="1521"/>
      <c r="G7" s="1521"/>
      <c r="H7" s="1521"/>
      <c r="I7" s="1521"/>
      <c r="J7" s="1521"/>
      <c r="K7" s="1521"/>
      <c r="L7" s="1518" t="s">
        <v>3359</v>
      </c>
      <c r="M7" s="1519"/>
      <c r="N7" s="1519"/>
      <c r="O7" s="1519"/>
      <c r="P7" s="1519"/>
      <c r="Q7" s="1519"/>
      <c r="R7" s="1519"/>
      <c r="S7" s="1519"/>
      <c r="T7" s="1519"/>
      <c r="U7" s="1519"/>
      <c r="V7" s="1519"/>
      <c r="W7" s="1519"/>
      <c r="X7" s="1519"/>
      <c r="Y7" s="1519"/>
      <c r="Z7" s="1519"/>
      <c r="AA7" s="1519"/>
      <c r="AB7" s="1519"/>
      <c r="AC7" s="1519"/>
      <c r="AD7" s="1519"/>
      <c r="AE7" s="1519"/>
      <c r="AF7" s="1519"/>
      <c r="AG7" s="1519"/>
      <c r="AH7" s="1519"/>
      <c r="AI7" s="1519"/>
      <c r="AJ7" s="1519"/>
      <c r="AK7" s="1519"/>
      <c r="AL7" s="1519"/>
      <c r="AM7" s="1519"/>
      <c r="AN7" s="1519"/>
      <c r="AO7" s="1519"/>
      <c r="AP7" s="1519"/>
      <c r="AQ7" s="1520" t="s">
        <v>944</v>
      </c>
      <c r="AR7" s="1520"/>
      <c r="AS7" s="1520"/>
      <c r="AT7" s="1520"/>
      <c r="AU7" s="1520"/>
      <c r="AV7" s="1520"/>
      <c r="AW7" s="1520"/>
      <c r="AX7" s="1520"/>
      <c r="AY7" s="703"/>
      <c r="AZ7" s="704"/>
      <c r="BA7" s="1509" t="str">
        <f>MID(SUVAHAVUJ!AD17,1,1)</f>
        <v xml:space="preserve"> </v>
      </c>
      <c r="BB7" s="1509"/>
      <c r="BC7" s="1509"/>
      <c r="BD7" s="1509"/>
      <c r="BE7" s="1509"/>
      <c r="BF7" s="1509"/>
      <c r="BG7" s="1509" t="str">
        <f>MID(SUVAHAVUJ!AD17,2,1)</f>
        <v xml:space="preserve"> </v>
      </c>
      <c r="BH7" s="1509"/>
      <c r="BI7" s="1509"/>
      <c r="BJ7" s="1509"/>
      <c r="BK7" s="1509"/>
      <c r="BL7" s="1509" t="str">
        <f>MID(SUVAHAVUJ!AD17,3,1)</f>
        <v xml:space="preserve"> </v>
      </c>
      <c r="BM7" s="1509"/>
      <c r="BN7" s="1509"/>
      <c r="BO7" s="1509"/>
      <c r="BP7" s="1509"/>
      <c r="BQ7" s="1509"/>
      <c r="BR7" s="1509" t="str">
        <f>MID(SUVAHAVUJ!AD17,4,1)</f>
        <v xml:space="preserve"> </v>
      </c>
      <c r="BS7" s="1509"/>
      <c r="BT7" s="1509"/>
      <c r="BU7" s="1509"/>
      <c r="BV7" s="1509"/>
      <c r="BW7" s="1509" t="str">
        <f>MID(SUVAHAVUJ!AD17,5,1)</f>
        <v xml:space="preserve"> </v>
      </c>
      <c r="BX7" s="1509"/>
      <c r="BY7" s="1509"/>
      <c r="BZ7" s="1509"/>
      <c r="CA7" s="1509"/>
      <c r="CB7" s="1509"/>
      <c r="CC7" s="1509" t="str">
        <f>MID(SUVAHAVUJ!AD17,6,1)</f>
        <v xml:space="preserve"> </v>
      </c>
      <c r="CD7" s="1509"/>
      <c r="CE7" s="1509"/>
      <c r="CF7" s="1509"/>
      <c r="CG7" s="1509"/>
      <c r="CH7" s="1509" t="str">
        <f>MID(SUVAHAVUJ!AD17,7,1)</f>
        <v xml:space="preserve"> </v>
      </c>
      <c r="CI7" s="1509"/>
      <c r="CJ7" s="1509"/>
      <c r="CK7" s="1509"/>
      <c r="CL7" s="1509"/>
      <c r="CM7" s="1509"/>
      <c r="CN7" s="1509" t="str">
        <f>MID(SUVAHAVUJ!AD17,8,1)</f>
        <v xml:space="preserve"> </v>
      </c>
      <c r="CO7" s="1509"/>
      <c r="CP7" s="1509"/>
      <c r="CQ7" s="1509"/>
      <c r="CR7" s="1509"/>
      <c r="CS7" s="1509" t="str">
        <f>MID(SUVAHAVUJ!AD17,9,1)</f>
        <v xml:space="preserve"> </v>
      </c>
      <c r="CT7" s="1509"/>
      <c r="CU7" s="1509"/>
      <c r="CV7" s="1509"/>
      <c r="CW7" s="1509"/>
      <c r="CX7" s="1509"/>
      <c r="CY7" s="1509" t="str">
        <f>MID(SUVAHAVUJ!AD17,10,1)</f>
        <v xml:space="preserve"> </v>
      </c>
      <c r="CZ7" s="1509"/>
      <c r="DA7" s="1509"/>
      <c r="DB7" s="1509"/>
      <c r="DC7" s="1509"/>
      <c r="DD7" s="1509" t="str">
        <f>MID(SUVAHAVUJ!AD17,11,1)</f>
        <v>0</v>
      </c>
      <c r="DE7" s="1509"/>
      <c r="DF7" s="1509"/>
      <c r="DG7" s="1509"/>
      <c r="DH7" s="1509"/>
      <c r="DI7" s="1525"/>
      <c r="DJ7" s="703"/>
      <c r="DK7" s="704"/>
      <c r="DL7" s="1509" t="str">
        <f>MID(SUVAHAVUJ!AE17,1,1)</f>
        <v xml:space="preserve"> </v>
      </c>
      <c r="DM7" s="1509"/>
      <c r="DN7" s="1509"/>
      <c r="DO7" s="1509"/>
      <c r="DP7" s="1509"/>
      <c r="DQ7" s="1509"/>
      <c r="DR7" s="1509" t="str">
        <f>MID(SUVAHAVUJ!AE17,2,1)</f>
        <v xml:space="preserve"> </v>
      </c>
      <c r="DS7" s="1509"/>
      <c r="DT7" s="1509"/>
      <c r="DU7" s="1509"/>
      <c r="DV7" s="1509"/>
      <c r="DW7" s="1509" t="str">
        <f>MID(SUVAHAVUJ!AE17,3,1)</f>
        <v xml:space="preserve"> </v>
      </c>
      <c r="DX7" s="1509"/>
      <c r="DY7" s="1509"/>
      <c r="DZ7" s="1509"/>
      <c r="EA7" s="1509"/>
      <c r="EB7" s="1509"/>
      <c r="EC7" s="1509" t="str">
        <f>MID(SUVAHAVUJ!AE17,4,1)</f>
        <v xml:space="preserve"> </v>
      </c>
      <c r="ED7" s="1509"/>
      <c r="EE7" s="1509"/>
      <c r="EF7" s="1509"/>
      <c r="EG7" s="1509"/>
      <c r="EH7" s="1509" t="str">
        <f>MID(SUVAHAVUJ!AE17,5,1)</f>
        <v xml:space="preserve"> </v>
      </c>
      <c r="EI7" s="1509"/>
      <c r="EJ7" s="1509"/>
      <c r="EK7" s="1509"/>
      <c r="EL7" s="1509"/>
      <c r="EM7" s="1509"/>
      <c r="EN7" s="1509" t="str">
        <f>MID(SUVAHAVUJ!AE17,6,1)</f>
        <v xml:space="preserve"> </v>
      </c>
      <c r="EO7" s="1509"/>
      <c r="EP7" s="1509"/>
      <c r="EQ7" s="1509"/>
      <c r="ER7" s="1509"/>
      <c r="ES7" s="1509" t="str">
        <f>MID(SUVAHAVUJ!AE17,7,1)</f>
        <v xml:space="preserve"> </v>
      </c>
      <c r="ET7" s="1509"/>
      <c r="EU7" s="1509"/>
      <c r="EV7" s="1509"/>
      <c r="EW7" s="1509"/>
      <c r="EX7" s="1509"/>
      <c r="EY7" s="1509" t="str">
        <f>MID(SUVAHAVUJ!AE17,8,1)</f>
        <v xml:space="preserve"> </v>
      </c>
      <c r="EZ7" s="1509"/>
      <c r="FA7" s="1509"/>
      <c r="FB7" s="1509"/>
      <c r="FC7" s="1509"/>
      <c r="FD7" s="1509" t="str">
        <f>MID(SUVAHAVUJ!AE17,9,1)</f>
        <v xml:space="preserve"> </v>
      </c>
      <c r="FE7" s="1509"/>
      <c r="FF7" s="1509"/>
      <c r="FG7" s="1509"/>
      <c r="FH7" s="1509"/>
      <c r="FI7" s="1509"/>
      <c r="FJ7" s="1509" t="str">
        <f>MID(SUVAHAVUJ!AE17,10,1)</f>
        <v xml:space="preserve"> </v>
      </c>
      <c r="FK7" s="1509"/>
      <c r="FL7" s="1509"/>
      <c r="FM7" s="1509"/>
      <c r="FN7" s="1509"/>
      <c r="FO7" s="1516" t="str">
        <f>MID(SUVAHAVUJ!AE17,11,1)</f>
        <v>0</v>
      </c>
      <c r="FP7" s="1516"/>
      <c r="FQ7" s="1516"/>
      <c r="FR7" s="1516"/>
      <c r="FS7" s="1522"/>
      <c r="FT7" s="1506"/>
      <c r="FU7" s="1506"/>
      <c r="FV7" s="1506"/>
      <c r="FW7" s="1506"/>
      <c r="FX7" s="1506"/>
      <c r="FY7" s="1506"/>
      <c r="FZ7" s="1506"/>
      <c r="GA7" s="1506"/>
      <c r="GB7" s="1506"/>
      <c r="GC7" s="1506"/>
      <c r="GD7" s="1506"/>
      <c r="GE7" s="1506"/>
      <c r="GF7" s="1506"/>
      <c r="GG7" s="1506"/>
      <c r="GH7" s="1506"/>
      <c r="GI7" s="1506"/>
      <c r="GJ7" s="1506"/>
      <c r="GK7" s="1506"/>
      <c r="GL7" s="1506"/>
      <c r="GM7" s="1506"/>
      <c r="GN7" s="1506"/>
      <c r="GO7" s="1506"/>
      <c r="GP7" s="1506"/>
      <c r="GQ7" s="1506"/>
      <c r="GR7" s="1506"/>
      <c r="GS7" s="1506"/>
      <c r="GT7" s="1506"/>
      <c r="GU7" s="1506"/>
      <c r="GV7" s="1506"/>
      <c r="GW7" s="1506"/>
    </row>
    <row r="8" spans="2:205" ht="22.5" customHeight="1">
      <c r="B8" s="1521"/>
      <c r="C8" s="1521"/>
      <c r="D8" s="1521"/>
      <c r="E8" s="1521"/>
      <c r="F8" s="1521"/>
      <c r="G8" s="1521"/>
      <c r="H8" s="1521"/>
      <c r="I8" s="1521"/>
      <c r="J8" s="1521"/>
      <c r="K8" s="1521"/>
      <c r="L8" s="1519"/>
      <c r="M8" s="1519"/>
      <c r="N8" s="1519"/>
      <c r="O8" s="1519"/>
      <c r="P8" s="1519"/>
      <c r="Q8" s="1519"/>
      <c r="R8" s="1519"/>
      <c r="S8" s="1519"/>
      <c r="T8" s="1519"/>
      <c r="U8" s="1519"/>
      <c r="V8" s="1519"/>
      <c r="W8" s="1519"/>
      <c r="X8" s="1519"/>
      <c r="Y8" s="1519"/>
      <c r="Z8" s="1519"/>
      <c r="AA8" s="1519"/>
      <c r="AB8" s="1519"/>
      <c r="AC8" s="1519"/>
      <c r="AD8" s="1519"/>
      <c r="AE8" s="1519"/>
      <c r="AF8" s="1519"/>
      <c r="AG8" s="1519"/>
      <c r="AH8" s="1519"/>
      <c r="AI8" s="1519"/>
      <c r="AJ8" s="1519"/>
      <c r="AK8" s="1519"/>
      <c r="AL8" s="1519"/>
      <c r="AM8" s="1519"/>
      <c r="AN8" s="1519"/>
      <c r="AO8" s="1519"/>
      <c r="AP8" s="1519"/>
      <c r="AQ8" s="1520"/>
      <c r="AR8" s="1520"/>
      <c r="AS8" s="1520"/>
      <c r="AT8" s="1520"/>
      <c r="AU8" s="1520"/>
      <c r="AV8" s="1520"/>
      <c r="AW8" s="1520"/>
      <c r="AX8" s="1520"/>
      <c r="AY8" s="703"/>
      <c r="AZ8" s="704"/>
      <c r="BA8" s="1509" t="str">
        <f>MID(SUVAHAVUJ!AF17,1,1)</f>
        <v xml:space="preserve"> </v>
      </c>
      <c r="BB8" s="1509"/>
      <c r="BC8" s="1509"/>
      <c r="BD8" s="1509"/>
      <c r="BE8" s="1509"/>
      <c r="BF8" s="1509"/>
      <c r="BG8" s="1509" t="str">
        <f>MID(SUVAHAVUJ!AF17,2,1)</f>
        <v xml:space="preserve"> </v>
      </c>
      <c r="BH8" s="1509"/>
      <c r="BI8" s="1509"/>
      <c r="BJ8" s="1509"/>
      <c r="BK8" s="1509"/>
      <c r="BL8" s="1509" t="str">
        <f>MID(SUVAHAVUJ!AF17,3,1)</f>
        <v xml:space="preserve"> </v>
      </c>
      <c r="BM8" s="1509"/>
      <c r="BN8" s="1509"/>
      <c r="BO8" s="1509"/>
      <c r="BP8" s="1509"/>
      <c r="BQ8" s="1509"/>
      <c r="BR8" s="1509" t="str">
        <f>MID(SUVAHAVUJ!AF17,4,1)</f>
        <v xml:space="preserve"> </v>
      </c>
      <c r="BS8" s="1509"/>
      <c r="BT8" s="1509"/>
      <c r="BU8" s="1509"/>
      <c r="BV8" s="1509"/>
      <c r="BW8" s="1509" t="str">
        <f>MID(SUVAHAVUJ!AF17,5,1)</f>
        <v xml:space="preserve"> </v>
      </c>
      <c r="BX8" s="1509"/>
      <c r="BY8" s="1509"/>
      <c r="BZ8" s="1509"/>
      <c r="CA8" s="1509"/>
      <c r="CB8" s="1509"/>
      <c r="CC8" s="1509" t="str">
        <f>MID(SUVAHAVUJ!AF17,6,1)</f>
        <v xml:space="preserve"> </v>
      </c>
      <c r="CD8" s="1509"/>
      <c r="CE8" s="1509"/>
      <c r="CF8" s="1509"/>
      <c r="CG8" s="1509"/>
      <c r="CH8" s="1509" t="str">
        <f>MID(SUVAHAVUJ!AF17,7,1)</f>
        <v xml:space="preserve"> </v>
      </c>
      <c r="CI8" s="1509"/>
      <c r="CJ8" s="1509"/>
      <c r="CK8" s="1509"/>
      <c r="CL8" s="1509"/>
      <c r="CM8" s="1509"/>
      <c r="CN8" s="1509" t="str">
        <f>MID(SUVAHAVUJ!AF17,8,1)</f>
        <v xml:space="preserve"> </v>
      </c>
      <c r="CO8" s="1509"/>
      <c r="CP8" s="1509"/>
      <c r="CQ8" s="1509"/>
      <c r="CR8" s="1509"/>
      <c r="CS8" s="1509" t="str">
        <f>MID(SUVAHAVUJ!AF17,9,1)</f>
        <v xml:space="preserve"> </v>
      </c>
      <c r="CT8" s="1509"/>
      <c r="CU8" s="1509"/>
      <c r="CV8" s="1509"/>
      <c r="CW8" s="1509"/>
      <c r="CX8" s="1509"/>
      <c r="CY8" s="1509" t="str">
        <f>MID(SUVAHAVUJ!AF17,10,1)</f>
        <v xml:space="preserve"> </v>
      </c>
      <c r="CZ8" s="1509"/>
      <c r="DA8" s="1509"/>
      <c r="DB8" s="1509"/>
      <c r="DC8" s="1509"/>
      <c r="DD8" s="1509" t="str">
        <f>MID(SUVAHAVUJ!AF17,11,1)</f>
        <v>0</v>
      </c>
      <c r="DE8" s="1509"/>
      <c r="DF8" s="1509"/>
      <c r="DG8" s="1509"/>
      <c r="DH8" s="1509"/>
      <c r="DI8" s="1525"/>
      <c r="DJ8" s="1507"/>
      <c r="DK8" s="1507"/>
      <c r="DL8" s="1507"/>
      <c r="DM8" s="1507"/>
      <c r="DN8" s="1507"/>
      <c r="DO8" s="1507"/>
      <c r="DP8" s="1507"/>
      <c r="DQ8" s="1507"/>
      <c r="DR8" s="1507"/>
      <c r="DS8" s="1507"/>
      <c r="DT8" s="1507"/>
      <c r="DU8" s="1507"/>
      <c r="DV8" s="1507"/>
      <c r="DW8" s="1507"/>
      <c r="DX8" s="1507"/>
      <c r="DY8" s="1507"/>
      <c r="DZ8" s="1507"/>
      <c r="EA8" s="1507"/>
      <c r="EB8" s="1507"/>
      <c r="EC8" s="1507"/>
      <c r="ED8" s="1507"/>
      <c r="EE8" s="1507"/>
      <c r="EF8" s="1507"/>
      <c r="EG8" s="1507"/>
      <c r="EH8" s="1507"/>
      <c r="EI8" s="1507"/>
      <c r="EJ8" s="1507"/>
      <c r="EK8" s="1507"/>
      <c r="EL8" s="1507"/>
      <c r="EM8" s="1507"/>
      <c r="EN8" s="703"/>
      <c r="EO8" s="704"/>
      <c r="EP8" s="1509" t="str">
        <f>MID(SUVAHAVUJ!AG17,1,1)</f>
        <v xml:space="preserve"> </v>
      </c>
      <c r="EQ8" s="1509"/>
      <c r="ER8" s="1509"/>
      <c r="ES8" s="1509"/>
      <c r="ET8" s="1509"/>
      <c r="EU8" s="1509"/>
      <c r="EV8" s="1509" t="str">
        <f>MID(SUVAHAVUJ!AG17,2,1)</f>
        <v xml:space="preserve"> </v>
      </c>
      <c r="EW8" s="1509"/>
      <c r="EX8" s="1509"/>
      <c r="EY8" s="1509"/>
      <c r="EZ8" s="1509"/>
      <c r="FA8" s="1509" t="str">
        <f>MID(SUVAHAVUJ!AG17,3,1)</f>
        <v xml:space="preserve"> </v>
      </c>
      <c r="FB8" s="1509"/>
      <c r="FC8" s="1509"/>
      <c r="FD8" s="1509"/>
      <c r="FE8" s="1509"/>
      <c r="FF8" s="1509"/>
      <c r="FG8" s="1509" t="str">
        <f>MID(SUVAHAVUJ!AG17,4,1)</f>
        <v xml:space="preserve"> </v>
      </c>
      <c r="FH8" s="1509"/>
      <c r="FI8" s="1509"/>
      <c r="FJ8" s="1509"/>
      <c r="FK8" s="1509"/>
      <c r="FL8" s="1509" t="str">
        <f>MID(SUVAHAVUJ!AG17,5,1)</f>
        <v xml:space="preserve"> </v>
      </c>
      <c r="FM8" s="1509"/>
      <c r="FN8" s="1509"/>
      <c r="FO8" s="1509"/>
      <c r="FP8" s="1509"/>
      <c r="FQ8" s="1509"/>
      <c r="FR8" s="1509" t="str">
        <f>MID(SUVAHAVUJ!AG17,6,1)</f>
        <v xml:space="preserve"> </v>
      </c>
      <c r="FS8" s="1509"/>
      <c r="FT8" s="1509"/>
      <c r="FU8" s="1509"/>
      <c r="FV8" s="1509"/>
      <c r="FW8" s="1509" t="str">
        <f>MID(SUVAHAVUJ!AG17,7,1)</f>
        <v xml:space="preserve"> </v>
      </c>
      <c r="FX8" s="1509"/>
      <c r="FY8" s="1509"/>
      <c r="FZ8" s="1509"/>
      <c r="GA8" s="1509"/>
      <c r="GB8" s="1509"/>
      <c r="GC8" s="1509" t="str">
        <f>MID(SUVAHAVUJ!AG17,8,1)</f>
        <v xml:space="preserve"> </v>
      </c>
      <c r="GD8" s="1509"/>
      <c r="GE8" s="1509"/>
      <c r="GF8" s="1509"/>
      <c r="GG8" s="1509"/>
      <c r="GH8" s="1509" t="str">
        <f>MID(SUVAHAVUJ!AG17,9,1)</f>
        <v xml:space="preserve"> </v>
      </c>
      <c r="GI8" s="1509"/>
      <c r="GJ8" s="1509"/>
      <c r="GK8" s="1509"/>
      <c r="GL8" s="1509"/>
      <c r="GM8" s="1509"/>
      <c r="GN8" s="1509" t="str">
        <f>MID(SUVAHAVUJ!AG17,10,1)</f>
        <v xml:space="preserve"> </v>
      </c>
      <c r="GO8" s="1509"/>
      <c r="GP8" s="1509"/>
      <c r="GQ8" s="1509"/>
      <c r="GR8" s="1509"/>
      <c r="GS8" s="1516" t="str">
        <f>MID(SUVAHAVUJ!AG17,11,1)</f>
        <v>0</v>
      </c>
      <c r="GT8" s="1516"/>
      <c r="GU8" s="1516"/>
      <c r="GV8" s="1516"/>
      <c r="GW8" s="1522"/>
    </row>
    <row r="9" spans="2:205" s="691" customFormat="1" ht="25.5" customHeight="1">
      <c r="B9" s="1521" t="s">
        <v>2508</v>
      </c>
      <c r="C9" s="1521"/>
      <c r="D9" s="1521"/>
      <c r="E9" s="1521"/>
      <c r="F9" s="1521"/>
      <c r="G9" s="1521"/>
      <c r="H9" s="1521"/>
      <c r="I9" s="1521"/>
      <c r="J9" s="1521"/>
      <c r="K9" s="1521"/>
      <c r="L9" s="1518" t="s">
        <v>3360</v>
      </c>
      <c r="M9" s="1519"/>
      <c r="N9" s="1519"/>
      <c r="O9" s="1519"/>
      <c r="P9" s="1519"/>
      <c r="Q9" s="1519"/>
      <c r="R9" s="1519"/>
      <c r="S9" s="1519"/>
      <c r="T9" s="1519"/>
      <c r="U9" s="1519"/>
      <c r="V9" s="1519"/>
      <c r="W9" s="1519"/>
      <c r="X9" s="1519"/>
      <c r="Y9" s="1519"/>
      <c r="Z9" s="1519"/>
      <c r="AA9" s="1519"/>
      <c r="AB9" s="1519"/>
      <c r="AC9" s="1519"/>
      <c r="AD9" s="1519"/>
      <c r="AE9" s="1519"/>
      <c r="AF9" s="1519"/>
      <c r="AG9" s="1519"/>
      <c r="AH9" s="1519"/>
      <c r="AI9" s="1519"/>
      <c r="AJ9" s="1519"/>
      <c r="AK9" s="1519"/>
      <c r="AL9" s="1519"/>
      <c r="AM9" s="1519"/>
      <c r="AN9" s="1519"/>
      <c r="AO9" s="1519"/>
      <c r="AP9" s="1519"/>
      <c r="AQ9" s="1520" t="s">
        <v>798</v>
      </c>
      <c r="AR9" s="1520"/>
      <c r="AS9" s="1520"/>
      <c r="AT9" s="1520"/>
      <c r="AU9" s="1520"/>
      <c r="AV9" s="1520"/>
      <c r="AW9" s="1520"/>
      <c r="AX9" s="1520"/>
      <c r="AY9" s="703"/>
      <c r="AZ9" s="704"/>
      <c r="BA9" s="1509" t="str">
        <f>MID(SUVAHAVUJ!AD18,1,1)</f>
        <v xml:space="preserve"> </v>
      </c>
      <c r="BB9" s="1509"/>
      <c r="BC9" s="1509"/>
      <c r="BD9" s="1509"/>
      <c r="BE9" s="1509"/>
      <c r="BF9" s="1509"/>
      <c r="BG9" s="1509" t="str">
        <f>MID(SUVAHAVUJ!AD18,2,1)</f>
        <v xml:space="preserve"> </v>
      </c>
      <c r="BH9" s="1509"/>
      <c r="BI9" s="1509"/>
      <c r="BJ9" s="1509"/>
      <c r="BK9" s="1509"/>
      <c r="BL9" s="1509" t="str">
        <f>MID(SUVAHAVUJ!AD18,3,1)</f>
        <v xml:space="preserve"> </v>
      </c>
      <c r="BM9" s="1509"/>
      <c r="BN9" s="1509"/>
      <c r="BO9" s="1509"/>
      <c r="BP9" s="1509"/>
      <c r="BQ9" s="1509"/>
      <c r="BR9" s="1509" t="str">
        <f>MID(SUVAHAVUJ!AD18,4,1)</f>
        <v xml:space="preserve"> </v>
      </c>
      <c r="BS9" s="1509"/>
      <c r="BT9" s="1509"/>
      <c r="BU9" s="1509"/>
      <c r="BV9" s="1509"/>
      <c r="BW9" s="1509" t="str">
        <f>MID(SUVAHAVUJ!AD18,5,1)</f>
        <v xml:space="preserve"> </v>
      </c>
      <c r="BX9" s="1509"/>
      <c r="BY9" s="1509"/>
      <c r="BZ9" s="1509"/>
      <c r="CA9" s="1509"/>
      <c r="CB9" s="1509"/>
      <c r="CC9" s="1509" t="str">
        <f>MID(SUVAHAVUJ!AD18,6,1)</f>
        <v xml:space="preserve"> </v>
      </c>
      <c r="CD9" s="1509"/>
      <c r="CE9" s="1509"/>
      <c r="CF9" s="1509"/>
      <c r="CG9" s="1509"/>
      <c r="CH9" s="1509" t="str">
        <f>MID(SUVAHAVUJ!AD18,7,1)</f>
        <v xml:space="preserve"> </v>
      </c>
      <c r="CI9" s="1509"/>
      <c r="CJ9" s="1509"/>
      <c r="CK9" s="1509"/>
      <c r="CL9" s="1509"/>
      <c r="CM9" s="1509"/>
      <c r="CN9" s="1509" t="str">
        <f>MID(SUVAHAVUJ!AD18,8,1)</f>
        <v xml:space="preserve"> </v>
      </c>
      <c r="CO9" s="1509"/>
      <c r="CP9" s="1509"/>
      <c r="CQ9" s="1509"/>
      <c r="CR9" s="1509"/>
      <c r="CS9" s="1509" t="str">
        <f>MID(SUVAHAVUJ!AD18,9,1)</f>
        <v xml:space="preserve"> </v>
      </c>
      <c r="CT9" s="1509"/>
      <c r="CU9" s="1509"/>
      <c r="CV9" s="1509"/>
      <c r="CW9" s="1509"/>
      <c r="CX9" s="1509"/>
      <c r="CY9" s="1509" t="str">
        <f>MID(SUVAHAVUJ!AD18,10,1)</f>
        <v xml:space="preserve"> </v>
      </c>
      <c r="CZ9" s="1509"/>
      <c r="DA9" s="1509"/>
      <c r="DB9" s="1509"/>
      <c r="DC9" s="1509"/>
      <c r="DD9" s="1509" t="str">
        <f>MID(SUVAHAVUJ!AD18,11,1)</f>
        <v>0</v>
      </c>
      <c r="DE9" s="1509"/>
      <c r="DF9" s="1509"/>
      <c r="DG9" s="1509"/>
      <c r="DH9" s="1509"/>
      <c r="DI9" s="1525"/>
      <c r="DJ9" s="703"/>
      <c r="DK9" s="704"/>
      <c r="DL9" s="1509" t="str">
        <f>MID(SUVAHAVUJ!AE18,1,1)</f>
        <v xml:space="preserve"> </v>
      </c>
      <c r="DM9" s="1509"/>
      <c r="DN9" s="1509"/>
      <c r="DO9" s="1509"/>
      <c r="DP9" s="1509"/>
      <c r="DQ9" s="1509"/>
      <c r="DR9" s="1509" t="str">
        <f>MID(SUVAHAVUJ!AE18,2,1)</f>
        <v xml:space="preserve"> </v>
      </c>
      <c r="DS9" s="1509"/>
      <c r="DT9" s="1509"/>
      <c r="DU9" s="1509"/>
      <c r="DV9" s="1509"/>
      <c r="DW9" s="1509" t="str">
        <f>MID(SUVAHAVUJ!AE18,3,1)</f>
        <v xml:space="preserve"> </v>
      </c>
      <c r="DX9" s="1509"/>
      <c r="DY9" s="1509"/>
      <c r="DZ9" s="1509"/>
      <c r="EA9" s="1509"/>
      <c r="EB9" s="1509"/>
      <c r="EC9" s="1509" t="str">
        <f>MID(SUVAHAVUJ!AE18,4,1)</f>
        <v xml:space="preserve"> </v>
      </c>
      <c r="ED9" s="1509"/>
      <c r="EE9" s="1509"/>
      <c r="EF9" s="1509"/>
      <c r="EG9" s="1509"/>
      <c r="EH9" s="1509" t="str">
        <f>MID(SUVAHAVUJ!AE18,5,1)</f>
        <v xml:space="preserve"> </v>
      </c>
      <c r="EI9" s="1509"/>
      <c r="EJ9" s="1509"/>
      <c r="EK9" s="1509"/>
      <c r="EL9" s="1509"/>
      <c r="EM9" s="1509"/>
      <c r="EN9" s="1509" t="str">
        <f>MID(SUVAHAVUJ!AE18,6,1)</f>
        <v xml:space="preserve"> </v>
      </c>
      <c r="EO9" s="1509"/>
      <c r="EP9" s="1509"/>
      <c r="EQ9" s="1509"/>
      <c r="ER9" s="1509"/>
      <c r="ES9" s="1509" t="str">
        <f>MID(SUVAHAVUJ!AE18,7,1)</f>
        <v xml:space="preserve"> </v>
      </c>
      <c r="ET9" s="1509"/>
      <c r="EU9" s="1509"/>
      <c r="EV9" s="1509"/>
      <c r="EW9" s="1509"/>
      <c r="EX9" s="1509"/>
      <c r="EY9" s="1509" t="str">
        <f>MID(SUVAHAVUJ!AE18,8,1)</f>
        <v xml:space="preserve"> </v>
      </c>
      <c r="EZ9" s="1509"/>
      <c r="FA9" s="1509"/>
      <c r="FB9" s="1509"/>
      <c r="FC9" s="1509"/>
      <c r="FD9" s="1509" t="str">
        <f>MID(SUVAHAVUJ!AE18,9,1)</f>
        <v xml:space="preserve"> </v>
      </c>
      <c r="FE9" s="1509"/>
      <c r="FF9" s="1509"/>
      <c r="FG9" s="1509"/>
      <c r="FH9" s="1509"/>
      <c r="FI9" s="1509"/>
      <c r="FJ9" s="1509" t="str">
        <f>MID(SUVAHAVUJ!AE18,10,1)</f>
        <v xml:space="preserve"> </v>
      </c>
      <c r="FK9" s="1509"/>
      <c r="FL9" s="1509"/>
      <c r="FM9" s="1509"/>
      <c r="FN9" s="1509"/>
      <c r="FO9" s="1516" t="str">
        <f>MID(SUVAHAVUJ!AE18,11,1)</f>
        <v>0</v>
      </c>
      <c r="FP9" s="1516"/>
      <c r="FQ9" s="1516"/>
      <c r="FR9" s="1516"/>
      <c r="FS9" s="1522"/>
      <c r="FT9" s="1506"/>
      <c r="FU9" s="1506"/>
      <c r="FV9" s="1506"/>
      <c r="FW9" s="1506"/>
      <c r="FX9" s="1506"/>
      <c r="FY9" s="1506"/>
      <c r="FZ9" s="1506"/>
      <c r="GA9" s="1506"/>
      <c r="GB9" s="1506"/>
      <c r="GC9" s="1506"/>
      <c r="GD9" s="1506"/>
      <c r="GE9" s="1506"/>
      <c r="GF9" s="1506"/>
      <c r="GG9" s="1506"/>
      <c r="GH9" s="1506"/>
      <c r="GI9" s="1506"/>
      <c r="GJ9" s="1506"/>
      <c r="GK9" s="1506"/>
      <c r="GL9" s="1506"/>
      <c r="GM9" s="1506"/>
      <c r="GN9" s="1506"/>
      <c r="GO9" s="1506"/>
      <c r="GP9" s="1506"/>
      <c r="GQ9" s="1506"/>
      <c r="GR9" s="1506"/>
      <c r="GS9" s="1506"/>
      <c r="GT9" s="1506"/>
      <c r="GU9" s="1506"/>
      <c r="GV9" s="1506"/>
      <c r="GW9" s="1506"/>
    </row>
    <row r="10" spans="2:205" ht="21" customHeight="1">
      <c r="B10" s="1521"/>
      <c r="C10" s="1521"/>
      <c r="D10" s="1521"/>
      <c r="E10" s="1521"/>
      <c r="F10" s="1521"/>
      <c r="G10" s="1521"/>
      <c r="H10" s="1521"/>
      <c r="I10" s="1521"/>
      <c r="J10" s="1521"/>
      <c r="K10" s="1521"/>
      <c r="L10" s="1519"/>
      <c r="M10" s="1519"/>
      <c r="N10" s="1519"/>
      <c r="O10" s="1519"/>
      <c r="P10" s="1519"/>
      <c r="Q10" s="1519"/>
      <c r="R10" s="1519"/>
      <c r="S10" s="1519"/>
      <c r="T10" s="1519"/>
      <c r="U10" s="1519"/>
      <c r="V10" s="1519"/>
      <c r="W10" s="1519"/>
      <c r="X10" s="1519"/>
      <c r="Y10" s="1519"/>
      <c r="Z10" s="1519"/>
      <c r="AA10" s="1519"/>
      <c r="AB10" s="1519"/>
      <c r="AC10" s="1519"/>
      <c r="AD10" s="1519"/>
      <c r="AE10" s="1519"/>
      <c r="AF10" s="1519"/>
      <c r="AG10" s="1519"/>
      <c r="AH10" s="1519"/>
      <c r="AI10" s="1519"/>
      <c r="AJ10" s="1519"/>
      <c r="AK10" s="1519"/>
      <c r="AL10" s="1519"/>
      <c r="AM10" s="1519"/>
      <c r="AN10" s="1519"/>
      <c r="AO10" s="1519"/>
      <c r="AP10" s="1519"/>
      <c r="AQ10" s="1520"/>
      <c r="AR10" s="1520"/>
      <c r="AS10" s="1520"/>
      <c r="AT10" s="1520"/>
      <c r="AU10" s="1520"/>
      <c r="AV10" s="1520"/>
      <c r="AW10" s="1520"/>
      <c r="AX10" s="1520"/>
      <c r="AY10" s="703"/>
      <c r="AZ10" s="704"/>
      <c r="BA10" s="1509" t="str">
        <f>MID(SUVAHAVUJ!AF18,1,1)</f>
        <v xml:space="preserve"> </v>
      </c>
      <c r="BB10" s="1509"/>
      <c r="BC10" s="1509"/>
      <c r="BD10" s="1509"/>
      <c r="BE10" s="1509"/>
      <c r="BF10" s="1509"/>
      <c r="BG10" s="1509" t="str">
        <f>MID(SUVAHAVUJ!AF18,2,1)</f>
        <v xml:space="preserve"> </v>
      </c>
      <c r="BH10" s="1509"/>
      <c r="BI10" s="1509"/>
      <c r="BJ10" s="1509"/>
      <c r="BK10" s="1509"/>
      <c r="BL10" s="1509" t="str">
        <f>MID(SUVAHAVUJ!AF18,3,1)</f>
        <v xml:space="preserve"> </v>
      </c>
      <c r="BM10" s="1509"/>
      <c r="BN10" s="1509"/>
      <c r="BO10" s="1509"/>
      <c r="BP10" s="1509"/>
      <c r="BQ10" s="1509"/>
      <c r="BR10" s="1509" t="str">
        <f>MID(SUVAHAVUJ!AF18,4,1)</f>
        <v xml:space="preserve"> </v>
      </c>
      <c r="BS10" s="1509"/>
      <c r="BT10" s="1509"/>
      <c r="BU10" s="1509"/>
      <c r="BV10" s="1509"/>
      <c r="BW10" s="1509" t="str">
        <f>MID(SUVAHAVUJ!AF18,5,1)</f>
        <v xml:space="preserve"> </v>
      </c>
      <c r="BX10" s="1509"/>
      <c r="BY10" s="1509"/>
      <c r="BZ10" s="1509"/>
      <c r="CA10" s="1509"/>
      <c r="CB10" s="1509"/>
      <c r="CC10" s="1509" t="str">
        <f>MID(SUVAHAVUJ!AF18,6,1)</f>
        <v xml:space="preserve"> </v>
      </c>
      <c r="CD10" s="1509"/>
      <c r="CE10" s="1509"/>
      <c r="CF10" s="1509"/>
      <c r="CG10" s="1509"/>
      <c r="CH10" s="1509" t="str">
        <f>MID(SUVAHAVUJ!AF18,7,1)</f>
        <v xml:space="preserve"> </v>
      </c>
      <c r="CI10" s="1509"/>
      <c r="CJ10" s="1509"/>
      <c r="CK10" s="1509"/>
      <c r="CL10" s="1509"/>
      <c r="CM10" s="1509"/>
      <c r="CN10" s="1509" t="str">
        <f>MID(SUVAHAVUJ!AF18,8,1)</f>
        <v xml:space="preserve"> </v>
      </c>
      <c r="CO10" s="1509"/>
      <c r="CP10" s="1509"/>
      <c r="CQ10" s="1509"/>
      <c r="CR10" s="1509"/>
      <c r="CS10" s="1509" t="str">
        <f>MID(SUVAHAVUJ!AF18,9,1)</f>
        <v xml:space="preserve"> </v>
      </c>
      <c r="CT10" s="1509"/>
      <c r="CU10" s="1509"/>
      <c r="CV10" s="1509"/>
      <c r="CW10" s="1509"/>
      <c r="CX10" s="1509"/>
      <c r="CY10" s="1509" t="str">
        <f>MID(SUVAHAVUJ!AF18,10,1)</f>
        <v xml:space="preserve"> </v>
      </c>
      <c r="CZ10" s="1509"/>
      <c r="DA10" s="1509"/>
      <c r="DB10" s="1509"/>
      <c r="DC10" s="1509"/>
      <c r="DD10" s="1509" t="str">
        <f>MID(SUVAHAVUJ!AF18,11,1)</f>
        <v>0</v>
      </c>
      <c r="DE10" s="1509"/>
      <c r="DF10" s="1509"/>
      <c r="DG10" s="1509"/>
      <c r="DH10" s="1509"/>
      <c r="DI10" s="1525"/>
      <c r="DJ10" s="1507"/>
      <c r="DK10" s="1507"/>
      <c r="DL10" s="1507"/>
      <c r="DM10" s="1507"/>
      <c r="DN10" s="1507"/>
      <c r="DO10" s="1507"/>
      <c r="DP10" s="1507"/>
      <c r="DQ10" s="1507"/>
      <c r="DR10" s="1507"/>
      <c r="DS10" s="1507"/>
      <c r="DT10" s="1507"/>
      <c r="DU10" s="1507"/>
      <c r="DV10" s="1507"/>
      <c r="DW10" s="1507"/>
      <c r="DX10" s="1507"/>
      <c r="DY10" s="1507"/>
      <c r="DZ10" s="1507"/>
      <c r="EA10" s="1507"/>
      <c r="EB10" s="1507"/>
      <c r="EC10" s="1507"/>
      <c r="ED10" s="1507"/>
      <c r="EE10" s="1507"/>
      <c r="EF10" s="1507"/>
      <c r="EG10" s="1507"/>
      <c r="EH10" s="1507"/>
      <c r="EI10" s="1507"/>
      <c r="EJ10" s="1507"/>
      <c r="EK10" s="1507"/>
      <c r="EL10" s="1507"/>
      <c r="EM10" s="1507"/>
      <c r="EN10" s="703"/>
      <c r="EO10" s="704"/>
      <c r="EP10" s="1509" t="str">
        <f>MID(SUVAHAVUJ!AG18,1,1)</f>
        <v xml:space="preserve"> </v>
      </c>
      <c r="EQ10" s="1509"/>
      <c r="ER10" s="1509"/>
      <c r="ES10" s="1509"/>
      <c r="ET10" s="1509"/>
      <c r="EU10" s="1509"/>
      <c r="EV10" s="1509" t="str">
        <f>MID(SUVAHAVUJ!AG18,2,1)</f>
        <v xml:space="preserve"> </v>
      </c>
      <c r="EW10" s="1509"/>
      <c r="EX10" s="1509"/>
      <c r="EY10" s="1509"/>
      <c r="EZ10" s="1509"/>
      <c r="FA10" s="1509" t="str">
        <f>MID(SUVAHAVUJ!AG18,3,1)</f>
        <v xml:space="preserve"> </v>
      </c>
      <c r="FB10" s="1509"/>
      <c r="FC10" s="1509"/>
      <c r="FD10" s="1509"/>
      <c r="FE10" s="1509"/>
      <c r="FF10" s="1509"/>
      <c r="FG10" s="1509" t="str">
        <f>MID(SUVAHAVUJ!AG18,4,1)</f>
        <v xml:space="preserve"> </v>
      </c>
      <c r="FH10" s="1509"/>
      <c r="FI10" s="1509"/>
      <c r="FJ10" s="1509"/>
      <c r="FK10" s="1509"/>
      <c r="FL10" s="1509" t="str">
        <f>MID(SUVAHAVUJ!AG18,5,1)</f>
        <v xml:space="preserve"> </v>
      </c>
      <c r="FM10" s="1509"/>
      <c r="FN10" s="1509"/>
      <c r="FO10" s="1509"/>
      <c r="FP10" s="1509"/>
      <c r="FQ10" s="1509"/>
      <c r="FR10" s="1509" t="str">
        <f>MID(SUVAHAVUJ!AG18,6,1)</f>
        <v xml:space="preserve"> </v>
      </c>
      <c r="FS10" s="1509"/>
      <c r="FT10" s="1509"/>
      <c r="FU10" s="1509"/>
      <c r="FV10" s="1509"/>
      <c r="FW10" s="1509" t="str">
        <f>MID(SUVAHAVUJ!AG18,7,1)</f>
        <v xml:space="preserve"> </v>
      </c>
      <c r="FX10" s="1509"/>
      <c r="FY10" s="1509"/>
      <c r="FZ10" s="1509"/>
      <c r="GA10" s="1509"/>
      <c r="GB10" s="1509"/>
      <c r="GC10" s="1509" t="str">
        <f>MID(SUVAHAVUJ!AG18,8,1)</f>
        <v xml:space="preserve"> </v>
      </c>
      <c r="GD10" s="1509"/>
      <c r="GE10" s="1509"/>
      <c r="GF10" s="1509"/>
      <c r="GG10" s="1509"/>
      <c r="GH10" s="1509" t="str">
        <f>MID(SUVAHAVUJ!AG18,9,1)</f>
        <v xml:space="preserve"> </v>
      </c>
      <c r="GI10" s="1509"/>
      <c r="GJ10" s="1509"/>
      <c r="GK10" s="1509"/>
      <c r="GL10" s="1509"/>
      <c r="GM10" s="1509"/>
      <c r="GN10" s="1509" t="str">
        <f>MID(SUVAHAVUJ!AG18,10,1)</f>
        <v xml:space="preserve"> </v>
      </c>
      <c r="GO10" s="1509"/>
      <c r="GP10" s="1509"/>
      <c r="GQ10" s="1509"/>
      <c r="GR10" s="1509"/>
      <c r="GS10" s="1516" t="str">
        <f>MID(SUVAHAVUJ!AG18,11,1)</f>
        <v>0</v>
      </c>
      <c r="GT10" s="1516"/>
      <c r="GU10" s="1516"/>
      <c r="GV10" s="1516"/>
      <c r="GW10" s="1522"/>
    </row>
    <row r="11" spans="2:205" s="691" customFormat="1" ht="23.25" customHeight="1">
      <c r="B11" s="1521" t="s">
        <v>2512</v>
      </c>
      <c r="C11" s="1521"/>
      <c r="D11" s="1521"/>
      <c r="E11" s="1521"/>
      <c r="F11" s="1521"/>
      <c r="G11" s="1521"/>
      <c r="H11" s="1521"/>
      <c r="I11" s="1521"/>
      <c r="J11" s="1521"/>
      <c r="K11" s="1521"/>
      <c r="L11" s="1518" t="s">
        <v>3361</v>
      </c>
      <c r="M11" s="1519"/>
      <c r="N11" s="1519"/>
      <c r="O11" s="1519"/>
      <c r="P11" s="1519"/>
      <c r="Q11" s="1519"/>
      <c r="R11" s="1519"/>
      <c r="S11" s="1519"/>
      <c r="T11" s="1519"/>
      <c r="U11" s="1519"/>
      <c r="V11" s="1519"/>
      <c r="W11" s="1519"/>
      <c r="X11" s="1519"/>
      <c r="Y11" s="1519"/>
      <c r="Z11" s="1519"/>
      <c r="AA11" s="1519"/>
      <c r="AB11" s="1519"/>
      <c r="AC11" s="1519"/>
      <c r="AD11" s="1519"/>
      <c r="AE11" s="1519"/>
      <c r="AF11" s="1519"/>
      <c r="AG11" s="1519"/>
      <c r="AH11" s="1519"/>
      <c r="AI11" s="1519"/>
      <c r="AJ11" s="1519"/>
      <c r="AK11" s="1519"/>
      <c r="AL11" s="1519"/>
      <c r="AM11" s="1519"/>
      <c r="AN11" s="1519"/>
      <c r="AO11" s="1519"/>
      <c r="AP11" s="1519"/>
      <c r="AQ11" s="1520" t="s">
        <v>799</v>
      </c>
      <c r="AR11" s="1520"/>
      <c r="AS11" s="1520"/>
      <c r="AT11" s="1520"/>
      <c r="AU11" s="1520"/>
      <c r="AV11" s="1520"/>
      <c r="AW11" s="1520"/>
      <c r="AX11" s="1520"/>
      <c r="AY11" s="703"/>
      <c r="AZ11" s="704"/>
      <c r="BA11" s="1509" t="str">
        <f>MID(SUVAHAVUJ!AD19,1,1)</f>
        <v xml:space="preserve"> </v>
      </c>
      <c r="BB11" s="1509"/>
      <c r="BC11" s="1509"/>
      <c r="BD11" s="1509"/>
      <c r="BE11" s="1509"/>
      <c r="BF11" s="1509"/>
      <c r="BG11" s="1509" t="str">
        <f>MID(SUVAHAVUJ!AD19,2,1)</f>
        <v xml:space="preserve"> </v>
      </c>
      <c r="BH11" s="1509"/>
      <c r="BI11" s="1509"/>
      <c r="BJ11" s="1509"/>
      <c r="BK11" s="1509"/>
      <c r="BL11" s="1509" t="str">
        <f>MID(SUVAHAVUJ!AD19,3,1)</f>
        <v xml:space="preserve"> </v>
      </c>
      <c r="BM11" s="1509"/>
      <c r="BN11" s="1509"/>
      <c r="BO11" s="1509"/>
      <c r="BP11" s="1509"/>
      <c r="BQ11" s="1509"/>
      <c r="BR11" s="1509" t="str">
        <f>MID(SUVAHAVUJ!AD19,4,1)</f>
        <v xml:space="preserve"> </v>
      </c>
      <c r="BS11" s="1509"/>
      <c r="BT11" s="1509"/>
      <c r="BU11" s="1509"/>
      <c r="BV11" s="1509"/>
      <c r="BW11" s="1509" t="str">
        <f>MID(SUVAHAVUJ!AD19,5,1)</f>
        <v xml:space="preserve"> </v>
      </c>
      <c r="BX11" s="1509"/>
      <c r="BY11" s="1509"/>
      <c r="BZ11" s="1509"/>
      <c r="CA11" s="1509"/>
      <c r="CB11" s="1509"/>
      <c r="CC11" s="1509" t="str">
        <f>MID(SUVAHAVUJ!AD19,6,1)</f>
        <v xml:space="preserve"> </v>
      </c>
      <c r="CD11" s="1509"/>
      <c r="CE11" s="1509"/>
      <c r="CF11" s="1509"/>
      <c r="CG11" s="1509"/>
      <c r="CH11" s="1509" t="str">
        <f>MID(SUVAHAVUJ!AD19,7,1)</f>
        <v xml:space="preserve"> </v>
      </c>
      <c r="CI11" s="1509"/>
      <c r="CJ11" s="1509"/>
      <c r="CK11" s="1509"/>
      <c r="CL11" s="1509"/>
      <c r="CM11" s="1509"/>
      <c r="CN11" s="1509" t="str">
        <f>MID(SUVAHAVUJ!AD19,8,1)</f>
        <v xml:space="preserve"> </v>
      </c>
      <c r="CO11" s="1509"/>
      <c r="CP11" s="1509"/>
      <c r="CQ11" s="1509"/>
      <c r="CR11" s="1509"/>
      <c r="CS11" s="1509" t="str">
        <f>MID(SUVAHAVUJ!AD19,9,1)</f>
        <v xml:space="preserve"> </v>
      </c>
      <c r="CT11" s="1509"/>
      <c r="CU11" s="1509"/>
      <c r="CV11" s="1509"/>
      <c r="CW11" s="1509"/>
      <c r="CX11" s="1509"/>
      <c r="CY11" s="1509" t="str">
        <f>MID(SUVAHAVUJ!AD19,10,1)</f>
        <v xml:space="preserve"> </v>
      </c>
      <c r="CZ11" s="1509"/>
      <c r="DA11" s="1509"/>
      <c r="DB11" s="1509"/>
      <c r="DC11" s="1509"/>
      <c r="DD11" s="1509" t="str">
        <f>MID(SUVAHAVUJ!AD19,11,1)</f>
        <v>0</v>
      </c>
      <c r="DE11" s="1509"/>
      <c r="DF11" s="1509"/>
      <c r="DG11" s="1509"/>
      <c r="DH11" s="1509"/>
      <c r="DI11" s="1525"/>
      <c r="DJ11" s="703"/>
      <c r="DK11" s="704"/>
      <c r="DL11" s="1509" t="str">
        <f>MID(SUVAHAVUJ!AE19,1,1)</f>
        <v xml:space="preserve"> </v>
      </c>
      <c r="DM11" s="1509"/>
      <c r="DN11" s="1509"/>
      <c r="DO11" s="1509"/>
      <c r="DP11" s="1509"/>
      <c r="DQ11" s="1509"/>
      <c r="DR11" s="1509" t="str">
        <f>MID(SUVAHAVUJ!AE19,2,1)</f>
        <v xml:space="preserve"> </v>
      </c>
      <c r="DS11" s="1509"/>
      <c r="DT11" s="1509"/>
      <c r="DU11" s="1509"/>
      <c r="DV11" s="1509"/>
      <c r="DW11" s="1509" t="str">
        <f>MID(SUVAHAVUJ!AE19,3,1)</f>
        <v xml:space="preserve"> </v>
      </c>
      <c r="DX11" s="1509"/>
      <c r="DY11" s="1509"/>
      <c r="DZ11" s="1509"/>
      <c r="EA11" s="1509"/>
      <c r="EB11" s="1509"/>
      <c r="EC11" s="1509" t="str">
        <f>MID(SUVAHAVUJ!AE19,4,1)</f>
        <v xml:space="preserve"> </v>
      </c>
      <c r="ED11" s="1509"/>
      <c r="EE11" s="1509"/>
      <c r="EF11" s="1509"/>
      <c r="EG11" s="1509"/>
      <c r="EH11" s="1509" t="str">
        <f>MID(SUVAHAVUJ!AE19,5,1)</f>
        <v xml:space="preserve"> </v>
      </c>
      <c r="EI11" s="1509"/>
      <c r="EJ11" s="1509"/>
      <c r="EK11" s="1509"/>
      <c r="EL11" s="1509"/>
      <c r="EM11" s="1509"/>
      <c r="EN11" s="1509" t="str">
        <f>MID(SUVAHAVUJ!AE19,6,1)</f>
        <v xml:space="preserve"> </v>
      </c>
      <c r="EO11" s="1509"/>
      <c r="EP11" s="1509"/>
      <c r="EQ11" s="1509"/>
      <c r="ER11" s="1509"/>
      <c r="ES11" s="1509" t="str">
        <f>MID(SUVAHAVUJ!AE19,7,1)</f>
        <v xml:space="preserve"> </v>
      </c>
      <c r="ET11" s="1509"/>
      <c r="EU11" s="1509"/>
      <c r="EV11" s="1509"/>
      <c r="EW11" s="1509"/>
      <c r="EX11" s="1509"/>
      <c r="EY11" s="1509" t="str">
        <f>MID(SUVAHAVUJ!AE19,8,1)</f>
        <v xml:space="preserve"> </v>
      </c>
      <c r="EZ11" s="1509"/>
      <c r="FA11" s="1509"/>
      <c r="FB11" s="1509"/>
      <c r="FC11" s="1509"/>
      <c r="FD11" s="1509" t="str">
        <f>MID(SUVAHAVUJ!AE19,9,1)</f>
        <v xml:space="preserve"> </v>
      </c>
      <c r="FE11" s="1509"/>
      <c r="FF11" s="1509"/>
      <c r="FG11" s="1509"/>
      <c r="FH11" s="1509"/>
      <c r="FI11" s="1509"/>
      <c r="FJ11" s="1509" t="str">
        <f>MID(SUVAHAVUJ!AE19,10,1)</f>
        <v xml:space="preserve"> </v>
      </c>
      <c r="FK11" s="1509"/>
      <c r="FL11" s="1509"/>
      <c r="FM11" s="1509"/>
      <c r="FN11" s="1509"/>
      <c r="FO11" s="1516" t="str">
        <f>MID(SUVAHAVUJ!AE19,11,1)</f>
        <v>0</v>
      </c>
      <c r="FP11" s="1516"/>
      <c r="FQ11" s="1516"/>
      <c r="FR11" s="1516"/>
      <c r="FS11" s="1522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6"/>
      <c r="GL11" s="1506"/>
      <c r="GM11" s="1506"/>
      <c r="GN11" s="1506"/>
      <c r="GO11" s="1506"/>
      <c r="GP11" s="1506"/>
      <c r="GQ11" s="1506"/>
      <c r="GR11" s="1506"/>
      <c r="GS11" s="1506"/>
      <c r="GT11" s="1506"/>
      <c r="GU11" s="1506"/>
      <c r="GV11" s="1506"/>
      <c r="GW11" s="1506"/>
    </row>
    <row r="12" spans="2:205" ht="23.25" customHeight="1">
      <c r="B12" s="1521"/>
      <c r="C12" s="1521"/>
      <c r="D12" s="1521"/>
      <c r="E12" s="1521"/>
      <c r="F12" s="1521"/>
      <c r="G12" s="1521"/>
      <c r="H12" s="1521"/>
      <c r="I12" s="1521"/>
      <c r="J12" s="1521"/>
      <c r="K12" s="1521"/>
      <c r="L12" s="1519"/>
      <c r="M12" s="1519"/>
      <c r="N12" s="1519"/>
      <c r="O12" s="1519"/>
      <c r="P12" s="1519"/>
      <c r="Q12" s="1519"/>
      <c r="R12" s="1519"/>
      <c r="S12" s="1519"/>
      <c r="T12" s="1519"/>
      <c r="U12" s="1519"/>
      <c r="V12" s="1519"/>
      <c r="W12" s="1519"/>
      <c r="X12" s="1519"/>
      <c r="Y12" s="1519"/>
      <c r="Z12" s="1519"/>
      <c r="AA12" s="1519"/>
      <c r="AB12" s="1519"/>
      <c r="AC12" s="1519"/>
      <c r="AD12" s="1519"/>
      <c r="AE12" s="1519"/>
      <c r="AF12" s="1519"/>
      <c r="AG12" s="1519"/>
      <c r="AH12" s="1519"/>
      <c r="AI12" s="1519"/>
      <c r="AJ12" s="1519"/>
      <c r="AK12" s="1519"/>
      <c r="AL12" s="1519"/>
      <c r="AM12" s="1519"/>
      <c r="AN12" s="1519"/>
      <c r="AO12" s="1519"/>
      <c r="AP12" s="1519"/>
      <c r="AQ12" s="1520"/>
      <c r="AR12" s="1520"/>
      <c r="AS12" s="1520"/>
      <c r="AT12" s="1520"/>
      <c r="AU12" s="1520"/>
      <c r="AV12" s="1520"/>
      <c r="AW12" s="1520"/>
      <c r="AX12" s="1520"/>
      <c r="AY12" s="703"/>
      <c r="AZ12" s="704"/>
      <c r="BA12" s="1509" t="str">
        <f>MID(SUVAHAVUJ!AF19,1,1)</f>
        <v xml:space="preserve"> </v>
      </c>
      <c r="BB12" s="1509"/>
      <c r="BC12" s="1509"/>
      <c r="BD12" s="1509"/>
      <c r="BE12" s="1509"/>
      <c r="BF12" s="1509"/>
      <c r="BG12" s="1509" t="str">
        <f>MID(SUVAHAVUJ!AF19,2,1)</f>
        <v xml:space="preserve"> </v>
      </c>
      <c r="BH12" s="1509"/>
      <c r="BI12" s="1509"/>
      <c r="BJ12" s="1509"/>
      <c r="BK12" s="1509"/>
      <c r="BL12" s="1509" t="str">
        <f>MID(SUVAHAVUJ!AF19,3,1)</f>
        <v xml:space="preserve"> </v>
      </c>
      <c r="BM12" s="1509"/>
      <c r="BN12" s="1509"/>
      <c r="BO12" s="1509"/>
      <c r="BP12" s="1509"/>
      <c r="BQ12" s="1509"/>
      <c r="BR12" s="1509" t="str">
        <f>MID(SUVAHAVUJ!AF19,4,1)</f>
        <v xml:space="preserve"> </v>
      </c>
      <c r="BS12" s="1509"/>
      <c r="BT12" s="1509"/>
      <c r="BU12" s="1509"/>
      <c r="BV12" s="1509"/>
      <c r="BW12" s="1509" t="str">
        <f>MID(SUVAHAVUJ!AF19,5,1)</f>
        <v xml:space="preserve"> </v>
      </c>
      <c r="BX12" s="1509"/>
      <c r="BY12" s="1509"/>
      <c r="BZ12" s="1509"/>
      <c r="CA12" s="1509"/>
      <c r="CB12" s="1509"/>
      <c r="CC12" s="1509" t="str">
        <f>MID(SUVAHAVUJ!AF19,6,1)</f>
        <v xml:space="preserve"> </v>
      </c>
      <c r="CD12" s="1509"/>
      <c r="CE12" s="1509"/>
      <c r="CF12" s="1509"/>
      <c r="CG12" s="1509"/>
      <c r="CH12" s="1509" t="str">
        <f>MID(SUVAHAVUJ!AF19,7,1)</f>
        <v xml:space="preserve"> </v>
      </c>
      <c r="CI12" s="1509"/>
      <c r="CJ12" s="1509"/>
      <c r="CK12" s="1509"/>
      <c r="CL12" s="1509"/>
      <c r="CM12" s="1509"/>
      <c r="CN12" s="1509" t="str">
        <f>MID(SUVAHAVUJ!AF19,8,1)</f>
        <v xml:space="preserve"> </v>
      </c>
      <c r="CO12" s="1509"/>
      <c r="CP12" s="1509"/>
      <c r="CQ12" s="1509"/>
      <c r="CR12" s="1509"/>
      <c r="CS12" s="1509" t="str">
        <f>MID(SUVAHAVUJ!AF19,9,1)</f>
        <v xml:space="preserve"> </v>
      </c>
      <c r="CT12" s="1509"/>
      <c r="CU12" s="1509"/>
      <c r="CV12" s="1509"/>
      <c r="CW12" s="1509"/>
      <c r="CX12" s="1509"/>
      <c r="CY12" s="1509" t="str">
        <f>MID(SUVAHAVUJ!AF19,10,1)</f>
        <v xml:space="preserve"> </v>
      </c>
      <c r="CZ12" s="1509"/>
      <c r="DA12" s="1509"/>
      <c r="DB12" s="1509"/>
      <c r="DC12" s="1509"/>
      <c r="DD12" s="1509" t="str">
        <f>MID(SUVAHAVUJ!AF19,11,1)</f>
        <v>0</v>
      </c>
      <c r="DE12" s="1509"/>
      <c r="DF12" s="1509"/>
      <c r="DG12" s="1509"/>
      <c r="DH12" s="1509"/>
      <c r="DI12" s="1525"/>
      <c r="DJ12" s="1507"/>
      <c r="DK12" s="1507"/>
      <c r="DL12" s="1507"/>
      <c r="DM12" s="1507"/>
      <c r="DN12" s="1507"/>
      <c r="DO12" s="1507"/>
      <c r="DP12" s="1507"/>
      <c r="DQ12" s="1507"/>
      <c r="DR12" s="1507"/>
      <c r="DS12" s="1507"/>
      <c r="DT12" s="1507"/>
      <c r="DU12" s="1507"/>
      <c r="DV12" s="1507"/>
      <c r="DW12" s="1507"/>
      <c r="DX12" s="1507"/>
      <c r="DY12" s="1507"/>
      <c r="DZ12" s="1507"/>
      <c r="EA12" s="1507"/>
      <c r="EB12" s="1507"/>
      <c r="EC12" s="1507"/>
      <c r="ED12" s="1507"/>
      <c r="EE12" s="1507"/>
      <c r="EF12" s="1507"/>
      <c r="EG12" s="1507"/>
      <c r="EH12" s="1507"/>
      <c r="EI12" s="1507"/>
      <c r="EJ12" s="1507"/>
      <c r="EK12" s="1507"/>
      <c r="EL12" s="1507"/>
      <c r="EM12" s="1507"/>
      <c r="EN12" s="703"/>
      <c r="EO12" s="704"/>
      <c r="EP12" s="1509" t="str">
        <f>MID(SUVAHAVUJ!AG19,1,1)</f>
        <v xml:space="preserve"> </v>
      </c>
      <c r="EQ12" s="1509"/>
      <c r="ER12" s="1509"/>
      <c r="ES12" s="1509"/>
      <c r="ET12" s="1509"/>
      <c r="EU12" s="1509"/>
      <c r="EV12" s="1509" t="str">
        <f>MID(SUVAHAVUJ!AG19,2,1)</f>
        <v xml:space="preserve"> </v>
      </c>
      <c r="EW12" s="1509"/>
      <c r="EX12" s="1509"/>
      <c r="EY12" s="1509"/>
      <c r="EZ12" s="1509"/>
      <c r="FA12" s="1509" t="str">
        <f>MID(SUVAHAVUJ!AG19,3,1)</f>
        <v xml:space="preserve"> </v>
      </c>
      <c r="FB12" s="1509"/>
      <c r="FC12" s="1509"/>
      <c r="FD12" s="1509"/>
      <c r="FE12" s="1509"/>
      <c r="FF12" s="1509"/>
      <c r="FG12" s="1509" t="str">
        <f>MID(SUVAHAVUJ!AG19,4,1)</f>
        <v xml:space="preserve"> </v>
      </c>
      <c r="FH12" s="1509"/>
      <c r="FI12" s="1509"/>
      <c r="FJ12" s="1509"/>
      <c r="FK12" s="1509"/>
      <c r="FL12" s="1509" t="str">
        <f>MID(SUVAHAVUJ!AG19,5,1)</f>
        <v xml:space="preserve"> </v>
      </c>
      <c r="FM12" s="1509"/>
      <c r="FN12" s="1509"/>
      <c r="FO12" s="1509"/>
      <c r="FP12" s="1509"/>
      <c r="FQ12" s="1509"/>
      <c r="FR12" s="1509" t="str">
        <f>MID(SUVAHAVUJ!AG19,6,1)</f>
        <v xml:space="preserve"> </v>
      </c>
      <c r="FS12" s="1509"/>
      <c r="FT12" s="1509"/>
      <c r="FU12" s="1509"/>
      <c r="FV12" s="1509"/>
      <c r="FW12" s="1509" t="str">
        <f>MID(SUVAHAVUJ!AG19,7,1)</f>
        <v xml:space="preserve"> </v>
      </c>
      <c r="FX12" s="1509"/>
      <c r="FY12" s="1509"/>
      <c r="FZ12" s="1509"/>
      <c r="GA12" s="1509"/>
      <c r="GB12" s="1509"/>
      <c r="GC12" s="1509" t="str">
        <f>MID(SUVAHAVUJ!AG19,8,1)</f>
        <v xml:space="preserve"> </v>
      </c>
      <c r="GD12" s="1509"/>
      <c r="GE12" s="1509"/>
      <c r="GF12" s="1509"/>
      <c r="GG12" s="1509"/>
      <c r="GH12" s="1509" t="str">
        <f>MID(SUVAHAVUJ!AG19,9,1)</f>
        <v xml:space="preserve"> </v>
      </c>
      <c r="GI12" s="1509"/>
      <c r="GJ12" s="1509"/>
      <c r="GK12" s="1509"/>
      <c r="GL12" s="1509"/>
      <c r="GM12" s="1509"/>
      <c r="GN12" s="1509" t="str">
        <f>MID(SUVAHAVUJ!AG19,10,1)</f>
        <v xml:space="preserve"> </v>
      </c>
      <c r="GO12" s="1509"/>
      <c r="GP12" s="1509"/>
      <c r="GQ12" s="1509"/>
      <c r="GR12" s="1509"/>
      <c r="GS12" s="1516" t="str">
        <f>MID(SUVAHAVUJ!AG19,11,1)</f>
        <v>0</v>
      </c>
      <c r="GT12" s="1516"/>
      <c r="GU12" s="1516"/>
      <c r="GV12" s="1516"/>
      <c r="GW12" s="1522"/>
    </row>
    <row r="13" spans="2:205" s="691" customFormat="1" ht="23.25" customHeight="1">
      <c r="B13" s="1521" t="s">
        <v>2516</v>
      </c>
      <c r="C13" s="1521"/>
      <c r="D13" s="1521"/>
      <c r="E13" s="1521"/>
      <c r="F13" s="1521"/>
      <c r="G13" s="1521"/>
      <c r="H13" s="1521"/>
      <c r="I13" s="1521"/>
      <c r="J13" s="1521"/>
      <c r="K13" s="1521"/>
      <c r="L13" s="1518" t="s">
        <v>3362</v>
      </c>
      <c r="M13" s="1519"/>
      <c r="N13" s="1519"/>
      <c r="O13" s="1519"/>
      <c r="P13" s="1519"/>
      <c r="Q13" s="1519"/>
      <c r="R13" s="1519"/>
      <c r="S13" s="1519"/>
      <c r="T13" s="1519"/>
      <c r="U13" s="1519"/>
      <c r="V13" s="1519"/>
      <c r="W13" s="1519"/>
      <c r="X13" s="1519"/>
      <c r="Y13" s="1519"/>
      <c r="Z13" s="1519"/>
      <c r="AA13" s="1519"/>
      <c r="AB13" s="1519"/>
      <c r="AC13" s="1519"/>
      <c r="AD13" s="1519"/>
      <c r="AE13" s="1519"/>
      <c r="AF13" s="1519"/>
      <c r="AG13" s="1519"/>
      <c r="AH13" s="1519"/>
      <c r="AI13" s="1519"/>
      <c r="AJ13" s="1519"/>
      <c r="AK13" s="1519"/>
      <c r="AL13" s="1519"/>
      <c r="AM13" s="1519"/>
      <c r="AN13" s="1519"/>
      <c r="AO13" s="1519"/>
      <c r="AP13" s="1519"/>
      <c r="AQ13" s="1520" t="s">
        <v>800</v>
      </c>
      <c r="AR13" s="1520"/>
      <c r="AS13" s="1520"/>
      <c r="AT13" s="1520"/>
      <c r="AU13" s="1520"/>
      <c r="AV13" s="1520"/>
      <c r="AW13" s="1520"/>
      <c r="AX13" s="1520"/>
      <c r="AY13" s="703"/>
      <c r="AZ13" s="704"/>
      <c r="BA13" s="1509" t="str">
        <f>MID(SUVAHAVUJ!AD20,1,1)</f>
        <v xml:space="preserve"> </v>
      </c>
      <c r="BB13" s="1509"/>
      <c r="BC13" s="1509"/>
      <c r="BD13" s="1509"/>
      <c r="BE13" s="1509"/>
      <c r="BF13" s="1509"/>
      <c r="BG13" s="1509" t="str">
        <f>MID(SUVAHAVUJ!AD20,2,1)</f>
        <v xml:space="preserve"> </v>
      </c>
      <c r="BH13" s="1509"/>
      <c r="BI13" s="1509"/>
      <c r="BJ13" s="1509"/>
      <c r="BK13" s="1509"/>
      <c r="BL13" s="1509" t="str">
        <f>MID(SUVAHAVUJ!AD20,3,1)</f>
        <v xml:space="preserve"> </v>
      </c>
      <c r="BM13" s="1509"/>
      <c r="BN13" s="1509"/>
      <c r="BO13" s="1509"/>
      <c r="BP13" s="1509"/>
      <c r="BQ13" s="1509"/>
      <c r="BR13" s="1509" t="str">
        <f>MID(SUVAHAVUJ!AD20,4,1)</f>
        <v xml:space="preserve"> </v>
      </c>
      <c r="BS13" s="1509"/>
      <c r="BT13" s="1509"/>
      <c r="BU13" s="1509"/>
      <c r="BV13" s="1509"/>
      <c r="BW13" s="1509" t="str">
        <f>MID(SUVAHAVUJ!AD20,5,1)</f>
        <v xml:space="preserve"> </v>
      </c>
      <c r="BX13" s="1509"/>
      <c r="BY13" s="1509"/>
      <c r="BZ13" s="1509"/>
      <c r="CA13" s="1509"/>
      <c r="CB13" s="1509"/>
      <c r="CC13" s="1509" t="str">
        <f>MID(SUVAHAVUJ!AD20,6,1)</f>
        <v xml:space="preserve"> </v>
      </c>
      <c r="CD13" s="1509"/>
      <c r="CE13" s="1509"/>
      <c r="CF13" s="1509"/>
      <c r="CG13" s="1509"/>
      <c r="CH13" s="1509" t="str">
        <f>MID(SUVAHAVUJ!AD20,7,1)</f>
        <v xml:space="preserve"> </v>
      </c>
      <c r="CI13" s="1509"/>
      <c r="CJ13" s="1509"/>
      <c r="CK13" s="1509"/>
      <c r="CL13" s="1509"/>
      <c r="CM13" s="1509"/>
      <c r="CN13" s="1509" t="str">
        <f>MID(SUVAHAVUJ!AD20,8,1)</f>
        <v xml:space="preserve"> </v>
      </c>
      <c r="CO13" s="1509"/>
      <c r="CP13" s="1509"/>
      <c r="CQ13" s="1509"/>
      <c r="CR13" s="1509"/>
      <c r="CS13" s="1509" t="str">
        <f>MID(SUVAHAVUJ!AD20,9,1)</f>
        <v xml:space="preserve"> </v>
      </c>
      <c r="CT13" s="1509"/>
      <c r="CU13" s="1509"/>
      <c r="CV13" s="1509"/>
      <c r="CW13" s="1509"/>
      <c r="CX13" s="1509"/>
      <c r="CY13" s="1509" t="str">
        <f>MID(SUVAHAVUJ!AD20,10,1)</f>
        <v xml:space="preserve"> </v>
      </c>
      <c r="CZ13" s="1509"/>
      <c r="DA13" s="1509"/>
      <c r="DB13" s="1509"/>
      <c r="DC13" s="1509"/>
      <c r="DD13" s="1509" t="str">
        <f>MID(SUVAHAVUJ!AD20,11,1)</f>
        <v>0</v>
      </c>
      <c r="DE13" s="1509"/>
      <c r="DF13" s="1509"/>
      <c r="DG13" s="1509"/>
      <c r="DH13" s="1509"/>
      <c r="DI13" s="1525"/>
      <c r="DJ13" s="703"/>
      <c r="DK13" s="704"/>
      <c r="DL13" s="1509" t="str">
        <f>MID(SUVAHAVUJ!AE20,1,1)</f>
        <v xml:space="preserve"> </v>
      </c>
      <c r="DM13" s="1509"/>
      <c r="DN13" s="1509"/>
      <c r="DO13" s="1509"/>
      <c r="DP13" s="1509"/>
      <c r="DQ13" s="1509"/>
      <c r="DR13" s="1509" t="str">
        <f>MID(SUVAHAVUJ!AE20,2,1)</f>
        <v xml:space="preserve"> </v>
      </c>
      <c r="DS13" s="1509"/>
      <c r="DT13" s="1509"/>
      <c r="DU13" s="1509"/>
      <c r="DV13" s="1509"/>
      <c r="DW13" s="1509" t="str">
        <f>MID(SUVAHAVUJ!AE20,3,1)</f>
        <v xml:space="preserve"> </v>
      </c>
      <c r="DX13" s="1509"/>
      <c r="DY13" s="1509"/>
      <c r="DZ13" s="1509"/>
      <c r="EA13" s="1509"/>
      <c r="EB13" s="1509"/>
      <c r="EC13" s="1509" t="str">
        <f>MID(SUVAHAVUJ!AE20,4,1)</f>
        <v xml:space="preserve"> </v>
      </c>
      <c r="ED13" s="1509"/>
      <c r="EE13" s="1509"/>
      <c r="EF13" s="1509"/>
      <c r="EG13" s="1509"/>
      <c r="EH13" s="1509" t="str">
        <f>MID(SUVAHAVUJ!AE20,5,1)</f>
        <v xml:space="preserve"> </v>
      </c>
      <c r="EI13" s="1509"/>
      <c r="EJ13" s="1509"/>
      <c r="EK13" s="1509"/>
      <c r="EL13" s="1509"/>
      <c r="EM13" s="1509"/>
      <c r="EN13" s="1509" t="str">
        <f>MID(SUVAHAVUJ!AE20,6,1)</f>
        <v xml:space="preserve"> </v>
      </c>
      <c r="EO13" s="1509"/>
      <c r="EP13" s="1509"/>
      <c r="EQ13" s="1509"/>
      <c r="ER13" s="1509"/>
      <c r="ES13" s="1509" t="str">
        <f>MID(SUVAHAVUJ!AE20,7,1)</f>
        <v xml:space="preserve"> </v>
      </c>
      <c r="ET13" s="1509"/>
      <c r="EU13" s="1509"/>
      <c r="EV13" s="1509"/>
      <c r="EW13" s="1509"/>
      <c r="EX13" s="1509"/>
      <c r="EY13" s="1509" t="str">
        <f>MID(SUVAHAVUJ!AE20,8,1)</f>
        <v xml:space="preserve"> </v>
      </c>
      <c r="EZ13" s="1509"/>
      <c r="FA13" s="1509"/>
      <c r="FB13" s="1509"/>
      <c r="FC13" s="1509"/>
      <c r="FD13" s="1509" t="str">
        <f>MID(SUVAHAVUJ!AE20,9,1)</f>
        <v xml:space="preserve"> </v>
      </c>
      <c r="FE13" s="1509"/>
      <c r="FF13" s="1509"/>
      <c r="FG13" s="1509"/>
      <c r="FH13" s="1509"/>
      <c r="FI13" s="1509"/>
      <c r="FJ13" s="1509" t="str">
        <f>MID(SUVAHAVUJ!AE20,10,1)</f>
        <v xml:space="preserve"> </v>
      </c>
      <c r="FK13" s="1509"/>
      <c r="FL13" s="1509"/>
      <c r="FM13" s="1509"/>
      <c r="FN13" s="1509"/>
      <c r="FO13" s="1516" t="str">
        <f>MID(SUVAHAVUJ!AE20,11,1)</f>
        <v>0</v>
      </c>
      <c r="FP13" s="1516"/>
      <c r="FQ13" s="1516"/>
      <c r="FR13" s="1516"/>
      <c r="FS13" s="1522"/>
      <c r="FT13" s="1506"/>
      <c r="FU13" s="1506"/>
      <c r="FV13" s="1506"/>
      <c r="FW13" s="1506"/>
      <c r="FX13" s="1506"/>
      <c r="FY13" s="1506"/>
      <c r="FZ13" s="1506"/>
      <c r="GA13" s="1506"/>
      <c r="GB13" s="1506"/>
      <c r="GC13" s="1506"/>
      <c r="GD13" s="1506"/>
      <c r="GE13" s="1506"/>
      <c r="GF13" s="1506"/>
      <c r="GG13" s="1506"/>
      <c r="GH13" s="1506"/>
      <c r="GI13" s="1506"/>
      <c r="GJ13" s="1506"/>
      <c r="GK13" s="1506"/>
      <c r="GL13" s="1506"/>
      <c r="GM13" s="1506"/>
      <c r="GN13" s="1506"/>
      <c r="GO13" s="1506"/>
      <c r="GP13" s="1506"/>
      <c r="GQ13" s="1506"/>
      <c r="GR13" s="1506"/>
      <c r="GS13" s="1506"/>
      <c r="GT13" s="1506"/>
      <c r="GU13" s="1506"/>
      <c r="GV13" s="1506"/>
      <c r="GW13" s="1506"/>
    </row>
    <row r="14" spans="2:205" ht="23.25" customHeight="1">
      <c r="B14" s="1521"/>
      <c r="C14" s="1521"/>
      <c r="D14" s="1521"/>
      <c r="E14" s="1521"/>
      <c r="F14" s="1521"/>
      <c r="G14" s="1521"/>
      <c r="H14" s="1521"/>
      <c r="I14" s="1521"/>
      <c r="J14" s="1521"/>
      <c r="K14" s="1521"/>
      <c r="L14" s="1519"/>
      <c r="M14" s="1519"/>
      <c r="N14" s="1519"/>
      <c r="O14" s="1519"/>
      <c r="P14" s="1519"/>
      <c r="Q14" s="1519"/>
      <c r="R14" s="1519"/>
      <c r="S14" s="1519"/>
      <c r="T14" s="1519"/>
      <c r="U14" s="1519"/>
      <c r="V14" s="1519"/>
      <c r="W14" s="1519"/>
      <c r="X14" s="1519"/>
      <c r="Y14" s="1519"/>
      <c r="Z14" s="1519"/>
      <c r="AA14" s="1519"/>
      <c r="AB14" s="1519"/>
      <c r="AC14" s="1519"/>
      <c r="AD14" s="1519"/>
      <c r="AE14" s="1519"/>
      <c r="AF14" s="1519"/>
      <c r="AG14" s="1519"/>
      <c r="AH14" s="1519"/>
      <c r="AI14" s="1519"/>
      <c r="AJ14" s="1519"/>
      <c r="AK14" s="1519"/>
      <c r="AL14" s="1519"/>
      <c r="AM14" s="1519"/>
      <c r="AN14" s="1519"/>
      <c r="AO14" s="1519"/>
      <c r="AP14" s="1519"/>
      <c r="AQ14" s="1520"/>
      <c r="AR14" s="1520"/>
      <c r="AS14" s="1520"/>
      <c r="AT14" s="1520"/>
      <c r="AU14" s="1520"/>
      <c r="AV14" s="1520"/>
      <c r="AW14" s="1520"/>
      <c r="AX14" s="1520"/>
      <c r="AY14" s="703"/>
      <c r="AZ14" s="704"/>
      <c r="BA14" s="1509" t="str">
        <f>MID(SUVAHAVUJ!AF20,1,1)</f>
        <v xml:space="preserve"> </v>
      </c>
      <c r="BB14" s="1509"/>
      <c r="BC14" s="1509"/>
      <c r="BD14" s="1509"/>
      <c r="BE14" s="1509"/>
      <c r="BF14" s="1509"/>
      <c r="BG14" s="1509" t="str">
        <f>MID(SUVAHAVUJ!AF20,2,1)</f>
        <v xml:space="preserve"> </v>
      </c>
      <c r="BH14" s="1509"/>
      <c r="BI14" s="1509"/>
      <c r="BJ14" s="1509"/>
      <c r="BK14" s="1509"/>
      <c r="BL14" s="1509" t="str">
        <f>MID(SUVAHAVUJ!AF20,3,1)</f>
        <v xml:space="preserve"> </v>
      </c>
      <c r="BM14" s="1509"/>
      <c r="BN14" s="1509"/>
      <c r="BO14" s="1509"/>
      <c r="BP14" s="1509"/>
      <c r="BQ14" s="1509"/>
      <c r="BR14" s="1509" t="str">
        <f>MID(SUVAHAVUJ!AF20,4,1)</f>
        <v xml:space="preserve"> </v>
      </c>
      <c r="BS14" s="1509"/>
      <c r="BT14" s="1509"/>
      <c r="BU14" s="1509"/>
      <c r="BV14" s="1509"/>
      <c r="BW14" s="1509" t="str">
        <f>MID(SUVAHAVUJ!AF20,5,1)</f>
        <v xml:space="preserve"> </v>
      </c>
      <c r="BX14" s="1509"/>
      <c r="BY14" s="1509"/>
      <c r="BZ14" s="1509"/>
      <c r="CA14" s="1509"/>
      <c r="CB14" s="1509"/>
      <c r="CC14" s="1509" t="str">
        <f>MID(SUVAHAVUJ!AF20,6,1)</f>
        <v xml:space="preserve"> </v>
      </c>
      <c r="CD14" s="1509"/>
      <c r="CE14" s="1509"/>
      <c r="CF14" s="1509"/>
      <c r="CG14" s="1509"/>
      <c r="CH14" s="1509" t="str">
        <f>MID(SUVAHAVUJ!AF20,7,1)</f>
        <v xml:space="preserve"> </v>
      </c>
      <c r="CI14" s="1509"/>
      <c r="CJ14" s="1509"/>
      <c r="CK14" s="1509"/>
      <c r="CL14" s="1509"/>
      <c r="CM14" s="1509"/>
      <c r="CN14" s="1509" t="str">
        <f>MID(SUVAHAVUJ!AF20,8,1)</f>
        <v xml:space="preserve"> </v>
      </c>
      <c r="CO14" s="1509"/>
      <c r="CP14" s="1509"/>
      <c r="CQ14" s="1509"/>
      <c r="CR14" s="1509"/>
      <c r="CS14" s="1509" t="str">
        <f>MID(SUVAHAVUJ!AF20,9,1)</f>
        <v xml:space="preserve"> </v>
      </c>
      <c r="CT14" s="1509"/>
      <c r="CU14" s="1509"/>
      <c r="CV14" s="1509"/>
      <c r="CW14" s="1509"/>
      <c r="CX14" s="1509"/>
      <c r="CY14" s="1509" t="str">
        <f>MID(SUVAHAVUJ!AF20,10,1)</f>
        <v xml:space="preserve"> </v>
      </c>
      <c r="CZ14" s="1509"/>
      <c r="DA14" s="1509"/>
      <c r="DB14" s="1509"/>
      <c r="DC14" s="1509"/>
      <c r="DD14" s="1509" t="str">
        <f>MID(SUVAHAVUJ!AF20,11,1)</f>
        <v>0</v>
      </c>
      <c r="DE14" s="1509"/>
      <c r="DF14" s="1509"/>
      <c r="DG14" s="1509"/>
      <c r="DH14" s="1509"/>
      <c r="DI14" s="1525"/>
      <c r="DJ14" s="1507"/>
      <c r="DK14" s="1507"/>
      <c r="DL14" s="1507"/>
      <c r="DM14" s="1507"/>
      <c r="DN14" s="1507"/>
      <c r="DO14" s="1507"/>
      <c r="DP14" s="1507"/>
      <c r="DQ14" s="1507"/>
      <c r="DR14" s="1507"/>
      <c r="DS14" s="1507"/>
      <c r="DT14" s="1507"/>
      <c r="DU14" s="1507"/>
      <c r="DV14" s="1507"/>
      <c r="DW14" s="1507"/>
      <c r="DX14" s="1507"/>
      <c r="DY14" s="1507"/>
      <c r="DZ14" s="1507"/>
      <c r="EA14" s="1507"/>
      <c r="EB14" s="1507"/>
      <c r="EC14" s="1507"/>
      <c r="ED14" s="1507"/>
      <c r="EE14" s="1507"/>
      <c r="EF14" s="1507"/>
      <c r="EG14" s="1507"/>
      <c r="EH14" s="1507"/>
      <c r="EI14" s="1507"/>
      <c r="EJ14" s="1507"/>
      <c r="EK14" s="1507"/>
      <c r="EL14" s="1507"/>
      <c r="EM14" s="1507"/>
      <c r="EN14" s="703"/>
      <c r="EO14" s="704"/>
      <c r="EP14" s="1509" t="str">
        <f>MID(SUVAHAVUJ!AG20,1,1)</f>
        <v xml:space="preserve"> </v>
      </c>
      <c r="EQ14" s="1509"/>
      <c r="ER14" s="1509"/>
      <c r="ES14" s="1509"/>
      <c r="ET14" s="1509"/>
      <c r="EU14" s="1509"/>
      <c r="EV14" s="1509" t="str">
        <f>MID(SUVAHAVUJ!AG20,2,1)</f>
        <v xml:space="preserve"> </v>
      </c>
      <c r="EW14" s="1509"/>
      <c r="EX14" s="1509"/>
      <c r="EY14" s="1509"/>
      <c r="EZ14" s="1509"/>
      <c r="FA14" s="1509" t="str">
        <f>MID(SUVAHAVUJ!AG20,3,1)</f>
        <v xml:space="preserve"> </v>
      </c>
      <c r="FB14" s="1509"/>
      <c r="FC14" s="1509"/>
      <c r="FD14" s="1509"/>
      <c r="FE14" s="1509"/>
      <c r="FF14" s="1509"/>
      <c r="FG14" s="1509" t="str">
        <f>MID(SUVAHAVUJ!AG20,4,1)</f>
        <v xml:space="preserve"> </v>
      </c>
      <c r="FH14" s="1509"/>
      <c r="FI14" s="1509"/>
      <c r="FJ14" s="1509"/>
      <c r="FK14" s="1509"/>
      <c r="FL14" s="1509" t="str">
        <f>MID(SUVAHAVUJ!AG20,5,1)</f>
        <v xml:space="preserve"> </v>
      </c>
      <c r="FM14" s="1509"/>
      <c r="FN14" s="1509"/>
      <c r="FO14" s="1509"/>
      <c r="FP14" s="1509"/>
      <c r="FQ14" s="1509"/>
      <c r="FR14" s="1509" t="str">
        <f>MID(SUVAHAVUJ!AG20,6,1)</f>
        <v xml:space="preserve"> </v>
      </c>
      <c r="FS14" s="1509"/>
      <c r="FT14" s="1509"/>
      <c r="FU14" s="1509"/>
      <c r="FV14" s="1509"/>
      <c r="FW14" s="1509" t="str">
        <f>MID(SUVAHAVUJ!AG20,7,1)</f>
        <v xml:space="preserve"> </v>
      </c>
      <c r="FX14" s="1509"/>
      <c r="FY14" s="1509"/>
      <c r="FZ14" s="1509"/>
      <c r="GA14" s="1509"/>
      <c r="GB14" s="1509"/>
      <c r="GC14" s="1509" t="str">
        <f>MID(SUVAHAVUJ!AG20,8,1)</f>
        <v xml:space="preserve"> </v>
      </c>
      <c r="GD14" s="1509"/>
      <c r="GE14" s="1509"/>
      <c r="GF14" s="1509"/>
      <c r="GG14" s="1509"/>
      <c r="GH14" s="1509" t="str">
        <f>MID(SUVAHAVUJ!AG20,9,1)</f>
        <v xml:space="preserve"> </v>
      </c>
      <c r="GI14" s="1509"/>
      <c r="GJ14" s="1509"/>
      <c r="GK14" s="1509"/>
      <c r="GL14" s="1509"/>
      <c r="GM14" s="1509"/>
      <c r="GN14" s="1509" t="str">
        <f>MID(SUVAHAVUJ!AG20,10,1)</f>
        <v xml:space="preserve"> </v>
      </c>
      <c r="GO14" s="1509"/>
      <c r="GP14" s="1509"/>
      <c r="GQ14" s="1509"/>
      <c r="GR14" s="1509"/>
      <c r="GS14" s="1516" t="str">
        <f>MID(SUVAHAVUJ!AG20,11,1)</f>
        <v>0</v>
      </c>
      <c r="GT14" s="1516"/>
      <c r="GU14" s="1516"/>
      <c r="GV14" s="1516"/>
      <c r="GW14" s="1522"/>
    </row>
    <row r="15" spans="2:205" s="691" customFormat="1" ht="24" customHeight="1">
      <c r="B15" s="1521" t="s">
        <v>2545</v>
      </c>
      <c r="C15" s="1521"/>
      <c r="D15" s="1521"/>
      <c r="E15" s="1521"/>
      <c r="F15" s="1521"/>
      <c r="G15" s="1521"/>
      <c r="H15" s="1521"/>
      <c r="I15" s="1521"/>
      <c r="J15" s="1521"/>
      <c r="K15" s="1521"/>
      <c r="L15" s="1518" t="s">
        <v>3363</v>
      </c>
      <c r="M15" s="1519"/>
      <c r="N15" s="1519"/>
      <c r="O15" s="1519"/>
      <c r="P15" s="1519"/>
      <c r="Q15" s="1519"/>
      <c r="R15" s="1519"/>
      <c r="S15" s="1519"/>
      <c r="T15" s="1519"/>
      <c r="U15" s="1519"/>
      <c r="V15" s="1519"/>
      <c r="W15" s="1519"/>
      <c r="X15" s="1519"/>
      <c r="Y15" s="1519"/>
      <c r="Z15" s="1519"/>
      <c r="AA15" s="1519"/>
      <c r="AB15" s="1519"/>
      <c r="AC15" s="1519"/>
      <c r="AD15" s="1519"/>
      <c r="AE15" s="1519"/>
      <c r="AF15" s="1519"/>
      <c r="AG15" s="1519"/>
      <c r="AH15" s="1519"/>
      <c r="AI15" s="1519"/>
      <c r="AJ15" s="1519"/>
      <c r="AK15" s="1519"/>
      <c r="AL15" s="1519"/>
      <c r="AM15" s="1519"/>
      <c r="AN15" s="1519"/>
      <c r="AO15" s="1519"/>
      <c r="AP15" s="1519"/>
      <c r="AQ15" s="1520" t="s">
        <v>102</v>
      </c>
      <c r="AR15" s="1520"/>
      <c r="AS15" s="1520"/>
      <c r="AT15" s="1520"/>
      <c r="AU15" s="1520"/>
      <c r="AV15" s="1520"/>
      <c r="AW15" s="1520"/>
      <c r="AX15" s="1520"/>
      <c r="AY15" s="703"/>
      <c r="AZ15" s="704"/>
      <c r="BA15" s="1509" t="str">
        <f>MID(SUVAHAVUJ!AD21,1,1)</f>
        <v xml:space="preserve"> </v>
      </c>
      <c r="BB15" s="1509"/>
      <c r="BC15" s="1509"/>
      <c r="BD15" s="1509"/>
      <c r="BE15" s="1509"/>
      <c r="BF15" s="1509"/>
      <c r="BG15" s="1509" t="str">
        <f>MID(SUVAHAVUJ!AD21,2,1)</f>
        <v xml:space="preserve"> </v>
      </c>
      <c r="BH15" s="1509"/>
      <c r="BI15" s="1509"/>
      <c r="BJ15" s="1509"/>
      <c r="BK15" s="1509"/>
      <c r="BL15" s="1509" t="str">
        <f>MID(SUVAHAVUJ!AD21,3,1)</f>
        <v xml:space="preserve"> </v>
      </c>
      <c r="BM15" s="1509"/>
      <c r="BN15" s="1509"/>
      <c r="BO15" s="1509"/>
      <c r="BP15" s="1509"/>
      <c r="BQ15" s="1509"/>
      <c r="BR15" s="1509" t="str">
        <f>MID(SUVAHAVUJ!AD21,4,1)</f>
        <v xml:space="preserve"> </v>
      </c>
      <c r="BS15" s="1509"/>
      <c r="BT15" s="1509"/>
      <c r="BU15" s="1509"/>
      <c r="BV15" s="1509"/>
      <c r="BW15" s="1509" t="str">
        <f>MID(SUVAHAVUJ!AD21,5,1)</f>
        <v xml:space="preserve"> </v>
      </c>
      <c r="BX15" s="1509"/>
      <c r="BY15" s="1509"/>
      <c r="BZ15" s="1509"/>
      <c r="CA15" s="1509"/>
      <c r="CB15" s="1509"/>
      <c r="CC15" s="1509" t="str">
        <f>MID(SUVAHAVUJ!AD21,6,1)</f>
        <v xml:space="preserve"> </v>
      </c>
      <c r="CD15" s="1509"/>
      <c r="CE15" s="1509"/>
      <c r="CF15" s="1509"/>
      <c r="CG15" s="1509"/>
      <c r="CH15" s="1509" t="str">
        <f>MID(SUVAHAVUJ!AD21,7,1)</f>
        <v xml:space="preserve"> </v>
      </c>
      <c r="CI15" s="1509"/>
      <c r="CJ15" s="1509"/>
      <c r="CK15" s="1509"/>
      <c r="CL15" s="1509"/>
      <c r="CM15" s="1509"/>
      <c r="CN15" s="1509" t="str">
        <f>MID(SUVAHAVUJ!AD21,8,1)</f>
        <v xml:space="preserve"> </v>
      </c>
      <c r="CO15" s="1509"/>
      <c r="CP15" s="1509"/>
      <c r="CQ15" s="1509"/>
      <c r="CR15" s="1509"/>
      <c r="CS15" s="1509" t="str">
        <f>MID(SUVAHAVUJ!AD21,9,1)</f>
        <v xml:space="preserve"> </v>
      </c>
      <c r="CT15" s="1509"/>
      <c r="CU15" s="1509"/>
      <c r="CV15" s="1509"/>
      <c r="CW15" s="1509"/>
      <c r="CX15" s="1509"/>
      <c r="CY15" s="1509" t="str">
        <f>MID(SUVAHAVUJ!AD21,10,1)</f>
        <v xml:space="preserve"> </v>
      </c>
      <c r="CZ15" s="1509"/>
      <c r="DA15" s="1509"/>
      <c r="DB15" s="1509"/>
      <c r="DC15" s="1509"/>
      <c r="DD15" s="1509" t="str">
        <f>MID(SUVAHAVUJ!AD21,11,1)</f>
        <v>0</v>
      </c>
      <c r="DE15" s="1509"/>
      <c r="DF15" s="1509"/>
      <c r="DG15" s="1509"/>
      <c r="DH15" s="1509"/>
      <c r="DI15" s="1525"/>
      <c r="DJ15" s="703"/>
      <c r="DK15" s="704"/>
      <c r="DL15" s="1509" t="str">
        <f>MID(SUVAHAVUJ!AE21,1,1)</f>
        <v xml:space="preserve"> </v>
      </c>
      <c r="DM15" s="1509"/>
      <c r="DN15" s="1509"/>
      <c r="DO15" s="1509"/>
      <c r="DP15" s="1509"/>
      <c r="DQ15" s="1509"/>
      <c r="DR15" s="1509" t="str">
        <f>MID(SUVAHAVUJ!AE21,2,1)</f>
        <v xml:space="preserve"> </v>
      </c>
      <c r="DS15" s="1509"/>
      <c r="DT15" s="1509"/>
      <c r="DU15" s="1509"/>
      <c r="DV15" s="1509"/>
      <c r="DW15" s="1509" t="str">
        <f>MID(SUVAHAVUJ!AE21,3,1)</f>
        <v xml:space="preserve"> </v>
      </c>
      <c r="DX15" s="1509"/>
      <c r="DY15" s="1509"/>
      <c r="DZ15" s="1509"/>
      <c r="EA15" s="1509"/>
      <c r="EB15" s="1509"/>
      <c r="EC15" s="1509" t="str">
        <f>MID(SUVAHAVUJ!AE21,4,1)</f>
        <v xml:space="preserve"> </v>
      </c>
      <c r="ED15" s="1509"/>
      <c r="EE15" s="1509"/>
      <c r="EF15" s="1509"/>
      <c r="EG15" s="1509"/>
      <c r="EH15" s="1509" t="str">
        <f>MID(SUVAHAVUJ!AE21,5,1)</f>
        <v xml:space="preserve"> </v>
      </c>
      <c r="EI15" s="1509"/>
      <c r="EJ15" s="1509"/>
      <c r="EK15" s="1509"/>
      <c r="EL15" s="1509"/>
      <c r="EM15" s="1509"/>
      <c r="EN15" s="1509" t="str">
        <f>MID(SUVAHAVUJ!AE21,6,1)</f>
        <v xml:space="preserve"> </v>
      </c>
      <c r="EO15" s="1509"/>
      <c r="EP15" s="1509"/>
      <c r="EQ15" s="1509"/>
      <c r="ER15" s="1509"/>
      <c r="ES15" s="1509" t="str">
        <f>MID(SUVAHAVUJ!AE21,7,1)</f>
        <v xml:space="preserve"> </v>
      </c>
      <c r="ET15" s="1509"/>
      <c r="EU15" s="1509"/>
      <c r="EV15" s="1509"/>
      <c r="EW15" s="1509"/>
      <c r="EX15" s="1509"/>
      <c r="EY15" s="1509" t="str">
        <f>MID(SUVAHAVUJ!AE21,8,1)</f>
        <v xml:space="preserve"> </v>
      </c>
      <c r="EZ15" s="1509"/>
      <c r="FA15" s="1509"/>
      <c r="FB15" s="1509"/>
      <c r="FC15" s="1509"/>
      <c r="FD15" s="1509" t="str">
        <f>MID(SUVAHAVUJ!AE21,9,1)</f>
        <v xml:space="preserve"> </v>
      </c>
      <c r="FE15" s="1509"/>
      <c r="FF15" s="1509"/>
      <c r="FG15" s="1509"/>
      <c r="FH15" s="1509"/>
      <c r="FI15" s="1509"/>
      <c r="FJ15" s="1509" t="str">
        <f>MID(SUVAHAVUJ!AE21,10,1)</f>
        <v xml:space="preserve"> </v>
      </c>
      <c r="FK15" s="1509"/>
      <c r="FL15" s="1509"/>
      <c r="FM15" s="1509"/>
      <c r="FN15" s="1509"/>
      <c r="FO15" s="1516" t="str">
        <f>MID(SUVAHAVUJ!AE21,11,1)</f>
        <v>0</v>
      </c>
      <c r="FP15" s="1516"/>
      <c r="FQ15" s="1516"/>
      <c r="FR15" s="1516"/>
      <c r="FS15" s="1522"/>
      <c r="FT15" s="1506"/>
      <c r="FU15" s="1506"/>
      <c r="FV15" s="1506"/>
      <c r="FW15" s="1506"/>
      <c r="FX15" s="1506"/>
      <c r="FY15" s="1506"/>
      <c r="FZ15" s="1506"/>
      <c r="GA15" s="1506"/>
      <c r="GB15" s="1506"/>
      <c r="GC15" s="1506"/>
      <c r="GD15" s="1506"/>
      <c r="GE15" s="1506"/>
      <c r="GF15" s="1506"/>
      <c r="GG15" s="1506"/>
      <c r="GH15" s="1506"/>
      <c r="GI15" s="1506"/>
      <c r="GJ15" s="1506"/>
      <c r="GK15" s="1506"/>
      <c r="GL15" s="1506"/>
      <c r="GM15" s="1506"/>
      <c r="GN15" s="1506"/>
      <c r="GO15" s="1506"/>
      <c r="GP15" s="1506"/>
      <c r="GQ15" s="1506"/>
      <c r="GR15" s="1506"/>
      <c r="GS15" s="1506"/>
      <c r="GT15" s="1506"/>
      <c r="GU15" s="1506"/>
      <c r="GV15" s="1506"/>
      <c r="GW15" s="1506"/>
    </row>
    <row r="16" spans="2:205" ht="24.75" customHeight="1">
      <c r="B16" s="1521"/>
      <c r="C16" s="1521"/>
      <c r="D16" s="1521"/>
      <c r="E16" s="1521"/>
      <c r="F16" s="1521"/>
      <c r="G16" s="1521"/>
      <c r="H16" s="1521"/>
      <c r="I16" s="1521"/>
      <c r="J16" s="1521"/>
      <c r="K16" s="1521"/>
      <c r="L16" s="1519"/>
      <c r="M16" s="1519"/>
      <c r="N16" s="1519"/>
      <c r="O16" s="1519"/>
      <c r="P16" s="1519"/>
      <c r="Q16" s="1519"/>
      <c r="R16" s="1519"/>
      <c r="S16" s="1519"/>
      <c r="T16" s="1519"/>
      <c r="U16" s="1519"/>
      <c r="V16" s="1519"/>
      <c r="W16" s="1519"/>
      <c r="X16" s="1519"/>
      <c r="Y16" s="1519"/>
      <c r="Z16" s="1519"/>
      <c r="AA16" s="1519"/>
      <c r="AB16" s="1519"/>
      <c r="AC16" s="1519"/>
      <c r="AD16" s="1519"/>
      <c r="AE16" s="1519"/>
      <c r="AF16" s="1519"/>
      <c r="AG16" s="1519"/>
      <c r="AH16" s="1519"/>
      <c r="AI16" s="1519"/>
      <c r="AJ16" s="1519"/>
      <c r="AK16" s="1519"/>
      <c r="AL16" s="1519"/>
      <c r="AM16" s="1519"/>
      <c r="AN16" s="1519"/>
      <c r="AO16" s="1519"/>
      <c r="AP16" s="1519"/>
      <c r="AQ16" s="1520"/>
      <c r="AR16" s="1520"/>
      <c r="AS16" s="1520"/>
      <c r="AT16" s="1520"/>
      <c r="AU16" s="1520"/>
      <c r="AV16" s="1520"/>
      <c r="AW16" s="1520"/>
      <c r="AX16" s="1520"/>
      <c r="AY16" s="703"/>
      <c r="AZ16" s="704"/>
      <c r="BA16" s="1509" t="str">
        <f>MID(SUVAHAVUJ!AF21,1,1)</f>
        <v xml:space="preserve"> </v>
      </c>
      <c r="BB16" s="1509"/>
      <c r="BC16" s="1509"/>
      <c r="BD16" s="1509"/>
      <c r="BE16" s="1509"/>
      <c r="BF16" s="1509"/>
      <c r="BG16" s="1509" t="str">
        <f>MID(SUVAHAVUJ!AF21,2,1)</f>
        <v xml:space="preserve"> </v>
      </c>
      <c r="BH16" s="1509"/>
      <c r="BI16" s="1509"/>
      <c r="BJ16" s="1509"/>
      <c r="BK16" s="1509"/>
      <c r="BL16" s="1509" t="str">
        <f>MID(SUVAHAVUJ!AF21,3,1)</f>
        <v xml:space="preserve"> </v>
      </c>
      <c r="BM16" s="1509"/>
      <c r="BN16" s="1509"/>
      <c r="BO16" s="1509"/>
      <c r="BP16" s="1509"/>
      <c r="BQ16" s="1509"/>
      <c r="BR16" s="1509" t="str">
        <f>MID(SUVAHAVUJ!AF21,4,1)</f>
        <v xml:space="preserve"> </v>
      </c>
      <c r="BS16" s="1509"/>
      <c r="BT16" s="1509"/>
      <c r="BU16" s="1509"/>
      <c r="BV16" s="1509"/>
      <c r="BW16" s="1509" t="str">
        <f>MID(SUVAHAVUJ!AF21,5,1)</f>
        <v xml:space="preserve"> </v>
      </c>
      <c r="BX16" s="1509"/>
      <c r="BY16" s="1509"/>
      <c r="BZ16" s="1509"/>
      <c r="CA16" s="1509"/>
      <c r="CB16" s="1509"/>
      <c r="CC16" s="1509" t="str">
        <f>MID(SUVAHAVUJ!AF21,6,1)</f>
        <v xml:space="preserve"> </v>
      </c>
      <c r="CD16" s="1509"/>
      <c r="CE16" s="1509"/>
      <c r="CF16" s="1509"/>
      <c r="CG16" s="1509"/>
      <c r="CH16" s="1509" t="str">
        <f>MID(SUVAHAVUJ!AF21,7,1)</f>
        <v xml:space="preserve"> </v>
      </c>
      <c r="CI16" s="1509"/>
      <c r="CJ16" s="1509"/>
      <c r="CK16" s="1509"/>
      <c r="CL16" s="1509"/>
      <c r="CM16" s="1509"/>
      <c r="CN16" s="1509" t="str">
        <f>MID(SUVAHAVUJ!AF21,8,1)</f>
        <v xml:space="preserve"> </v>
      </c>
      <c r="CO16" s="1509"/>
      <c r="CP16" s="1509"/>
      <c r="CQ16" s="1509"/>
      <c r="CR16" s="1509"/>
      <c r="CS16" s="1509" t="str">
        <f>MID(SUVAHAVUJ!AF21,9,1)</f>
        <v xml:space="preserve"> </v>
      </c>
      <c r="CT16" s="1509"/>
      <c r="CU16" s="1509"/>
      <c r="CV16" s="1509"/>
      <c r="CW16" s="1509"/>
      <c r="CX16" s="1509"/>
      <c r="CY16" s="1509" t="str">
        <f>MID(SUVAHAVUJ!AF21,10,1)</f>
        <v xml:space="preserve"> </v>
      </c>
      <c r="CZ16" s="1509"/>
      <c r="DA16" s="1509"/>
      <c r="DB16" s="1509"/>
      <c r="DC16" s="1509"/>
      <c r="DD16" s="1509" t="str">
        <f>MID(SUVAHAVUJ!AF21,11,1)</f>
        <v>0</v>
      </c>
      <c r="DE16" s="1509"/>
      <c r="DF16" s="1509"/>
      <c r="DG16" s="1509"/>
      <c r="DH16" s="1509"/>
      <c r="DI16" s="1525"/>
      <c r="DJ16" s="1507"/>
      <c r="DK16" s="1507"/>
      <c r="DL16" s="1507"/>
      <c r="DM16" s="1507"/>
      <c r="DN16" s="1507"/>
      <c r="DO16" s="1507"/>
      <c r="DP16" s="1507"/>
      <c r="DQ16" s="1507"/>
      <c r="DR16" s="1507"/>
      <c r="DS16" s="1507"/>
      <c r="DT16" s="1507"/>
      <c r="DU16" s="1507"/>
      <c r="DV16" s="1507"/>
      <c r="DW16" s="1507"/>
      <c r="DX16" s="1507"/>
      <c r="DY16" s="1507"/>
      <c r="DZ16" s="1507"/>
      <c r="EA16" s="1507"/>
      <c r="EB16" s="1507"/>
      <c r="EC16" s="1507"/>
      <c r="ED16" s="1507"/>
      <c r="EE16" s="1507"/>
      <c r="EF16" s="1507"/>
      <c r="EG16" s="1507"/>
      <c r="EH16" s="1507"/>
      <c r="EI16" s="1507"/>
      <c r="EJ16" s="1507"/>
      <c r="EK16" s="1507"/>
      <c r="EL16" s="1507"/>
      <c r="EM16" s="1507"/>
      <c r="EN16" s="703"/>
      <c r="EO16" s="704"/>
      <c r="EP16" s="1509" t="str">
        <f>MID(SUVAHAVUJ!AG21,1,1)</f>
        <v xml:space="preserve"> </v>
      </c>
      <c r="EQ16" s="1509"/>
      <c r="ER16" s="1509"/>
      <c r="ES16" s="1509"/>
      <c r="ET16" s="1509"/>
      <c r="EU16" s="1509"/>
      <c r="EV16" s="1509" t="str">
        <f>MID(SUVAHAVUJ!AG21,2,1)</f>
        <v xml:space="preserve"> </v>
      </c>
      <c r="EW16" s="1509"/>
      <c r="EX16" s="1509"/>
      <c r="EY16" s="1509"/>
      <c r="EZ16" s="1509"/>
      <c r="FA16" s="1509" t="str">
        <f>MID(SUVAHAVUJ!AG21,3,1)</f>
        <v xml:space="preserve"> </v>
      </c>
      <c r="FB16" s="1509"/>
      <c r="FC16" s="1509"/>
      <c r="FD16" s="1509"/>
      <c r="FE16" s="1509"/>
      <c r="FF16" s="1509"/>
      <c r="FG16" s="1509" t="str">
        <f>MID(SUVAHAVUJ!AG21,4,1)</f>
        <v xml:space="preserve"> </v>
      </c>
      <c r="FH16" s="1509"/>
      <c r="FI16" s="1509"/>
      <c r="FJ16" s="1509"/>
      <c r="FK16" s="1509"/>
      <c r="FL16" s="1509" t="str">
        <f>MID(SUVAHAVUJ!AG21,5,1)</f>
        <v xml:space="preserve"> </v>
      </c>
      <c r="FM16" s="1509"/>
      <c r="FN16" s="1509"/>
      <c r="FO16" s="1509"/>
      <c r="FP16" s="1509"/>
      <c r="FQ16" s="1509"/>
      <c r="FR16" s="1509" t="str">
        <f>MID(SUVAHAVUJ!AG21,6,1)</f>
        <v xml:space="preserve"> </v>
      </c>
      <c r="FS16" s="1509"/>
      <c r="FT16" s="1509"/>
      <c r="FU16" s="1509"/>
      <c r="FV16" s="1509"/>
      <c r="FW16" s="1509" t="str">
        <f>MID(SUVAHAVUJ!AG21,7,1)</f>
        <v xml:space="preserve"> </v>
      </c>
      <c r="FX16" s="1509"/>
      <c r="FY16" s="1509"/>
      <c r="FZ16" s="1509"/>
      <c r="GA16" s="1509"/>
      <c r="GB16" s="1509"/>
      <c r="GC16" s="1509" t="str">
        <f>MID(SUVAHAVUJ!AG21,8,1)</f>
        <v xml:space="preserve"> </v>
      </c>
      <c r="GD16" s="1509"/>
      <c r="GE16" s="1509"/>
      <c r="GF16" s="1509"/>
      <c r="GG16" s="1509"/>
      <c r="GH16" s="1509" t="str">
        <f>MID(SUVAHAVUJ!AG21,9,1)</f>
        <v xml:space="preserve"> </v>
      </c>
      <c r="GI16" s="1509"/>
      <c r="GJ16" s="1509"/>
      <c r="GK16" s="1509"/>
      <c r="GL16" s="1509"/>
      <c r="GM16" s="1509"/>
      <c r="GN16" s="1509" t="str">
        <f>MID(SUVAHAVUJ!AG21,10,1)</f>
        <v xml:space="preserve"> </v>
      </c>
      <c r="GO16" s="1509"/>
      <c r="GP16" s="1509"/>
      <c r="GQ16" s="1509"/>
      <c r="GR16" s="1509"/>
      <c r="GS16" s="1516" t="str">
        <f>MID(SUVAHAVUJ!AG21,11,1)</f>
        <v>0</v>
      </c>
      <c r="GT16" s="1516"/>
      <c r="GU16" s="1516"/>
      <c r="GV16" s="1516"/>
      <c r="GW16" s="1522"/>
    </row>
    <row r="17" spans="2:205" s="691" customFormat="1" ht="23.25" customHeight="1">
      <c r="B17" s="1521" t="s">
        <v>2549</v>
      </c>
      <c r="C17" s="1521"/>
      <c r="D17" s="1521"/>
      <c r="E17" s="1521"/>
      <c r="F17" s="1521"/>
      <c r="G17" s="1521"/>
      <c r="H17" s="1521"/>
      <c r="I17" s="1521"/>
      <c r="J17" s="1521"/>
      <c r="K17" s="1521"/>
      <c r="L17" s="1518" t="s">
        <v>3364</v>
      </c>
      <c r="M17" s="1519"/>
      <c r="N17" s="1519"/>
      <c r="O17" s="1519"/>
      <c r="P17" s="1519"/>
      <c r="Q17" s="1519"/>
      <c r="R17" s="1519"/>
      <c r="S17" s="1519"/>
      <c r="T17" s="1519"/>
      <c r="U17" s="1519"/>
      <c r="V17" s="1519"/>
      <c r="W17" s="1519"/>
      <c r="X17" s="1519"/>
      <c r="Y17" s="1519"/>
      <c r="Z17" s="1519"/>
      <c r="AA17" s="1519"/>
      <c r="AB17" s="1519"/>
      <c r="AC17" s="1519"/>
      <c r="AD17" s="1519"/>
      <c r="AE17" s="1519"/>
      <c r="AF17" s="1519"/>
      <c r="AG17" s="1519"/>
      <c r="AH17" s="1519"/>
      <c r="AI17" s="1519"/>
      <c r="AJ17" s="1519"/>
      <c r="AK17" s="1519"/>
      <c r="AL17" s="1519"/>
      <c r="AM17" s="1519"/>
      <c r="AN17" s="1519"/>
      <c r="AO17" s="1519"/>
      <c r="AP17" s="1519"/>
      <c r="AQ17" s="1520" t="s">
        <v>801</v>
      </c>
      <c r="AR17" s="1520"/>
      <c r="AS17" s="1520"/>
      <c r="AT17" s="1520"/>
      <c r="AU17" s="1520"/>
      <c r="AV17" s="1520"/>
      <c r="AW17" s="1520"/>
      <c r="AX17" s="1520"/>
      <c r="AY17" s="703"/>
      <c r="AZ17" s="704"/>
      <c r="BA17" s="1516" t="str">
        <f>MID(SUVAHAVUJ!AD22,1,1)</f>
        <v xml:space="preserve"> </v>
      </c>
      <c r="BB17" s="1516"/>
      <c r="BC17" s="1516"/>
      <c r="BD17" s="1516"/>
      <c r="BE17" s="1516"/>
      <c r="BF17" s="1516"/>
      <c r="BG17" s="1516" t="str">
        <f>MID(SUVAHAVUJ!AD22,2,1)</f>
        <v xml:space="preserve"> </v>
      </c>
      <c r="BH17" s="1516"/>
      <c r="BI17" s="1516"/>
      <c r="BJ17" s="1516"/>
      <c r="BK17" s="1516"/>
      <c r="BL17" s="1516" t="str">
        <f>MID(SUVAHAVUJ!AD22,3,1)</f>
        <v xml:space="preserve"> </v>
      </c>
      <c r="BM17" s="1516"/>
      <c r="BN17" s="1516"/>
      <c r="BO17" s="1516"/>
      <c r="BP17" s="1516"/>
      <c r="BQ17" s="1516"/>
      <c r="BR17" s="1516" t="str">
        <f>MID(SUVAHAVUJ!AD22,4,1)</f>
        <v xml:space="preserve"> </v>
      </c>
      <c r="BS17" s="1516"/>
      <c r="BT17" s="1516"/>
      <c r="BU17" s="1516"/>
      <c r="BV17" s="1516"/>
      <c r="BW17" s="1516" t="str">
        <f>MID(SUVAHAVUJ!AD22,5,1)</f>
        <v xml:space="preserve"> </v>
      </c>
      <c r="BX17" s="1516"/>
      <c r="BY17" s="1516"/>
      <c r="BZ17" s="1516"/>
      <c r="CA17" s="1516"/>
      <c r="CB17" s="1516"/>
      <c r="CC17" s="1516" t="str">
        <f>MID(SUVAHAVUJ!AD22,6,1)</f>
        <v xml:space="preserve"> </v>
      </c>
      <c r="CD17" s="1516"/>
      <c r="CE17" s="1516"/>
      <c r="CF17" s="1516"/>
      <c r="CG17" s="1516"/>
      <c r="CH17" s="1516" t="str">
        <f>MID(SUVAHAVUJ!AD22,7,1)</f>
        <v xml:space="preserve"> </v>
      </c>
      <c r="CI17" s="1516"/>
      <c r="CJ17" s="1516"/>
      <c r="CK17" s="1516"/>
      <c r="CL17" s="1516"/>
      <c r="CM17" s="1516"/>
      <c r="CN17" s="1516" t="str">
        <f>MID(SUVAHAVUJ!AD22,8,1)</f>
        <v xml:space="preserve"> </v>
      </c>
      <c r="CO17" s="1516"/>
      <c r="CP17" s="1516"/>
      <c r="CQ17" s="1516"/>
      <c r="CR17" s="1516"/>
      <c r="CS17" s="1516" t="str">
        <f>MID(SUVAHAVUJ!AD22,9,1)</f>
        <v xml:space="preserve"> </v>
      </c>
      <c r="CT17" s="1516"/>
      <c r="CU17" s="1516"/>
      <c r="CV17" s="1516"/>
      <c r="CW17" s="1516"/>
      <c r="CX17" s="1516"/>
      <c r="CY17" s="1516" t="str">
        <f>MID(SUVAHAVUJ!AD22,10,1)</f>
        <v xml:space="preserve"> </v>
      </c>
      <c r="CZ17" s="1516"/>
      <c r="DA17" s="1516"/>
      <c r="DB17" s="1516"/>
      <c r="DC17" s="1516"/>
      <c r="DD17" s="1516" t="str">
        <f>MID(SUVAHAVUJ!AD22,11,1)</f>
        <v>0</v>
      </c>
      <c r="DE17" s="1516"/>
      <c r="DF17" s="1516"/>
      <c r="DG17" s="1516"/>
      <c r="DH17" s="1516"/>
      <c r="DI17" s="1522"/>
      <c r="DJ17" s="703"/>
      <c r="DK17" s="704"/>
      <c r="DL17" s="1509" t="str">
        <f>MID(SUVAHAVUJ!AE22,1,1)</f>
        <v xml:space="preserve"> </v>
      </c>
      <c r="DM17" s="1509"/>
      <c r="DN17" s="1509"/>
      <c r="DO17" s="1509"/>
      <c r="DP17" s="1509"/>
      <c r="DQ17" s="1509"/>
      <c r="DR17" s="1509" t="str">
        <f>MID(SUVAHAVUJ!AE22,2,1)</f>
        <v xml:space="preserve"> </v>
      </c>
      <c r="DS17" s="1509"/>
      <c r="DT17" s="1509"/>
      <c r="DU17" s="1509"/>
      <c r="DV17" s="1509"/>
      <c r="DW17" s="1509" t="str">
        <f>MID(SUVAHAVUJ!AE22,3,1)</f>
        <v xml:space="preserve"> </v>
      </c>
      <c r="DX17" s="1509"/>
      <c r="DY17" s="1509"/>
      <c r="DZ17" s="1509"/>
      <c r="EA17" s="1509"/>
      <c r="EB17" s="1509"/>
      <c r="EC17" s="1509" t="str">
        <f>MID(SUVAHAVUJ!AE22,4,1)</f>
        <v xml:space="preserve"> </v>
      </c>
      <c r="ED17" s="1509"/>
      <c r="EE17" s="1509"/>
      <c r="EF17" s="1509"/>
      <c r="EG17" s="1509"/>
      <c r="EH17" s="1509" t="str">
        <f>MID(SUVAHAVUJ!AE22,5,1)</f>
        <v xml:space="preserve"> </v>
      </c>
      <c r="EI17" s="1509"/>
      <c r="EJ17" s="1509"/>
      <c r="EK17" s="1509"/>
      <c r="EL17" s="1509"/>
      <c r="EM17" s="1509"/>
      <c r="EN17" s="1509" t="str">
        <f>MID(SUVAHAVUJ!AE22,6,1)</f>
        <v xml:space="preserve"> </v>
      </c>
      <c r="EO17" s="1509"/>
      <c r="EP17" s="1509"/>
      <c r="EQ17" s="1509"/>
      <c r="ER17" s="1509"/>
      <c r="ES17" s="1509" t="str">
        <f>MID(SUVAHAVUJ!AE22,7,1)</f>
        <v xml:space="preserve"> </v>
      </c>
      <c r="ET17" s="1509"/>
      <c r="EU17" s="1509"/>
      <c r="EV17" s="1509"/>
      <c r="EW17" s="1509"/>
      <c r="EX17" s="1509"/>
      <c r="EY17" s="1509" t="str">
        <f>MID(SUVAHAVUJ!AE22,8,1)</f>
        <v xml:space="preserve"> </v>
      </c>
      <c r="EZ17" s="1509"/>
      <c r="FA17" s="1509"/>
      <c r="FB17" s="1509"/>
      <c r="FC17" s="1509"/>
      <c r="FD17" s="1509" t="str">
        <f>MID(SUVAHAVUJ!AE22,9,1)</f>
        <v xml:space="preserve"> </v>
      </c>
      <c r="FE17" s="1509"/>
      <c r="FF17" s="1509"/>
      <c r="FG17" s="1509"/>
      <c r="FH17" s="1509"/>
      <c r="FI17" s="1509"/>
      <c r="FJ17" s="1509" t="str">
        <f>MID(SUVAHAVUJ!AE22,10,1)</f>
        <v xml:space="preserve"> </v>
      </c>
      <c r="FK17" s="1509"/>
      <c r="FL17" s="1509"/>
      <c r="FM17" s="1509"/>
      <c r="FN17" s="1509"/>
      <c r="FO17" s="1516" t="str">
        <f>MID(SUVAHAVUJ!AE22,11,1)</f>
        <v>0</v>
      </c>
      <c r="FP17" s="1516"/>
      <c r="FQ17" s="1516"/>
      <c r="FR17" s="1516"/>
      <c r="FS17" s="1522"/>
      <c r="FT17" s="1506"/>
      <c r="FU17" s="1506"/>
      <c r="FV17" s="1506"/>
      <c r="FW17" s="1506"/>
      <c r="FX17" s="1506"/>
      <c r="FY17" s="1506"/>
      <c r="FZ17" s="1506"/>
      <c r="GA17" s="1506"/>
      <c r="GB17" s="1506"/>
      <c r="GC17" s="1506"/>
      <c r="GD17" s="1506"/>
      <c r="GE17" s="1506"/>
      <c r="GF17" s="1506"/>
      <c r="GG17" s="1506"/>
      <c r="GH17" s="1506"/>
      <c r="GI17" s="1506"/>
      <c r="GJ17" s="1506"/>
      <c r="GK17" s="1506"/>
      <c r="GL17" s="1506"/>
      <c r="GM17" s="1506"/>
      <c r="GN17" s="1506"/>
      <c r="GO17" s="1506"/>
      <c r="GP17" s="1506"/>
      <c r="GQ17" s="1506"/>
      <c r="GR17" s="1506"/>
      <c r="GS17" s="1506"/>
      <c r="GT17" s="1506"/>
      <c r="GU17" s="1506"/>
      <c r="GV17" s="1506"/>
      <c r="GW17" s="1506"/>
    </row>
    <row r="18" spans="2:205" ht="23.25" customHeight="1">
      <c r="B18" s="1521"/>
      <c r="C18" s="1521"/>
      <c r="D18" s="1521"/>
      <c r="E18" s="1521"/>
      <c r="F18" s="1521"/>
      <c r="G18" s="1521"/>
      <c r="H18" s="1521"/>
      <c r="I18" s="1521"/>
      <c r="J18" s="1521"/>
      <c r="K18" s="1521"/>
      <c r="L18" s="1519"/>
      <c r="M18" s="1519"/>
      <c r="N18" s="1519"/>
      <c r="O18" s="1519"/>
      <c r="P18" s="1519"/>
      <c r="Q18" s="1519"/>
      <c r="R18" s="1519"/>
      <c r="S18" s="1519"/>
      <c r="T18" s="1519"/>
      <c r="U18" s="1519"/>
      <c r="V18" s="1519"/>
      <c r="W18" s="1519"/>
      <c r="X18" s="1519"/>
      <c r="Y18" s="1519"/>
      <c r="Z18" s="1519"/>
      <c r="AA18" s="1519"/>
      <c r="AB18" s="1519"/>
      <c r="AC18" s="1519"/>
      <c r="AD18" s="1519"/>
      <c r="AE18" s="1519"/>
      <c r="AF18" s="1519"/>
      <c r="AG18" s="1519"/>
      <c r="AH18" s="1519"/>
      <c r="AI18" s="1519"/>
      <c r="AJ18" s="1519"/>
      <c r="AK18" s="1519"/>
      <c r="AL18" s="1519"/>
      <c r="AM18" s="1519"/>
      <c r="AN18" s="1519"/>
      <c r="AO18" s="1519"/>
      <c r="AP18" s="1519"/>
      <c r="AQ18" s="1520"/>
      <c r="AR18" s="1520"/>
      <c r="AS18" s="1520"/>
      <c r="AT18" s="1520"/>
      <c r="AU18" s="1520"/>
      <c r="AV18" s="1520"/>
      <c r="AW18" s="1520"/>
      <c r="AX18" s="1520"/>
      <c r="AY18" s="703"/>
      <c r="AZ18" s="704"/>
      <c r="BA18" s="1509" t="str">
        <f>MID(SUVAHAVUJ!AF22,1,1)</f>
        <v xml:space="preserve"> </v>
      </c>
      <c r="BB18" s="1509"/>
      <c r="BC18" s="1509"/>
      <c r="BD18" s="1509"/>
      <c r="BE18" s="1509"/>
      <c r="BF18" s="1509"/>
      <c r="BG18" s="1509" t="str">
        <f>MID(SUVAHAVUJ!AF22,2,1)</f>
        <v xml:space="preserve"> </v>
      </c>
      <c r="BH18" s="1509"/>
      <c r="BI18" s="1509"/>
      <c r="BJ18" s="1509"/>
      <c r="BK18" s="1509"/>
      <c r="BL18" s="1509" t="str">
        <f>MID(SUVAHAVUJ!AF22,3,1)</f>
        <v xml:space="preserve"> </v>
      </c>
      <c r="BM18" s="1509"/>
      <c r="BN18" s="1509"/>
      <c r="BO18" s="1509"/>
      <c r="BP18" s="1509"/>
      <c r="BQ18" s="1509"/>
      <c r="BR18" s="1509" t="str">
        <f>MID(SUVAHAVUJ!AF22,4,1)</f>
        <v xml:space="preserve"> </v>
      </c>
      <c r="BS18" s="1509"/>
      <c r="BT18" s="1509"/>
      <c r="BU18" s="1509"/>
      <c r="BV18" s="1509"/>
      <c r="BW18" s="1509" t="str">
        <f>MID(SUVAHAVUJ!AF22,5,1)</f>
        <v xml:space="preserve"> </v>
      </c>
      <c r="BX18" s="1509"/>
      <c r="BY18" s="1509"/>
      <c r="BZ18" s="1509"/>
      <c r="CA18" s="1509"/>
      <c r="CB18" s="1509"/>
      <c r="CC18" s="1509" t="str">
        <f>MID(SUVAHAVUJ!AF22,6,1)</f>
        <v xml:space="preserve"> </v>
      </c>
      <c r="CD18" s="1509"/>
      <c r="CE18" s="1509"/>
      <c r="CF18" s="1509"/>
      <c r="CG18" s="1509"/>
      <c r="CH18" s="1509" t="str">
        <f>MID(SUVAHAVUJ!AF22,7,1)</f>
        <v xml:space="preserve"> </v>
      </c>
      <c r="CI18" s="1509"/>
      <c r="CJ18" s="1509"/>
      <c r="CK18" s="1509"/>
      <c r="CL18" s="1509"/>
      <c r="CM18" s="1509"/>
      <c r="CN18" s="1509" t="str">
        <f>MID(SUVAHAVUJ!AF22,8,1)</f>
        <v xml:space="preserve"> </v>
      </c>
      <c r="CO18" s="1509"/>
      <c r="CP18" s="1509"/>
      <c r="CQ18" s="1509"/>
      <c r="CR18" s="1509"/>
      <c r="CS18" s="1509" t="str">
        <f>MID(SUVAHAVUJ!AF22,9,1)</f>
        <v xml:space="preserve"> </v>
      </c>
      <c r="CT18" s="1509"/>
      <c r="CU18" s="1509"/>
      <c r="CV18" s="1509"/>
      <c r="CW18" s="1509"/>
      <c r="CX18" s="1509"/>
      <c r="CY18" s="1509" t="str">
        <f>MID(SUVAHAVUJ!AF22,10,1)</f>
        <v xml:space="preserve"> </v>
      </c>
      <c r="CZ18" s="1509"/>
      <c r="DA18" s="1509"/>
      <c r="DB18" s="1509"/>
      <c r="DC18" s="1509"/>
      <c r="DD18" s="1509" t="str">
        <f>MID(SUVAHAVUJ!AF22,11,1)</f>
        <v>0</v>
      </c>
      <c r="DE18" s="1509"/>
      <c r="DF18" s="1509"/>
      <c r="DG18" s="1509"/>
      <c r="DH18" s="1509"/>
      <c r="DI18" s="1525"/>
      <c r="DJ18" s="1507"/>
      <c r="DK18" s="1507"/>
      <c r="DL18" s="1507"/>
      <c r="DM18" s="1507"/>
      <c r="DN18" s="1507"/>
      <c r="DO18" s="1507"/>
      <c r="DP18" s="1507"/>
      <c r="DQ18" s="1507"/>
      <c r="DR18" s="1507"/>
      <c r="DS18" s="1507"/>
      <c r="DT18" s="1507"/>
      <c r="DU18" s="1507"/>
      <c r="DV18" s="1507"/>
      <c r="DW18" s="1507"/>
      <c r="DX18" s="1507"/>
      <c r="DY18" s="1507"/>
      <c r="DZ18" s="1507"/>
      <c r="EA18" s="1507"/>
      <c r="EB18" s="1507"/>
      <c r="EC18" s="1507"/>
      <c r="ED18" s="1507"/>
      <c r="EE18" s="1507"/>
      <c r="EF18" s="1507"/>
      <c r="EG18" s="1507"/>
      <c r="EH18" s="1507"/>
      <c r="EI18" s="1507"/>
      <c r="EJ18" s="1507"/>
      <c r="EK18" s="1507"/>
      <c r="EL18" s="1507"/>
      <c r="EM18" s="1507"/>
      <c r="EN18" s="703"/>
      <c r="EO18" s="704"/>
      <c r="EP18" s="1509" t="str">
        <f>MID(SUVAHAVUJ!AG22,1,1)</f>
        <v xml:space="preserve"> </v>
      </c>
      <c r="EQ18" s="1509"/>
      <c r="ER18" s="1509"/>
      <c r="ES18" s="1509"/>
      <c r="ET18" s="1509"/>
      <c r="EU18" s="1509"/>
      <c r="EV18" s="1509" t="str">
        <f>MID(SUVAHAVUJ!AG22,2,1)</f>
        <v xml:space="preserve"> </v>
      </c>
      <c r="EW18" s="1509"/>
      <c r="EX18" s="1509"/>
      <c r="EY18" s="1509"/>
      <c r="EZ18" s="1509"/>
      <c r="FA18" s="1509" t="str">
        <f>MID(SUVAHAVUJ!AG22,3,1)</f>
        <v xml:space="preserve"> </v>
      </c>
      <c r="FB18" s="1509"/>
      <c r="FC18" s="1509"/>
      <c r="FD18" s="1509"/>
      <c r="FE18" s="1509"/>
      <c r="FF18" s="1509"/>
      <c r="FG18" s="1509" t="str">
        <f>MID(SUVAHAVUJ!AG22,4,1)</f>
        <v xml:space="preserve"> </v>
      </c>
      <c r="FH18" s="1509"/>
      <c r="FI18" s="1509"/>
      <c r="FJ18" s="1509"/>
      <c r="FK18" s="1509"/>
      <c r="FL18" s="1509" t="str">
        <f>MID(SUVAHAVUJ!AG22,5,1)</f>
        <v xml:space="preserve"> </v>
      </c>
      <c r="FM18" s="1509"/>
      <c r="FN18" s="1509"/>
      <c r="FO18" s="1509"/>
      <c r="FP18" s="1509"/>
      <c r="FQ18" s="1509"/>
      <c r="FR18" s="1509" t="str">
        <f>MID(SUVAHAVUJ!AG22,6,1)</f>
        <v xml:space="preserve"> </v>
      </c>
      <c r="FS18" s="1509"/>
      <c r="FT18" s="1509"/>
      <c r="FU18" s="1509"/>
      <c r="FV18" s="1509"/>
      <c r="FW18" s="1509" t="str">
        <f>MID(SUVAHAVUJ!AG22,7,1)</f>
        <v xml:space="preserve"> </v>
      </c>
      <c r="FX18" s="1509"/>
      <c r="FY18" s="1509"/>
      <c r="FZ18" s="1509"/>
      <c r="GA18" s="1509"/>
      <c r="GB18" s="1509"/>
      <c r="GC18" s="1509" t="str">
        <f>MID(SUVAHAVUJ!AG22,8,1)</f>
        <v xml:space="preserve"> </v>
      </c>
      <c r="GD18" s="1509"/>
      <c r="GE18" s="1509"/>
      <c r="GF18" s="1509"/>
      <c r="GG18" s="1509"/>
      <c r="GH18" s="1509" t="str">
        <f>MID(SUVAHAVUJ!AG22,9,1)</f>
        <v xml:space="preserve"> </v>
      </c>
      <c r="GI18" s="1509"/>
      <c r="GJ18" s="1509"/>
      <c r="GK18" s="1509"/>
      <c r="GL18" s="1509"/>
      <c r="GM18" s="1509"/>
      <c r="GN18" s="1509" t="str">
        <f>MID(SUVAHAVUJ!AG22,10,1)</f>
        <v xml:space="preserve"> </v>
      </c>
      <c r="GO18" s="1509"/>
      <c r="GP18" s="1509"/>
      <c r="GQ18" s="1509"/>
      <c r="GR18" s="1509"/>
      <c r="GS18" s="1516" t="str">
        <f>MID(SUVAHAVUJ!AG22,11,1)</f>
        <v>0</v>
      </c>
      <c r="GT18" s="1516"/>
      <c r="GU18" s="1516"/>
      <c r="GV18" s="1516"/>
      <c r="GW18" s="1522"/>
    </row>
    <row r="19" spans="2:205" s="691" customFormat="1" ht="23.25" customHeight="1">
      <c r="B19" s="1502" t="s">
        <v>2553</v>
      </c>
      <c r="C19" s="1502"/>
      <c r="D19" s="1502"/>
      <c r="E19" s="1502"/>
      <c r="F19" s="1502"/>
      <c r="G19" s="1502"/>
      <c r="H19" s="1502"/>
      <c r="I19" s="1502"/>
      <c r="J19" s="1502"/>
      <c r="K19" s="1502"/>
      <c r="L19" s="1503" t="s">
        <v>3365</v>
      </c>
      <c r="M19" s="1504"/>
      <c r="N19" s="1504"/>
      <c r="O19" s="1504"/>
      <c r="P19" s="1504"/>
      <c r="Q19" s="1504"/>
      <c r="R19" s="1504"/>
      <c r="S19" s="1504"/>
      <c r="T19" s="1504"/>
      <c r="U19" s="1504"/>
      <c r="V19" s="1504"/>
      <c r="W19" s="1504"/>
      <c r="X19" s="1504"/>
      <c r="Y19" s="1504"/>
      <c r="Z19" s="1504"/>
      <c r="AA19" s="1504"/>
      <c r="AB19" s="1504"/>
      <c r="AC19" s="1504"/>
      <c r="AD19" s="1504"/>
      <c r="AE19" s="1504"/>
      <c r="AF19" s="1504"/>
      <c r="AG19" s="1504"/>
      <c r="AH19" s="1504"/>
      <c r="AI19" s="1504"/>
      <c r="AJ19" s="1504"/>
      <c r="AK19" s="1504"/>
      <c r="AL19" s="1504"/>
      <c r="AM19" s="1504"/>
      <c r="AN19" s="1504"/>
      <c r="AO19" s="1504"/>
      <c r="AP19" s="1504"/>
      <c r="AQ19" s="1505" t="s">
        <v>117</v>
      </c>
      <c r="AR19" s="1505"/>
      <c r="AS19" s="1505"/>
      <c r="AT19" s="1505"/>
      <c r="AU19" s="1505"/>
      <c r="AV19" s="1505"/>
      <c r="AW19" s="1505"/>
      <c r="AX19" s="1505"/>
      <c r="AY19" s="703"/>
      <c r="AZ19" s="704"/>
      <c r="BA19" s="1516" t="str">
        <f>MID(SUVAHAVUJ!AD23,1,1)</f>
        <v xml:space="preserve"> </v>
      </c>
      <c r="BB19" s="1516"/>
      <c r="BC19" s="1516"/>
      <c r="BD19" s="1516"/>
      <c r="BE19" s="1516"/>
      <c r="BF19" s="1516"/>
      <c r="BG19" s="1516" t="str">
        <f>MID(SUVAHAVUJ!AD23,2,1)</f>
        <v xml:space="preserve"> </v>
      </c>
      <c r="BH19" s="1516"/>
      <c r="BI19" s="1516"/>
      <c r="BJ19" s="1516"/>
      <c r="BK19" s="1516"/>
      <c r="BL19" s="1516" t="str">
        <f>MID(SUVAHAVUJ!AD23,3,1)</f>
        <v xml:space="preserve"> </v>
      </c>
      <c r="BM19" s="1516"/>
      <c r="BN19" s="1516"/>
      <c r="BO19" s="1516"/>
      <c r="BP19" s="1516"/>
      <c r="BQ19" s="1516"/>
      <c r="BR19" s="1516" t="str">
        <f>MID(SUVAHAVUJ!AD23,4,1)</f>
        <v xml:space="preserve"> </v>
      </c>
      <c r="BS19" s="1516"/>
      <c r="BT19" s="1516"/>
      <c r="BU19" s="1516"/>
      <c r="BV19" s="1516"/>
      <c r="BW19" s="1516" t="str">
        <f>MID(SUVAHAVUJ!AD23,5,1)</f>
        <v xml:space="preserve"> </v>
      </c>
      <c r="BX19" s="1516"/>
      <c r="BY19" s="1516"/>
      <c r="BZ19" s="1516"/>
      <c r="CA19" s="1516"/>
      <c r="CB19" s="1516"/>
      <c r="CC19" s="1516" t="str">
        <f>MID(SUVAHAVUJ!AD23,6,1)</f>
        <v xml:space="preserve"> </v>
      </c>
      <c r="CD19" s="1516"/>
      <c r="CE19" s="1516"/>
      <c r="CF19" s="1516"/>
      <c r="CG19" s="1516"/>
      <c r="CH19" s="1516" t="str">
        <f>MID(SUVAHAVUJ!AD23,7,1)</f>
        <v xml:space="preserve"> </v>
      </c>
      <c r="CI19" s="1516"/>
      <c r="CJ19" s="1516"/>
      <c r="CK19" s="1516"/>
      <c r="CL19" s="1516"/>
      <c r="CM19" s="1516"/>
      <c r="CN19" s="1516" t="str">
        <f>MID(SUVAHAVUJ!AD23,8,1)</f>
        <v xml:space="preserve"> </v>
      </c>
      <c r="CO19" s="1516"/>
      <c r="CP19" s="1516"/>
      <c r="CQ19" s="1516"/>
      <c r="CR19" s="1516"/>
      <c r="CS19" s="1516" t="str">
        <f>MID(SUVAHAVUJ!AD23,9,1)</f>
        <v xml:space="preserve"> </v>
      </c>
      <c r="CT19" s="1516"/>
      <c r="CU19" s="1516"/>
      <c r="CV19" s="1516"/>
      <c r="CW19" s="1516"/>
      <c r="CX19" s="1516"/>
      <c r="CY19" s="1516" t="str">
        <f>MID(SUVAHAVUJ!AD23,10,1)</f>
        <v xml:space="preserve"> </v>
      </c>
      <c r="CZ19" s="1516"/>
      <c r="DA19" s="1516"/>
      <c r="DB19" s="1516"/>
      <c r="DC19" s="1516"/>
      <c r="DD19" s="1516" t="str">
        <f>MID(SUVAHAVUJ!AD23,11,1)</f>
        <v>0</v>
      </c>
      <c r="DE19" s="1516"/>
      <c r="DF19" s="1516"/>
      <c r="DG19" s="1516"/>
      <c r="DH19" s="1516"/>
      <c r="DI19" s="1522"/>
      <c r="DJ19" s="703"/>
      <c r="DK19" s="704"/>
      <c r="DL19" s="1509" t="str">
        <f>MID(SUVAHAVUJ!AE23,1,1)</f>
        <v xml:space="preserve"> </v>
      </c>
      <c r="DM19" s="1509"/>
      <c r="DN19" s="1509"/>
      <c r="DO19" s="1509"/>
      <c r="DP19" s="1509"/>
      <c r="DQ19" s="1509"/>
      <c r="DR19" s="1509" t="str">
        <f>MID(SUVAHAVUJ!AE23,2,1)</f>
        <v xml:space="preserve"> </v>
      </c>
      <c r="DS19" s="1509"/>
      <c r="DT19" s="1509"/>
      <c r="DU19" s="1509"/>
      <c r="DV19" s="1509"/>
      <c r="DW19" s="1509" t="str">
        <f>MID(SUVAHAVUJ!AE23,3,1)</f>
        <v xml:space="preserve"> </v>
      </c>
      <c r="DX19" s="1509"/>
      <c r="DY19" s="1509"/>
      <c r="DZ19" s="1509"/>
      <c r="EA19" s="1509"/>
      <c r="EB19" s="1509"/>
      <c r="EC19" s="1509" t="str">
        <f>MID(SUVAHAVUJ!AE23,4,1)</f>
        <v xml:space="preserve"> </v>
      </c>
      <c r="ED19" s="1509"/>
      <c r="EE19" s="1509"/>
      <c r="EF19" s="1509"/>
      <c r="EG19" s="1509"/>
      <c r="EH19" s="1509" t="str">
        <f>MID(SUVAHAVUJ!AE23,5,1)</f>
        <v xml:space="preserve"> </v>
      </c>
      <c r="EI19" s="1509"/>
      <c r="EJ19" s="1509"/>
      <c r="EK19" s="1509"/>
      <c r="EL19" s="1509"/>
      <c r="EM19" s="1509"/>
      <c r="EN19" s="1509" t="str">
        <f>MID(SUVAHAVUJ!AE23,6,1)</f>
        <v xml:space="preserve"> </v>
      </c>
      <c r="EO19" s="1509"/>
      <c r="EP19" s="1509"/>
      <c r="EQ19" s="1509"/>
      <c r="ER19" s="1509"/>
      <c r="ES19" s="1509" t="str">
        <f>MID(SUVAHAVUJ!AE23,7,1)</f>
        <v xml:space="preserve"> </v>
      </c>
      <c r="ET19" s="1509"/>
      <c r="EU19" s="1509"/>
      <c r="EV19" s="1509"/>
      <c r="EW19" s="1509"/>
      <c r="EX19" s="1509"/>
      <c r="EY19" s="1509" t="str">
        <f>MID(SUVAHAVUJ!AE23,8,1)</f>
        <v xml:space="preserve"> </v>
      </c>
      <c r="EZ19" s="1509"/>
      <c r="FA19" s="1509"/>
      <c r="FB19" s="1509"/>
      <c r="FC19" s="1509"/>
      <c r="FD19" s="1509" t="str">
        <f>MID(SUVAHAVUJ!AE23,9,1)</f>
        <v xml:space="preserve"> </v>
      </c>
      <c r="FE19" s="1509"/>
      <c r="FF19" s="1509"/>
      <c r="FG19" s="1509"/>
      <c r="FH19" s="1509"/>
      <c r="FI19" s="1509"/>
      <c r="FJ19" s="1509" t="str">
        <f>MID(SUVAHAVUJ!AE23,10,1)</f>
        <v xml:space="preserve"> </v>
      </c>
      <c r="FK19" s="1509"/>
      <c r="FL19" s="1509"/>
      <c r="FM19" s="1509"/>
      <c r="FN19" s="1509"/>
      <c r="FO19" s="1516" t="str">
        <f>MID(SUVAHAVUJ!AE23,11,1)</f>
        <v>0</v>
      </c>
      <c r="FP19" s="1516"/>
      <c r="FQ19" s="1516"/>
      <c r="FR19" s="1516"/>
      <c r="FS19" s="1522"/>
      <c r="FT19" s="1506"/>
      <c r="FU19" s="1506"/>
      <c r="FV19" s="1506"/>
      <c r="FW19" s="1506"/>
      <c r="FX19" s="1506"/>
      <c r="FY19" s="1506"/>
      <c r="FZ19" s="1506"/>
      <c r="GA19" s="1506"/>
      <c r="GB19" s="1506"/>
      <c r="GC19" s="1506"/>
      <c r="GD19" s="1506"/>
      <c r="GE19" s="1506"/>
      <c r="GF19" s="1506"/>
      <c r="GG19" s="1506"/>
      <c r="GH19" s="1506"/>
      <c r="GI19" s="1506"/>
      <c r="GJ19" s="1506"/>
      <c r="GK19" s="1506"/>
      <c r="GL19" s="1506"/>
      <c r="GM19" s="1506"/>
      <c r="GN19" s="1506"/>
      <c r="GO19" s="1506"/>
      <c r="GP19" s="1506"/>
      <c r="GQ19" s="1506"/>
      <c r="GR19" s="1506"/>
      <c r="GS19" s="1506"/>
      <c r="GT19" s="1506"/>
      <c r="GU19" s="1506"/>
      <c r="GV19" s="1506"/>
      <c r="GW19" s="1506"/>
    </row>
    <row r="20" spans="2:205" ht="24" customHeight="1">
      <c r="B20" s="1502"/>
      <c r="C20" s="1502"/>
      <c r="D20" s="1502"/>
      <c r="E20" s="1502"/>
      <c r="F20" s="1502"/>
      <c r="G20" s="1502"/>
      <c r="H20" s="1502"/>
      <c r="I20" s="1502"/>
      <c r="J20" s="1502"/>
      <c r="K20" s="1502"/>
      <c r="L20" s="1504"/>
      <c r="M20" s="1504"/>
      <c r="N20" s="1504"/>
      <c r="O20" s="1504"/>
      <c r="P20" s="1504"/>
      <c r="Q20" s="1504"/>
      <c r="R20" s="1504"/>
      <c r="S20" s="1504"/>
      <c r="T20" s="1504"/>
      <c r="U20" s="1504"/>
      <c r="V20" s="1504"/>
      <c r="W20" s="1504"/>
      <c r="X20" s="1504"/>
      <c r="Y20" s="1504"/>
      <c r="Z20" s="1504"/>
      <c r="AA20" s="1504"/>
      <c r="AB20" s="1504"/>
      <c r="AC20" s="1504"/>
      <c r="AD20" s="1504"/>
      <c r="AE20" s="1504"/>
      <c r="AF20" s="1504"/>
      <c r="AG20" s="1504"/>
      <c r="AH20" s="1504"/>
      <c r="AI20" s="1504"/>
      <c r="AJ20" s="1504"/>
      <c r="AK20" s="1504"/>
      <c r="AL20" s="1504"/>
      <c r="AM20" s="1504"/>
      <c r="AN20" s="1504"/>
      <c r="AO20" s="1504"/>
      <c r="AP20" s="1504"/>
      <c r="AQ20" s="1505"/>
      <c r="AR20" s="1505"/>
      <c r="AS20" s="1505"/>
      <c r="AT20" s="1505"/>
      <c r="AU20" s="1505"/>
      <c r="AV20" s="1505"/>
      <c r="AW20" s="1505"/>
      <c r="AX20" s="1505"/>
      <c r="AY20" s="703"/>
      <c r="AZ20" s="704"/>
      <c r="BA20" s="1509" t="str">
        <f>MID(SUVAHAVUJ!AF23,1,1)</f>
        <v xml:space="preserve"> </v>
      </c>
      <c r="BB20" s="1509"/>
      <c r="BC20" s="1509"/>
      <c r="BD20" s="1509"/>
      <c r="BE20" s="1509"/>
      <c r="BF20" s="1509"/>
      <c r="BG20" s="1509" t="str">
        <f>MID(SUVAHAVUJ!AF23,2,1)</f>
        <v xml:space="preserve"> </v>
      </c>
      <c r="BH20" s="1509"/>
      <c r="BI20" s="1509"/>
      <c r="BJ20" s="1509"/>
      <c r="BK20" s="1509"/>
      <c r="BL20" s="1509" t="str">
        <f>MID(SUVAHAVUJ!AF23,3,1)</f>
        <v xml:space="preserve"> </v>
      </c>
      <c r="BM20" s="1509"/>
      <c r="BN20" s="1509"/>
      <c r="BO20" s="1509"/>
      <c r="BP20" s="1509"/>
      <c r="BQ20" s="1509"/>
      <c r="BR20" s="1509" t="str">
        <f>MID(SUVAHAVUJ!AF23,4,1)</f>
        <v xml:space="preserve"> </v>
      </c>
      <c r="BS20" s="1509"/>
      <c r="BT20" s="1509"/>
      <c r="BU20" s="1509"/>
      <c r="BV20" s="1509"/>
      <c r="BW20" s="1509" t="str">
        <f>MID(SUVAHAVUJ!AF23,5,1)</f>
        <v xml:space="preserve"> </v>
      </c>
      <c r="BX20" s="1509"/>
      <c r="BY20" s="1509"/>
      <c r="BZ20" s="1509"/>
      <c r="CA20" s="1509"/>
      <c r="CB20" s="1509"/>
      <c r="CC20" s="1509" t="str">
        <f>MID(SUVAHAVUJ!AF23,6,1)</f>
        <v xml:space="preserve"> </v>
      </c>
      <c r="CD20" s="1509"/>
      <c r="CE20" s="1509"/>
      <c r="CF20" s="1509"/>
      <c r="CG20" s="1509"/>
      <c r="CH20" s="1509" t="str">
        <f>MID(SUVAHAVUJ!AF23,7,1)</f>
        <v xml:space="preserve"> </v>
      </c>
      <c r="CI20" s="1509"/>
      <c r="CJ20" s="1509"/>
      <c r="CK20" s="1509"/>
      <c r="CL20" s="1509"/>
      <c r="CM20" s="1509"/>
      <c r="CN20" s="1509" t="str">
        <f>MID(SUVAHAVUJ!AF23,8,1)</f>
        <v xml:space="preserve"> </v>
      </c>
      <c r="CO20" s="1509"/>
      <c r="CP20" s="1509"/>
      <c r="CQ20" s="1509"/>
      <c r="CR20" s="1509"/>
      <c r="CS20" s="1509" t="str">
        <f>MID(SUVAHAVUJ!AF23,9,1)</f>
        <v xml:space="preserve"> </v>
      </c>
      <c r="CT20" s="1509"/>
      <c r="CU20" s="1509"/>
      <c r="CV20" s="1509"/>
      <c r="CW20" s="1509"/>
      <c r="CX20" s="1509"/>
      <c r="CY20" s="1509" t="str">
        <f>MID(SUVAHAVUJ!AF23,10,1)</f>
        <v xml:space="preserve"> </v>
      </c>
      <c r="CZ20" s="1509"/>
      <c r="DA20" s="1509"/>
      <c r="DB20" s="1509"/>
      <c r="DC20" s="1509"/>
      <c r="DD20" s="1509" t="str">
        <f>MID(SUVAHAVUJ!AF23,11,1)</f>
        <v>0</v>
      </c>
      <c r="DE20" s="1509"/>
      <c r="DF20" s="1509"/>
      <c r="DG20" s="1509"/>
      <c r="DH20" s="1509"/>
      <c r="DI20" s="1525"/>
      <c r="DJ20" s="1507"/>
      <c r="DK20" s="1507"/>
      <c r="DL20" s="1507"/>
      <c r="DM20" s="1507"/>
      <c r="DN20" s="1507"/>
      <c r="DO20" s="1507"/>
      <c r="DP20" s="1507"/>
      <c r="DQ20" s="1507"/>
      <c r="DR20" s="1507"/>
      <c r="DS20" s="1507"/>
      <c r="DT20" s="1507"/>
      <c r="DU20" s="1507"/>
      <c r="DV20" s="1507"/>
      <c r="DW20" s="1507"/>
      <c r="DX20" s="1507"/>
      <c r="DY20" s="1507"/>
      <c r="DZ20" s="1507"/>
      <c r="EA20" s="1507"/>
      <c r="EB20" s="1507"/>
      <c r="EC20" s="1507"/>
      <c r="ED20" s="1507"/>
      <c r="EE20" s="1507"/>
      <c r="EF20" s="1507"/>
      <c r="EG20" s="1507"/>
      <c r="EH20" s="1507"/>
      <c r="EI20" s="1507"/>
      <c r="EJ20" s="1507"/>
      <c r="EK20" s="1507"/>
      <c r="EL20" s="1507"/>
      <c r="EM20" s="1507"/>
      <c r="EN20" s="703"/>
      <c r="EO20" s="704"/>
      <c r="EP20" s="1509" t="str">
        <f>MID(SUVAHAVUJ!AG23,1,1)</f>
        <v xml:space="preserve"> </v>
      </c>
      <c r="EQ20" s="1509"/>
      <c r="ER20" s="1509"/>
      <c r="ES20" s="1509"/>
      <c r="ET20" s="1509"/>
      <c r="EU20" s="1509"/>
      <c r="EV20" s="1509" t="str">
        <f>MID(SUVAHAVUJ!AG23,2,1)</f>
        <v xml:space="preserve"> </v>
      </c>
      <c r="EW20" s="1509"/>
      <c r="EX20" s="1509"/>
      <c r="EY20" s="1509"/>
      <c r="EZ20" s="1509"/>
      <c r="FA20" s="1509" t="str">
        <f>MID(SUVAHAVUJ!AG23,3,1)</f>
        <v xml:space="preserve"> </v>
      </c>
      <c r="FB20" s="1509"/>
      <c r="FC20" s="1509"/>
      <c r="FD20" s="1509"/>
      <c r="FE20" s="1509"/>
      <c r="FF20" s="1509"/>
      <c r="FG20" s="1509" t="str">
        <f>MID(SUVAHAVUJ!AG23,4,1)</f>
        <v xml:space="preserve"> </v>
      </c>
      <c r="FH20" s="1509"/>
      <c r="FI20" s="1509"/>
      <c r="FJ20" s="1509"/>
      <c r="FK20" s="1509"/>
      <c r="FL20" s="1509" t="str">
        <f>MID(SUVAHAVUJ!AG23,5,1)</f>
        <v xml:space="preserve"> </v>
      </c>
      <c r="FM20" s="1509"/>
      <c r="FN20" s="1509"/>
      <c r="FO20" s="1509"/>
      <c r="FP20" s="1509"/>
      <c r="FQ20" s="1509"/>
      <c r="FR20" s="1509" t="str">
        <f>MID(SUVAHAVUJ!AG23,6,1)</f>
        <v xml:space="preserve"> </v>
      </c>
      <c r="FS20" s="1509"/>
      <c r="FT20" s="1509"/>
      <c r="FU20" s="1509"/>
      <c r="FV20" s="1509"/>
      <c r="FW20" s="1509" t="str">
        <f>MID(SUVAHAVUJ!AG23,7,1)</f>
        <v xml:space="preserve"> </v>
      </c>
      <c r="FX20" s="1509"/>
      <c r="FY20" s="1509"/>
      <c r="FZ20" s="1509"/>
      <c r="GA20" s="1509"/>
      <c r="GB20" s="1509"/>
      <c r="GC20" s="1509" t="str">
        <f>MID(SUVAHAVUJ!AG23,8,1)</f>
        <v xml:space="preserve"> </v>
      </c>
      <c r="GD20" s="1509"/>
      <c r="GE20" s="1509"/>
      <c r="GF20" s="1509"/>
      <c r="GG20" s="1509"/>
      <c r="GH20" s="1509" t="str">
        <f>MID(SUVAHAVUJ!AG23,9,1)</f>
        <v xml:space="preserve"> </v>
      </c>
      <c r="GI20" s="1509"/>
      <c r="GJ20" s="1509"/>
      <c r="GK20" s="1509"/>
      <c r="GL20" s="1509"/>
      <c r="GM20" s="1509"/>
      <c r="GN20" s="1509" t="str">
        <f>MID(SUVAHAVUJ!AG23,10,1)</f>
        <v xml:space="preserve"> </v>
      </c>
      <c r="GO20" s="1509"/>
      <c r="GP20" s="1509"/>
      <c r="GQ20" s="1509"/>
      <c r="GR20" s="1509"/>
      <c r="GS20" s="1516" t="str">
        <f>MID(SUVAHAVUJ!AG23,11,1)</f>
        <v>0</v>
      </c>
      <c r="GT20" s="1516"/>
      <c r="GU20" s="1516"/>
      <c r="GV20" s="1516"/>
      <c r="GW20" s="1522"/>
    </row>
    <row r="21" spans="2:205" s="691" customFormat="1" ht="23.25" customHeight="1">
      <c r="B21" s="1545" t="s">
        <v>2557</v>
      </c>
      <c r="C21" s="1545"/>
      <c r="D21" s="1545"/>
      <c r="E21" s="1545"/>
      <c r="F21" s="1545"/>
      <c r="G21" s="1545"/>
      <c r="H21" s="1545"/>
      <c r="I21" s="1545"/>
      <c r="J21" s="1545"/>
      <c r="K21" s="1545"/>
      <c r="L21" s="1518" t="s">
        <v>3366</v>
      </c>
      <c r="M21" s="1519"/>
      <c r="N21" s="1519"/>
      <c r="O21" s="1519"/>
      <c r="P21" s="1519"/>
      <c r="Q21" s="1519"/>
      <c r="R21" s="1519"/>
      <c r="S21" s="1519"/>
      <c r="T21" s="1519"/>
      <c r="U21" s="1519"/>
      <c r="V21" s="1519"/>
      <c r="W21" s="1519"/>
      <c r="X21" s="1519"/>
      <c r="Y21" s="1519"/>
      <c r="Z21" s="1519"/>
      <c r="AA21" s="1519"/>
      <c r="AB21" s="1519"/>
      <c r="AC21" s="1519"/>
      <c r="AD21" s="1519"/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20" t="s">
        <v>935</v>
      </c>
      <c r="AR21" s="1520"/>
      <c r="AS21" s="1520"/>
      <c r="AT21" s="1520"/>
      <c r="AU21" s="1520"/>
      <c r="AV21" s="1520"/>
      <c r="AW21" s="1520"/>
      <c r="AX21" s="1520"/>
      <c r="AY21" s="703"/>
      <c r="AZ21" s="704"/>
      <c r="BA21" s="1516" t="str">
        <f>MID(SUVAHAVUJ!AD24,1,1)</f>
        <v xml:space="preserve"> </v>
      </c>
      <c r="BB21" s="1516"/>
      <c r="BC21" s="1516"/>
      <c r="BD21" s="1516"/>
      <c r="BE21" s="1516"/>
      <c r="BF21" s="1516"/>
      <c r="BG21" s="1516" t="str">
        <f>MID(SUVAHAVUJ!AD24,2,1)</f>
        <v xml:space="preserve"> </v>
      </c>
      <c r="BH21" s="1516"/>
      <c r="BI21" s="1516"/>
      <c r="BJ21" s="1516"/>
      <c r="BK21" s="1516"/>
      <c r="BL21" s="1516" t="str">
        <f>MID(SUVAHAVUJ!AD24,3,1)</f>
        <v xml:space="preserve"> </v>
      </c>
      <c r="BM21" s="1516"/>
      <c r="BN21" s="1516"/>
      <c r="BO21" s="1516"/>
      <c r="BP21" s="1516"/>
      <c r="BQ21" s="1516"/>
      <c r="BR21" s="1516" t="str">
        <f>MID(SUVAHAVUJ!AD24,4,1)</f>
        <v xml:space="preserve"> </v>
      </c>
      <c r="BS21" s="1516"/>
      <c r="BT21" s="1516"/>
      <c r="BU21" s="1516"/>
      <c r="BV21" s="1516"/>
      <c r="BW21" s="1516" t="str">
        <f>MID(SUVAHAVUJ!AD24,5,1)</f>
        <v xml:space="preserve"> </v>
      </c>
      <c r="BX21" s="1516"/>
      <c r="BY21" s="1516"/>
      <c r="BZ21" s="1516"/>
      <c r="CA21" s="1516"/>
      <c r="CB21" s="1516"/>
      <c r="CC21" s="1516" t="str">
        <f>MID(SUVAHAVUJ!AD24,6,1)</f>
        <v xml:space="preserve"> </v>
      </c>
      <c r="CD21" s="1516"/>
      <c r="CE21" s="1516"/>
      <c r="CF21" s="1516"/>
      <c r="CG21" s="1516"/>
      <c r="CH21" s="1516" t="str">
        <f>MID(SUVAHAVUJ!AD24,7,1)</f>
        <v xml:space="preserve"> </v>
      </c>
      <c r="CI21" s="1516"/>
      <c r="CJ21" s="1516"/>
      <c r="CK21" s="1516"/>
      <c r="CL21" s="1516"/>
      <c r="CM21" s="1516"/>
      <c r="CN21" s="1516" t="str">
        <f>MID(SUVAHAVUJ!AD24,8,1)</f>
        <v xml:space="preserve"> </v>
      </c>
      <c r="CO21" s="1516"/>
      <c r="CP21" s="1516"/>
      <c r="CQ21" s="1516"/>
      <c r="CR21" s="1516"/>
      <c r="CS21" s="1516" t="str">
        <f>MID(SUVAHAVUJ!AD24,9,1)</f>
        <v xml:space="preserve"> </v>
      </c>
      <c r="CT21" s="1516"/>
      <c r="CU21" s="1516"/>
      <c r="CV21" s="1516"/>
      <c r="CW21" s="1516"/>
      <c r="CX21" s="1516"/>
      <c r="CY21" s="1516" t="str">
        <f>MID(SUVAHAVUJ!AD24,10,1)</f>
        <v xml:space="preserve"> </v>
      </c>
      <c r="CZ21" s="1516"/>
      <c r="DA21" s="1516"/>
      <c r="DB21" s="1516"/>
      <c r="DC21" s="1516"/>
      <c r="DD21" s="1516" t="str">
        <f>MID(SUVAHAVUJ!AD24,11,1)</f>
        <v>0</v>
      </c>
      <c r="DE21" s="1516"/>
      <c r="DF21" s="1516"/>
      <c r="DG21" s="1516"/>
      <c r="DH21" s="1516"/>
      <c r="DI21" s="1522"/>
      <c r="DJ21" s="703"/>
      <c r="DK21" s="704"/>
      <c r="DL21" s="1509" t="str">
        <f>MID(SUVAHAVUJ!AE24,1,1)</f>
        <v xml:space="preserve"> </v>
      </c>
      <c r="DM21" s="1509"/>
      <c r="DN21" s="1509"/>
      <c r="DO21" s="1509"/>
      <c r="DP21" s="1509"/>
      <c r="DQ21" s="1509"/>
      <c r="DR21" s="1509" t="str">
        <f>MID(SUVAHAVUJ!AE24,2,1)</f>
        <v xml:space="preserve"> </v>
      </c>
      <c r="DS21" s="1509"/>
      <c r="DT21" s="1509"/>
      <c r="DU21" s="1509"/>
      <c r="DV21" s="1509"/>
      <c r="DW21" s="1509" t="str">
        <f>MID(SUVAHAVUJ!AE24,3,1)</f>
        <v xml:space="preserve"> </v>
      </c>
      <c r="DX21" s="1509"/>
      <c r="DY21" s="1509"/>
      <c r="DZ21" s="1509"/>
      <c r="EA21" s="1509"/>
      <c r="EB21" s="1509"/>
      <c r="EC21" s="1509" t="str">
        <f>MID(SUVAHAVUJ!AE24,4,1)</f>
        <v xml:space="preserve"> </v>
      </c>
      <c r="ED21" s="1509"/>
      <c r="EE21" s="1509"/>
      <c r="EF21" s="1509"/>
      <c r="EG21" s="1509"/>
      <c r="EH21" s="1509" t="str">
        <f>MID(SUVAHAVUJ!AE24,5,1)</f>
        <v xml:space="preserve"> </v>
      </c>
      <c r="EI21" s="1509"/>
      <c r="EJ21" s="1509"/>
      <c r="EK21" s="1509"/>
      <c r="EL21" s="1509"/>
      <c r="EM21" s="1509"/>
      <c r="EN21" s="1509" t="str">
        <f>MID(SUVAHAVUJ!AE24,6,1)</f>
        <v xml:space="preserve"> </v>
      </c>
      <c r="EO21" s="1509"/>
      <c r="EP21" s="1509"/>
      <c r="EQ21" s="1509"/>
      <c r="ER21" s="1509"/>
      <c r="ES21" s="1509" t="str">
        <f>MID(SUVAHAVUJ!AE24,7,1)</f>
        <v xml:space="preserve"> </v>
      </c>
      <c r="ET21" s="1509"/>
      <c r="EU21" s="1509"/>
      <c r="EV21" s="1509"/>
      <c r="EW21" s="1509"/>
      <c r="EX21" s="1509"/>
      <c r="EY21" s="1509" t="str">
        <f>MID(SUVAHAVUJ!AE24,8,1)</f>
        <v xml:space="preserve"> </v>
      </c>
      <c r="EZ21" s="1509"/>
      <c r="FA21" s="1509"/>
      <c r="FB21" s="1509"/>
      <c r="FC21" s="1509"/>
      <c r="FD21" s="1509" t="str">
        <f>MID(SUVAHAVUJ!AE24,9,1)</f>
        <v xml:space="preserve"> </v>
      </c>
      <c r="FE21" s="1509"/>
      <c r="FF21" s="1509"/>
      <c r="FG21" s="1509"/>
      <c r="FH21" s="1509"/>
      <c r="FI21" s="1509"/>
      <c r="FJ21" s="1509" t="str">
        <f>MID(SUVAHAVUJ!AE24,10,1)</f>
        <v xml:space="preserve"> </v>
      </c>
      <c r="FK21" s="1509"/>
      <c r="FL21" s="1509"/>
      <c r="FM21" s="1509"/>
      <c r="FN21" s="1509"/>
      <c r="FO21" s="1516" t="str">
        <f>MID(SUVAHAVUJ!AE24,11,1)</f>
        <v>0</v>
      </c>
      <c r="FP21" s="1516"/>
      <c r="FQ21" s="1516"/>
      <c r="FR21" s="1516"/>
      <c r="FS21" s="1522"/>
      <c r="FT21" s="1506"/>
      <c r="FU21" s="1506"/>
      <c r="FV21" s="1506"/>
      <c r="FW21" s="1506"/>
      <c r="FX21" s="1506"/>
      <c r="FY21" s="1506"/>
      <c r="FZ21" s="1506"/>
      <c r="GA21" s="1506"/>
      <c r="GB21" s="1506"/>
      <c r="GC21" s="1506"/>
      <c r="GD21" s="1506"/>
      <c r="GE21" s="1506"/>
      <c r="GF21" s="1506"/>
      <c r="GG21" s="1506"/>
      <c r="GH21" s="1506"/>
      <c r="GI21" s="1506"/>
      <c r="GJ21" s="1506"/>
      <c r="GK21" s="1506"/>
      <c r="GL21" s="1506"/>
      <c r="GM21" s="1506"/>
      <c r="GN21" s="1506"/>
      <c r="GO21" s="1506"/>
      <c r="GP21" s="1506"/>
      <c r="GQ21" s="1506"/>
      <c r="GR21" s="1506"/>
      <c r="GS21" s="1506"/>
      <c r="GT21" s="1506"/>
      <c r="GU21" s="1506"/>
      <c r="GV21" s="1506"/>
      <c r="GW21" s="1506"/>
    </row>
    <row r="22" spans="2:205" ht="23.25" customHeight="1">
      <c r="B22" s="1545"/>
      <c r="C22" s="1545"/>
      <c r="D22" s="1545"/>
      <c r="E22" s="1545"/>
      <c r="F22" s="1545"/>
      <c r="G22" s="1545"/>
      <c r="H22" s="1545"/>
      <c r="I22" s="1545"/>
      <c r="J22" s="1545"/>
      <c r="K22" s="1545"/>
      <c r="L22" s="1519"/>
      <c r="M22" s="1519"/>
      <c r="N22" s="1519"/>
      <c r="O22" s="1519"/>
      <c r="P22" s="1519"/>
      <c r="Q22" s="1519"/>
      <c r="R22" s="1519"/>
      <c r="S22" s="1519"/>
      <c r="T22" s="1519"/>
      <c r="U22" s="1519"/>
      <c r="V22" s="1519"/>
      <c r="W22" s="1519"/>
      <c r="X22" s="1519"/>
      <c r="Y22" s="1519"/>
      <c r="Z22" s="1519"/>
      <c r="AA22" s="1519"/>
      <c r="AB22" s="1519"/>
      <c r="AC22" s="1519"/>
      <c r="AD22" s="1519"/>
      <c r="AE22" s="1519"/>
      <c r="AF22" s="1519"/>
      <c r="AG22" s="1519"/>
      <c r="AH22" s="1519"/>
      <c r="AI22" s="1519"/>
      <c r="AJ22" s="1519"/>
      <c r="AK22" s="1519"/>
      <c r="AL22" s="1519"/>
      <c r="AM22" s="1519"/>
      <c r="AN22" s="1519"/>
      <c r="AO22" s="1519"/>
      <c r="AP22" s="1519"/>
      <c r="AQ22" s="1520"/>
      <c r="AR22" s="1520"/>
      <c r="AS22" s="1520"/>
      <c r="AT22" s="1520"/>
      <c r="AU22" s="1520"/>
      <c r="AV22" s="1520"/>
      <c r="AW22" s="1520"/>
      <c r="AX22" s="1520"/>
      <c r="AY22" s="703"/>
      <c r="AZ22" s="704"/>
      <c r="BA22" s="1509" t="str">
        <f>MID(SUVAHAVUJ!AF24,1,1)</f>
        <v xml:space="preserve"> </v>
      </c>
      <c r="BB22" s="1509"/>
      <c r="BC22" s="1509"/>
      <c r="BD22" s="1509"/>
      <c r="BE22" s="1509"/>
      <c r="BF22" s="1509"/>
      <c r="BG22" s="1509" t="str">
        <f>MID(SUVAHAVUJ!AF24,2,1)</f>
        <v xml:space="preserve"> </v>
      </c>
      <c r="BH22" s="1509"/>
      <c r="BI22" s="1509"/>
      <c r="BJ22" s="1509"/>
      <c r="BK22" s="1509"/>
      <c r="BL22" s="1509" t="str">
        <f>MID(SUVAHAVUJ!AF24,3,1)</f>
        <v xml:space="preserve"> </v>
      </c>
      <c r="BM22" s="1509"/>
      <c r="BN22" s="1509"/>
      <c r="BO22" s="1509"/>
      <c r="BP22" s="1509"/>
      <c r="BQ22" s="1509"/>
      <c r="BR22" s="1509" t="str">
        <f>MID(SUVAHAVUJ!AF24,4,1)</f>
        <v xml:space="preserve"> </v>
      </c>
      <c r="BS22" s="1509"/>
      <c r="BT22" s="1509"/>
      <c r="BU22" s="1509"/>
      <c r="BV22" s="1509"/>
      <c r="BW22" s="1509" t="str">
        <f>MID(SUVAHAVUJ!AF24,5,1)</f>
        <v xml:space="preserve"> </v>
      </c>
      <c r="BX22" s="1509"/>
      <c r="BY22" s="1509"/>
      <c r="BZ22" s="1509"/>
      <c r="CA22" s="1509"/>
      <c r="CB22" s="1509"/>
      <c r="CC22" s="1509" t="str">
        <f>MID(SUVAHAVUJ!AF24,6,1)</f>
        <v xml:space="preserve"> </v>
      </c>
      <c r="CD22" s="1509"/>
      <c r="CE22" s="1509"/>
      <c r="CF22" s="1509"/>
      <c r="CG22" s="1509"/>
      <c r="CH22" s="1509" t="str">
        <f>MID(SUVAHAVUJ!AF24,7,1)</f>
        <v xml:space="preserve"> </v>
      </c>
      <c r="CI22" s="1509"/>
      <c r="CJ22" s="1509"/>
      <c r="CK22" s="1509"/>
      <c r="CL22" s="1509"/>
      <c r="CM22" s="1509"/>
      <c r="CN22" s="1509" t="str">
        <f>MID(SUVAHAVUJ!AF24,8,1)</f>
        <v xml:space="preserve"> </v>
      </c>
      <c r="CO22" s="1509"/>
      <c r="CP22" s="1509"/>
      <c r="CQ22" s="1509"/>
      <c r="CR22" s="1509"/>
      <c r="CS22" s="1509" t="str">
        <f>MID(SUVAHAVUJ!AF24,9,1)</f>
        <v xml:space="preserve"> </v>
      </c>
      <c r="CT22" s="1509"/>
      <c r="CU22" s="1509"/>
      <c r="CV22" s="1509"/>
      <c r="CW22" s="1509"/>
      <c r="CX22" s="1509"/>
      <c r="CY22" s="1509" t="str">
        <f>MID(SUVAHAVUJ!AF24,10,1)</f>
        <v xml:space="preserve"> </v>
      </c>
      <c r="CZ22" s="1509"/>
      <c r="DA22" s="1509"/>
      <c r="DB22" s="1509"/>
      <c r="DC22" s="1509"/>
      <c r="DD22" s="1509" t="str">
        <f>MID(SUVAHAVUJ!AF24,11,1)</f>
        <v>0</v>
      </c>
      <c r="DE22" s="1509"/>
      <c r="DF22" s="1509"/>
      <c r="DG22" s="1509"/>
      <c r="DH22" s="1509"/>
      <c r="DI22" s="1525"/>
      <c r="DJ22" s="1507"/>
      <c r="DK22" s="1507"/>
      <c r="DL22" s="1507"/>
      <c r="DM22" s="1507"/>
      <c r="DN22" s="1507"/>
      <c r="DO22" s="1507"/>
      <c r="DP22" s="1507"/>
      <c r="DQ22" s="1507"/>
      <c r="DR22" s="1507"/>
      <c r="DS22" s="1507"/>
      <c r="DT22" s="1507"/>
      <c r="DU22" s="1507"/>
      <c r="DV22" s="1507"/>
      <c r="DW22" s="1507"/>
      <c r="DX22" s="1507"/>
      <c r="DY22" s="1507"/>
      <c r="DZ22" s="1507"/>
      <c r="EA22" s="1507"/>
      <c r="EB22" s="1507"/>
      <c r="EC22" s="1507"/>
      <c r="ED22" s="1507"/>
      <c r="EE22" s="1507"/>
      <c r="EF22" s="1507"/>
      <c r="EG22" s="1507"/>
      <c r="EH22" s="1507"/>
      <c r="EI22" s="1507"/>
      <c r="EJ22" s="1507"/>
      <c r="EK22" s="1507"/>
      <c r="EL22" s="1507"/>
      <c r="EM22" s="1507"/>
      <c r="EN22" s="703"/>
      <c r="EO22" s="704"/>
      <c r="EP22" s="1509" t="str">
        <f>MID(SUVAHAVUJ!AG24,1,1)</f>
        <v xml:space="preserve"> </v>
      </c>
      <c r="EQ22" s="1509"/>
      <c r="ER22" s="1509"/>
      <c r="ES22" s="1509"/>
      <c r="ET22" s="1509"/>
      <c r="EU22" s="1509"/>
      <c r="EV22" s="1509" t="str">
        <f>MID(SUVAHAVUJ!AG24,2,1)</f>
        <v xml:space="preserve"> </v>
      </c>
      <c r="EW22" s="1509"/>
      <c r="EX22" s="1509"/>
      <c r="EY22" s="1509"/>
      <c r="EZ22" s="1509"/>
      <c r="FA22" s="1509" t="str">
        <f>MID(SUVAHAVUJ!AG24,3,1)</f>
        <v xml:space="preserve"> </v>
      </c>
      <c r="FB22" s="1509"/>
      <c r="FC22" s="1509"/>
      <c r="FD22" s="1509"/>
      <c r="FE22" s="1509"/>
      <c r="FF22" s="1509"/>
      <c r="FG22" s="1509" t="str">
        <f>MID(SUVAHAVUJ!AG24,4,1)</f>
        <v xml:space="preserve"> </v>
      </c>
      <c r="FH22" s="1509"/>
      <c r="FI22" s="1509"/>
      <c r="FJ22" s="1509"/>
      <c r="FK22" s="1509"/>
      <c r="FL22" s="1509" t="str">
        <f>MID(SUVAHAVUJ!AG24,5,1)</f>
        <v xml:space="preserve"> </v>
      </c>
      <c r="FM22" s="1509"/>
      <c r="FN22" s="1509"/>
      <c r="FO22" s="1509"/>
      <c r="FP22" s="1509"/>
      <c r="FQ22" s="1509"/>
      <c r="FR22" s="1509" t="str">
        <f>MID(SUVAHAVUJ!AG24,6,1)</f>
        <v xml:space="preserve"> </v>
      </c>
      <c r="FS22" s="1509"/>
      <c r="FT22" s="1509"/>
      <c r="FU22" s="1509"/>
      <c r="FV22" s="1509"/>
      <c r="FW22" s="1509" t="str">
        <f>MID(SUVAHAVUJ!AG24,7,1)</f>
        <v xml:space="preserve"> </v>
      </c>
      <c r="FX22" s="1509"/>
      <c r="FY22" s="1509"/>
      <c r="FZ22" s="1509"/>
      <c r="GA22" s="1509"/>
      <c r="GB22" s="1509"/>
      <c r="GC22" s="1509" t="str">
        <f>MID(SUVAHAVUJ!AG24,8,1)</f>
        <v xml:space="preserve"> </v>
      </c>
      <c r="GD22" s="1509"/>
      <c r="GE22" s="1509"/>
      <c r="GF22" s="1509"/>
      <c r="GG22" s="1509"/>
      <c r="GH22" s="1509" t="str">
        <f>MID(SUVAHAVUJ!AG24,9,1)</f>
        <v xml:space="preserve"> </v>
      </c>
      <c r="GI22" s="1509"/>
      <c r="GJ22" s="1509"/>
      <c r="GK22" s="1509"/>
      <c r="GL22" s="1509"/>
      <c r="GM22" s="1509"/>
      <c r="GN22" s="1509" t="str">
        <f>MID(SUVAHAVUJ!AG24,10,1)</f>
        <v xml:space="preserve"> </v>
      </c>
      <c r="GO22" s="1509"/>
      <c r="GP22" s="1509"/>
      <c r="GQ22" s="1509"/>
      <c r="GR22" s="1509"/>
      <c r="GS22" s="1516" t="str">
        <f>MID(SUVAHAVUJ!AG24,11,1)</f>
        <v>0</v>
      </c>
      <c r="GT22" s="1516"/>
      <c r="GU22" s="1516"/>
      <c r="GV22" s="1516"/>
      <c r="GW22" s="1522"/>
    </row>
    <row r="23" spans="2:205" s="691" customFormat="1" ht="23.25" customHeight="1">
      <c r="B23" s="1521" t="s">
        <v>2500</v>
      </c>
      <c r="C23" s="1521"/>
      <c r="D23" s="1521"/>
      <c r="E23" s="1521"/>
      <c r="F23" s="1521"/>
      <c r="G23" s="1521"/>
      <c r="H23" s="1521"/>
      <c r="I23" s="1521"/>
      <c r="J23" s="1521"/>
      <c r="K23" s="1521"/>
      <c r="L23" s="1518" t="s">
        <v>3367</v>
      </c>
      <c r="M23" s="1519"/>
      <c r="N23" s="1519"/>
      <c r="O23" s="1519"/>
      <c r="P23" s="1519"/>
      <c r="Q23" s="1519"/>
      <c r="R23" s="1519"/>
      <c r="S23" s="1519"/>
      <c r="T23" s="1519"/>
      <c r="U23" s="1519"/>
      <c r="V23" s="1519"/>
      <c r="W23" s="1519"/>
      <c r="X23" s="1519"/>
      <c r="Y23" s="1519"/>
      <c r="Z23" s="1519"/>
      <c r="AA23" s="1519"/>
      <c r="AB23" s="1519"/>
      <c r="AC23" s="1519"/>
      <c r="AD23" s="1519"/>
      <c r="AE23" s="1519"/>
      <c r="AF23" s="1519"/>
      <c r="AG23" s="1519"/>
      <c r="AH23" s="1519"/>
      <c r="AI23" s="1519"/>
      <c r="AJ23" s="1519"/>
      <c r="AK23" s="1519"/>
      <c r="AL23" s="1519"/>
      <c r="AM23" s="1519"/>
      <c r="AN23" s="1519"/>
      <c r="AO23" s="1519"/>
      <c r="AP23" s="1519"/>
      <c r="AQ23" s="1520" t="s">
        <v>936</v>
      </c>
      <c r="AR23" s="1520"/>
      <c r="AS23" s="1520"/>
      <c r="AT23" s="1520"/>
      <c r="AU23" s="1520"/>
      <c r="AV23" s="1520"/>
      <c r="AW23" s="1520"/>
      <c r="AX23" s="1520"/>
      <c r="AY23" s="703"/>
      <c r="AZ23" s="704"/>
      <c r="BA23" s="1516" t="str">
        <f>MID(SUVAHAVUJ!AD25,1,1)</f>
        <v xml:space="preserve"> </v>
      </c>
      <c r="BB23" s="1516"/>
      <c r="BC23" s="1516"/>
      <c r="BD23" s="1516"/>
      <c r="BE23" s="1516"/>
      <c r="BF23" s="1516"/>
      <c r="BG23" s="1516" t="str">
        <f>MID(SUVAHAVUJ!AD25,2,1)</f>
        <v xml:space="preserve"> </v>
      </c>
      <c r="BH23" s="1516"/>
      <c r="BI23" s="1516"/>
      <c r="BJ23" s="1516"/>
      <c r="BK23" s="1516"/>
      <c r="BL23" s="1516" t="str">
        <f>MID(SUVAHAVUJ!AD25,3,1)</f>
        <v xml:space="preserve"> </v>
      </c>
      <c r="BM23" s="1516"/>
      <c r="BN23" s="1516"/>
      <c r="BO23" s="1516"/>
      <c r="BP23" s="1516"/>
      <c r="BQ23" s="1516"/>
      <c r="BR23" s="1516" t="str">
        <f>MID(SUVAHAVUJ!AD25,4,1)</f>
        <v xml:space="preserve"> </v>
      </c>
      <c r="BS23" s="1516"/>
      <c r="BT23" s="1516"/>
      <c r="BU23" s="1516"/>
      <c r="BV23" s="1516"/>
      <c r="BW23" s="1516" t="str">
        <f>MID(SUVAHAVUJ!AD25,5,1)</f>
        <v xml:space="preserve"> </v>
      </c>
      <c r="BX23" s="1516"/>
      <c r="BY23" s="1516"/>
      <c r="BZ23" s="1516"/>
      <c r="CA23" s="1516"/>
      <c r="CB23" s="1516"/>
      <c r="CC23" s="1516" t="str">
        <f>MID(SUVAHAVUJ!AD25,6,1)</f>
        <v xml:space="preserve"> </v>
      </c>
      <c r="CD23" s="1516"/>
      <c r="CE23" s="1516"/>
      <c r="CF23" s="1516"/>
      <c r="CG23" s="1516"/>
      <c r="CH23" s="1516" t="str">
        <f>MID(SUVAHAVUJ!AD25,7,1)</f>
        <v xml:space="preserve"> </v>
      </c>
      <c r="CI23" s="1516"/>
      <c r="CJ23" s="1516"/>
      <c r="CK23" s="1516"/>
      <c r="CL23" s="1516"/>
      <c r="CM23" s="1516"/>
      <c r="CN23" s="1516" t="str">
        <f>MID(SUVAHAVUJ!AD25,8,1)</f>
        <v xml:space="preserve"> </v>
      </c>
      <c r="CO23" s="1516"/>
      <c r="CP23" s="1516"/>
      <c r="CQ23" s="1516"/>
      <c r="CR23" s="1516"/>
      <c r="CS23" s="1516" t="str">
        <f>MID(SUVAHAVUJ!AD25,9,1)</f>
        <v xml:space="preserve"> </v>
      </c>
      <c r="CT23" s="1516"/>
      <c r="CU23" s="1516"/>
      <c r="CV23" s="1516"/>
      <c r="CW23" s="1516"/>
      <c r="CX23" s="1516"/>
      <c r="CY23" s="1516" t="str">
        <f>MID(SUVAHAVUJ!AD25,10,1)</f>
        <v xml:space="preserve"> </v>
      </c>
      <c r="CZ23" s="1516"/>
      <c r="DA23" s="1516"/>
      <c r="DB23" s="1516"/>
      <c r="DC23" s="1516"/>
      <c r="DD23" s="1516" t="str">
        <f>MID(SUVAHAVUJ!AD25,11,1)</f>
        <v>0</v>
      </c>
      <c r="DE23" s="1516"/>
      <c r="DF23" s="1516"/>
      <c r="DG23" s="1516"/>
      <c r="DH23" s="1516"/>
      <c r="DI23" s="1522"/>
      <c r="DJ23" s="703"/>
      <c r="DK23" s="704"/>
      <c r="DL23" s="1509" t="str">
        <f>MID(SUVAHAVUJ!AE25,1,1)</f>
        <v xml:space="preserve"> </v>
      </c>
      <c r="DM23" s="1509"/>
      <c r="DN23" s="1509"/>
      <c r="DO23" s="1509"/>
      <c r="DP23" s="1509"/>
      <c r="DQ23" s="1509"/>
      <c r="DR23" s="1509" t="str">
        <f>MID(SUVAHAVUJ!AE25,2,1)</f>
        <v xml:space="preserve"> </v>
      </c>
      <c r="DS23" s="1509"/>
      <c r="DT23" s="1509"/>
      <c r="DU23" s="1509"/>
      <c r="DV23" s="1509"/>
      <c r="DW23" s="1509" t="str">
        <f>MID(SUVAHAVUJ!AE25,3,1)</f>
        <v xml:space="preserve"> </v>
      </c>
      <c r="DX23" s="1509"/>
      <c r="DY23" s="1509"/>
      <c r="DZ23" s="1509"/>
      <c r="EA23" s="1509"/>
      <c r="EB23" s="1509"/>
      <c r="EC23" s="1509" t="str">
        <f>MID(SUVAHAVUJ!AE25,4,1)</f>
        <v xml:space="preserve"> </v>
      </c>
      <c r="ED23" s="1509"/>
      <c r="EE23" s="1509"/>
      <c r="EF23" s="1509"/>
      <c r="EG23" s="1509"/>
      <c r="EH23" s="1509" t="str">
        <f>MID(SUVAHAVUJ!AE25,5,1)</f>
        <v xml:space="preserve"> </v>
      </c>
      <c r="EI23" s="1509"/>
      <c r="EJ23" s="1509"/>
      <c r="EK23" s="1509"/>
      <c r="EL23" s="1509"/>
      <c r="EM23" s="1509"/>
      <c r="EN23" s="1509" t="str">
        <f>MID(SUVAHAVUJ!AE25,6,1)</f>
        <v xml:space="preserve"> </v>
      </c>
      <c r="EO23" s="1509"/>
      <c r="EP23" s="1509"/>
      <c r="EQ23" s="1509"/>
      <c r="ER23" s="1509"/>
      <c r="ES23" s="1509" t="str">
        <f>MID(SUVAHAVUJ!AE25,7,1)</f>
        <v xml:space="preserve"> </v>
      </c>
      <c r="ET23" s="1509"/>
      <c r="EU23" s="1509"/>
      <c r="EV23" s="1509"/>
      <c r="EW23" s="1509"/>
      <c r="EX23" s="1509"/>
      <c r="EY23" s="1509" t="str">
        <f>MID(SUVAHAVUJ!AE25,8,1)</f>
        <v xml:space="preserve"> </v>
      </c>
      <c r="EZ23" s="1509"/>
      <c r="FA23" s="1509"/>
      <c r="FB23" s="1509"/>
      <c r="FC23" s="1509"/>
      <c r="FD23" s="1509" t="str">
        <f>MID(SUVAHAVUJ!AE25,9,1)</f>
        <v xml:space="preserve"> </v>
      </c>
      <c r="FE23" s="1509"/>
      <c r="FF23" s="1509"/>
      <c r="FG23" s="1509"/>
      <c r="FH23" s="1509"/>
      <c r="FI23" s="1509"/>
      <c r="FJ23" s="1509" t="str">
        <f>MID(SUVAHAVUJ!AE25,10,1)</f>
        <v xml:space="preserve"> </v>
      </c>
      <c r="FK23" s="1509"/>
      <c r="FL23" s="1509"/>
      <c r="FM23" s="1509"/>
      <c r="FN23" s="1509"/>
      <c r="FO23" s="1516" t="str">
        <f>MID(SUVAHAVUJ!AE25,11,1)</f>
        <v>0</v>
      </c>
      <c r="FP23" s="1516"/>
      <c r="FQ23" s="1516"/>
      <c r="FR23" s="1516"/>
      <c r="FS23" s="1522"/>
      <c r="FT23" s="1506"/>
      <c r="FU23" s="1506"/>
      <c r="FV23" s="1506"/>
      <c r="FW23" s="1506"/>
      <c r="FX23" s="1506"/>
      <c r="FY23" s="1506"/>
      <c r="FZ23" s="1506"/>
      <c r="GA23" s="1506"/>
      <c r="GB23" s="1506"/>
      <c r="GC23" s="1506"/>
      <c r="GD23" s="1506"/>
      <c r="GE23" s="1506"/>
      <c r="GF23" s="1506"/>
      <c r="GG23" s="1506"/>
      <c r="GH23" s="1506"/>
      <c r="GI23" s="1506"/>
      <c r="GJ23" s="1506"/>
      <c r="GK23" s="1506"/>
      <c r="GL23" s="1506"/>
      <c r="GM23" s="1506"/>
      <c r="GN23" s="1506"/>
      <c r="GO23" s="1506"/>
      <c r="GP23" s="1506"/>
      <c r="GQ23" s="1506"/>
      <c r="GR23" s="1506"/>
      <c r="GS23" s="1506"/>
      <c r="GT23" s="1506"/>
      <c r="GU23" s="1506"/>
      <c r="GV23" s="1506"/>
      <c r="GW23" s="1506"/>
    </row>
    <row r="24" spans="2:205" ht="23.25" customHeight="1">
      <c r="B24" s="1521"/>
      <c r="C24" s="1521"/>
      <c r="D24" s="1521"/>
      <c r="E24" s="1521"/>
      <c r="F24" s="1521"/>
      <c r="G24" s="1521"/>
      <c r="H24" s="1521"/>
      <c r="I24" s="1521"/>
      <c r="J24" s="1521"/>
      <c r="K24" s="1521"/>
      <c r="L24" s="1519"/>
      <c r="M24" s="1519"/>
      <c r="N24" s="1519"/>
      <c r="O24" s="1519"/>
      <c r="P24" s="1519"/>
      <c r="Q24" s="1519"/>
      <c r="R24" s="1519"/>
      <c r="S24" s="1519"/>
      <c r="T24" s="1519"/>
      <c r="U24" s="1519"/>
      <c r="V24" s="1519"/>
      <c r="W24" s="1519"/>
      <c r="X24" s="1519"/>
      <c r="Y24" s="1519"/>
      <c r="Z24" s="1519"/>
      <c r="AA24" s="1519"/>
      <c r="AB24" s="1519"/>
      <c r="AC24" s="1519"/>
      <c r="AD24" s="1519"/>
      <c r="AE24" s="1519"/>
      <c r="AF24" s="1519"/>
      <c r="AG24" s="1519"/>
      <c r="AH24" s="1519"/>
      <c r="AI24" s="1519"/>
      <c r="AJ24" s="1519"/>
      <c r="AK24" s="1519"/>
      <c r="AL24" s="1519"/>
      <c r="AM24" s="1519"/>
      <c r="AN24" s="1519"/>
      <c r="AO24" s="1519"/>
      <c r="AP24" s="1519"/>
      <c r="AQ24" s="1520"/>
      <c r="AR24" s="1520"/>
      <c r="AS24" s="1520"/>
      <c r="AT24" s="1520"/>
      <c r="AU24" s="1520"/>
      <c r="AV24" s="1520"/>
      <c r="AW24" s="1520"/>
      <c r="AX24" s="1520"/>
      <c r="AY24" s="703"/>
      <c r="AZ24" s="704"/>
      <c r="BA24" s="1509" t="str">
        <f>MID(SUVAHAVUJ!AF25,1,1)</f>
        <v xml:space="preserve"> </v>
      </c>
      <c r="BB24" s="1509"/>
      <c r="BC24" s="1509"/>
      <c r="BD24" s="1509"/>
      <c r="BE24" s="1509"/>
      <c r="BF24" s="1509"/>
      <c r="BG24" s="1509" t="str">
        <f>MID(SUVAHAVUJ!AF25,2,1)</f>
        <v xml:space="preserve"> </v>
      </c>
      <c r="BH24" s="1509"/>
      <c r="BI24" s="1509"/>
      <c r="BJ24" s="1509"/>
      <c r="BK24" s="1509"/>
      <c r="BL24" s="1509" t="str">
        <f>MID(SUVAHAVUJ!AF25,3,1)</f>
        <v xml:space="preserve"> </v>
      </c>
      <c r="BM24" s="1509"/>
      <c r="BN24" s="1509"/>
      <c r="BO24" s="1509"/>
      <c r="BP24" s="1509"/>
      <c r="BQ24" s="1509"/>
      <c r="BR24" s="1509" t="str">
        <f>MID(SUVAHAVUJ!AF25,4,1)</f>
        <v xml:space="preserve"> </v>
      </c>
      <c r="BS24" s="1509"/>
      <c r="BT24" s="1509"/>
      <c r="BU24" s="1509"/>
      <c r="BV24" s="1509"/>
      <c r="BW24" s="1509" t="str">
        <f>MID(SUVAHAVUJ!AF25,5,1)</f>
        <v xml:space="preserve"> </v>
      </c>
      <c r="BX24" s="1509"/>
      <c r="BY24" s="1509"/>
      <c r="BZ24" s="1509"/>
      <c r="CA24" s="1509"/>
      <c r="CB24" s="1509"/>
      <c r="CC24" s="1509" t="str">
        <f>MID(SUVAHAVUJ!AF25,6,1)</f>
        <v xml:space="preserve"> </v>
      </c>
      <c r="CD24" s="1509"/>
      <c r="CE24" s="1509"/>
      <c r="CF24" s="1509"/>
      <c r="CG24" s="1509"/>
      <c r="CH24" s="1509" t="str">
        <f>MID(SUVAHAVUJ!AF25,7,1)</f>
        <v xml:space="preserve"> </v>
      </c>
      <c r="CI24" s="1509"/>
      <c r="CJ24" s="1509"/>
      <c r="CK24" s="1509"/>
      <c r="CL24" s="1509"/>
      <c r="CM24" s="1509"/>
      <c r="CN24" s="1509" t="str">
        <f>MID(SUVAHAVUJ!AF25,8,1)</f>
        <v xml:space="preserve"> </v>
      </c>
      <c r="CO24" s="1509"/>
      <c r="CP24" s="1509"/>
      <c r="CQ24" s="1509"/>
      <c r="CR24" s="1509"/>
      <c r="CS24" s="1509" t="str">
        <f>MID(SUVAHAVUJ!AF25,9,1)</f>
        <v xml:space="preserve"> </v>
      </c>
      <c r="CT24" s="1509"/>
      <c r="CU24" s="1509"/>
      <c r="CV24" s="1509"/>
      <c r="CW24" s="1509"/>
      <c r="CX24" s="1509"/>
      <c r="CY24" s="1509" t="str">
        <f>MID(SUVAHAVUJ!AF25,10,1)</f>
        <v xml:space="preserve"> </v>
      </c>
      <c r="CZ24" s="1509"/>
      <c r="DA24" s="1509"/>
      <c r="DB24" s="1509"/>
      <c r="DC24" s="1509"/>
      <c r="DD24" s="1509" t="str">
        <f>MID(SUVAHAVUJ!AF25,11,1)</f>
        <v>0</v>
      </c>
      <c r="DE24" s="1509"/>
      <c r="DF24" s="1509"/>
      <c r="DG24" s="1509"/>
      <c r="DH24" s="1509"/>
      <c r="DI24" s="1525"/>
      <c r="DJ24" s="1507"/>
      <c r="DK24" s="1507"/>
      <c r="DL24" s="1507"/>
      <c r="DM24" s="1507"/>
      <c r="DN24" s="1507"/>
      <c r="DO24" s="1507"/>
      <c r="DP24" s="1507"/>
      <c r="DQ24" s="1507"/>
      <c r="DR24" s="1507"/>
      <c r="DS24" s="1507"/>
      <c r="DT24" s="1507"/>
      <c r="DU24" s="1507"/>
      <c r="DV24" s="1507"/>
      <c r="DW24" s="1507"/>
      <c r="DX24" s="1507"/>
      <c r="DY24" s="1507"/>
      <c r="DZ24" s="1507"/>
      <c r="EA24" s="1507"/>
      <c r="EB24" s="1507"/>
      <c r="EC24" s="1507"/>
      <c r="ED24" s="1507"/>
      <c r="EE24" s="1507"/>
      <c r="EF24" s="1507"/>
      <c r="EG24" s="1507"/>
      <c r="EH24" s="1507"/>
      <c r="EI24" s="1507"/>
      <c r="EJ24" s="1507"/>
      <c r="EK24" s="1507"/>
      <c r="EL24" s="1507"/>
      <c r="EM24" s="1507"/>
      <c r="EN24" s="703"/>
      <c r="EO24" s="704"/>
      <c r="EP24" s="1509" t="str">
        <f>MID(SUVAHAVUJ!AG25,1,1)</f>
        <v xml:space="preserve"> </v>
      </c>
      <c r="EQ24" s="1509"/>
      <c r="ER24" s="1509"/>
      <c r="ES24" s="1509"/>
      <c r="ET24" s="1509"/>
      <c r="EU24" s="1509"/>
      <c r="EV24" s="1509" t="str">
        <f>MID(SUVAHAVUJ!AG25,2,1)</f>
        <v xml:space="preserve"> </v>
      </c>
      <c r="EW24" s="1509"/>
      <c r="EX24" s="1509"/>
      <c r="EY24" s="1509"/>
      <c r="EZ24" s="1509"/>
      <c r="FA24" s="1509" t="str">
        <f>MID(SUVAHAVUJ!AG25,3,1)</f>
        <v xml:space="preserve"> </v>
      </c>
      <c r="FB24" s="1509"/>
      <c r="FC24" s="1509"/>
      <c r="FD24" s="1509"/>
      <c r="FE24" s="1509"/>
      <c r="FF24" s="1509"/>
      <c r="FG24" s="1509" t="str">
        <f>MID(SUVAHAVUJ!AG25,4,1)</f>
        <v xml:space="preserve"> </v>
      </c>
      <c r="FH24" s="1509"/>
      <c r="FI24" s="1509"/>
      <c r="FJ24" s="1509"/>
      <c r="FK24" s="1509"/>
      <c r="FL24" s="1509" t="str">
        <f>MID(SUVAHAVUJ!AG25,5,1)</f>
        <v xml:space="preserve"> </v>
      </c>
      <c r="FM24" s="1509"/>
      <c r="FN24" s="1509"/>
      <c r="FO24" s="1509"/>
      <c r="FP24" s="1509"/>
      <c r="FQ24" s="1509"/>
      <c r="FR24" s="1509" t="str">
        <f>MID(SUVAHAVUJ!AG25,6,1)</f>
        <v xml:space="preserve"> </v>
      </c>
      <c r="FS24" s="1509"/>
      <c r="FT24" s="1509"/>
      <c r="FU24" s="1509"/>
      <c r="FV24" s="1509"/>
      <c r="FW24" s="1509" t="str">
        <f>MID(SUVAHAVUJ!AG25,7,1)</f>
        <v xml:space="preserve"> </v>
      </c>
      <c r="FX24" s="1509"/>
      <c r="FY24" s="1509"/>
      <c r="FZ24" s="1509"/>
      <c r="GA24" s="1509"/>
      <c r="GB24" s="1509"/>
      <c r="GC24" s="1509" t="str">
        <f>MID(SUVAHAVUJ!AG25,8,1)</f>
        <v xml:space="preserve"> </v>
      </c>
      <c r="GD24" s="1509"/>
      <c r="GE24" s="1509"/>
      <c r="GF24" s="1509"/>
      <c r="GG24" s="1509"/>
      <c r="GH24" s="1509" t="str">
        <f>MID(SUVAHAVUJ!AG25,9,1)</f>
        <v xml:space="preserve"> </v>
      </c>
      <c r="GI24" s="1509"/>
      <c r="GJ24" s="1509"/>
      <c r="GK24" s="1509"/>
      <c r="GL24" s="1509"/>
      <c r="GM24" s="1509"/>
      <c r="GN24" s="1509" t="str">
        <f>MID(SUVAHAVUJ!AG25,10,1)</f>
        <v xml:space="preserve"> </v>
      </c>
      <c r="GO24" s="1509"/>
      <c r="GP24" s="1509"/>
      <c r="GQ24" s="1509"/>
      <c r="GR24" s="1509"/>
      <c r="GS24" s="1516" t="str">
        <f>MID(SUVAHAVUJ!AG25,11,1)</f>
        <v>0</v>
      </c>
      <c r="GT24" s="1516"/>
      <c r="GU24" s="1516"/>
      <c r="GV24" s="1516"/>
      <c r="GW24" s="1522"/>
    </row>
    <row r="25" spans="2:205" s="691" customFormat="1" ht="23.25" customHeight="1">
      <c r="B25" s="1521" t="s">
        <v>2503</v>
      </c>
      <c r="C25" s="1521"/>
      <c r="D25" s="1521"/>
      <c r="E25" s="1521"/>
      <c r="F25" s="1521"/>
      <c r="G25" s="1521"/>
      <c r="H25" s="1521"/>
      <c r="I25" s="1521"/>
      <c r="J25" s="1521"/>
      <c r="K25" s="1521"/>
      <c r="L25" s="1523" t="s">
        <v>3368</v>
      </c>
      <c r="M25" s="1524"/>
      <c r="N25" s="1524"/>
      <c r="O25" s="1524"/>
      <c r="P25" s="1524"/>
      <c r="Q25" s="1524"/>
      <c r="R25" s="1524"/>
      <c r="S25" s="1524"/>
      <c r="T25" s="1524"/>
      <c r="U25" s="1524"/>
      <c r="V25" s="1524"/>
      <c r="W25" s="1524"/>
      <c r="X25" s="1524"/>
      <c r="Y25" s="1524"/>
      <c r="Z25" s="1524"/>
      <c r="AA25" s="1524"/>
      <c r="AB25" s="1524"/>
      <c r="AC25" s="1524"/>
      <c r="AD25" s="1524"/>
      <c r="AE25" s="1524"/>
      <c r="AF25" s="1524"/>
      <c r="AG25" s="1524"/>
      <c r="AH25" s="1524"/>
      <c r="AI25" s="1524"/>
      <c r="AJ25" s="1524"/>
      <c r="AK25" s="1524"/>
      <c r="AL25" s="1524"/>
      <c r="AM25" s="1524"/>
      <c r="AN25" s="1524"/>
      <c r="AO25" s="1524"/>
      <c r="AP25" s="1524"/>
      <c r="AQ25" s="1520" t="s">
        <v>134</v>
      </c>
      <c r="AR25" s="1520"/>
      <c r="AS25" s="1520"/>
      <c r="AT25" s="1520"/>
      <c r="AU25" s="1520"/>
      <c r="AV25" s="1520"/>
      <c r="AW25" s="1520"/>
      <c r="AX25" s="1520"/>
      <c r="AY25" s="703"/>
      <c r="AZ25" s="704"/>
      <c r="BA25" s="1516" t="str">
        <f>MID(SUVAHAVUJ!AD26,1,1)</f>
        <v xml:space="preserve"> </v>
      </c>
      <c r="BB25" s="1516"/>
      <c r="BC25" s="1516"/>
      <c r="BD25" s="1516"/>
      <c r="BE25" s="1516"/>
      <c r="BF25" s="1516"/>
      <c r="BG25" s="1516" t="str">
        <f>MID(SUVAHAVUJ!AD26,2,1)</f>
        <v xml:space="preserve"> </v>
      </c>
      <c r="BH25" s="1516"/>
      <c r="BI25" s="1516"/>
      <c r="BJ25" s="1516"/>
      <c r="BK25" s="1516"/>
      <c r="BL25" s="1516" t="str">
        <f>MID(SUVAHAVUJ!AD26,3,1)</f>
        <v xml:space="preserve"> </v>
      </c>
      <c r="BM25" s="1516"/>
      <c r="BN25" s="1516"/>
      <c r="BO25" s="1516"/>
      <c r="BP25" s="1516"/>
      <c r="BQ25" s="1516"/>
      <c r="BR25" s="1516" t="str">
        <f>MID(SUVAHAVUJ!AD26,4,1)</f>
        <v xml:space="preserve"> </v>
      </c>
      <c r="BS25" s="1516"/>
      <c r="BT25" s="1516"/>
      <c r="BU25" s="1516"/>
      <c r="BV25" s="1516"/>
      <c r="BW25" s="1516" t="str">
        <f>MID(SUVAHAVUJ!AD26,5,1)</f>
        <v xml:space="preserve"> </v>
      </c>
      <c r="BX25" s="1516"/>
      <c r="BY25" s="1516"/>
      <c r="BZ25" s="1516"/>
      <c r="CA25" s="1516"/>
      <c r="CB25" s="1516"/>
      <c r="CC25" s="1516" t="str">
        <f>MID(SUVAHAVUJ!AD26,6,1)</f>
        <v xml:space="preserve"> </v>
      </c>
      <c r="CD25" s="1516"/>
      <c r="CE25" s="1516"/>
      <c r="CF25" s="1516"/>
      <c r="CG25" s="1516"/>
      <c r="CH25" s="1516" t="str">
        <f>MID(SUVAHAVUJ!AD26,7,1)</f>
        <v xml:space="preserve"> </v>
      </c>
      <c r="CI25" s="1516"/>
      <c r="CJ25" s="1516"/>
      <c r="CK25" s="1516"/>
      <c r="CL25" s="1516"/>
      <c r="CM25" s="1516"/>
      <c r="CN25" s="1516" t="str">
        <f>MID(SUVAHAVUJ!AD26,8,1)</f>
        <v xml:space="preserve"> </v>
      </c>
      <c r="CO25" s="1516"/>
      <c r="CP25" s="1516"/>
      <c r="CQ25" s="1516"/>
      <c r="CR25" s="1516"/>
      <c r="CS25" s="1516" t="str">
        <f>MID(SUVAHAVUJ!AD26,9,1)</f>
        <v xml:space="preserve"> </v>
      </c>
      <c r="CT25" s="1516"/>
      <c r="CU25" s="1516"/>
      <c r="CV25" s="1516"/>
      <c r="CW25" s="1516"/>
      <c r="CX25" s="1516"/>
      <c r="CY25" s="1516" t="str">
        <f>MID(SUVAHAVUJ!AD26,10,1)</f>
        <v xml:space="preserve"> </v>
      </c>
      <c r="CZ25" s="1516"/>
      <c r="DA25" s="1516"/>
      <c r="DB25" s="1516"/>
      <c r="DC25" s="1516"/>
      <c r="DD25" s="1516" t="str">
        <f>MID(SUVAHAVUJ!AD26,11,1)</f>
        <v>0</v>
      </c>
      <c r="DE25" s="1516"/>
      <c r="DF25" s="1516"/>
      <c r="DG25" s="1516"/>
      <c r="DH25" s="1516"/>
      <c r="DI25" s="1522"/>
      <c r="DJ25" s="703"/>
      <c r="DK25" s="704"/>
      <c r="DL25" s="1509" t="str">
        <f>MID(SUVAHAVUJ!AE26,1,1)</f>
        <v xml:space="preserve"> </v>
      </c>
      <c r="DM25" s="1509"/>
      <c r="DN25" s="1509"/>
      <c r="DO25" s="1509"/>
      <c r="DP25" s="1509"/>
      <c r="DQ25" s="1509"/>
      <c r="DR25" s="1509" t="str">
        <f>MID(SUVAHAVUJ!AE26,2,1)</f>
        <v xml:space="preserve"> </v>
      </c>
      <c r="DS25" s="1509"/>
      <c r="DT25" s="1509"/>
      <c r="DU25" s="1509"/>
      <c r="DV25" s="1509"/>
      <c r="DW25" s="1509" t="str">
        <f>MID(SUVAHAVUJ!AE26,3,1)</f>
        <v xml:space="preserve"> </v>
      </c>
      <c r="DX25" s="1509"/>
      <c r="DY25" s="1509"/>
      <c r="DZ25" s="1509"/>
      <c r="EA25" s="1509"/>
      <c r="EB25" s="1509"/>
      <c r="EC25" s="1509" t="str">
        <f>MID(SUVAHAVUJ!AE26,4,1)</f>
        <v xml:space="preserve"> </v>
      </c>
      <c r="ED25" s="1509"/>
      <c r="EE25" s="1509"/>
      <c r="EF25" s="1509"/>
      <c r="EG25" s="1509"/>
      <c r="EH25" s="1509" t="str">
        <f>MID(SUVAHAVUJ!AE26,5,1)</f>
        <v xml:space="preserve"> </v>
      </c>
      <c r="EI25" s="1509"/>
      <c r="EJ25" s="1509"/>
      <c r="EK25" s="1509"/>
      <c r="EL25" s="1509"/>
      <c r="EM25" s="1509"/>
      <c r="EN25" s="1509" t="str">
        <f>MID(SUVAHAVUJ!AE26,6,1)</f>
        <v xml:space="preserve"> </v>
      </c>
      <c r="EO25" s="1509"/>
      <c r="EP25" s="1509"/>
      <c r="EQ25" s="1509"/>
      <c r="ER25" s="1509"/>
      <c r="ES25" s="1509" t="str">
        <f>MID(SUVAHAVUJ!AE26,7,1)</f>
        <v xml:space="preserve"> </v>
      </c>
      <c r="ET25" s="1509"/>
      <c r="EU25" s="1509"/>
      <c r="EV25" s="1509"/>
      <c r="EW25" s="1509"/>
      <c r="EX25" s="1509"/>
      <c r="EY25" s="1509" t="str">
        <f>MID(SUVAHAVUJ!AE26,8,1)</f>
        <v xml:space="preserve"> </v>
      </c>
      <c r="EZ25" s="1509"/>
      <c r="FA25" s="1509"/>
      <c r="FB25" s="1509"/>
      <c r="FC25" s="1509"/>
      <c r="FD25" s="1509" t="str">
        <f>MID(SUVAHAVUJ!AE26,9,1)</f>
        <v xml:space="preserve"> </v>
      </c>
      <c r="FE25" s="1509"/>
      <c r="FF25" s="1509"/>
      <c r="FG25" s="1509"/>
      <c r="FH25" s="1509"/>
      <c r="FI25" s="1509"/>
      <c r="FJ25" s="1509" t="str">
        <f>MID(SUVAHAVUJ!AE26,10,1)</f>
        <v xml:space="preserve"> </v>
      </c>
      <c r="FK25" s="1509"/>
      <c r="FL25" s="1509"/>
      <c r="FM25" s="1509"/>
      <c r="FN25" s="1509"/>
      <c r="FO25" s="1516" t="str">
        <f>MID(SUVAHAVUJ!AE26,11,1)</f>
        <v>0</v>
      </c>
      <c r="FP25" s="1516"/>
      <c r="FQ25" s="1516"/>
      <c r="FR25" s="1516"/>
      <c r="FS25" s="1522"/>
      <c r="FT25" s="1506"/>
      <c r="FU25" s="1506"/>
      <c r="FV25" s="1506"/>
      <c r="FW25" s="1506"/>
      <c r="FX25" s="1506"/>
      <c r="FY25" s="1506"/>
      <c r="FZ25" s="1506"/>
      <c r="GA25" s="1506"/>
      <c r="GB25" s="1506"/>
      <c r="GC25" s="1506"/>
      <c r="GD25" s="1506"/>
      <c r="GE25" s="1506"/>
      <c r="GF25" s="1506"/>
      <c r="GG25" s="1506"/>
      <c r="GH25" s="1506"/>
      <c r="GI25" s="1506"/>
      <c r="GJ25" s="1506"/>
      <c r="GK25" s="1506"/>
      <c r="GL25" s="1506"/>
      <c r="GM25" s="1506"/>
      <c r="GN25" s="1506"/>
      <c r="GO25" s="1506"/>
      <c r="GP25" s="1506"/>
      <c r="GQ25" s="1506"/>
      <c r="GR25" s="1506"/>
      <c r="GS25" s="1506"/>
      <c r="GT25" s="1506"/>
      <c r="GU25" s="1506"/>
      <c r="GV25" s="1506"/>
      <c r="GW25" s="1506"/>
    </row>
    <row r="26" spans="2:205" ht="25.5" customHeight="1">
      <c r="B26" s="1521"/>
      <c r="C26" s="1521"/>
      <c r="D26" s="1521"/>
      <c r="E26" s="1521"/>
      <c r="F26" s="1521"/>
      <c r="G26" s="1521"/>
      <c r="H26" s="1521"/>
      <c r="I26" s="1521"/>
      <c r="J26" s="1521"/>
      <c r="K26" s="1521"/>
      <c r="L26" s="1524"/>
      <c r="M26" s="1524"/>
      <c r="N26" s="1524"/>
      <c r="O26" s="1524"/>
      <c r="P26" s="1524"/>
      <c r="Q26" s="1524"/>
      <c r="R26" s="1524"/>
      <c r="S26" s="1524"/>
      <c r="T26" s="1524"/>
      <c r="U26" s="1524"/>
      <c r="V26" s="1524"/>
      <c r="W26" s="1524"/>
      <c r="X26" s="1524"/>
      <c r="Y26" s="1524"/>
      <c r="Z26" s="1524"/>
      <c r="AA26" s="1524"/>
      <c r="AB26" s="1524"/>
      <c r="AC26" s="1524"/>
      <c r="AD26" s="1524"/>
      <c r="AE26" s="1524"/>
      <c r="AF26" s="1524"/>
      <c r="AG26" s="1524"/>
      <c r="AH26" s="1524"/>
      <c r="AI26" s="1524"/>
      <c r="AJ26" s="1524"/>
      <c r="AK26" s="1524"/>
      <c r="AL26" s="1524"/>
      <c r="AM26" s="1524"/>
      <c r="AN26" s="1524"/>
      <c r="AO26" s="1524"/>
      <c r="AP26" s="1524"/>
      <c r="AQ26" s="1520"/>
      <c r="AR26" s="1520"/>
      <c r="AS26" s="1520"/>
      <c r="AT26" s="1520"/>
      <c r="AU26" s="1520"/>
      <c r="AV26" s="1520"/>
      <c r="AW26" s="1520"/>
      <c r="AX26" s="1520"/>
      <c r="AY26" s="703"/>
      <c r="AZ26" s="704"/>
      <c r="BA26" s="1509" t="str">
        <f>MID(SUVAHAVUJ!AF26,1,1)</f>
        <v xml:space="preserve"> </v>
      </c>
      <c r="BB26" s="1509"/>
      <c r="BC26" s="1509"/>
      <c r="BD26" s="1509"/>
      <c r="BE26" s="1509"/>
      <c r="BF26" s="1509"/>
      <c r="BG26" s="1509" t="str">
        <f>MID(SUVAHAVUJ!AF26,2,1)</f>
        <v xml:space="preserve"> </v>
      </c>
      <c r="BH26" s="1509"/>
      <c r="BI26" s="1509"/>
      <c r="BJ26" s="1509"/>
      <c r="BK26" s="1509"/>
      <c r="BL26" s="1509" t="str">
        <f>MID(SUVAHAVUJ!AF26,3,1)</f>
        <v xml:space="preserve"> </v>
      </c>
      <c r="BM26" s="1509"/>
      <c r="BN26" s="1509"/>
      <c r="BO26" s="1509"/>
      <c r="BP26" s="1509"/>
      <c r="BQ26" s="1509"/>
      <c r="BR26" s="1509" t="str">
        <f>MID(SUVAHAVUJ!AF26,4,1)</f>
        <v xml:space="preserve"> </v>
      </c>
      <c r="BS26" s="1509"/>
      <c r="BT26" s="1509"/>
      <c r="BU26" s="1509"/>
      <c r="BV26" s="1509"/>
      <c r="BW26" s="1509" t="str">
        <f>MID(SUVAHAVUJ!AF26,5,1)</f>
        <v xml:space="preserve"> </v>
      </c>
      <c r="BX26" s="1509"/>
      <c r="BY26" s="1509"/>
      <c r="BZ26" s="1509"/>
      <c r="CA26" s="1509"/>
      <c r="CB26" s="1509"/>
      <c r="CC26" s="1509" t="str">
        <f>MID(SUVAHAVUJ!AF26,6,1)</f>
        <v xml:space="preserve"> </v>
      </c>
      <c r="CD26" s="1509"/>
      <c r="CE26" s="1509"/>
      <c r="CF26" s="1509"/>
      <c r="CG26" s="1509"/>
      <c r="CH26" s="1509" t="str">
        <f>MID(SUVAHAVUJ!AF26,7,1)</f>
        <v xml:space="preserve"> </v>
      </c>
      <c r="CI26" s="1509"/>
      <c r="CJ26" s="1509"/>
      <c r="CK26" s="1509"/>
      <c r="CL26" s="1509"/>
      <c r="CM26" s="1509"/>
      <c r="CN26" s="1509" t="str">
        <f>MID(SUVAHAVUJ!AF26,8,1)</f>
        <v xml:space="preserve"> </v>
      </c>
      <c r="CO26" s="1509"/>
      <c r="CP26" s="1509"/>
      <c r="CQ26" s="1509"/>
      <c r="CR26" s="1509"/>
      <c r="CS26" s="1509" t="str">
        <f>MID(SUVAHAVUJ!AF26,9,1)</f>
        <v xml:space="preserve"> </v>
      </c>
      <c r="CT26" s="1509"/>
      <c r="CU26" s="1509"/>
      <c r="CV26" s="1509"/>
      <c r="CW26" s="1509"/>
      <c r="CX26" s="1509"/>
      <c r="CY26" s="1509" t="str">
        <f>MID(SUVAHAVUJ!AF26,10,1)</f>
        <v xml:space="preserve"> </v>
      </c>
      <c r="CZ26" s="1509"/>
      <c r="DA26" s="1509"/>
      <c r="DB26" s="1509"/>
      <c r="DC26" s="1509"/>
      <c r="DD26" s="1509" t="str">
        <f>MID(SUVAHAVUJ!AF26,11,1)</f>
        <v>0</v>
      </c>
      <c r="DE26" s="1509"/>
      <c r="DF26" s="1509"/>
      <c r="DG26" s="1509"/>
      <c r="DH26" s="1509"/>
      <c r="DI26" s="1525"/>
      <c r="DJ26" s="1507"/>
      <c r="DK26" s="1507"/>
      <c r="DL26" s="1507"/>
      <c r="DM26" s="1507"/>
      <c r="DN26" s="1507"/>
      <c r="DO26" s="1507"/>
      <c r="DP26" s="1507"/>
      <c r="DQ26" s="1507"/>
      <c r="DR26" s="1507"/>
      <c r="DS26" s="1507"/>
      <c r="DT26" s="1507"/>
      <c r="DU26" s="1507"/>
      <c r="DV26" s="1507"/>
      <c r="DW26" s="1507"/>
      <c r="DX26" s="1507"/>
      <c r="DY26" s="1507"/>
      <c r="DZ26" s="1507"/>
      <c r="EA26" s="1507"/>
      <c r="EB26" s="1507"/>
      <c r="EC26" s="1507"/>
      <c r="ED26" s="1507"/>
      <c r="EE26" s="1507"/>
      <c r="EF26" s="1507"/>
      <c r="EG26" s="1507"/>
      <c r="EH26" s="1507"/>
      <c r="EI26" s="1507"/>
      <c r="EJ26" s="1507"/>
      <c r="EK26" s="1507"/>
      <c r="EL26" s="1507"/>
      <c r="EM26" s="1507"/>
      <c r="EN26" s="703"/>
      <c r="EO26" s="704"/>
      <c r="EP26" s="1509" t="str">
        <f>MID(SUVAHAVUJ!AG26,1,1)</f>
        <v xml:space="preserve"> </v>
      </c>
      <c r="EQ26" s="1509"/>
      <c r="ER26" s="1509"/>
      <c r="ES26" s="1509"/>
      <c r="ET26" s="1509"/>
      <c r="EU26" s="1509"/>
      <c r="EV26" s="1509" t="str">
        <f>MID(SUVAHAVUJ!AG26,2,1)</f>
        <v xml:space="preserve"> </v>
      </c>
      <c r="EW26" s="1509"/>
      <c r="EX26" s="1509"/>
      <c r="EY26" s="1509"/>
      <c r="EZ26" s="1509"/>
      <c r="FA26" s="1509" t="str">
        <f>MID(SUVAHAVUJ!AG26,3,1)</f>
        <v xml:space="preserve"> </v>
      </c>
      <c r="FB26" s="1509"/>
      <c r="FC26" s="1509"/>
      <c r="FD26" s="1509"/>
      <c r="FE26" s="1509"/>
      <c r="FF26" s="1509"/>
      <c r="FG26" s="1509" t="str">
        <f>MID(SUVAHAVUJ!AG26,4,1)</f>
        <v xml:space="preserve"> </v>
      </c>
      <c r="FH26" s="1509"/>
      <c r="FI26" s="1509"/>
      <c r="FJ26" s="1509"/>
      <c r="FK26" s="1509"/>
      <c r="FL26" s="1509" t="str">
        <f>MID(SUVAHAVUJ!AG26,5,1)</f>
        <v xml:space="preserve"> </v>
      </c>
      <c r="FM26" s="1509"/>
      <c r="FN26" s="1509"/>
      <c r="FO26" s="1509"/>
      <c r="FP26" s="1509"/>
      <c r="FQ26" s="1509"/>
      <c r="FR26" s="1509" t="str">
        <f>MID(SUVAHAVUJ!AG26,6,1)</f>
        <v xml:space="preserve"> </v>
      </c>
      <c r="FS26" s="1509"/>
      <c r="FT26" s="1509"/>
      <c r="FU26" s="1509"/>
      <c r="FV26" s="1509"/>
      <c r="FW26" s="1509" t="str">
        <f>MID(SUVAHAVUJ!AG26,7,1)</f>
        <v xml:space="preserve"> </v>
      </c>
      <c r="FX26" s="1509"/>
      <c r="FY26" s="1509"/>
      <c r="FZ26" s="1509"/>
      <c r="GA26" s="1509"/>
      <c r="GB26" s="1509"/>
      <c r="GC26" s="1509" t="str">
        <f>MID(SUVAHAVUJ!AG26,8,1)</f>
        <v xml:space="preserve"> </v>
      </c>
      <c r="GD26" s="1509"/>
      <c r="GE26" s="1509"/>
      <c r="GF26" s="1509"/>
      <c r="GG26" s="1509"/>
      <c r="GH26" s="1509" t="str">
        <f>MID(SUVAHAVUJ!AG26,9,1)</f>
        <v xml:space="preserve"> </v>
      </c>
      <c r="GI26" s="1509"/>
      <c r="GJ26" s="1509"/>
      <c r="GK26" s="1509"/>
      <c r="GL26" s="1509"/>
      <c r="GM26" s="1509"/>
      <c r="GN26" s="1509" t="str">
        <f>MID(SUVAHAVUJ!AG26,10,1)</f>
        <v xml:space="preserve"> </v>
      </c>
      <c r="GO26" s="1509"/>
      <c r="GP26" s="1509"/>
      <c r="GQ26" s="1509"/>
      <c r="GR26" s="1509"/>
      <c r="GS26" s="1516" t="str">
        <f>MID(SUVAHAVUJ!AG26,11,1)</f>
        <v>0</v>
      </c>
      <c r="GT26" s="1516"/>
      <c r="GU26" s="1516"/>
      <c r="GV26" s="1516"/>
      <c r="GW26" s="1522"/>
    </row>
    <row r="27" spans="2:205" s="691" customFormat="1" ht="23.25" customHeight="1">
      <c r="B27" s="1521" t="s">
        <v>2506</v>
      </c>
      <c r="C27" s="1521"/>
      <c r="D27" s="1521"/>
      <c r="E27" s="1521"/>
      <c r="F27" s="1521"/>
      <c r="G27" s="1521"/>
      <c r="H27" s="1521"/>
      <c r="I27" s="1521"/>
      <c r="J27" s="1521"/>
      <c r="K27" s="1521"/>
      <c r="L27" s="1518" t="s">
        <v>3369</v>
      </c>
      <c r="M27" s="1519"/>
      <c r="N27" s="1519"/>
      <c r="O27" s="1519"/>
      <c r="P27" s="1519"/>
      <c r="Q27" s="1519"/>
      <c r="R27" s="1519"/>
      <c r="S27" s="1519"/>
      <c r="T27" s="1519"/>
      <c r="U27" s="1519"/>
      <c r="V27" s="1519"/>
      <c r="W27" s="1519"/>
      <c r="X27" s="1519"/>
      <c r="Y27" s="1519"/>
      <c r="Z27" s="1519"/>
      <c r="AA27" s="1519"/>
      <c r="AB27" s="1519"/>
      <c r="AC27" s="1519"/>
      <c r="AD27" s="1519"/>
      <c r="AE27" s="1519"/>
      <c r="AF27" s="1519"/>
      <c r="AG27" s="1519"/>
      <c r="AH27" s="1519"/>
      <c r="AI27" s="1519"/>
      <c r="AJ27" s="1519"/>
      <c r="AK27" s="1519"/>
      <c r="AL27" s="1519"/>
      <c r="AM27" s="1519"/>
      <c r="AN27" s="1519"/>
      <c r="AO27" s="1519"/>
      <c r="AP27" s="1519"/>
      <c r="AQ27" s="1520" t="s">
        <v>140</v>
      </c>
      <c r="AR27" s="1520"/>
      <c r="AS27" s="1520"/>
      <c r="AT27" s="1520"/>
      <c r="AU27" s="1520"/>
      <c r="AV27" s="1520"/>
      <c r="AW27" s="1520"/>
      <c r="AX27" s="1520"/>
      <c r="AY27" s="703"/>
      <c r="AZ27" s="704"/>
      <c r="BA27" s="1516" t="str">
        <f>MID(SUVAHAVUJ!AD27,1,1)</f>
        <v xml:space="preserve"> </v>
      </c>
      <c r="BB27" s="1516"/>
      <c r="BC27" s="1516"/>
      <c r="BD27" s="1516"/>
      <c r="BE27" s="1516"/>
      <c r="BF27" s="1516"/>
      <c r="BG27" s="1516" t="str">
        <f>MID(SUVAHAVUJ!AD27,2,1)</f>
        <v xml:space="preserve"> </v>
      </c>
      <c r="BH27" s="1516"/>
      <c r="BI27" s="1516"/>
      <c r="BJ27" s="1516"/>
      <c r="BK27" s="1516"/>
      <c r="BL27" s="1516" t="str">
        <f>MID(SUVAHAVUJ!AD27,3,1)</f>
        <v xml:space="preserve"> </v>
      </c>
      <c r="BM27" s="1516"/>
      <c r="BN27" s="1516"/>
      <c r="BO27" s="1516"/>
      <c r="BP27" s="1516"/>
      <c r="BQ27" s="1516"/>
      <c r="BR27" s="1516" t="str">
        <f>MID(SUVAHAVUJ!AD27,4,1)</f>
        <v xml:space="preserve"> </v>
      </c>
      <c r="BS27" s="1516"/>
      <c r="BT27" s="1516"/>
      <c r="BU27" s="1516"/>
      <c r="BV27" s="1516"/>
      <c r="BW27" s="1516" t="str">
        <f>MID(SUVAHAVUJ!AD27,5,1)</f>
        <v xml:space="preserve"> </v>
      </c>
      <c r="BX27" s="1516"/>
      <c r="BY27" s="1516"/>
      <c r="BZ27" s="1516"/>
      <c r="CA27" s="1516"/>
      <c r="CB27" s="1516"/>
      <c r="CC27" s="1516" t="str">
        <f>MID(SUVAHAVUJ!AD27,6,1)</f>
        <v xml:space="preserve"> </v>
      </c>
      <c r="CD27" s="1516"/>
      <c r="CE27" s="1516"/>
      <c r="CF27" s="1516"/>
      <c r="CG27" s="1516"/>
      <c r="CH27" s="1516" t="str">
        <f>MID(SUVAHAVUJ!AD27,7,1)</f>
        <v xml:space="preserve"> </v>
      </c>
      <c r="CI27" s="1516"/>
      <c r="CJ27" s="1516"/>
      <c r="CK27" s="1516"/>
      <c r="CL27" s="1516"/>
      <c r="CM27" s="1516"/>
      <c r="CN27" s="1516" t="str">
        <f>MID(SUVAHAVUJ!AD27,8,1)</f>
        <v xml:space="preserve"> </v>
      </c>
      <c r="CO27" s="1516"/>
      <c r="CP27" s="1516"/>
      <c r="CQ27" s="1516"/>
      <c r="CR27" s="1516"/>
      <c r="CS27" s="1516" t="str">
        <f>MID(SUVAHAVUJ!AD27,9,1)</f>
        <v xml:space="preserve"> </v>
      </c>
      <c r="CT27" s="1516"/>
      <c r="CU27" s="1516"/>
      <c r="CV27" s="1516"/>
      <c r="CW27" s="1516"/>
      <c r="CX27" s="1516"/>
      <c r="CY27" s="1516" t="str">
        <f>MID(SUVAHAVUJ!AD27,10,1)</f>
        <v xml:space="preserve"> </v>
      </c>
      <c r="CZ27" s="1516"/>
      <c r="DA27" s="1516"/>
      <c r="DB27" s="1516"/>
      <c r="DC27" s="1516"/>
      <c r="DD27" s="1516" t="str">
        <f>MID(SUVAHAVUJ!AD27,11,1)</f>
        <v>0</v>
      </c>
      <c r="DE27" s="1516"/>
      <c r="DF27" s="1516"/>
      <c r="DG27" s="1516"/>
      <c r="DH27" s="1516"/>
      <c r="DI27" s="1522"/>
      <c r="DJ27" s="703"/>
      <c r="DK27" s="704"/>
      <c r="DL27" s="1509" t="str">
        <f>MID(SUVAHAVUJ!AE27,1,1)</f>
        <v xml:space="preserve"> </v>
      </c>
      <c r="DM27" s="1509"/>
      <c r="DN27" s="1509"/>
      <c r="DO27" s="1509"/>
      <c r="DP27" s="1509"/>
      <c r="DQ27" s="1509"/>
      <c r="DR27" s="1509" t="str">
        <f>MID(SUVAHAVUJ!AE27,2,1)</f>
        <v xml:space="preserve"> </v>
      </c>
      <c r="DS27" s="1509"/>
      <c r="DT27" s="1509"/>
      <c r="DU27" s="1509"/>
      <c r="DV27" s="1509"/>
      <c r="DW27" s="1509" t="str">
        <f>MID(SUVAHAVUJ!AE27,3,1)</f>
        <v xml:space="preserve"> </v>
      </c>
      <c r="DX27" s="1509"/>
      <c r="DY27" s="1509"/>
      <c r="DZ27" s="1509"/>
      <c r="EA27" s="1509"/>
      <c r="EB27" s="1509"/>
      <c r="EC27" s="1509" t="str">
        <f>MID(SUVAHAVUJ!AE27,4,1)</f>
        <v xml:space="preserve"> </v>
      </c>
      <c r="ED27" s="1509"/>
      <c r="EE27" s="1509"/>
      <c r="EF27" s="1509"/>
      <c r="EG27" s="1509"/>
      <c r="EH27" s="1509" t="str">
        <f>MID(SUVAHAVUJ!AE27,5,1)</f>
        <v xml:space="preserve"> </v>
      </c>
      <c r="EI27" s="1509"/>
      <c r="EJ27" s="1509"/>
      <c r="EK27" s="1509"/>
      <c r="EL27" s="1509"/>
      <c r="EM27" s="1509"/>
      <c r="EN27" s="1509" t="str">
        <f>MID(SUVAHAVUJ!AE27,6,1)</f>
        <v xml:space="preserve"> </v>
      </c>
      <c r="EO27" s="1509"/>
      <c r="EP27" s="1509"/>
      <c r="EQ27" s="1509"/>
      <c r="ER27" s="1509"/>
      <c r="ES27" s="1509" t="str">
        <f>MID(SUVAHAVUJ!AE27,7,1)</f>
        <v xml:space="preserve"> </v>
      </c>
      <c r="ET27" s="1509"/>
      <c r="EU27" s="1509"/>
      <c r="EV27" s="1509"/>
      <c r="EW27" s="1509"/>
      <c r="EX27" s="1509"/>
      <c r="EY27" s="1509" t="str">
        <f>MID(SUVAHAVUJ!AE27,8,1)</f>
        <v xml:space="preserve"> </v>
      </c>
      <c r="EZ27" s="1509"/>
      <c r="FA27" s="1509"/>
      <c r="FB27" s="1509"/>
      <c r="FC27" s="1509"/>
      <c r="FD27" s="1509" t="str">
        <f>MID(SUVAHAVUJ!AE27,9,1)</f>
        <v xml:space="preserve"> </v>
      </c>
      <c r="FE27" s="1509"/>
      <c r="FF27" s="1509"/>
      <c r="FG27" s="1509"/>
      <c r="FH27" s="1509"/>
      <c r="FI27" s="1509"/>
      <c r="FJ27" s="1509" t="str">
        <f>MID(SUVAHAVUJ!AE27,10,1)</f>
        <v xml:space="preserve"> </v>
      </c>
      <c r="FK27" s="1509"/>
      <c r="FL27" s="1509"/>
      <c r="FM27" s="1509"/>
      <c r="FN27" s="1509"/>
      <c r="FO27" s="1516" t="str">
        <f>MID(SUVAHAVUJ!AE27,11,1)</f>
        <v>0</v>
      </c>
      <c r="FP27" s="1516"/>
      <c r="FQ27" s="1516"/>
      <c r="FR27" s="1516"/>
      <c r="FS27" s="1522"/>
      <c r="FT27" s="1506"/>
      <c r="FU27" s="1506"/>
      <c r="FV27" s="1506"/>
      <c r="FW27" s="1506"/>
      <c r="FX27" s="1506"/>
      <c r="FY27" s="1506"/>
      <c r="FZ27" s="1506"/>
      <c r="GA27" s="1506"/>
      <c r="GB27" s="1506"/>
      <c r="GC27" s="1506"/>
      <c r="GD27" s="1506"/>
      <c r="GE27" s="1506"/>
      <c r="GF27" s="1506"/>
      <c r="GG27" s="1506"/>
      <c r="GH27" s="1506"/>
      <c r="GI27" s="1506"/>
      <c r="GJ27" s="1506"/>
      <c r="GK27" s="1506"/>
      <c r="GL27" s="1506"/>
      <c r="GM27" s="1506"/>
      <c r="GN27" s="1506"/>
      <c r="GO27" s="1506"/>
      <c r="GP27" s="1506"/>
      <c r="GQ27" s="1506"/>
      <c r="GR27" s="1506"/>
      <c r="GS27" s="1506"/>
      <c r="GT27" s="1506"/>
      <c r="GU27" s="1506"/>
      <c r="GV27" s="1506"/>
      <c r="GW27" s="1506"/>
    </row>
    <row r="28" spans="2:205" ht="23.25" customHeight="1">
      <c r="B28" s="1521"/>
      <c r="C28" s="1521"/>
      <c r="D28" s="1521"/>
      <c r="E28" s="1521"/>
      <c r="F28" s="1521"/>
      <c r="G28" s="1521"/>
      <c r="H28" s="1521"/>
      <c r="I28" s="1521"/>
      <c r="J28" s="1521"/>
      <c r="K28" s="1521"/>
      <c r="L28" s="1519"/>
      <c r="M28" s="1519"/>
      <c r="N28" s="1519"/>
      <c r="O28" s="1519"/>
      <c r="P28" s="1519"/>
      <c r="Q28" s="1519"/>
      <c r="R28" s="1519"/>
      <c r="S28" s="1519"/>
      <c r="T28" s="1519"/>
      <c r="U28" s="1519"/>
      <c r="V28" s="1519"/>
      <c r="W28" s="1519"/>
      <c r="X28" s="1519"/>
      <c r="Y28" s="1519"/>
      <c r="Z28" s="1519"/>
      <c r="AA28" s="1519"/>
      <c r="AB28" s="1519"/>
      <c r="AC28" s="1519"/>
      <c r="AD28" s="1519"/>
      <c r="AE28" s="1519"/>
      <c r="AF28" s="1519"/>
      <c r="AG28" s="1519"/>
      <c r="AH28" s="1519"/>
      <c r="AI28" s="1519"/>
      <c r="AJ28" s="1519"/>
      <c r="AK28" s="1519"/>
      <c r="AL28" s="1519"/>
      <c r="AM28" s="1519"/>
      <c r="AN28" s="1519"/>
      <c r="AO28" s="1519"/>
      <c r="AP28" s="1519"/>
      <c r="AQ28" s="1520"/>
      <c r="AR28" s="1520"/>
      <c r="AS28" s="1520"/>
      <c r="AT28" s="1520"/>
      <c r="AU28" s="1520"/>
      <c r="AV28" s="1520"/>
      <c r="AW28" s="1520"/>
      <c r="AX28" s="1520"/>
      <c r="AY28" s="703"/>
      <c r="AZ28" s="704"/>
      <c r="BA28" s="1509" t="str">
        <f>MID(SUVAHAVUJ!AF27,1,1)</f>
        <v xml:space="preserve"> </v>
      </c>
      <c r="BB28" s="1509"/>
      <c r="BC28" s="1509"/>
      <c r="BD28" s="1509"/>
      <c r="BE28" s="1509"/>
      <c r="BF28" s="1509"/>
      <c r="BG28" s="1509" t="str">
        <f>MID(SUVAHAVUJ!AF27,2,1)</f>
        <v xml:space="preserve"> </v>
      </c>
      <c r="BH28" s="1509"/>
      <c r="BI28" s="1509"/>
      <c r="BJ28" s="1509"/>
      <c r="BK28" s="1509"/>
      <c r="BL28" s="1509" t="str">
        <f>MID(SUVAHAVUJ!AF27,3,1)</f>
        <v xml:space="preserve"> </v>
      </c>
      <c r="BM28" s="1509"/>
      <c r="BN28" s="1509"/>
      <c r="BO28" s="1509"/>
      <c r="BP28" s="1509"/>
      <c r="BQ28" s="1509"/>
      <c r="BR28" s="1509" t="str">
        <f>MID(SUVAHAVUJ!AF27,4,1)</f>
        <v xml:space="preserve"> </v>
      </c>
      <c r="BS28" s="1509"/>
      <c r="BT28" s="1509"/>
      <c r="BU28" s="1509"/>
      <c r="BV28" s="1509"/>
      <c r="BW28" s="1509" t="str">
        <f>MID(SUVAHAVUJ!AF27,5,1)</f>
        <v xml:space="preserve"> </v>
      </c>
      <c r="BX28" s="1509"/>
      <c r="BY28" s="1509"/>
      <c r="BZ28" s="1509"/>
      <c r="CA28" s="1509"/>
      <c r="CB28" s="1509"/>
      <c r="CC28" s="1509" t="str">
        <f>MID(SUVAHAVUJ!AF27,6,1)</f>
        <v xml:space="preserve"> </v>
      </c>
      <c r="CD28" s="1509"/>
      <c r="CE28" s="1509"/>
      <c r="CF28" s="1509"/>
      <c r="CG28" s="1509"/>
      <c r="CH28" s="1509" t="str">
        <f>MID(SUVAHAVUJ!AF27,7,1)</f>
        <v xml:space="preserve"> </v>
      </c>
      <c r="CI28" s="1509"/>
      <c r="CJ28" s="1509"/>
      <c r="CK28" s="1509"/>
      <c r="CL28" s="1509"/>
      <c r="CM28" s="1509"/>
      <c r="CN28" s="1509" t="str">
        <f>MID(SUVAHAVUJ!AF27,8,1)</f>
        <v xml:space="preserve"> </v>
      </c>
      <c r="CO28" s="1509"/>
      <c r="CP28" s="1509"/>
      <c r="CQ28" s="1509"/>
      <c r="CR28" s="1509"/>
      <c r="CS28" s="1509" t="str">
        <f>MID(SUVAHAVUJ!AF27,9,1)</f>
        <v xml:space="preserve"> </v>
      </c>
      <c r="CT28" s="1509"/>
      <c r="CU28" s="1509"/>
      <c r="CV28" s="1509"/>
      <c r="CW28" s="1509"/>
      <c r="CX28" s="1509"/>
      <c r="CY28" s="1509" t="str">
        <f>MID(SUVAHAVUJ!AF27,10,1)</f>
        <v xml:space="preserve"> </v>
      </c>
      <c r="CZ28" s="1509"/>
      <c r="DA28" s="1509"/>
      <c r="DB28" s="1509"/>
      <c r="DC28" s="1509"/>
      <c r="DD28" s="1509" t="str">
        <f>MID(SUVAHAVUJ!AF27,11,1)</f>
        <v>0</v>
      </c>
      <c r="DE28" s="1509"/>
      <c r="DF28" s="1509"/>
      <c r="DG28" s="1509"/>
      <c r="DH28" s="1509"/>
      <c r="DI28" s="1525"/>
      <c r="DJ28" s="1507"/>
      <c r="DK28" s="1507"/>
      <c r="DL28" s="1507"/>
      <c r="DM28" s="1507"/>
      <c r="DN28" s="1507"/>
      <c r="DO28" s="1507"/>
      <c r="DP28" s="1507"/>
      <c r="DQ28" s="1507"/>
      <c r="DR28" s="1507"/>
      <c r="DS28" s="1507"/>
      <c r="DT28" s="1507"/>
      <c r="DU28" s="1507"/>
      <c r="DV28" s="1507"/>
      <c r="DW28" s="1507"/>
      <c r="DX28" s="1507"/>
      <c r="DY28" s="1507"/>
      <c r="DZ28" s="1507"/>
      <c r="EA28" s="1507"/>
      <c r="EB28" s="1507"/>
      <c r="EC28" s="1507"/>
      <c r="ED28" s="1507"/>
      <c r="EE28" s="1507"/>
      <c r="EF28" s="1507"/>
      <c r="EG28" s="1507"/>
      <c r="EH28" s="1507"/>
      <c r="EI28" s="1507"/>
      <c r="EJ28" s="1507"/>
      <c r="EK28" s="1507"/>
      <c r="EL28" s="1507"/>
      <c r="EM28" s="1507"/>
      <c r="EN28" s="703"/>
      <c r="EO28" s="704"/>
      <c r="EP28" s="1509" t="str">
        <f>MID(SUVAHAVUJ!AG27,1,1)</f>
        <v xml:space="preserve"> </v>
      </c>
      <c r="EQ28" s="1509"/>
      <c r="ER28" s="1509"/>
      <c r="ES28" s="1509"/>
      <c r="ET28" s="1509"/>
      <c r="EU28" s="1509"/>
      <c r="EV28" s="1509" t="str">
        <f>MID(SUVAHAVUJ!AG27,2,1)</f>
        <v xml:space="preserve"> </v>
      </c>
      <c r="EW28" s="1509"/>
      <c r="EX28" s="1509"/>
      <c r="EY28" s="1509"/>
      <c r="EZ28" s="1509"/>
      <c r="FA28" s="1509" t="str">
        <f>MID(SUVAHAVUJ!AG27,3,1)</f>
        <v xml:space="preserve"> </v>
      </c>
      <c r="FB28" s="1509"/>
      <c r="FC28" s="1509"/>
      <c r="FD28" s="1509"/>
      <c r="FE28" s="1509"/>
      <c r="FF28" s="1509"/>
      <c r="FG28" s="1509" t="str">
        <f>MID(SUVAHAVUJ!AG27,4,1)</f>
        <v xml:space="preserve"> </v>
      </c>
      <c r="FH28" s="1509"/>
      <c r="FI28" s="1509"/>
      <c r="FJ28" s="1509"/>
      <c r="FK28" s="1509"/>
      <c r="FL28" s="1509" t="str">
        <f>MID(SUVAHAVUJ!AG27,5,1)</f>
        <v xml:space="preserve"> </v>
      </c>
      <c r="FM28" s="1509"/>
      <c r="FN28" s="1509"/>
      <c r="FO28" s="1509"/>
      <c r="FP28" s="1509"/>
      <c r="FQ28" s="1509"/>
      <c r="FR28" s="1509" t="str">
        <f>MID(SUVAHAVUJ!AG27,6,1)</f>
        <v xml:space="preserve"> </v>
      </c>
      <c r="FS28" s="1509"/>
      <c r="FT28" s="1509"/>
      <c r="FU28" s="1509"/>
      <c r="FV28" s="1509"/>
      <c r="FW28" s="1509" t="str">
        <f>MID(SUVAHAVUJ!AG27,7,1)</f>
        <v xml:space="preserve"> </v>
      </c>
      <c r="FX28" s="1509"/>
      <c r="FY28" s="1509"/>
      <c r="FZ28" s="1509"/>
      <c r="GA28" s="1509"/>
      <c r="GB28" s="1509"/>
      <c r="GC28" s="1509" t="str">
        <f>MID(SUVAHAVUJ!AG27,8,1)</f>
        <v xml:space="preserve"> </v>
      </c>
      <c r="GD28" s="1509"/>
      <c r="GE28" s="1509"/>
      <c r="GF28" s="1509"/>
      <c r="GG28" s="1509"/>
      <c r="GH28" s="1509" t="str">
        <f>MID(SUVAHAVUJ!AG27,9,1)</f>
        <v xml:space="preserve"> </v>
      </c>
      <c r="GI28" s="1509"/>
      <c r="GJ28" s="1509"/>
      <c r="GK28" s="1509"/>
      <c r="GL28" s="1509"/>
      <c r="GM28" s="1509"/>
      <c r="GN28" s="1509" t="str">
        <f>MID(SUVAHAVUJ!AG27,10,1)</f>
        <v xml:space="preserve"> </v>
      </c>
      <c r="GO28" s="1509"/>
      <c r="GP28" s="1509"/>
      <c r="GQ28" s="1509"/>
      <c r="GR28" s="1509"/>
      <c r="GS28" s="1516" t="str">
        <f>MID(SUVAHAVUJ!AG27,11,1)</f>
        <v>0</v>
      </c>
      <c r="GT28" s="1516"/>
      <c r="GU28" s="1516"/>
      <c r="GV28" s="1516"/>
      <c r="GW28" s="1522"/>
    </row>
    <row r="29" spans="2:205" s="691" customFormat="1" ht="24" customHeight="1">
      <c r="B29" s="1521" t="s">
        <v>2508</v>
      </c>
      <c r="C29" s="1521"/>
      <c r="D29" s="1521"/>
      <c r="E29" s="1521"/>
      <c r="F29" s="1521"/>
      <c r="G29" s="1521"/>
      <c r="H29" s="1521"/>
      <c r="I29" s="1521"/>
      <c r="J29" s="1521"/>
      <c r="K29" s="1521"/>
      <c r="L29" s="1518" t="s">
        <v>3372</v>
      </c>
      <c r="M29" s="1519"/>
      <c r="N29" s="1519"/>
      <c r="O29" s="1519"/>
      <c r="P29" s="1519"/>
      <c r="Q29" s="1519"/>
      <c r="R29" s="1519"/>
      <c r="S29" s="1519"/>
      <c r="T29" s="1519"/>
      <c r="U29" s="1519"/>
      <c r="V29" s="1519"/>
      <c r="W29" s="1519"/>
      <c r="X29" s="1519"/>
      <c r="Y29" s="1519"/>
      <c r="Z29" s="1519"/>
      <c r="AA29" s="1519"/>
      <c r="AB29" s="1519"/>
      <c r="AC29" s="1519"/>
      <c r="AD29" s="1519"/>
      <c r="AE29" s="1519"/>
      <c r="AF29" s="1519"/>
      <c r="AG29" s="1519"/>
      <c r="AH29" s="1519"/>
      <c r="AI29" s="1519"/>
      <c r="AJ29" s="1519"/>
      <c r="AK29" s="1519"/>
      <c r="AL29" s="1519"/>
      <c r="AM29" s="1519"/>
      <c r="AN29" s="1519"/>
      <c r="AO29" s="1519"/>
      <c r="AP29" s="1519"/>
      <c r="AQ29" s="1520" t="s">
        <v>941</v>
      </c>
      <c r="AR29" s="1520"/>
      <c r="AS29" s="1520"/>
      <c r="AT29" s="1520"/>
      <c r="AU29" s="1520"/>
      <c r="AV29" s="1520"/>
      <c r="AW29" s="1520"/>
      <c r="AX29" s="1520"/>
      <c r="AY29" s="703"/>
      <c r="AZ29" s="704"/>
      <c r="BA29" s="1516" t="str">
        <f>MID(SUVAHAVUJ!AD28,1,1)</f>
        <v xml:space="preserve"> </v>
      </c>
      <c r="BB29" s="1516"/>
      <c r="BC29" s="1516"/>
      <c r="BD29" s="1516"/>
      <c r="BE29" s="1516"/>
      <c r="BF29" s="1516"/>
      <c r="BG29" s="1516" t="str">
        <f>MID(SUVAHAVUJ!AD28,2,1)</f>
        <v xml:space="preserve"> </v>
      </c>
      <c r="BH29" s="1516"/>
      <c r="BI29" s="1516"/>
      <c r="BJ29" s="1516"/>
      <c r="BK29" s="1516"/>
      <c r="BL29" s="1516" t="str">
        <f>MID(SUVAHAVUJ!AD28,3,1)</f>
        <v xml:space="preserve"> </v>
      </c>
      <c r="BM29" s="1516"/>
      <c r="BN29" s="1516"/>
      <c r="BO29" s="1516"/>
      <c r="BP29" s="1516"/>
      <c r="BQ29" s="1516"/>
      <c r="BR29" s="1516" t="str">
        <f>MID(SUVAHAVUJ!AD28,4,1)</f>
        <v xml:space="preserve"> </v>
      </c>
      <c r="BS29" s="1516"/>
      <c r="BT29" s="1516"/>
      <c r="BU29" s="1516"/>
      <c r="BV29" s="1516"/>
      <c r="BW29" s="1516" t="str">
        <f>MID(SUVAHAVUJ!AD28,5,1)</f>
        <v xml:space="preserve"> </v>
      </c>
      <c r="BX29" s="1516"/>
      <c r="BY29" s="1516"/>
      <c r="BZ29" s="1516"/>
      <c r="CA29" s="1516"/>
      <c r="CB29" s="1516"/>
      <c r="CC29" s="1516" t="str">
        <f>MID(SUVAHAVUJ!AD28,6,1)</f>
        <v xml:space="preserve"> </v>
      </c>
      <c r="CD29" s="1516"/>
      <c r="CE29" s="1516"/>
      <c r="CF29" s="1516"/>
      <c r="CG29" s="1516"/>
      <c r="CH29" s="1516" t="str">
        <f>MID(SUVAHAVUJ!AD28,7,1)</f>
        <v xml:space="preserve"> </v>
      </c>
      <c r="CI29" s="1516"/>
      <c r="CJ29" s="1516"/>
      <c r="CK29" s="1516"/>
      <c r="CL29" s="1516"/>
      <c r="CM29" s="1516"/>
      <c r="CN29" s="1516" t="str">
        <f>MID(SUVAHAVUJ!AD28,8,1)</f>
        <v xml:space="preserve"> </v>
      </c>
      <c r="CO29" s="1516"/>
      <c r="CP29" s="1516"/>
      <c r="CQ29" s="1516"/>
      <c r="CR29" s="1516"/>
      <c r="CS29" s="1516" t="str">
        <f>MID(SUVAHAVUJ!AD28,9,1)</f>
        <v xml:space="preserve"> </v>
      </c>
      <c r="CT29" s="1516"/>
      <c r="CU29" s="1516"/>
      <c r="CV29" s="1516"/>
      <c r="CW29" s="1516"/>
      <c r="CX29" s="1516"/>
      <c r="CY29" s="1516" t="str">
        <f>MID(SUVAHAVUJ!AD28,10,1)</f>
        <v xml:space="preserve"> </v>
      </c>
      <c r="CZ29" s="1516"/>
      <c r="DA29" s="1516"/>
      <c r="DB29" s="1516"/>
      <c r="DC29" s="1516"/>
      <c r="DD29" s="1516" t="str">
        <f>MID(SUVAHAVUJ!AD28,11,1)</f>
        <v>0</v>
      </c>
      <c r="DE29" s="1516"/>
      <c r="DF29" s="1516"/>
      <c r="DG29" s="1516"/>
      <c r="DH29" s="1516"/>
      <c r="DI29" s="1522"/>
      <c r="DJ29" s="703"/>
      <c r="DK29" s="704"/>
      <c r="DL29" s="1509" t="str">
        <f>MID(SUVAHAVUJ!AE28,1,1)</f>
        <v xml:space="preserve"> </v>
      </c>
      <c r="DM29" s="1509"/>
      <c r="DN29" s="1509"/>
      <c r="DO29" s="1509"/>
      <c r="DP29" s="1509"/>
      <c r="DQ29" s="1509"/>
      <c r="DR29" s="1509" t="str">
        <f>MID(SUVAHAVUJ!AE28,2,1)</f>
        <v xml:space="preserve"> </v>
      </c>
      <c r="DS29" s="1509"/>
      <c r="DT29" s="1509"/>
      <c r="DU29" s="1509"/>
      <c r="DV29" s="1509"/>
      <c r="DW29" s="1509" t="str">
        <f>MID(SUVAHAVUJ!AE28,3,1)</f>
        <v xml:space="preserve"> </v>
      </c>
      <c r="DX29" s="1509"/>
      <c r="DY29" s="1509"/>
      <c r="DZ29" s="1509"/>
      <c r="EA29" s="1509"/>
      <c r="EB29" s="1509"/>
      <c r="EC29" s="1509" t="str">
        <f>MID(SUVAHAVUJ!AE28,4,1)</f>
        <v xml:space="preserve"> </v>
      </c>
      <c r="ED29" s="1509"/>
      <c r="EE29" s="1509"/>
      <c r="EF29" s="1509"/>
      <c r="EG29" s="1509"/>
      <c r="EH29" s="1509" t="str">
        <f>MID(SUVAHAVUJ!AE28,5,1)</f>
        <v xml:space="preserve"> </v>
      </c>
      <c r="EI29" s="1509"/>
      <c r="EJ29" s="1509"/>
      <c r="EK29" s="1509"/>
      <c r="EL29" s="1509"/>
      <c r="EM29" s="1509"/>
      <c r="EN29" s="1509" t="str">
        <f>MID(SUVAHAVUJ!AE28,6,1)</f>
        <v xml:space="preserve"> </v>
      </c>
      <c r="EO29" s="1509"/>
      <c r="EP29" s="1509"/>
      <c r="EQ29" s="1509"/>
      <c r="ER29" s="1509"/>
      <c r="ES29" s="1509" t="str">
        <f>MID(SUVAHAVUJ!AE28,7,1)</f>
        <v xml:space="preserve"> </v>
      </c>
      <c r="ET29" s="1509"/>
      <c r="EU29" s="1509"/>
      <c r="EV29" s="1509"/>
      <c r="EW29" s="1509"/>
      <c r="EX29" s="1509"/>
      <c r="EY29" s="1509" t="str">
        <f>MID(SUVAHAVUJ!AE28,8,1)</f>
        <v xml:space="preserve"> </v>
      </c>
      <c r="EZ29" s="1509"/>
      <c r="FA29" s="1509"/>
      <c r="FB29" s="1509"/>
      <c r="FC29" s="1509"/>
      <c r="FD29" s="1509" t="str">
        <f>MID(SUVAHAVUJ!AE28,9,1)</f>
        <v xml:space="preserve"> </v>
      </c>
      <c r="FE29" s="1509"/>
      <c r="FF29" s="1509"/>
      <c r="FG29" s="1509"/>
      <c r="FH29" s="1509"/>
      <c r="FI29" s="1509"/>
      <c r="FJ29" s="1509" t="str">
        <f>MID(SUVAHAVUJ!AE28,10,1)</f>
        <v xml:space="preserve"> </v>
      </c>
      <c r="FK29" s="1509"/>
      <c r="FL29" s="1509"/>
      <c r="FM29" s="1509"/>
      <c r="FN29" s="1509"/>
      <c r="FO29" s="1516" t="str">
        <f>MID(SUVAHAVUJ!AE28,11,1)</f>
        <v>0</v>
      </c>
      <c r="FP29" s="1516"/>
      <c r="FQ29" s="1516"/>
      <c r="FR29" s="1516"/>
      <c r="FS29" s="1522"/>
      <c r="FT29" s="1506"/>
      <c r="FU29" s="1506"/>
      <c r="FV29" s="1506"/>
      <c r="FW29" s="1506"/>
      <c r="FX29" s="1506"/>
      <c r="FY29" s="1506"/>
      <c r="FZ29" s="1506"/>
      <c r="GA29" s="1506"/>
      <c r="GB29" s="1506"/>
      <c r="GC29" s="1506"/>
      <c r="GD29" s="1506"/>
      <c r="GE29" s="1506"/>
      <c r="GF29" s="1506"/>
      <c r="GG29" s="1506"/>
      <c r="GH29" s="1506"/>
      <c r="GI29" s="1506"/>
      <c r="GJ29" s="1506"/>
      <c r="GK29" s="1506"/>
      <c r="GL29" s="1506"/>
      <c r="GM29" s="1506"/>
      <c r="GN29" s="1506"/>
      <c r="GO29" s="1506"/>
      <c r="GP29" s="1506"/>
      <c r="GQ29" s="1506"/>
      <c r="GR29" s="1506"/>
      <c r="GS29" s="1506"/>
      <c r="GT29" s="1506"/>
      <c r="GU29" s="1506"/>
      <c r="GV29" s="1506"/>
      <c r="GW29" s="1506"/>
    </row>
    <row r="30" spans="2:205" ht="23.25" customHeight="1">
      <c r="B30" s="1521"/>
      <c r="C30" s="1521"/>
      <c r="D30" s="1521"/>
      <c r="E30" s="1521"/>
      <c r="F30" s="1521"/>
      <c r="G30" s="1521"/>
      <c r="H30" s="1521"/>
      <c r="I30" s="1521"/>
      <c r="J30" s="1521"/>
      <c r="K30" s="1521"/>
      <c r="L30" s="1519"/>
      <c r="M30" s="1519"/>
      <c r="N30" s="1519"/>
      <c r="O30" s="1519"/>
      <c r="P30" s="1519"/>
      <c r="Q30" s="1519"/>
      <c r="R30" s="1519"/>
      <c r="S30" s="1519"/>
      <c r="T30" s="1519"/>
      <c r="U30" s="1519"/>
      <c r="V30" s="1519"/>
      <c r="W30" s="1519"/>
      <c r="X30" s="1519"/>
      <c r="Y30" s="1519"/>
      <c r="Z30" s="1519"/>
      <c r="AA30" s="1519"/>
      <c r="AB30" s="1519"/>
      <c r="AC30" s="1519"/>
      <c r="AD30" s="1519"/>
      <c r="AE30" s="1519"/>
      <c r="AF30" s="1519"/>
      <c r="AG30" s="1519"/>
      <c r="AH30" s="1519"/>
      <c r="AI30" s="1519"/>
      <c r="AJ30" s="1519"/>
      <c r="AK30" s="1519"/>
      <c r="AL30" s="1519"/>
      <c r="AM30" s="1519"/>
      <c r="AN30" s="1519"/>
      <c r="AO30" s="1519"/>
      <c r="AP30" s="1519"/>
      <c r="AQ30" s="1520"/>
      <c r="AR30" s="1520"/>
      <c r="AS30" s="1520"/>
      <c r="AT30" s="1520"/>
      <c r="AU30" s="1520"/>
      <c r="AV30" s="1520"/>
      <c r="AW30" s="1520"/>
      <c r="AX30" s="1520"/>
      <c r="AY30" s="703"/>
      <c r="AZ30" s="704"/>
      <c r="BA30" s="1509" t="str">
        <f>MID(SUVAHAVUJ!AF28,1,1)</f>
        <v xml:space="preserve"> </v>
      </c>
      <c r="BB30" s="1509"/>
      <c r="BC30" s="1509"/>
      <c r="BD30" s="1509"/>
      <c r="BE30" s="1509"/>
      <c r="BF30" s="1509"/>
      <c r="BG30" s="1509" t="str">
        <f>MID(SUVAHAVUJ!AF28,2,1)</f>
        <v xml:space="preserve"> </v>
      </c>
      <c r="BH30" s="1509"/>
      <c r="BI30" s="1509"/>
      <c r="BJ30" s="1509"/>
      <c r="BK30" s="1509"/>
      <c r="BL30" s="1509" t="str">
        <f>MID(SUVAHAVUJ!AF28,3,1)</f>
        <v xml:space="preserve"> </v>
      </c>
      <c r="BM30" s="1509"/>
      <c r="BN30" s="1509"/>
      <c r="BO30" s="1509"/>
      <c r="BP30" s="1509"/>
      <c r="BQ30" s="1509"/>
      <c r="BR30" s="1509" t="str">
        <f>MID(SUVAHAVUJ!AF28,4,1)</f>
        <v xml:space="preserve"> </v>
      </c>
      <c r="BS30" s="1509"/>
      <c r="BT30" s="1509"/>
      <c r="BU30" s="1509"/>
      <c r="BV30" s="1509"/>
      <c r="BW30" s="1509" t="str">
        <f>MID(SUVAHAVUJ!AF28,5,1)</f>
        <v xml:space="preserve"> </v>
      </c>
      <c r="BX30" s="1509"/>
      <c r="BY30" s="1509"/>
      <c r="BZ30" s="1509"/>
      <c r="CA30" s="1509"/>
      <c r="CB30" s="1509"/>
      <c r="CC30" s="1509" t="str">
        <f>MID(SUVAHAVUJ!AF28,6,1)</f>
        <v xml:space="preserve"> </v>
      </c>
      <c r="CD30" s="1509"/>
      <c r="CE30" s="1509"/>
      <c r="CF30" s="1509"/>
      <c r="CG30" s="1509"/>
      <c r="CH30" s="1509" t="str">
        <f>MID(SUVAHAVUJ!AF28,7,1)</f>
        <v xml:space="preserve"> </v>
      </c>
      <c r="CI30" s="1509"/>
      <c r="CJ30" s="1509"/>
      <c r="CK30" s="1509"/>
      <c r="CL30" s="1509"/>
      <c r="CM30" s="1509"/>
      <c r="CN30" s="1509" t="str">
        <f>MID(SUVAHAVUJ!AF28,8,1)</f>
        <v xml:space="preserve"> </v>
      </c>
      <c r="CO30" s="1509"/>
      <c r="CP30" s="1509"/>
      <c r="CQ30" s="1509"/>
      <c r="CR30" s="1509"/>
      <c r="CS30" s="1509" t="str">
        <f>MID(SUVAHAVUJ!AF28,9,1)</f>
        <v xml:space="preserve"> </v>
      </c>
      <c r="CT30" s="1509"/>
      <c r="CU30" s="1509"/>
      <c r="CV30" s="1509"/>
      <c r="CW30" s="1509"/>
      <c r="CX30" s="1509"/>
      <c r="CY30" s="1509" t="str">
        <f>MID(SUVAHAVUJ!AF28,10,1)</f>
        <v xml:space="preserve"> </v>
      </c>
      <c r="CZ30" s="1509"/>
      <c r="DA30" s="1509"/>
      <c r="DB30" s="1509"/>
      <c r="DC30" s="1509"/>
      <c r="DD30" s="1509" t="str">
        <f>MID(SUVAHAVUJ!AF28,11,1)</f>
        <v>0</v>
      </c>
      <c r="DE30" s="1509"/>
      <c r="DF30" s="1509"/>
      <c r="DG30" s="1509"/>
      <c r="DH30" s="1509"/>
      <c r="DI30" s="1525"/>
      <c r="DJ30" s="1507"/>
      <c r="DK30" s="1507"/>
      <c r="DL30" s="1507"/>
      <c r="DM30" s="1507"/>
      <c r="DN30" s="1507"/>
      <c r="DO30" s="1507"/>
      <c r="DP30" s="1507"/>
      <c r="DQ30" s="1507"/>
      <c r="DR30" s="1507"/>
      <c r="DS30" s="1507"/>
      <c r="DT30" s="1507"/>
      <c r="DU30" s="1507"/>
      <c r="DV30" s="1507"/>
      <c r="DW30" s="1507"/>
      <c r="DX30" s="1507"/>
      <c r="DY30" s="1507"/>
      <c r="DZ30" s="1507"/>
      <c r="EA30" s="1507"/>
      <c r="EB30" s="1507"/>
      <c r="EC30" s="1507"/>
      <c r="ED30" s="1507"/>
      <c r="EE30" s="1507"/>
      <c r="EF30" s="1507"/>
      <c r="EG30" s="1507"/>
      <c r="EH30" s="1507"/>
      <c r="EI30" s="1507"/>
      <c r="EJ30" s="1507"/>
      <c r="EK30" s="1507"/>
      <c r="EL30" s="1507"/>
      <c r="EM30" s="1507"/>
      <c r="EN30" s="703"/>
      <c r="EO30" s="704"/>
      <c r="EP30" s="1509" t="str">
        <f>MID(SUVAHAVUJ!AG28,1,1)</f>
        <v xml:space="preserve"> </v>
      </c>
      <c r="EQ30" s="1509"/>
      <c r="ER30" s="1509"/>
      <c r="ES30" s="1509"/>
      <c r="ET30" s="1509"/>
      <c r="EU30" s="1509"/>
      <c r="EV30" s="1509" t="str">
        <f>MID(SUVAHAVUJ!AG28,2,1)</f>
        <v xml:space="preserve"> </v>
      </c>
      <c r="EW30" s="1509"/>
      <c r="EX30" s="1509"/>
      <c r="EY30" s="1509"/>
      <c r="EZ30" s="1509"/>
      <c r="FA30" s="1509" t="str">
        <f>MID(SUVAHAVUJ!AG28,3,1)</f>
        <v xml:space="preserve"> </v>
      </c>
      <c r="FB30" s="1509"/>
      <c r="FC30" s="1509"/>
      <c r="FD30" s="1509"/>
      <c r="FE30" s="1509"/>
      <c r="FF30" s="1509"/>
      <c r="FG30" s="1509" t="str">
        <f>MID(SUVAHAVUJ!AG28,4,1)</f>
        <v xml:space="preserve"> </v>
      </c>
      <c r="FH30" s="1509"/>
      <c r="FI30" s="1509"/>
      <c r="FJ30" s="1509"/>
      <c r="FK30" s="1509"/>
      <c r="FL30" s="1509" t="str">
        <f>MID(SUVAHAVUJ!AG28,5,1)</f>
        <v xml:space="preserve"> </v>
      </c>
      <c r="FM30" s="1509"/>
      <c r="FN30" s="1509"/>
      <c r="FO30" s="1509"/>
      <c r="FP30" s="1509"/>
      <c r="FQ30" s="1509"/>
      <c r="FR30" s="1509" t="str">
        <f>MID(SUVAHAVUJ!AG28,6,1)</f>
        <v xml:space="preserve"> </v>
      </c>
      <c r="FS30" s="1509"/>
      <c r="FT30" s="1509"/>
      <c r="FU30" s="1509"/>
      <c r="FV30" s="1509"/>
      <c r="FW30" s="1509" t="str">
        <f>MID(SUVAHAVUJ!AG28,7,1)</f>
        <v xml:space="preserve"> </v>
      </c>
      <c r="FX30" s="1509"/>
      <c r="FY30" s="1509"/>
      <c r="FZ30" s="1509"/>
      <c r="GA30" s="1509"/>
      <c r="GB30" s="1509"/>
      <c r="GC30" s="1509" t="str">
        <f>MID(SUVAHAVUJ!AG28,8,1)</f>
        <v xml:space="preserve"> </v>
      </c>
      <c r="GD30" s="1509"/>
      <c r="GE30" s="1509"/>
      <c r="GF30" s="1509"/>
      <c r="GG30" s="1509"/>
      <c r="GH30" s="1509" t="str">
        <f>MID(SUVAHAVUJ!AG28,9,1)</f>
        <v xml:space="preserve"> </v>
      </c>
      <c r="GI30" s="1509"/>
      <c r="GJ30" s="1509"/>
      <c r="GK30" s="1509"/>
      <c r="GL30" s="1509"/>
      <c r="GM30" s="1509"/>
      <c r="GN30" s="1509" t="str">
        <f>MID(SUVAHAVUJ!AG28,10,1)</f>
        <v xml:space="preserve"> </v>
      </c>
      <c r="GO30" s="1509"/>
      <c r="GP30" s="1509"/>
      <c r="GQ30" s="1509"/>
      <c r="GR30" s="1509"/>
      <c r="GS30" s="1516" t="str">
        <f>MID(SUVAHAVUJ!AG28,11,1)</f>
        <v>0</v>
      </c>
      <c r="GT30" s="1516"/>
      <c r="GU30" s="1516"/>
      <c r="GV30" s="1516"/>
      <c r="GW30" s="1522"/>
    </row>
    <row r="31" spans="2:205" s="691" customFormat="1" ht="23.25" customHeight="1">
      <c r="B31" s="1521" t="s">
        <v>2512</v>
      </c>
      <c r="C31" s="1521"/>
      <c r="D31" s="1521"/>
      <c r="E31" s="1521"/>
      <c r="F31" s="1521"/>
      <c r="G31" s="1521"/>
      <c r="H31" s="1521"/>
      <c r="I31" s="1521"/>
      <c r="J31" s="1521"/>
      <c r="K31" s="1521"/>
      <c r="L31" s="1518" t="s">
        <v>3371</v>
      </c>
      <c r="M31" s="1519"/>
      <c r="N31" s="1519"/>
      <c r="O31" s="1519"/>
      <c r="P31" s="1519"/>
      <c r="Q31" s="1519"/>
      <c r="R31" s="1519"/>
      <c r="S31" s="1519"/>
      <c r="T31" s="1519"/>
      <c r="U31" s="1519"/>
      <c r="V31" s="1519"/>
      <c r="W31" s="1519"/>
      <c r="X31" s="1519"/>
      <c r="Y31" s="1519"/>
      <c r="Z31" s="1519"/>
      <c r="AA31" s="1519"/>
      <c r="AB31" s="1519"/>
      <c r="AC31" s="1519"/>
      <c r="AD31" s="1519"/>
      <c r="AE31" s="1519"/>
      <c r="AF31" s="1519"/>
      <c r="AG31" s="1519"/>
      <c r="AH31" s="1519"/>
      <c r="AI31" s="1519"/>
      <c r="AJ31" s="1519"/>
      <c r="AK31" s="1519"/>
      <c r="AL31" s="1519"/>
      <c r="AM31" s="1519"/>
      <c r="AN31" s="1519"/>
      <c r="AO31" s="1519"/>
      <c r="AP31" s="1519"/>
      <c r="AQ31" s="1520" t="s">
        <v>946</v>
      </c>
      <c r="AR31" s="1520"/>
      <c r="AS31" s="1520"/>
      <c r="AT31" s="1520"/>
      <c r="AU31" s="1520"/>
      <c r="AV31" s="1520"/>
      <c r="AW31" s="1520"/>
      <c r="AX31" s="1520"/>
      <c r="AY31" s="703"/>
      <c r="AZ31" s="704"/>
      <c r="BA31" s="1516" t="str">
        <f>MID(SUVAHAVUJ!AD29,1,1)</f>
        <v xml:space="preserve"> </v>
      </c>
      <c r="BB31" s="1516"/>
      <c r="BC31" s="1516"/>
      <c r="BD31" s="1516"/>
      <c r="BE31" s="1516"/>
      <c r="BF31" s="1516"/>
      <c r="BG31" s="1516" t="str">
        <f>MID(SUVAHAVUJ!AD29,2,1)</f>
        <v xml:space="preserve"> </v>
      </c>
      <c r="BH31" s="1516"/>
      <c r="BI31" s="1516"/>
      <c r="BJ31" s="1516"/>
      <c r="BK31" s="1516"/>
      <c r="BL31" s="1516" t="str">
        <f>MID(SUVAHAVUJ!AD29,3,1)</f>
        <v xml:space="preserve"> </v>
      </c>
      <c r="BM31" s="1516"/>
      <c r="BN31" s="1516"/>
      <c r="BO31" s="1516"/>
      <c r="BP31" s="1516"/>
      <c r="BQ31" s="1516"/>
      <c r="BR31" s="1516" t="str">
        <f>MID(SUVAHAVUJ!AD29,4,1)</f>
        <v xml:space="preserve"> </v>
      </c>
      <c r="BS31" s="1516"/>
      <c r="BT31" s="1516"/>
      <c r="BU31" s="1516"/>
      <c r="BV31" s="1516"/>
      <c r="BW31" s="1516" t="str">
        <f>MID(SUVAHAVUJ!AD29,5,1)</f>
        <v xml:space="preserve"> </v>
      </c>
      <c r="BX31" s="1516"/>
      <c r="BY31" s="1516"/>
      <c r="BZ31" s="1516"/>
      <c r="CA31" s="1516"/>
      <c r="CB31" s="1516"/>
      <c r="CC31" s="1516" t="str">
        <f>MID(SUVAHAVUJ!AD29,6,1)</f>
        <v xml:space="preserve"> </v>
      </c>
      <c r="CD31" s="1516"/>
      <c r="CE31" s="1516"/>
      <c r="CF31" s="1516"/>
      <c r="CG31" s="1516"/>
      <c r="CH31" s="1516" t="str">
        <f>MID(SUVAHAVUJ!AD29,7,1)</f>
        <v xml:space="preserve"> </v>
      </c>
      <c r="CI31" s="1516"/>
      <c r="CJ31" s="1516"/>
      <c r="CK31" s="1516"/>
      <c r="CL31" s="1516"/>
      <c r="CM31" s="1516"/>
      <c r="CN31" s="1516" t="str">
        <f>MID(SUVAHAVUJ!AD29,8,1)</f>
        <v xml:space="preserve"> </v>
      </c>
      <c r="CO31" s="1516"/>
      <c r="CP31" s="1516"/>
      <c r="CQ31" s="1516"/>
      <c r="CR31" s="1516"/>
      <c r="CS31" s="1516" t="str">
        <f>MID(SUVAHAVUJ!AD29,9,1)</f>
        <v xml:space="preserve"> </v>
      </c>
      <c r="CT31" s="1516"/>
      <c r="CU31" s="1516"/>
      <c r="CV31" s="1516"/>
      <c r="CW31" s="1516"/>
      <c r="CX31" s="1516"/>
      <c r="CY31" s="1516" t="str">
        <f>MID(SUVAHAVUJ!AD29,10,1)</f>
        <v xml:space="preserve"> </v>
      </c>
      <c r="CZ31" s="1516"/>
      <c r="DA31" s="1516"/>
      <c r="DB31" s="1516"/>
      <c r="DC31" s="1516"/>
      <c r="DD31" s="1516" t="str">
        <f>MID(SUVAHAVUJ!AD29,11,1)</f>
        <v>0</v>
      </c>
      <c r="DE31" s="1516"/>
      <c r="DF31" s="1516"/>
      <c r="DG31" s="1516"/>
      <c r="DH31" s="1516"/>
      <c r="DI31" s="1522"/>
      <c r="DJ31" s="703"/>
      <c r="DK31" s="704"/>
      <c r="DL31" s="1509" t="str">
        <f>MID(SUVAHAVUJ!AE29,1,1)</f>
        <v xml:space="preserve"> </v>
      </c>
      <c r="DM31" s="1509"/>
      <c r="DN31" s="1509"/>
      <c r="DO31" s="1509"/>
      <c r="DP31" s="1509"/>
      <c r="DQ31" s="1509"/>
      <c r="DR31" s="1509" t="str">
        <f>MID(SUVAHAVUJ!AE29,2,1)</f>
        <v xml:space="preserve"> </v>
      </c>
      <c r="DS31" s="1509"/>
      <c r="DT31" s="1509"/>
      <c r="DU31" s="1509"/>
      <c r="DV31" s="1509"/>
      <c r="DW31" s="1509" t="str">
        <f>MID(SUVAHAVUJ!AE29,3,1)</f>
        <v xml:space="preserve"> </v>
      </c>
      <c r="DX31" s="1509"/>
      <c r="DY31" s="1509"/>
      <c r="DZ31" s="1509"/>
      <c r="EA31" s="1509"/>
      <c r="EB31" s="1509"/>
      <c r="EC31" s="1509" t="str">
        <f>MID(SUVAHAVUJ!AE29,4,1)</f>
        <v xml:space="preserve"> </v>
      </c>
      <c r="ED31" s="1509"/>
      <c r="EE31" s="1509"/>
      <c r="EF31" s="1509"/>
      <c r="EG31" s="1509"/>
      <c r="EH31" s="1509" t="str">
        <f>MID(SUVAHAVUJ!AE29,5,1)</f>
        <v xml:space="preserve"> </v>
      </c>
      <c r="EI31" s="1509"/>
      <c r="EJ31" s="1509"/>
      <c r="EK31" s="1509"/>
      <c r="EL31" s="1509"/>
      <c r="EM31" s="1509"/>
      <c r="EN31" s="1509" t="str">
        <f>MID(SUVAHAVUJ!AE29,6,1)</f>
        <v xml:space="preserve"> </v>
      </c>
      <c r="EO31" s="1509"/>
      <c r="EP31" s="1509"/>
      <c r="EQ31" s="1509"/>
      <c r="ER31" s="1509"/>
      <c r="ES31" s="1509" t="str">
        <f>MID(SUVAHAVUJ!AE29,7,1)</f>
        <v xml:space="preserve"> </v>
      </c>
      <c r="ET31" s="1509"/>
      <c r="EU31" s="1509"/>
      <c r="EV31" s="1509"/>
      <c r="EW31" s="1509"/>
      <c r="EX31" s="1509"/>
      <c r="EY31" s="1509" t="str">
        <f>MID(SUVAHAVUJ!AE29,8,1)</f>
        <v xml:space="preserve"> </v>
      </c>
      <c r="EZ31" s="1509"/>
      <c r="FA31" s="1509"/>
      <c r="FB31" s="1509"/>
      <c r="FC31" s="1509"/>
      <c r="FD31" s="1509" t="str">
        <f>MID(SUVAHAVUJ!AE29,9,1)</f>
        <v xml:space="preserve"> </v>
      </c>
      <c r="FE31" s="1509"/>
      <c r="FF31" s="1509"/>
      <c r="FG31" s="1509"/>
      <c r="FH31" s="1509"/>
      <c r="FI31" s="1509"/>
      <c r="FJ31" s="1509" t="str">
        <f>MID(SUVAHAVUJ!AE29,10,1)</f>
        <v xml:space="preserve"> </v>
      </c>
      <c r="FK31" s="1509"/>
      <c r="FL31" s="1509"/>
      <c r="FM31" s="1509"/>
      <c r="FN31" s="1509"/>
      <c r="FO31" s="1516" t="str">
        <f>MID(SUVAHAVUJ!AE29,11,1)</f>
        <v>0</v>
      </c>
      <c r="FP31" s="1516"/>
      <c r="FQ31" s="1516"/>
      <c r="FR31" s="1516"/>
      <c r="FS31" s="1522"/>
      <c r="FT31" s="1506"/>
      <c r="FU31" s="1506"/>
      <c r="FV31" s="1506"/>
      <c r="FW31" s="1506"/>
      <c r="FX31" s="1506"/>
      <c r="FY31" s="1506"/>
      <c r="FZ31" s="1506"/>
      <c r="GA31" s="1506"/>
      <c r="GB31" s="1506"/>
      <c r="GC31" s="1506"/>
      <c r="GD31" s="1506"/>
      <c r="GE31" s="1506"/>
      <c r="GF31" s="1506"/>
      <c r="GG31" s="1506"/>
      <c r="GH31" s="1506"/>
      <c r="GI31" s="1506"/>
      <c r="GJ31" s="1506"/>
      <c r="GK31" s="1506"/>
      <c r="GL31" s="1506"/>
      <c r="GM31" s="1506"/>
      <c r="GN31" s="1506"/>
      <c r="GO31" s="1506"/>
      <c r="GP31" s="1506"/>
      <c r="GQ31" s="1506"/>
      <c r="GR31" s="1506"/>
      <c r="GS31" s="1506"/>
      <c r="GT31" s="1506"/>
      <c r="GU31" s="1506"/>
      <c r="GV31" s="1506"/>
      <c r="GW31" s="1506"/>
    </row>
    <row r="32" spans="2:205" ht="23.25" customHeight="1">
      <c r="B32" s="1521"/>
      <c r="C32" s="1521"/>
      <c r="D32" s="1521"/>
      <c r="E32" s="1521"/>
      <c r="F32" s="1521"/>
      <c r="G32" s="1521"/>
      <c r="H32" s="1521"/>
      <c r="I32" s="1521"/>
      <c r="J32" s="1521"/>
      <c r="K32" s="1521"/>
      <c r="L32" s="1519"/>
      <c r="M32" s="1519"/>
      <c r="N32" s="1519"/>
      <c r="O32" s="1519"/>
      <c r="P32" s="1519"/>
      <c r="Q32" s="1519"/>
      <c r="R32" s="1519"/>
      <c r="S32" s="1519"/>
      <c r="T32" s="1519"/>
      <c r="U32" s="1519"/>
      <c r="V32" s="1519"/>
      <c r="W32" s="1519"/>
      <c r="X32" s="1519"/>
      <c r="Y32" s="1519"/>
      <c r="Z32" s="1519"/>
      <c r="AA32" s="1519"/>
      <c r="AB32" s="1519"/>
      <c r="AC32" s="1519"/>
      <c r="AD32" s="1519"/>
      <c r="AE32" s="1519"/>
      <c r="AF32" s="1519"/>
      <c r="AG32" s="1519"/>
      <c r="AH32" s="1519"/>
      <c r="AI32" s="1519"/>
      <c r="AJ32" s="1519"/>
      <c r="AK32" s="1519"/>
      <c r="AL32" s="1519"/>
      <c r="AM32" s="1519"/>
      <c r="AN32" s="1519"/>
      <c r="AO32" s="1519"/>
      <c r="AP32" s="1519"/>
      <c r="AQ32" s="1520"/>
      <c r="AR32" s="1520"/>
      <c r="AS32" s="1520"/>
      <c r="AT32" s="1520"/>
      <c r="AU32" s="1520"/>
      <c r="AV32" s="1520"/>
      <c r="AW32" s="1520"/>
      <c r="AX32" s="1520"/>
      <c r="AY32" s="703"/>
      <c r="AZ32" s="704"/>
      <c r="BA32" s="1509" t="str">
        <f>MID(SUVAHAVUJ!AF29,1,1)</f>
        <v xml:space="preserve"> </v>
      </c>
      <c r="BB32" s="1509"/>
      <c r="BC32" s="1509"/>
      <c r="BD32" s="1509"/>
      <c r="BE32" s="1509"/>
      <c r="BF32" s="1509"/>
      <c r="BG32" s="1509" t="str">
        <f>MID(SUVAHAVUJ!AF29,2,1)</f>
        <v xml:space="preserve"> </v>
      </c>
      <c r="BH32" s="1509"/>
      <c r="BI32" s="1509"/>
      <c r="BJ32" s="1509"/>
      <c r="BK32" s="1509"/>
      <c r="BL32" s="1509" t="str">
        <f>MID(SUVAHAVUJ!AF29,3,1)</f>
        <v xml:space="preserve"> </v>
      </c>
      <c r="BM32" s="1509"/>
      <c r="BN32" s="1509"/>
      <c r="BO32" s="1509"/>
      <c r="BP32" s="1509"/>
      <c r="BQ32" s="1509"/>
      <c r="BR32" s="1509" t="str">
        <f>MID(SUVAHAVUJ!AF29,4,1)</f>
        <v xml:space="preserve"> </v>
      </c>
      <c r="BS32" s="1509"/>
      <c r="BT32" s="1509"/>
      <c r="BU32" s="1509"/>
      <c r="BV32" s="1509"/>
      <c r="BW32" s="1509" t="str">
        <f>MID(SUVAHAVUJ!AF29,5,1)</f>
        <v xml:space="preserve"> </v>
      </c>
      <c r="BX32" s="1509"/>
      <c r="BY32" s="1509"/>
      <c r="BZ32" s="1509"/>
      <c r="CA32" s="1509"/>
      <c r="CB32" s="1509"/>
      <c r="CC32" s="1509" t="str">
        <f>MID(SUVAHAVUJ!AF29,6,1)</f>
        <v xml:space="preserve"> </v>
      </c>
      <c r="CD32" s="1509"/>
      <c r="CE32" s="1509"/>
      <c r="CF32" s="1509"/>
      <c r="CG32" s="1509"/>
      <c r="CH32" s="1509" t="str">
        <f>MID(SUVAHAVUJ!AF29,7,1)</f>
        <v xml:space="preserve"> </v>
      </c>
      <c r="CI32" s="1509"/>
      <c r="CJ32" s="1509"/>
      <c r="CK32" s="1509"/>
      <c r="CL32" s="1509"/>
      <c r="CM32" s="1509"/>
      <c r="CN32" s="1509" t="str">
        <f>MID(SUVAHAVUJ!AF29,8,1)</f>
        <v xml:space="preserve"> </v>
      </c>
      <c r="CO32" s="1509"/>
      <c r="CP32" s="1509"/>
      <c r="CQ32" s="1509"/>
      <c r="CR32" s="1509"/>
      <c r="CS32" s="1509" t="str">
        <f>MID(SUVAHAVUJ!AF29,9,1)</f>
        <v xml:space="preserve"> </v>
      </c>
      <c r="CT32" s="1509"/>
      <c r="CU32" s="1509"/>
      <c r="CV32" s="1509"/>
      <c r="CW32" s="1509"/>
      <c r="CX32" s="1509"/>
      <c r="CY32" s="1509" t="str">
        <f>MID(SUVAHAVUJ!AF29,10,1)</f>
        <v xml:space="preserve"> </v>
      </c>
      <c r="CZ32" s="1509"/>
      <c r="DA32" s="1509"/>
      <c r="DB32" s="1509"/>
      <c r="DC32" s="1509"/>
      <c r="DD32" s="1509" t="str">
        <f>MID(SUVAHAVUJ!AF29,11,1)</f>
        <v>0</v>
      </c>
      <c r="DE32" s="1509"/>
      <c r="DF32" s="1509"/>
      <c r="DG32" s="1509"/>
      <c r="DH32" s="1509"/>
      <c r="DI32" s="1525"/>
      <c r="DJ32" s="1507"/>
      <c r="DK32" s="1507"/>
      <c r="DL32" s="1507"/>
      <c r="DM32" s="1507"/>
      <c r="DN32" s="1507"/>
      <c r="DO32" s="1507"/>
      <c r="DP32" s="1507"/>
      <c r="DQ32" s="1507"/>
      <c r="DR32" s="1507"/>
      <c r="DS32" s="1507"/>
      <c r="DT32" s="1507"/>
      <c r="DU32" s="1507"/>
      <c r="DV32" s="1507"/>
      <c r="DW32" s="1507"/>
      <c r="DX32" s="1507"/>
      <c r="DY32" s="1507"/>
      <c r="DZ32" s="1507"/>
      <c r="EA32" s="1507"/>
      <c r="EB32" s="1507"/>
      <c r="EC32" s="1507"/>
      <c r="ED32" s="1507"/>
      <c r="EE32" s="1507"/>
      <c r="EF32" s="1507"/>
      <c r="EG32" s="1507"/>
      <c r="EH32" s="1507"/>
      <c r="EI32" s="1507"/>
      <c r="EJ32" s="1507"/>
      <c r="EK32" s="1507"/>
      <c r="EL32" s="1507"/>
      <c r="EM32" s="1507"/>
      <c r="EN32" s="703"/>
      <c r="EO32" s="704"/>
      <c r="EP32" s="1509" t="str">
        <f>MID(SUVAHAVUJ!AG29,1,1)</f>
        <v xml:space="preserve"> </v>
      </c>
      <c r="EQ32" s="1509"/>
      <c r="ER32" s="1509"/>
      <c r="ES32" s="1509"/>
      <c r="ET32" s="1509"/>
      <c r="EU32" s="1509"/>
      <c r="EV32" s="1509" t="str">
        <f>MID(SUVAHAVUJ!AG29,2,1)</f>
        <v xml:space="preserve"> </v>
      </c>
      <c r="EW32" s="1509"/>
      <c r="EX32" s="1509"/>
      <c r="EY32" s="1509"/>
      <c r="EZ32" s="1509"/>
      <c r="FA32" s="1509" t="str">
        <f>MID(SUVAHAVUJ!AG29,3,1)</f>
        <v xml:space="preserve"> </v>
      </c>
      <c r="FB32" s="1509"/>
      <c r="FC32" s="1509"/>
      <c r="FD32" s="1509"/>
      <c r="FE32" s="1509"/>
      <c r="FF32" s="1509"/>
      <c r="FG32" s="1509" t="str">
        <f>MID(SUVAHAVUJ!AG29,4,1)</f>
        <v xml:space="preserve"> </v>
      </c>
      <c r="FH32" s="1509"/>
      <c r="FI32" s="1509"/>
      <c r="FJ32" s="1509"/>
      <c r="FK32" s="1509"/>
      <c r="FL32" s="1509" t="str">
        <f>MID(SUVAHAVUJ!AG29,5,1)</f>
        <v xml:space="preserve"> </v>
      </c>
      <c r="FM32" s="1509"/>
      <c r="FN32" s="1509"/>
      <c r="FO32" s="1509"/>
      <c r="FP32" s="1509"/>
      <c r="FQ32" s="1509"/>
      <c r="FR32" s="1509" t="str">
        <f>MID(SUVAHAVUJ!AG29,6,1)</f>
        <v xml:space="preserve"> </v>
      </c>
      <c r="FS32" s="1509"/>
      <c r="FT32" s="1509"/>
      <c r="FU32" s="1509"/>
      <c r="FV32" s="1509"/>
      <c r="FW32" s="1509" t="str">
        <f>MID(SUVAHAVUJ!AG29,7,1)</f>
        <v xml:space="preserve"> </v>
      </c>
      <c r="FX32" s="1509"/>
      <c r="FY32" s="1509"/>
      <c r="FZ32" s="1509"/>
      <c r="GA32" s="1509"/>
      <c r="GB32" s="1509"/>
      <c r="GC32" s="1509" t="str">
        <f>MID(SUVAHAVUJ!AG29,8,1)</f>
        <v xml:space="preserve"> </v>
      </c>
      <c r="GD32" s="1509"/>
      <c r="GE32" s="1509"/>
      <c r="GF32" s="1509"/>
      <c r="GG32" s="1509"/>
      <c r="GH32" s="1509" t="str">
        <f>MID(SUVAHAVUJ!AG29,9,1)</f>
        <v xml:space="preserve"> </v>
      </c>
      <c r="GI32" s="1509"/>
      <c r="GJ32" s="1509"/>
      <c r="GK32" s="1509"/>
      <c r="GL32" s="1509"/>
      <c r="GM32" s="1509"/>
      <c r="GN32" s="1509" t="str">
        <f>MID(SUVAHAVUJ!AG29,10,1)</f>
        <v xml:space="preserve"> </v>
      </c>
      <c r="GO32" s="1509"/>
      <c r="GP32" s="1509"/>
      <c r="GQ32" s="1509"/>
      <c r="GR32" s="1509"/>
      <c r="GS32" s="1516" t="str">
        <f>MID(SUVAHAVUJ!AG29,11,1)</f>
        <v>0</v>
      </c>
      <c r="GT32" s="1516"/>
      <c r="GU32" s="1516"/>
      <c r="GV32" s="1516"/>
      <c r="GW32" s="1522"/>
    </row>
    <row r="33" spans="1:205" s="691" customFormat="1" ht="23.25" customHeight="1">
      <c r="B33" s="1521" t="s">
        <v>2516</v>
      </c>
      <c r="C33" s="1521"/>
      <c r="D33" s="1521"/>
      <c r="E33" s="1521"/>
      <c r="F33" s="1521"/>
      <c r="G33" s="1521"/>
      <c r="H33" s="1521"/>
      <c r="I33" s="1521"/>
      <c r="J33" s="1521"/>
      <c r="K33" s="1521"/>
      <c r="L33" s="1518" t="s">
        <v>3370</v>
      </c>
      <c r="M33" s="1519"/>
      <c r="N33" s="1519"/>
      <c r="O33" s="1519"/>
      <c r="P33" s="1519"/>
      <c r="Q33" s="1519"/>
      <c r="R33" s="1519"/>
      <c r="S33" s="1519"/>
      <c r="T33" s="1519"/>
      <c r="U33" s="1519"/>
      <c r="V33" s="1519"/>
      <c r="W33" s="1519"/>
      <c r="X33" s="1519"/>
      <c r="Y33" s="1519"/>
      <c r="Z33" s="1519"/>
      <c r="AA33" s="1519"/>
      <c r="AB33" s="1519"/>
      <c r="AC33" s="1519"/>
      <c r="AD33" s="1519"/>
      <c r="AE33" s="1519"/>
      <c r="AF33" s="1519"/>
      <c r="AG33" s="1519"/>
      <c r="AH33" s="1519"/>
      <c r="AI33" s="1519"/>
      <c r="AJ33" s="1519"/>
      <c r="AK33" s="1519"/>
      <c r="AL33" s="1519"/>
      <c r="AM33" s="1519"/>
      <c r="AN33" s="1519"/>
      <c r="AO33" s="1519"/>
      <c r="AP33" s="1519"/>
      <c r="AQ33" s="1520" t="s">
        <v>802</v>
      </c>
      <c r="AR33" s="1520"/>
      <c r="AS33" s="1520"/>
      <c r="AT33" s="1520"/>
      <c r="AU33" s="1520"/>
      <c r="AV33" s="1520"/>
      <c r="AW33" s="1520"/>
      <c r="AX33" s="1520"/>
      <c r="AY33" s="703"/>
      <c r="AZ33" s="704"/>
      <c r="BA33" s="1516" t="str">
        <f>MID(SUVAHAVUJ!AD30,1,1)</f>
        <v xml:space="preserve"> </v>
      </c>
      <c r="BB33" s="1516"/>
      <c r="BC33" s="1516"/>
      <c r="BD33" s="1516"/>
      <c r="BE33" s="1516"/>
      <c r="BF33" s="1516"/>
      <c r="BG33" s="1516" t="str">
        <f>MID(SUVAHAVUJ!AD30,2,1)</f>
        <v xml:space="preserve"> </v>
      </c>
      <c r="BH33" s="1516"/>
      <c r="BI33" s="1516"/>
      <c r="BJ33" s="1516"/>
      <c r="BK33" s="1516"/>
      <c r="BL33" s="1516" t="str">
        <f>MID(SUVAHAVUJ!AD30,3,1)</f>
        <v xml:space="preserve"> </v>
      </c>
      <c r="BM33" s="1516"/>
      <c r="BN33" s="1516"/>
      <c r="BO33" s="1516"/>
      <c r="BP33" s="1516"/>
      <c r="BQ33" s="1516"/>
      <c r="BR33" s="1516" t="str">
        <f>MID(SUVAHAVUJ!AD30,4,1)</f>
        <v xml:space="preserve"> </v>
      </c>
      <c r="BS33" s="1516"/>
      <c r="BT33" s="1516"/>
      <c r="BU33" s="1516"/>
      <c r="BV33" s="1516"/>
      <c r="BW33" s="1516" t="str">
        <f>MID(SUVAHAVUJ!AD30,5,1)</f>
        <v xml:space="preserve"> </v>
      </c>
      <c r="BX33" s="1516"/>
      <c r="BY33" s="1516"/>
      <c r="BZ33" s="1516"/>
      <c r="CA33" s="1516"/>
      <c r="CB33" s="1516"/>
      <c r="CC33" s="1516" t="str">
        <f>MID(SUVAHAVUJ!AD30,6,1)</f>
        <v xml:space="preserve"> </v>
      </c>
      <c r="CD33" s="1516"/>
      <c r="CE33" s="1516"/>
      <c r="CF33" s="1516"/>
      <c r="CG33" s="1516"/>
      <c r="CH33" s="1516" t="str">
        <f>MID(SUVAHAVUJ!AD30,7,1)</f>
        <v xml:space="preserve"> </v>
      </c>
      <c r="CI33" s="1516"/>
      <c r="CJ33" s="1516"/>
      <c r="CK33" s="1516"/>
      <c r="CL33" s="1516"/>
      <c r="CM33" s="1516"/>
      <c r="CN33" s="1516" t="str">
        <f>MID(SUVAHAVUJ!AD30,8,1)</f>
        <v xml:space="preserve"> </v>
      </c>
      <c r="CO33" s="1516"/>
      <c r="CP33" s="1516"/>
      <c r="CQ33" s="1516"/>
      <c r="CR33" s="1516"/>
      <c r="CS33" s="1516" t="str">
        <f>MID(SUVAHAVUJ!AD30,9,1)</f>
        <v xml:space="preserve"> </v>
      </c>
      <c r="CT33" s="1516"/>
      <c r="CU33" s="1516"/>
      <c r="CV33" s="1516"/>
      <c r="CW33" s="1516"/>
      <c r="CX33" s="1516"/>
      <c r="CY33" s="1516" t="str">
        <f>MID(SUVAHAVUJ!AD30,10,1)</f>
        <v xml:space="preserve"> </v>
      </c>
      <c r="CZ33" s="1516"/>
      <c r="DA33" s="1516"/>
      <c r="DB33" s="1516"/>
      <c r="DC33" s="1516"/>
      <c r="DD33" s="1516" t="str">
        <f>MID(SUVAHAVUJ!AD30,11,1)</f>
        <v>0</v>
      </c>
      <c r="DE33" s="1516"/>
      <c r="DF33" s="1516"/>
      <c r="DG33" s="1516"/>
      <c r="DH33" s="1516"/>
      <c r="DI33" s="1522"/>
      <c r="DJ33" s="703"/>
      <c r="DK33" s="704"/>
      <c r="DL33" s="1509" t="str">
        <f>MID(SUVAHAVUJ!AE30,1,1)</f>
        <v xml:space="preserve"> </v>
      </c>
      <c r="DM33" s="1509"/>
      <c r="DN33" s="1509"/>
      <c r="DO33" s="1509"/>
      <c r="DP33" s="1509"/>
      <c r="DQ33" s="1509"/>
      <c r="DR33" s="1509" t="str">
        <f>MID(SUVAHAVUJ!AE30,2,1)</f>
        <v xml:space="preserve"> </v>
      </c>
      <c r="DS33" s="1509"/>
      <c r="DT33" s="1509"/>
      <c r="DU33" s="1509"/>
      <c r="DV33" s="1509"/>
      <c r="DW33" s="1509" t="str">
        <f>MID(SUVAHAVUJ!AE30,3,1)</f>
        <v xml:space="preserve"> </v>
      </c>
      <c r="DX33" s="1509"/>
      <c r="DY33" s="1509"/>
      <c r="DZ33" s="1509"/>
      <c r="EA33" s="1509"/>
      <c r="EB33" s="1509"/>
      <c r="EC33" s="1509" t="str">
        <f>MID(SUVAHAVUJ!AE30,4,1)</f>
        <v xml:space="preserve"> </v>
      </c>
      <c r="ED33" s="1509"/>
      <c r="EE33" s="1509"/>
      <c r="EF33" s="1509"/>
      <c r="EG33" s="1509"/>
      <c r="EH33" s="1509" t="str">
        <f>MID(SUVAHAVUJ!AE30,5,1)</f>
        <v xml:space="preserve"> </v>
      </c>
      <c r="EI33" s="1509"/>
      <c r="EJ33" s="1509"/>
      <c r="EK33" s="1509"/>
      <c r="EL33" s="1509"/>
      <c r="EM33" s="1509"/>
      <c r="EN33" s="1509" t="str">
        <f>MID(SUVAHAVUJ!AE30,6,1)</f>
        <v xml:space="preserve"> </v>
      </c>
      <c r="EO33" s="1509"/>
      <c r="EP33" s="1509"/>
      <c r="EQ33" s="1509"/>
      <c r="ER33" s="1509"/>
      <c r="ES33" s="1509" t="str">
        <f>MID(SUVAHAVUJ!AE30,7,1)</f>
        <v xml:space="preserve"> </v>
      </c>
      <c r="ET33" s="1509"/>
      <c r="EU33" s="1509"/>
      <c r="EV33" s="1509"/>
      <c r="EW33" s="1509"/>
      <c r="EX33" s="1509"/>
      <c r="EY33" s="1509" t="str">
        <f>MID(SUVAHAVUJ!AE30,8,1)</f>
        <v xml:space="preserve"> </v>
      </c>
      <c r="EZ33" s="1509"/>
      <c r="FA33" s="1509"/>
      <c r="FB33" s="1509"/>
      <c r="FC33" s="1509"/>
      <c r="FD33" s="1509" t="str">
        <f>MID(SUVAHAVUJ!AE30,9,1)</f>
        <v xml:space="preserve"> </v>
      </c>
      <c r="FE33" s="1509"/>
      <c r="FF33" s="1509"/>
      <c r="FG33" s="1509"/>
      <c r="FH33" s="1509"/>
      <c r="FI33" s="1509"/>
      <c r="FJ33" s="1509" t="str">
        <f>MID(SUVAHAVUJ!AE30,10,1)</f>
        <v xml:space="preserve"> </v>
      </c>
      <c r="FK33" s="1509"/>
      <c r="FL33" s="1509"/>
      <c r="FM33" s="1509"/>
      <c r="FN33" s="1509"/>
      <c r="FO33" s="1516" t="str">
        <f>MID(SUVAHAVUJ!AE30,11,1)</f>
        <v>0</v>
      </c>
      <c r="FP33" s="1516"/>
      <c r="FQ33" s="1516"/>
      <c r="FR33" s="1516"/>
      <c r="FS33" s="1522"/>
      <c r="FT33" s="1506"/>
      <c r="FU33" s="1506"/>
      <c r="FV33" s="1506"/>
      <c r="FW33" s="1506"/>
      <c r="FX33" s="1506"/>
      <c r="FY33" s="1506"/>
      <c r="FZ33" s="1506"/>
      <c r="GA33" s="1506"/>
      <c r="GB33" s="1506"/>
      <c r="GC33" s="1506"/>
      <c r="GD33" s="1506"/>
      <c r="GE33" s="1506"/>
      <c r="GF33" s="1506"/>
      <c r="GG33" s="1506"/>
      <c r="GH33" s="1506"/>
      <c r="GI33" s="1506"/>
      <c r="GJ33" s="1506"/>
      <c r="GK33" s="1506"/>
      <c r="GL33" s="1506"/>
      <c r="GM33" s="1506"/>
      <c r="GN33" s="1506"/>
      <c r="GO33" s="1506"/>
      <c r="GP33" s="1506"/>
      <c r="GQ33" s="1506"/>
      <c r="GR33" s="1506"/>
      <c r="GS33" s="1506"/>
      <c r="GT33" s="1506"/>
      <c r="GU33" s="1506"/>
      <c r="GV33" s="1506"/>
      <c r="GW33" s="1506"/>
    </row>
    <row r="34" spans="1:205" ht="23.25" customHeight="1">
      <c r="B34" s="1521"/>
      <c r="C34" s="1521"/>
      <c r="D34" s="1521"/>
      <c r="E34" s="1521"/>
      <c r="F34" s="1521"/>
      <c r="G34" s="1521"/>
      <c r="H34" s="1521"/>
      <c r="I34" s="1521"/>
      <c r="J34" s="1521"/>
      <c r="K34" s="1521"/>
      <c r="L34" s="1519"/>
      <c r="M34" s="1519"/>
      <c r="N34" s="1519"/>
      <c r="O34" s="1519"/>
      <c r="P34" s="1519"/>
      <c r="Q34" s="1519"/>
      <c r="R34" s="1519"/>
      <c r="S34" s="1519"/>
      <c r="T34" s="1519"/>
      <c r="U34" s="1519"/>
      <c r="V34" s="1519"/>
      <c r="W34" s="1519"/>
      <c r="X34" s="1519"/>
      <c r="Y34" s="1519"/>
      <c r="Z34" s="1519"/>
      <c r="AA34" s="1519"/>
      <c r="AB34" s="1519"/>
      <c r="AC34" s="1519"/>
      <c r="AD34" s="1519"/>
      <c r="AE34" s="1519"/>
      <c r="AF34" s="1519"/>
      <c r="AG34" s="1519"/>
      <c r="AH34" s="1519"/>
      <c r="AI34" s="1519"/>
      <c r="AJ34" s="1519"/>
      <c r="AK34" s="1519"/>
      <c r="AL34" s="1519"/>
      <c r="AM34" s="1519"/>
      <c r="AN34" s="1519"/>
      <c r="AO34" s="1519"/>
      <c r="AP34" s="1519"/>
      <c r="AQ34" s="1520"/>
      <c r="AR34" s="1520"/>
      <c r="AS34" s="1520"/>
      <c r="AT34" s="1520"/>
      <c r="AU34" s="1520"/>
      <c r="AV34" s="1520"/>
      <c r="AW34" s="1520"/>
      <c r="AX34" s="1520"/>
      <c r="AY34" s="703"/>
      <c r="AZ34" s="704"/>
      <c r="BA34" s="1509" t="str">
        <f>MID(SUVAHAVUJ!AF30,1,1)</f>
        <v xml:space="preserve"> </v>
      </c>
      <c r="BB34" s="1509"/>
      <c r="BC34" s="1509"/>
      <c r="BD34" s="1509"/>
      <c r="BE34" s="1509"/>
      <c r="BF34" s="1509"/>
      <c r="BG34" s="1509" t="str">
        <f>MID(SUVAHAVUJ!AF30,2,1)</f>
        <v xml:space="preserve"> </v>
      </c>
      <c r="BH34" s="1509"/>
      <c r="BI34" s="1509"/>
      <c r="BJ34" s="1509"/>
      <c r="BK34" s="1509"/>
      <c r="BL34" s="1509" t="str">
        <f>MID(SUVAHAVUJ!AF30,3,1)</f>
        <v xml:space="preserve"> </v>
      </c>
      <c r="BM34" s="1509"/>
      <c r="BN34" s="1509"/>
      <c r="BO34" s="1509"/>
      <c r="BP34" s="1509"/>
      <c r="BQ34" s="1509"/>
      <c r="BR34" s="1509" t="str">
        <f>MID(SUVAHAVUJ!AF30,4,1)</f>
        <v xml:space="preserve"> </v>
      </c>
      <c r="BS34" s="1509"/>
      <c r="BT34" s="1509"/>
      <c r="BU34" s="1509"/>
      <c r="BV34" s="1509"/>
      <c r="BW34" s="1509" t="str">
        <f>MID(SUVAHAVUJ!AF30,5,1)</f>
        <v xml:space="preserve"> </v>
      </c>
      <c r="BX34" s="1509"/>
      <c r="BY34" s="1509"/>
      <c r="BZ34" s="1509"/>
      <c r="CA34" s="1509"/>
      <c r="CB34" s="1509"/>
      <c r="CC34" s="1509" t="str">
        <f>MID(SUVAHAVUJ!AF30,6,1)</f>
        <v xml:space="preserve"> </v>
      </c>
      <c r="CD34" s="1509"/>
      <c r="CE34" s="1509"/>
      <c r="CF34" s="1509"/>
      <c r="CG34" s="1509"/>
      <c r="CH34" s="1509" t="str">
        <f>MID(SUVAHAVUJ!AF30,7,1)</f>
        <v xml:space="preserve"> </v>
      </c>
      <c r="CI34" s="1509"/>
      <c r="CJ34" s="1509"/>
      <c r="CK34" s="1509"/>
      <c r="CL34" s="1509"/>
      <c r="CM34" s="1509"/>
      <c r="CN34" s="1509" t="str">
        <f>MID(SUVAHAVUJ!AF30,8,1)</f>
        <v xml:space="preserve"> </v>
      </c>
      <c r="CO34" s="1509"/>
      <c r="CP34" s="1509"/>
      <c r="CQ34" s="1509"/>
      <c r="CR34" s="1509"/>
      <c r="CS34" s="1509" t="str">
        <f>MID(SUVAHAVUJ!AF30,9,1)</f>
        <v xml:space="preserve"> </v>
      </c>
      <c r="CT34" s="1509"/>
      <c r="CU34" s="1509"/>
      <c r="CV34" s="1509"/>
      <c r="CW34" s="1509"/>
      <c r="CX34" s="1509"/>
      <c r="CY34" s="1509" t="str">
        <f>MID(SUVAHAVUJ!AF30,10,1)</f>
        <v xml:space="preserve"> </v>
      </c>
      <c r="CZ34" s="1509"/>
      <c r="DA34" s="1509"/>
      <c r="DB34" s="1509"/>
      <c r="DC34" s="1509"/>
      <c r="DD34" s="1509" t="str">
        <f>MID(SUVAHAVUJ!AF30,11,1)</f>
        <v>0</v>
      </c>
      <c r="DE34" s="1509"/>
      <c r="DF34" s="1509"/>
      <c r="DG34" s="1509"/>
      <c r="DH34" s="1509"/>
      <c r="DI34" s="1525"/>
      <c r="DJ34" s="1507"/>
      <c r="DK34" s="1507"/>
      <c r="DL34" s="1507"/>
      <c r="DM34" s="1507"/>
      <c r="DN34" s="1507"/>
      <c r="DO34" s="1507"/>
      <c r="DP34" s="1507"/>
      <c r="DQ34" s="1507"/>
      <c r="DR34" s="1507"/>
      <c r="DS34" s="1507"/>
      <c r="DT34" s="1507"/>
      <c r="DU34" s="1507"/>
      <c r="DV34" s="1507"/>
      <c r="DW34" s="1507"/>
      <c r="DX34" s="1507"/>
      <c r="DY34" s="1507"/>
      <c r="DZ34" s="1507"/>
      <c r="EA34" s="1507"/>
      <c r="EB34" s="1507"/>
      <c r="EC34" s="1507"/>
      <c r="ED34" s="1507"/>
      <c r="EE34" s="1507"/>
      <c r="EF34" s="1507"/>
      <c r="EG34" s="1507"/>
      <c r="EH34" s="1507"/>
      <c r="EI34" s="1507"/>
      <c r="EJ34" s="1507"/>
      <c r="EK34" s="1507"/>
      <c r="EL34" s="1507"/>
      <c r="EM34" s="1507"/>
      <c r="EN34" s="703"/>
      <c r="EO34" s="704"/>
      <c r="EP34" s="1509" t="str">
        <f>MID(SUVAHAVUJ!AG30,1,1)</f>
        <v xml:space="preserve"> </v>
      </c>
      <c r="EQ34" s="1509"/>
      <c r="ER34" s="1509"/>
      <c r="ES34" s="1509"/>
      <c r="ET34" s="1509"/>
      <c r="EU34" s="1509"/>
      <c r="EV34" s="1509" t="str">
        <f>MID(SUVAHAVUJ!AG30,2,1)</f>
        <v xml:space="preserve"> </v>
      </c>
      <c r="EW34" s="1509"/>
      <c r="EX34" s="1509"/>
      <c r="EY34" s="1509"/>
      <c r="EZ34" s="1509"/>
      <c r="FA34" s="1509" t="str">
        <f>MID(SUVAHAVUJ!AG30,3,1)</f>
        <v xml:space="preserve"> </v>
      </c>
      <c r="FB34" s="1509"/>
      <c r="FC34" s="1509"/>
      <c r="FD34" s="1509"/>
      <c r="FE34" s="1509"/>
      <c r="FF34" s="1509"/>
      <c r="FG34" s="1509" t="str">
        <f>MID(SUVAHAVUJ!AG30,4,1)</f>
        <v xml:space="preserve"> </v>
      </c>
      <c r="FH34" s="1509"/>
      <c r="FI34" s="1509"/>
      <c r="FJ34" s="1509"/>
      <c r="FK34" s="1509"/>
      <c r="FL34" s="1509" t="str">
        <f>MID(SUVAHAVUJ!AG30,5,1)</f>
        <v xml:space="preserve"> </v>
      </c>
      <c r="FM34" s="1509"/>
      <c r="FN34" s="1509"/>
      <c r="FO34" s="1509"/>
      <c r="FP34" s="1509"/>
      <c r="FQ34" s="1509"/>
      <c r="FR34" s="1509" t="str">
        <f>MID(SUVAHAVUJ!AG30,6,1)</f>
        <v xml:space="preserve"> </v>
      </c>
      <c r="FS34" s="1509"/>
      <c r="FT34" s="1509"/>
      <c r="FU34" s="1509"/>
      <c r="FV34" s="1509"/>
      <c r="FW34" s="1509" t="str">
        <f>MID(SUVAHAVUJ!AG30,7,1)</f>
        <v xml:space="preserve"> </v>
      </c>
      <c r="FX34" s="1509"/>
      <c r="FY34" s="1509"/>
      <c r="FZ34" s="1509"/>
      <c r="GA34" s="1509"/>
      <c r="GB34" s="1509"/>
      <c r="GC34" s="1509" t="str">
        <f>MID(SUVAHAVUJ!AG30,8,1)</f>
        <v xml:space="preserve"> </v>
      </c>
      <c r="GD34" s="1509"/>
      <c r="GE34" s="1509"/>
      <c r="GF34" s="1509"/>
      <c r="GG34" s="1509"/>
      <c r="GH34" s="1509" t="str">
        <f>MID(SUVAHAVUJ!AG30,9,1)</f>
        <v xml:space="preserve"> </v>
      </c>
      <c r="GI34" s="1509"/>
      <c r="GJ34" s="1509"/>
      <c r="GK34" s="1509"/>
      <c r="GL34" s="1509"/>
      <c r="GM34" s="1509"/>
      <c r="GN34" s="1509" t="str">
        <f>MID(SUVAHAVUJ!AG30,10,1)</f>
        <v xml:space="preserve"> </v>
      </c>
      <c r="GO34" s="1509"/>
      <c r="GP34" s="1509"/>
      <c r="GQ34" s="1509"/>
      <c r="GR34" s="1509"/>
      <c r="GS34" s="1516" t="str">
        <f>MID(SUVAHAVUJ!AG30,11,1)</f>
        <v>0</v>
      </c>
      <c r="GT34" s="1516"/>
      <c r="GU34" s="1516"/>
      <c r="GV34" s="1516"/>
      <c r="GW34" s="1522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0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482" t="s">
        <v>3421</v>
      </c>
      <c r="J2" s="1482"/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510" t="s">
        <v>3358</v>
      </c>
      <c r="C4" s="1511"/>
      <c r="D4" s="1511"/>
      <c r="E4" s="1511"/>
      <c r="F4" s="1511"/>
      <c r="G4" s="1511"/>
      <c r="H4" s="1511"/>
      <c r="I4" s="1511"/>
      <c r="J4" s="1511"/>
      <c r="K4" s="1512"/>
      <c r="L4" s="1461" t="s">
        <v>3339</v>
      </c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7" t="s">
        <v>3338</v>
      </c>
      <c r="AR4" s="1468"/>
      <c r="AS4" s="1468"/>
      <c r="AT4" s="1468"/>
      <c r="AU4" s="1468"/>
      <c r="AV4" s="1468"/>
      <c r="AW4" s="1468"/>
      <c r="AX4" s="1469"/>
      <c r="AY4" s="1490" t="s">
        <v>816</v>
      </c>
      <c r="AZ4" s="1491"/>
      <c r="BA4" s="1491"/>
      <c r="BB4" s="1491"/>
      <c r="BC4" s="1491"/>
      <c r="BD4" s="1491"/>
      <c r="BE4" s="1491"/>
      <c r="BF4" s="1491"/>
      <c r="BG4" s="1491"/>
      <c r="BH4" s="1491"/>
      <c r="BI4" s="1491"/>
      <c r="BJ4" s="1491"/>
      <c r="BK4" s="1491"/>
      <c r="BL4" s="1491"/>
      <c r="BM4" s="1491"/>
      <c r="BN4" s="1491"/>
      <c r="BO4" s="1491"/>
      <c r="BP4" s="1491"/>
      <c r="BQ4" s="1491"/>
      <c r="BR4" s="1491"/>
      <c r="BS4" s="1491"/>
      <c r="BT4" s="1491"/>
      <c r="BU4" s="1491"/>
      <c r="BV4" s="1491"/>
      <c r="BW4" s="1491"/>
      <c r="BX4" s="1491"/>
      <c r="BY4" s="1491"/>
      <c r="BZ4" s="1491"/>
      <c r="CA4" s="1491"/>
      <c r="CB4" s="1491"/>
      <c r="CC4" s="1491"/>
      <c r="CD4" s="1491"/>
      <c r="CE4" s="1491"/>
      <c r="CF4" s="1491"/>
      <c r="CG4" s="1491"/>
      <c r="CH4" s="1491"/>
      <c r="CI4" s="1491"/>
      <c r="CJ4" s="1491"/>
      <c r="CK4" s="1491"/>
      <c r="CL4" s="1491"/>
      <c r="CM4" s="1491"/>
      <c r="CN4" s="1491"/>
      <c r="CO4" s="1491"/>
      <c r="CP4" s="1491"/>
      <c r="CQ4" s="1491"/>
      <c r="CR4" s="1491"/>
      <c r="CS4" s="1491"/>
      <c r="CT4" s="1491"/>
      <c r="CU4" s="1491"/>
      <c r="CV4" s="1491"/>
      <c r="CW4" s="1491"/>
      <c r="CX4" s="1491"/>
      <c r="CY4" s="1491"/>
      <c r="CZ4" s="1491"/>
      <c r="DA4" s="1491"/>
      <c r="DB4" s="1491"/>
      <c r="DC4" s="1491"/>
      <c r="DD4" s="1491"/>
      <c r="DE4" s="1491"/>
      <c r="DF4" s="1491"/>
      <c r="DG4" s="1491"/>
      <c r="DH4" s="1491"/>
      <c r="DI4" s="1491"/>
      <c r="DJ4" s="1491"/>
      <c r="DK4" s="1491"/>
      <c r="DL4" s="1491"/>
      <c r="DM4" s="1491"/>
      <c r="DN4" s="1491"/>
      <c r="DO4" s="1491"/>
      <c r="DP4" s="1491"/>
      <c r="DQ4" s="1491"/>
      <c r="DR4" s="1491"/>
      <c r="DS4" s="1491"/>
      <c r="DT4" s="1491"/>
      <c r="DU4" s="1491"/>
      <c r="DV4" s="1491"/>
      <c r="DW4" s="1491"/>
      <c r="DX4" s="1491"/>
      <c r="DY4" s="1491"/>
      <c r="DZ4" s="1491"/>
      <c r="EA4" s="1491"/>
      <c r="EB4" s="1491"/>
      <c r="EC4" s="1491"/>
      <c r="ED4" s="1491"/>
      <c r="EE4" s="1491"/>
      <c r="EF4" s="1491"/>
      <c r="EG4" s="1491"/>
      <c r="EH4" s="1491"/>
      <c r="EI4" s="1491"/>
      <c r="EJ4" s="1491"/>
      <c r="EK4" s="1491"/>
      <c r="EL4" s="1491"/>
      <c r="EM4" s="1491"/>
      <c r="EN4" s="1491"/>
      <c r="EO4" s="1491"/>
      <c r="EP4" s="1491"/>
      <c r="EQ4" s="1491"/>
      <c r="ER4" s="1491"/>
      <c r="ES4" s="1491"/>
      <c r="ET4" s="1491"/>
      <c r="EU4" s="1491"/>
      <c r="EV4" s="1491"/>
      <c r="EW4" s="1491"/>
      <c r="EX4" s="1491"/>
      <c r="EY4" s="1491"/>
      <c r="EZ4" s="1491"/>
      <c r="FA4" s="1491"/>
      <c r="FB4" s="1492"/>
      <c r="FC4" s="1496" t="s">
        <v>3357</v>
      </c>
      <c r="FD4" s="1497"/>
      <c r="FE4" s="1497"/>
      <c r="FF4" s="1497"/>
      <c r="FG4" s="1497"/>
      <c r="FH4" s="1497"/>
      <c r="FI4" s="1497"/>
      <c r="FJ4" s="1497"/>
      <c r="FK4" s="1497"/>
      <c r="FL4" s="1497"/>
      <c r="FM4" s="1497"/>
      <c r="FN4" s="1497"/>
      <c r="FO4" s="1497"/>
      <c r="FP4" s="1497"/>
      <c r="FQ4" s="1497"/>
      <c r="FR4" s="1497"/>
      <c r="FS4" s="1497"/>
      <c r="FT4" s="1497"/>
      <c r="FU4" s="1497"/>
      <c r="FV4" s="1497"/>
      <c r="FW4" s="1497"/>
      <c r="FX4" s="1497"/>
      <c r="FY4" s="1497"/>
      <c r="FZ4" s="1497"/>
      <c r="GA4" s="1497"/>
      <c r="GB4" s="1497"/>
      <c r="GC4" s="1497"/>
      <c r="GD4" s="1497"/>
      <c r="GE4" s="1497"/>
      <c r="GF4" s="1497"/>
      <c r="GG4" s="1497"/>
      <c r="GH4" s="1497"/>
      <c r="GI4" s="1497"/>
      <c r="GJ4" s="1497"/>
      <c r="GK4" s="1497"/>
      <c r="GL4" s="1497"/>
      <c r="GM4" s="1497"/>
      <c r="GN4" s="1497"/>
      <c r="GO4" s="1497"/>
      <c r="GP4" s="1497"/>
      <c r="GQ4" s="1497"/>
      <c r="GR4" s="1497"/>
      <c r="GS4" s="1497"/>
      <c r="GT4" s="1497"/>
      <c r="GU4" s="1497"/>
      <c r="GV4" s="1497"/>
      <c r="GW4" s="1498"/>
    </row>
    <row r="5" spans="2:205" ht="11.25" customHeight="1">
      <c r="B5" s="1513" t="s">
        <v>3419</v>
      </c>
      <c r="C5" s="1514"/>
      <c r="D5" s="1514"/>
      <c r="E5" s="1514"/>
      <c r="F5" s="1514"/>
      <c r="G5" s="1514"/>
      <c r="H5" s="1514"/>
      <c r="I5" s="1514"/>
      <c r="J5" s="1514"/>
      <c r="K5" s="1515"/>
      <c r="L5" s="1463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64"/>
      <c r="AP5" s="1464"/>
      <c r="AQ5" s="1470"/>
      <c r="AR5" s="1471"/>
      <c r="AS5" s="1471"/>
      <c r="AT5" s="1471"/>
      <c r="AU5" s="1471"/>
      <c r="AV5" s="1471"/>
      <c r="AW5" s="1471"/>
      <c r="AX5" s="1472"/>
      <c r="AY5" s="1476"/>
      <c r="AZ5" s="1477"/>
      <c r="BA5" s="1477"/>
      <c r="BB5" s="1477"/>
      <c r="BC5" s="1477"/>
      <c r="BD5" s="1478"/>
      <c r="BE5" s="1484" t="s">
        <v>3337</v>
      </c>
      <c r="BF5" s="1485"/>
      <c r="BG5" s="1485"/>
      <c r="BH5" s="1485"/>
      <c r="BI5" s="1485"/>
      <c r="BJ5" s="1485"/>
      <c r="BK5" s="1485"/>
      <c r="BL5" s="1485"/>
      <c r="BM5" s="1485"/>
      <c r="BN5" s="1485"/>
      <c r="BO5" s="1485"/>
      <c r="BP5" s="1485"/>
      <c r="BQ5" s="1485"/>
      <c r="BR5" s="1485"/>
      <c r="BS5" s="1485"/>
      <c r="BT5" s="1485"/>
      <c r="BU5" s="1485"/>
      <c r="BV5" s="1485"/>
      <c r="BW5" s="1485"/>
      <c r="BX5" s="1485"/>
      <c r="BY5" s="1485"/>
      <c r="BZ5" s="1485"/>
      <c r="CA5" s="1485"/>
      <c r="CB5" s="1485"/>
      <c r="CC5" s="1485"/>
      <c r="CD5" s="1485"/>
      <c r="CE5" s="1485"/>
      <c r="CF5" s="1485"/>
      <c r="CG5" s="1485"/>
      <c r="CH5" s="1485"/>
      <c r="CI5" s="1485"/>
      <c r="CJ5" s="1485"/>
      <c r="CK5" s="1485"/>
      <c r="CL5" s="1485"/>
      <c r="CM5" s="1485"/>
      <c r="CN5" s="1485"/>
      <c r="CO5" s="1485"/>
      <c r="CP5" s="1485"/>
      <c r="CQ5" s="1485"/>
      <c r="CR5" s="1485"/>
      <c r="CS5" s="1485"/>
      <c r="CT5" s="1485"/>
      <c r="CU5" s="1485"/>
      <c r="CV5" s="1485"/>
      <c r="CW5" s="1485"/>
      <c r="CX5" s="1485"/>
      <c r="CY5" s="1485"/>
      <c r="CZ5" s="1485"/>
      <c r="DA5" s="1485"/>
      <c r="DB5" s="1485"/>
      <c r="DC5" s="1485"/>
      <c r="DD5" s="1485"/>
      <c r="DE5" s="1485"/>
      <c r="DF5" s="1485"/>
      <c r="DG5" s="1485"/>
      <c r="DH5" s="1485"/>
      <c r="DI5" s="1486"/>
      <c r="DJ5" s="1490" t="s">
        <v>3355</v>
      </c>
      <c r="DK5" s="1491"/>
      <c r="DL5" s="1491"/>
      <c r="DM5" s="1491"/>
      <c r="DN5" s="1491"/>
      <c r="DO5" s="1491"/>
      <c r="DP5" s="1491"/>
      <c r="DQ5" s="1491"/>
      <c r="DR5" s="1491"/>
      <c r="DS5" s="1491"/>
      <c r="DT5" s="1491"/>
      <c r="DU5" s="1491"/>
      <c r="DV5" s="1491"/>
      <c r="DW5" s="1491"/>
      <c r="DX5" s="1491"/>
      <c r="DY5" s="1491"/>
      <c r="DZ5" s="1491"/>
      <c r="EA5" s="1491"/>
      <c r="EB5" s="1491"/>
      <c r="EC5" s="1491"/>
      <c r="ED5" s="1491"/>
      <c r="EE5" s="1491"/>
      <c r="EF5" s="1491"/>
      <c r="EG5" s="1491"/>
      <c r="EH5" s="1491"/>
      <c r="EI5" s="1491"/>
      <c r="EJ5" s="1491"/>
      <c r="EK5" s="1491"/>
      <c r="EL5" s="1491"/>
      <c r="EM5" s="1491"/>
      <c r="EN5" s="1491"/>
      <c r="EO5" s="1491"/>
      <c r="EP5" s="1491"/>
      <c r="EQ5" s="1491"/>
      <c r="ER5" s="1491"/>
      <c r="ES5" s="1491"/>
      <c r="ET5" s="1491"/>
      <c r="EU5" s="1491"/>
      <c r="EV5" s="1491"/>
      <c r="EW5" s="1491"/>
      <c r="EX5" s="1491"/>
      <c r="EY5" s="1491"/>
      <c r="EZ5" s="1491"/>
      <c r="FA5" s="1491"/>
      <c r="FB5" s="1492"/>
      <c r="FC5" s="1499"/>
      <c r="FD5" s="1500"/>
      <c r="FE5" s="1500"/>
      <c r="FF5" s="1500"/>
      <c r="FG5" s="1500"/>
      <c r="FH5" s="1500"/>
      <c r="FI5" s="1500"/>
      <c r="FJ5" s="1500"/>
      <c r="FK5" s="1500"/>
      <c r="FL5" s="1500"/>
      <c r="FM5" s="1500"/>
      <c r="FN5" s="1500"/>
      <c r="FO5" s="1500"/>
      <c r="FP5" s="1500"/>
      <c r="FQ5" s="1500"/>
      <c r="FR5" s="1500"/>
      <c r="FS5" s="1500"/>
      <c r="FT5" s="1500"/>
      <c r="FU5" s="1500"/>
      <c r="FV5" s="1500"/>
      <c r="FW5" s="1500"/>
      <c r="FX5" s="1500"/>
      <c r="FY5" s="1500"/>
      <c r="FZ5" s="1500"/>
      <c r="GA5" s="1500"/>
      <c r="GB5" s="1500"/>
      <c r="GC5" s="1500"/>
      <c r="GD5" s="1500"/>
      <c r="GE5" s="1500"/>
      <c r="GF5" s="1500"/>
      <c r="GG5" s="1500"/>
      <c r="GH5" s="1500"/>
      <c r="GI5" s="1500"/>
      <c r="GJ5" s="1500"/>
      <c r="GK5" s="1500"/>
      <c r="GL5" s="1500"/>
      <c r="GM5" s="1500"/>
      <c r="GN5" s="1500"/>
      <c r="GO5" s="1500"/>
      <c r="GP5" s="1500"/>
      <c r="GQ5" s="1500"/>
      <c r="GR5" s="1500"/>
      <c r="GS5" s="1500"/>
      <c r="GT5" s="1500"/>
      <c r="GU5" s="1500"/>
      <c r="GV5" s="1500"/>
      <c r="GW5" s="1501"/>
    </row>
    <row r="6" spans="2:205" ht="10.5" customHeight="1">
      <c r="B6" s="1479" t="s">
        <v>817</v>
      </c>
      <c r="C6" s="1480"/>
      <c r="D6" s="1480"/>
      <c r="E6" s="1480"/>
      <c r="F6" s="1480"/>
      <c r="G6" s="1480"/>
      <c r="H6" s="1480"/>
      <c r="I6" s="1480"/>
      <c r="J6" s="1480"/>
      <c r="K6" s="1481"/>
      <c r="L6" s="1465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73"/>
      <c r="AR6" s="1474"/>
      <c r="AS6" s="1474"/>
      <c r="AT6" s="1474"/>
      <c r="AU6" s="1474"/>
      <c r="AV6" s="1474"/>
      <c r="AW6" s="1474"/>
      <c r="AX6" s="1475"/>
      <c r="AY6" s="1476"/>
      <c r="AZ6" s="1477"/>
      <c r="BA6" s="1477"/>
      <c r="BB6" s="1477"/>
      <c r="BC6" s="1477"/>
      <c r="BD6" s="1478"/>
      <c r="BE6" s="1487" t="s">
        <v>3336</v>
      </c>
      <c r="BF6" s="1488"/>
      <c r="BG6" s="1488"/>
      <c r="BH6" s="1488"/>
      <c r="BI6" s="1488"/>
      <c r="BJ6" s="1488"/>
      <c r="BK6" s="1488"/>
      <c r="BL6" s="1488"/>
      <c r="BM6" s="1488"/>
      <c r="BN6" s="1488"/>
      <c r="BO6" s="1488"/>
      <c r="BP6" s="1488"/>
      <c r="BQ6" s="1488"/>
      <c r="BR6" s="1488"/>
      <c r="BS6" s="1488"/>
      <c r="BT6" s="1488"/>
      <c r="BU6" s="1488"/>
      <c r="BV6" s="1488"/>
      <c r="BW6" s="1488"/>
      <c r="BX6" s="1488"/>
      <c r="BY6" s="1488"/>
      <c r="BZ6" s="1488"/>
      <c r="CA6" s="1488"/>
      <c r="CB6" s="1488"/>
      <c r="CC6" s="1488"/>
      <c r="CD6" s="1488"/>
      <c r="CE6" s="1488"/>
      <c r="CF6" s="1488"/>
      <c r="CG6" s="1488"/>
      <c r="CH6" s="1488"/>
      <c r="CI6" s="1488"/>
      <c r="CJ6" s="1488"/>
      <c r="CK6" s="1488"/>
      <c r="CL6" s="1488"/>
      <c r="CM6" s="1488"/>
      <c r="CN6" s="1488"/>
      <c r="CO6" s="1488"/>
      <c r="CP6" s="1488"/>
      <c r="CQ6" s="1488"/>
      <c r="CR6" s="1488"/>
      <c r="CS6" s="1488"/>
      <c r="CT6" s="1488"/>
      <c r="CU6" s="1488"/>
      <c r="CV6" s="1488"/>
      <c r="CW6" s="1488"/>
      <c r="CX6" s="1488"/>
      <c r="CY6" s="1488"/>
      <c r="CZ6" s="1488"/>
      <c r="DA6" s="1488"/>
      <c r="DB6" s="1488"/>
      <c r="DC6" s="1488"/>
      <c r="DD6" s="1488"/>
      <c r="DE6" s="1488"/>
      <c r="DF6" s="1488"/>
      <c r="DG6" s="1488"/>
      <c r="DH6" s="1488"/>
      <c r="DI6" s="1489"/>
      <c r="DJ6" s="1490"/>
      <c r="DK6" s="1491"/>
      <c r="DL6" s="1491"/>
      <c r="DM6" s="1491"/>
      <c r="DN6" s="1491"/>
      <c r="DO6" s="1491"/>
      <c r="DP6" s="1491"/>
      <c r="DQ6" s="1491"/>
      <c r="DR6" s="1491"/>
      <c r="DS6" s="1491"/>
      <c r="DT6" s="1491"/>
      <c r="DU6" s="1491"/>
      <c r="DV6" s="1491"/>
      <c r="DW6" s="1491"/>
      <c r="DX6" s="1491"/>
      <c r="DY6" s="1491"/>
      <c r="DZ6" s="1491"/>
      <c r="EA6" s="1491"/>
      <c r="EB6" s="1491"/>
      <c r="EC6" s="1491"/>
      <c r="ED6" s="1491"/>
      <c r="EE6" s="1491"/>
      <c r="EF6" s="1491"/>
      <c r="EG6" s="1491"/>
      <c r="EH6" s="1491"/>
      <c r="EI6" s="1491"/>
      <c r="EJ6" s="1491"/>
      <c r="EK6" s="1491"/>
      <c r="EL6" s="1491"/>
      <c r="EM6" s="1491"/>
      <c r="EN6" s="1491"/>
      <c r="EO6" s="1491"/>
      <c r="EP6" s="1491"/>
      <c r="EQ6" s="1491"/>
      <c r="ER6" s="1491"/>
      <c r="ES6" s="1491"/>
      <c r="ET6" s="1491"/>
      <c r="EU6" s="1491"/>
      <c r="EV6" s="1491"/>
      <c r="EW6" s="1491"/>
      <c r="EX6" s="1491"/>
      <c r="EY6" s="1491"/>
      <c r="EZ6" s="1491"/>
      <c r="FA6" s="1491"/>
      <c r="FB6" s="1492"/>
      <c r="FC6" s="1493" t="s">
        <v>3356</v>
      </c>
      <c r="FD6" s="1494"/>
      <c r="FE6" s="1494"/>
      <c r="FF6" s="1494"/>
      <c r="FG6" s="1494"/>
      <c r="FH6" s="1494"/>
      <c r="FI6" s="1494"/>
      <c r="FJ6" s="1494"/>
      <c r="FK6" s="1494"/>
      <c r="FL6" s="1494"/>
      <c r="FM6" s="1494"/>
      <c r="FN6" s="1494"/>
      <c r="FO6" s="1494"/>
      <c r="FP6" s="1494"/>
      <c r="FQ6" s="1494"/>
      <c r="FR6" s="1494"/>
      <c r="FS6" s="1494"/>
      <c r="FT6" s="1494"/>
      <c r="FU6" s="1494"/>
      <c r="FV6" s="1494"/>
      <c r="FW6" s="1494"/>
      <c r="FX6" s="1494"/>
      <c r="FY6" s="1494"/>
      <c r="FZ6" s="1494"/>
      <c r="GA6" s="1494"/>
      <c r="GB6" s="1494"/>
      <c r="GC6" s="1494"/>
      <c r="GD6" s="1494"/>
      <c r="GE6" s="1494"/>
      <c r="GF6" s="1494"/>
      <c r="GG6" s="1494"/>
      <c r="GH6" s="1494"/>
      <c r="GI6" s="1494"/>
      <c r="GJ6" s="1494"/>
      <c r="GK6" s="1494"/>
      <c r="GL6" s="1494"/>
      <c r="GM6" s="1494"/>
      <c r="GN6" s="1494"/>
      <c r="GO6" s="1494"/>
      <c r="GP6" s="1494"/>
      <c r="GQ6" s="1494"/>
      <c r="GR6" s="1494"/>
      <c r="GS6" s="1494"/>
      <c r="GT6" s="1494"/>
      <c r="GU6" s="1494"/>
      <c r="GV6" s="1494"/>
      <c r="GW6" s="1495"/>
    </row>
    <row r="7" spans="2:205" s="691" customFormat="1" ht="25.5" customHeight="1">
      <c r="B7" s="1521" t="s">
        <v>2545</v>
      </c>
      <c r="C7" s="1521"/>
      <c r="D7" s="1521"/>
      <c r="E7" s="1521"/>
      <c r="F7" s="1521"/>
      <c r="G7" s="1521"/>
      <c r="H7" s="1521"/>
      <c r="I7" s="1521"/>
      <c r="J7" s="1521"/>
      <c r="K7" s="1521"/>
      <c r="L7" s="1546" t="s">
        <v>3373</v>
      </c>
      <c r="M7" s="1546"/>
      <c r="N7" s="1546"/>
      <c r="O7" s="1546"/>
      <c r="P7" s="1546"/>
      <c r="Q7" s="1546"/>
      <c r="R7" s="1546"/>
      <c r="S7" s="1546"/>
      <c r="T7" s="1546"/>
      <c r="U7" s="1546"/>
      <c r="V7" s="1546"/>
      <c r="W7" s="1546"/>
      <c r="X7" s="1546"/>
      <c r="Y7" s="1546"/>
      <c r="Z7" s="1546"/>
      <c r="AA7" s="1546"/>
      <c r="AB7" s="1546"/>
      <c r="AC7" s="1546"/>
      <c r="AD7" s="1546"/>
      <c r="AE7" s="1546"/>
      <c r="AF7" s="1546"/>
      <c r="AG7" s="1546"/>
      <c r="AH7" s="1546"/>
      <c r="AI7" s="1546"/>
      <c r="AJ7" s="1546"/>
      <c r="AK7" s="1546"/>
      <c r="AL7" s="1546"/>
      <c r="AM7" s="1546"/>
      <c r="AN7" s="1546"/>
      <c r="AO7" s="1546"/>
      <c r="AP7" s="1546"/>
      <c r="AQ7" s="1520" t="s">
        <v>159</v>
      </c>
      <c r="AR7" s="1520"/>
      <c r="AS7" s="1520"/>
      <c r="AT7" s="1520"/>
      <c r="AU7" s="1520"/>
      <c r="AV7" s="1520"/>
      <c r="AW7" s="1520"/>
      <c r="AX7" s="1520"/>
      <c r="AY7" s="703"/>
      <c r="AZ7" s="704"/>
      <c r="BA7" s="1509" t="str">
        <f>MID(SUVAHAVUJ!AD31,1,1)</f>
        <v xml:space="preserve"> </v>
      </c>
      <c r="BB7" s="1509"/>
      <c r="BC7" s="1509"/>
      <c r="BD7" s="1509"/>
      <c r="BE7" s="1509"/>
      <c r="BF7" s="1509"/>
      <c r="BG7" s="1509" t="str">
        <f>MID(SUVAHAVUJ!AD31,2,1)</f>
        <v xml:space="preserve"> </v>
      </c>
      <c r="BH7" s="1509"/>
      <c r="BI7" s="1509"/>
      <c r="BJ7" s="1509"/>
      <c r="BK7" s="1509"/>
      <c r="BL7" s="1509" t="str">
        <f>MID(SUVAHAVUJ!AD31,3,1)</f>
        <v xml:space="preserve"> </v>
      </c>
      <c r="BM7" s="1509"/>
      <c r="BN7" s="1509"/>
      <c r="BO7" s="1509"/>
      <c r="BP7" s="1509"/>
      <c r="BQ7" s="1509"/>
      <c r="BR7" s="1509" t="str">
        <f>MID(SUVAHAVUJ!AD31,4,1)</f>
        <v xml:space="preserve"> </v>
      </c>
      <c r="BS7" s="1509"/>
      <c r="BT7" s="1509"/>
      <c r="BU7" s="1509"/>
      <c r="BV7" s="1509"/>
      <c r="BW7" s="1509" t="str">
        <f>MID(SUVAHAVUJ!AD31,5,1)</f>
        <v xml:space="preserve"> </v>
      </c>
      <c r="BX7" s="1509"/>
      <c r="BY7" s="1509"/>
      <c r="BZ7" s="1509"/>
      <c r="CA7" s="1509"/>
      <c r="CB7" s="1509"/>
      <c r="CC7" s="1509" t="str">
        <f>MID(SUVAHAVUJ!AD31,6,1)</f>
        <v xml:space="preserve"> </v>
      </c>
      <c r="CD7" s="1509"/>
      <c r="CE7" s="1509"/>
      <c r="CF7" s="1509"/>
      <c r="CG7" s="1509"/>
      <c r="CH7" s="1509" t="str">
        <f>MID(SUVAHAVUJ!AD31,7,1)</f>
        <v xml:space="preserve"> </v>
      </c>
      <c r="CI7" s="1509"/>
      <c r="CJ7" s="1509"/>
      <c r="CK7" s="1509"/>
      <c r="CL7" s="1509"/>
      <c r="CM7" s="1509"/>
      <c r="CN7" s="1509" t="str">
        <f>MID(SUVAHAVUJ!AD31,8,1)</f>
        <v xml:space="preserve"> </v>
      </c>
      <c r="CO7" s="1509"/>
      <c r="CP7" s="1509"/>
      <c r="CQ7" s="1509"/>
      <c r="CR7" s="1509"/>
      <c r="CS7" s="1509" t="str">
        <f>MID(SUVAHAVUJ!AD31,9,1)</f>
        <v xml:space="preserve"> </v>
      </c>
      <c r="CT7" s="1509"/>
      <c r="CU7" s="1509"/>
      <c r="CV7" s="1509"/>
      <c r="CW7" s="1509"/>
      <c r="CX7" s="1509"/>
      <c r="CY7" s="1509" t="str">
        <f>MID(SUVAHAVUJ!AD31,10,1)</f>
        <v xml:space="preserve"> </v>
      </c>
      <c r="CZ7" s="1509"/>
      <c r="DA7" s="1509"/>
      <c r="DB7" s="1509"/>
      <c r="DC7" s="1509"/>
      <c r="DD7" s="1509" t="str">
        <f>MID(SUVAHAVUJ!AD31,11,1)</f>
        <v>0</v>
      </c>
      <c r="DE7" s="1509"/>
      <c r="DF7" s="1509"/>
      <c r="DG7" s="1509"/>
      <c r="DH7" s="1509"/>
      <c r="DI7" s="1525"/>
      <c r="DJ7" s="703"/>
      <c r="DK7" s="704"/>
      <c r="DL7" s="1509" t="str">
        <f>MID(SUVAHAVUJ!AE31,1,1)</f>
        <v xml:space="preserve"> </v>
      </c>
      <c r="DM7" s="1509"/>
      <c r="DN7" s="1509"/>
      <c r="DO7" s="1509"/>
      <c r="DP7" s="1509"/>
      <c r="DQ7" s="1509"/>
      <c r="DR7" s="1509" t="str">
        <f>MID(SUVAHAVUJ!AE31,2,1)</f>
        <v xml:space="preserve"> </v>
      </c>
      <c r="DS7" s="1509"/>
      <c r="DT7" s="1509"/>
      <c r="DU7" s="1509"/>
      <c r="DV7" s="1509"/>
      <c r="DW7" s="1509" t="str">
        <f>MID(SUVAHAVUJ!AE31,3,1)</f>
        <v xml:space="preserve"> </v>
      </c>
      <c r="DX7" s="1509"/>
      <c r="DY7" s="1509"/>
      <c r="DZ7" s="1509"/>
      <c r="EA7" s="1509"/>
      <c r="EB7" s="1509"/>
      <c r="EC7" s="1509" t="str">
        <f>MID(SUVAHAVUJ!AE31,4,1)</f>
        <v xml:space="preserve"> </v>
      </c>
      <c r="ED7" s="1509"/>
      <c r="EE7" s="1509"/>
      <c r="EF7" s="1509"/>
      <c r="EG7" s="1509"/>
      <c r="EH7" s="1509" t="str">
        <f>MID(SUVAHAVUJ!AE31,5,1)</f>
        <v xml:space="preserve"> </v>
      </c>
      <c r="EI7" s="1509"/>
      <c r="EJ7" s="1509"/>
      <c r="EK7" s="1509"/>
      <c r="EL7" s="1509"/>
      <c r="EM7" s="1509"/>
      <c r="EN7" s="1509" t="str">
        <f>MID(SUVAHAVUJ!AE31,6,1)</f>
        <v xml:space="preserve"> </v>
      </c>
      <c r="EO7" s="1509"/>
      <c r="EP7" s="1509"/>
      <c r="EQ7" s="1509"/>
      <c r="ER7" s="1509"/>
      <c r="ES7" s="1509" t="str">
        <f>MID(SUVAHAVUJ!AE31,7,1)</f>
        <v xml:space="preserve"> </v>
      </c>
      <c r="ET7" s="1509"/>
      <c r="EU7" s="1509"/>
      <c r="EV7" s="1509"/>
      <c r="EW7" s="1509"/>
      <c r="EX7" s="1509"/>
      <c r="EY7" s="1509" t="str">
        <f>MID(SUVAHAVUJ!AE31,8,1)</f>
        <v xml:space="preserve"> </v>
      </c>
      <c r="EZ7" s="1509"/>
      <c r="FA7" s="1509"/>
      <c r="FB7" s="1509"/>
      <c r="FC7" s="1509"/>
      <c r="FD7" s="1509" t="str">
        <f>MID(SUVAHAVUJ!AE31,9,1)</f>
        <v xml:space="preserve"> </v>
      </c>
      <c r="FE7" s="1509"/>
      <c r="FF7" s="1509"/>
      <c r="FG7" s="1509"/>
      <c r="FH7" s="1509"/>
      <c r="FI7" s="1509"/>
      <c r="FJ7" s="1509" t="str">
        <f>MID(SUVAHAVUJ!AE31,10,1)</f>
        <v xml:space="preserve"> </v>
      </c>
      <c r="FK7" s="1509"/>
      <c r="FL7" s="1509"/>
      <c r="FM7" s="1509"/>
      <c r="FN7" s="1509"/>
      <c r="FO7" s="1516" t="str">
        <f>MID(SUVAHAVUJ!AE31,11,1)</f>
        <v>0</v>
      </c>
      <c r="FP7" s="1516"/>
      <c r="FQ7" s="1516"/>
      <c r="FR7" s="1516"/>
      <c r="FS7" s="1522"/>
      <c r="FT7" s="1506"/>
      <c r="FU7" s="1506"/>
      <c r="FV7" s="1506"/>
      <c r="FW7" s="1506"/>
      <c r="FX7" s="1506"/>
      <c r="FY7" s="1506"/>
      <c r="FZ7" s="1506"/>
      <c r="GA7" s="1506"/>
      <c r="GB7" s="1506"/>
      <c r="GC7" s="1506"/>
      <c r="GD7" s="1506"/>
      <c r="GE7" s="1506"/>
      <c r="GF7" s="1506"/>
      <c r="GG7" s="1506"/>
      <c r="GH7" s="1506"/>
      <c r="GI7" s="1506"/>
      <c r="GJ7" s="1506"/>
      <c r="GK7" s="1506"/>
      <c r="GL7" s="1506"/>
      <c r="GM7" s="1506"/>
      <c r="GN7" s="1506"/>
      <c r="GO7" s="1506"/>
      <c r="GP7" s="1506"/>
      <c r="GQ7" s="1506"/>
      <c r="GR7" s="1506"/>
      <c r="GS7" s="1506"/>
      <c r="GT7" s="1506"/>
      <c r="GU7" s="1506"/>
      <c r="GV7" s="1506"/>
      <c r="GW7" s="1506"/>
    </row>
    <row r="8" spans="2:205" ht="22.5" customHeight="1">
      <c r="B8" s="1521"/>
      <c r="C8" s="1521"/>
      <c r="D8" s="1521"/>
      <c r="E8" s="1521"/>
      <c r="F8" s="1521"/>
      <c r="G8" s="1521"/>
      <c r="H8" s="1521"/>
      <c r="I8" s="1521"/>
      <c r="J8" s="1521"/>
      <c r="K8" s="1521"/>
      <c r="L8" s="1546"/>
      <c r="M8" s="1546"/>
      <c r="N8" s="1546"/>
      <c r="O8" s="1546"/>
      <c r="P8" s="1546"/>
      <c r="Q8" s="1546"/>
      <c r="R8" s="1546"/>
      <c r="S8" s="1546"/>
      <c r="T8" s="1546"/>
      <c r="U8" s="1546"/>
      <c r="V8" s="1546"/>
      <c r="W8" s="1546"/>
      <c r="X8" s="1546"/>
      <c r="Y8" s="1546"/>
      <c r="Z8" s="1546"/>
      <c r="AA8" s="1546"/>
      <c r="AB8" s="1546"/>
      <c r="AC8" s="1546"/>
      <c r="AD8" s="1546"/>
      <c r="AE8" s="1546"/>
      <c r="AF8" s="1546"/>
      <c r="AG8" s="1546"/>
      <c r="AH8" s="1546"/>
      <c r="AI8" s="1546"/>
      <c r="AJ8" s="1546"/>
      <c r="AK8" s="1546"/>
      <c r="AL8" s="1546"/>
      <c r="AM8" s="1546"/>
      <c r="AN8" s="1546"/>
      <c r="AO8" s="1546"/>
      <c r="AP8" s="1546"/>
      <c r="AQ8" s="1520"/>
      <c r="AR8" s="1520"/>
      <c r="AS8" s="1520"/>
      <c r="AT8" s="1520"/>
      <c r="AU8" s="1520"/>
      <c r="AV8" s="1520"/>
      <c r="AW8" s="1520"/>
      <c r="AX8" s="1520"/>
      <c r="AY8" s="703"/>
      <c r="AZ8" s="704"/>
      <c r="BA8" s="1509" t="str">
        <f>MID(SUVAHAVUJ!AF31,1,1)</f>
        <v xml:space="preserve"> </v>
      </c>
      <c r="BB8" s="1509"/>
      <c r="BC8" s="1509"/>
      <c r="BD8" s="1509"/>
      <c r="BE8" s="1509"/>
      <c r="BF8" s="1509"/>
      <c r="BG8" s="1509" t="str">
        <f>MID(SUVAHAVUJ!AF31,2,1)</f>
        <v xml:space="preserve"> </v>
      </c>
      <c r="BH8" s="1509"/>
      <c r="BI8" s="1509"/>
      <c r="BJ8" s="1509"/>
      <c r="BK8" s="1509"/>
      <c r="BL8" s="1509" t="str">
        <f>MID(SUVAHAVUJ!AF31,3,1)</f>
        <v xml:space="preserve"> </v>
      </c>
      <c r="BM8" s="1509"/>
      <c r="BN8" s="1509"/>
      <c r="BO8" s="1509"/>
      <c r="BP8" s="1509"/>
      <c r="BQ8" s="1509"/>
      <c r="BR8" s="1509" t="str">
        <f>MID(SUVAHAVUJ!AF31,4,1)</f>
        <v xml:space="preserve"> </v>
      </c>
      <c r="BS8" s="1509"/>
      <c r="BT8" s="1509"/>
      <c r="BU8" s="1509"/>
      <c r="BV8" s="1509"/>
      <c r="BW8" s="1509" t="str">
        <f>MID(SUVAHAVUJ!AF31,5,1)</f>
        <v xml:space="preserve"> </v>
      </c>
      <c r="BX8" s="1509"/>
      <c r="BY8" s="1509"/>
      <c r="BZ8" s="1509"/>
      <c r="CA8" s="1509"/>
      <c r="CB8" s="1509"/>
      <c r="CC8" s="1509" t="str">
        <f>MID(SUVAHAVUJ!AF31,6,1)</f>
        <v xml:space="preserve"> </v>
      </c>
      <c r="CD8" s="1509"/>
      <c r="CE8" s="1509"/>
      <c r="CF8" s="1509"/>
      <c r="CG8" s="1509"/>
      <c r="CH8" s="1509" t="str">
        <f>MID(SUVAHAVUJ!AF31,7,1)</f>
        <v xml:space="preserve"> </v>
      </c>
      <c r="CI8" s="1509"/>
      <c r="CJ8" s="1509"/>
      <c r="CK8" s="1509"/>
      <c r="CL8" s="1509"/>
      <c r="CM8" s="1509"/>
      <c r="CN8" s="1509" t="str">
        <f>MID(SUVAHAVUJ!AF31,8,1)</f>
        <v xml:space="preserve"> </v>
      </c>
      <c r="CO8" s="1509"/>
      <c r="CP8" s="1509"/>
      <c r="CQ8" s="1509"/>
      <c r="CR8" s="1509"/>
      <c r="CS8" s="1509" t="str">
        <f>MID(SUVAHAVUJ!AF31,9,1)</f>
        <v xml:space="preserve"> </v>
      </c>
      <c r="CT8" s="1509"/>
      <c r="CU8" s="1509"/>
      <c r="CV8" s="1509"/>
      <c r="CW8" s="1509"/>
      <c r="CX8" s="1509"/>
      <c r="CY8" s="1509" t="str">
        <f>MID(SUVAHAVUJ!AF31,10,1)</f>
        <v xml:space="preserve"> </v>
      </c>
      <c r="CZ8" s="1509"/>
      <c r="DA8" s="1509"/>
      <c r="DB8" s="1509"/>
      <c r="DC8" s="1509"/>
      <c r="DD8" s="1509" t="str">
        <f>MID(SUVAHAVUJ!AF31,11,1)</f>
        <v>0</v>
      </c>
      <c r="DE8" s="1509"/>
      <c r="DF8" s="1509"/>
      <c r="DG8" s="1509"/>
      <c r="DH8" s="1509"/>
      <c r="DI8" s="1525"/>
      <c r="DJ8" s="1507"/>
      <c r="DK8" s="1507"/>
      <c r="DL8" s="1507"/>
      <c r="DM8" s="1507"/>
      <c r="DN8" s="1507"/>
      <c r="DO8" s="1507"/>
      <c r="DP8" s="1507"/>
      <c r="DQ8" s="1507"/>
      <c r="DR8" s="1507"/>
      <c r="DS8" s="1507"/>
      <c r="DT8" s="1507"/>
      <c r="DU8" s="1507"/>
      <c r="DV8" s="1507"/>
      <c r="DW8" s="1507"/>
      <c r="DX8" s="1507"/>
      <c r="DY8" s="1507"/>
      <c r="DZ8" s="1507"/>
      <c r="EA8" s="1507"/>
      <c r="EB8" s="1507"/>
      <c r="EC8" s="1507"/>
      <c r="ED8" s="1507"/>
      <c r="EE8" s="1507"/>
      <c r="EF8" s="1507"/>
      <c r="EG8" s="1507"/>
      <c r="EH8" s="1507"/>
      <c r="EI8" s="1507"/>
      <c r="EJ8" s="1507"/>
      <c r="EK8" s="1507"/>
      <c r="EL8" s="1507"/>
      <c r="EM8" s="1507"/>
      <c r="EN8" s="703"/>
      <c r="EO8" s="704"/>
      <c r="EP8" s="1509" t="str">
        <f>MID(SUVAHAVUJ!AG31,1,1)</f>
        <v xml:space="preserve"> </v>
      </c>
      <c r="EQ8" s="1509"/>
      <c r="ER8" s="1509"/>
      <c r="ES8" s="1509"/>
      <c r="ET8" s="1509"/>
      <c r="EU8" s="1509"/>
      <c r="EV8" s="1509" t="str">
        <f>MID(SUVAHAVUJ!AG31,2,1)</f>
        <v xml:space="preserve"> </v>
      </c>
      <c r="EW8" s="1509"/>
      <c r="EX8" s="1509"/>
      <c r="EY8" s="1509"/>
      <c r="EZ8" s="1509"/>
      <c r="FA8" s="1509" t="str">
        <f>MID(SUVAHAVUJ!AG31,3,1)</f>
        <v xml:space="preserve"> </v>
      </c>
      <c r="FB8" s="1509"/>
      <c r="FC8" s="1509"/>
      <c r="FD8" s="1509"/>
      <c r="FE8" s="1509"/>
      <c r="FF8" s="1509"/>
      <c r="FG8" s="1509" t="str">
        <f>MID(SUVAHAVUJ!AG31,4,1)</f>
        <v xml:space="preserve"> </v>
      </c>
      <c r="FH8" s="1509"/>
      <c r="FI8" s="1509"/>
      <c r="FJ8" s="1509"/>
      <c r="FK8" s="1509"/>
      <c r="FL8" s="1509" t="str">
        <f>MID(SUVAHAVUJ!AG31,5,1)</f>
        <v xml:space="preserve"> </v>
      </c>
      <c r="FM8" s="1509"/>
      <c r="FN8" s="1509"/>
      <c r="FO8" s="1509"/>
      <c r="FP8" s="1509"/>
      <c r="FQ8" s="1509"/>
      <c r="FR8" s="1509" t="str">
        <f>MID(SUVAHAVUJ!AG31,6,1)</f>
        <v xml:space="preserve"> </v>
      </c>
      <c r="FS8" s="1509"/>
      <c r="FT8" s="1509"/>
      <c r="FU8" s="1509"/>
      <c r="FV8" s="1509"/>
      <c r="FW8" s="1509" t="str">
        <f>MID(SUVAHAVUJ!AG31,7,1)</f>
        <v xml:space="preserve"> </v>
      </c>
      <c r="FX8" s="1509"/>
      <c r="FY8" s="1509"/>
      <c r="FZ8" s="1509"/>
      <c r="GA8" s="1509"/>
      <c r="GB8" s="1509"/>
      <c r="GC8" s="1509" t="str">
        <f>MID(SUVAHAVUJ!AG31,8,1)</f>
        <v xml:space="preserve"> </v>
      </c>
      <c r="GD8" s="1509"/>
      <c r="GE8" s="1509"/>
      <c r="GF8" s="1509"/>
      <c r="GG8" s="1509"/>
      <c r="GH8" s="1509" t="str">
        <f>MID(SUVAHAVUJ!AG31,9,1)</f>
        <v xml:space="preserve"> </v>
      </c>
      <c r="GI8" s="1509"/>
      <c r="GJ8" s="1509"/>
      <c r="GK8" s="1509"/>
      <c r="GL8" s="1509"/>
      <c r="GM8" s="1509"/>
      <c r="GN8" s="1509" t="str">
        <f>MID(SUVAHAVUJ!AG31,10,1)</f>
        <v xml:space="preserve"> </v>
      </c>
      <c r="GO8" s="1509"/>
      <c r="GP8" s="1509"/>
      <c r="GQ8" s="1509"/>
      <c r="GR8" s="1509"/>
      <c r="GS8" s="1516" t="str">
        <f>MID(SUVAHAVUJ!AG31,11,1)</f>
        <v>0</v>
      </c>
      <c r="GT8" s="1516"/>
      <c r="GU8" s="1516"/>
      <c r="GV8" s="1516"/>
      <c r="GW8" s="1522"/>
    </row>
    <row r="9" spans="2:205" s="691" customFormat="1" ht="25.5" customHeight="1">
      <c r="B9" s="1521" t="s">
        <v>2549</v>
      </c>
      <c r="C9" s="1521"/>
      <c r="D9" s="1521"/>
      <c r="E9" s="1521"/>
      <c r="F9" s="1521"/>
      <c r="G9" s="1521"/>
      <c r="H9" s="1521"/>
      <c r="I9" s="1521"/>
      <c r="J9" s="1521"/>
      <c r="K9" s="1521"/>
      <c r="L9" s="1518" t="s">
        <v>3374</v>
      </c>
      <c r="M9" s="1519"/>
      <c r="N9" s="1519"/>
      <c r="O9" s="1519"/>
      <c r="P9" s="1519"/>
      <c r="Q9" s="1519"/>
      <c r="R9" s="1519"/>
      <c r="S9" s="1519"/>
      <c r="T9" s="1519"/>
      <c r="U9" s="1519"/>
      <c r="V9" s="1519"/>
      <c r="W9" s="1519"/>
      <c r="X9" s="1519"/>
      <c r="Y9" s="1519"/>
      <c r="Z9" s="1519"/>
      <c r="AA9" s="1519"/>
      <c r="AB9" s="1519"/>
      <c r="AC9" s="1519"/>
      <c r="AD9" s="1519"/>
      <c r="AE9" s="1519"/>
      <c r="AF9" s="1519"/>
      <c r="AG9" s="1519"/>
      <c r="AH9" s="1519"/>
      <c r="AI9" s="1519"/>
      <c r="AJ9" s="1519"/>
      <c r="AK9" s="1519"/>
      <c r="AL9" s="1519"/>
      <c r="AM9" s="1519"/>
      <c r="AN9" s="1519"/>
      <c r="AO9" s="1519"/>
      <c r="AP9" s="1519"/>
      <c r="AQ9" s="1520" t="s">
        <v>2308</v>
      </c>
      <c r="AR9" s="1520"/>
      <c r="AS9" s="1520"/>
      <c r="AT9" s="1520"/>
      <c r="AU9" s="1520"/>
      <c r="AV9" s="1520"/>
      <c r="AW9" s="1520"/>
      <c r="AX9" s="1520"/>
      <c r="AY9" s="703"/>
      <c r="AZ9" s="704"/>
      <c r="BA9" s="1509" t="str">
        <f>MID(SUVAHAVUJ!AD32,1,1)</f>
        <v xml:space="preserve"> </v>
      </c>
      <c r="BB9" s="1509"/>
      <c r="BC9" s="1509"/>
      <c r="BD9" s="1509"/>
      <c r="BE9" s="1509"/>
      <c r="BF9" s="1509"/>
      <c r="BG9" s="1509" t="str">
        <f>MID(SUVAHAVUJ!AD32,2,1)</f>
        <v xml:space="preserve"> </v>
      </c>
      <c r="BH9" s="1509"/>
      <c r="BI9" s="1509"/>
      <c r="BJ9" s="1509"/>
      <c r="BK9" s="1509"/>
      <c r="BL9" s="1509" t="str">
        <f>MID(SUVAHAVUJ!AD32,3,1)</f>
        <v xml:space="preserve"> </v>
      </c>
      <c r="BM9" s="1509"/>
      <c r="BN9" s="1509"/>
      <c r="BO9" s="1509"/>
      <c r="BP9" s="1509"/>
      <c r="BQ9" s="1509"/>
      <c r="BR9" s="1509" t="str">
        <f>MID(SUVAHAVUJ!AD32,4,1)</f>
        <v xml:space="preserve"> </v>
      </c>
      <c r="BS9" s="1509"/>
      <c r="BT9" s="1509"/>
      <c r="BU9" s="1509"/>
      <c r="BV9" s="1509"/>
      <c r="BW9" s="1509" t="str">
        <f>MID(SUVAHAVUJ!AD32,5,1)</f>
        <v xml:space="preserve"> </v>
      </c>
      <c r="BX9" s="1509"/>
      <c r="BY9" s="1509"/>
      <c r="BZ9" s="1509"/>
      <c r="CA9" s="1509"/>
      <c r="CB9" s="1509"/>
      <c r="CC9" s="1509" t="str">
        <f>MID(SUVAHAVUJ!AD32,6,1)</f>
        <v xml:space="preserve"> </v>
      </c>
      <c r="CD9" s="1509"/>
      <c r="CE9" s="1509"/>
      <c r="CF9" s="1509"/>
      <c r="CG9" s="1509"/>
      <c r="CH9" s="1509" t="str">
        <f>MID(SUVAHAVUJ!AD32,7,1)</f>
        <v xml:space="preserve"> </v>
      </c>
      <c r="CI9" s="1509"/>
      <c r="CJ9" s="1509"/>
      <c r="CK9" s="1509"/>
      <c r="CL9" s="1509"/>
      <c r="CM9" s="1509"/>
      <c r="CN9" s="1509" t="str">
        <f>MID(SUVAHAVUJ!AD32,8,1)</f>
        <v xml:space="preserve"> </v>
      </c>
      <c r="CO9" s="1509"/>
      <c r="CP9" s="1509"/>
      <c r="CQ9" s="1509"/>
      <c r="CR9" s="1509"/>
      <c r="CS9" s="1509" t="str">
        <f>MID(SUVAHAVUJ!AD32,9,1)</f>
        <v xml:space="preserve"> </v>
      </c>
      <c r="CT9" s="1509"/>
      <c r="CU9" s="1509"/>
      <c r="CV9" s="1509"/>
      <c r="CW9" s="1509"/>
      <c r="CX9" s="1509"/>
      <c r="CY9" s="1509" t="str">
        <f>MID(SUVAHAVUJ!AD32,10,1)</f>
        <v xml:space="preserve"> </v>
      </c>
      <c r="CZ9" s="1509"/>
      <c r="DA9" s="1509"/>
      <c r="DB9" s="1509"/>
      <c r="DC9" s="1509"/>
      <c r="DD9" s="1509" t="str">
        <f>MID(SUVAHAVUJ!AD32,11,1)</f>
        <v>0</v>
      </c>
      <c r="DE9" s="1509"/>
      <c r="DF9" s="1509"/>
      <c r="DG9" s="1509"/>
      <c r="DH9" s="1509"/>
      <c r="DI9" s="1525"/>
      <c r="DJ9" s="703"/>
      <c r="DK9" s="704"/>
      <c r="DL9" s="1509" t="str">
        <f>MID(SUVAHAVUJ!AE32,1,1)</f>
        <v xml:space="preserve"> </v>
      </c>
      <c r="DM9" s="1509"/>
      <c r="DN9" s="1509"/>
      <c r="DO9" s="1509"/>
      <c r="DP9" s="1509"/>
      <c r="DQ9" s="1509"/>
      <c r="DR9" s="1509" t="str">
        <f>MID(SUVAHAVUJ!AE32,2,1)</f>
        <v xml:space="preserve"> </v>
      </c>
      <c r="DS9" s="1509"/>
      <c r="DT9" s="1509"/>
      <c r="DU9" s="1509"/>
      <c r="DV9" s="1509"/>
      <c r="DW9" s="1509" t="str">
        <f>MID(SUVAHAVUJ!AE32,3,1)</f>
        <v xml:space="preserve"> </v>
      </c>
      <c r="DX9" s="1509"/>
      <c r="DY9" s="1509"/>
      <c r="DZ9" s="1509"/>
      <c r="EA9" s="1509"/>
      <c r="EB9" s="1509"/>
      <c r="EC9" s="1509" t="str">
        <f>MID(SUVAHAVUJ!AE32,4,1)</f>
        <v xml:space="preserve"> </v>
      </c>
      <c r="ED9" s="1509"/>
      <c r="EE9" s="1509"/>
      <c r="EF9" s="1509"/>
      <c r="EG9" s="1509"/>
      <c r="EH9" s="1509" t="str">
        <f>MID(SUVAHAVUJ!AE32,5,1)</f>
        <v xml:space="preserve"> </v>
      </c>
      <c r="EI9" s="1509"/>
      <c r="EJ9" s="1509"/>
      <c r="EK9" s="1509"/>
      <c r="EL9" s="1509"/>
      <c r="EM9" s="1509"/>
      <c r="EN9" s="1509" t="str">
        <f>MID(SUVAHAVUJ!AE32,6,1)</f>
        <v xml:space="preserve"> </v>
      </c>
      <c r="EO9" s="1509"/>
      <c r="EP9" s="1509"/>
      <c r="EQ9" s="1509"/>
      <c r="ER9" s="1509"/>
      <c r="ES9" s="1509" t="str">
        <f>MID(SUVAHAVUJ!AE32,7,1)</f>
        <v xml:space="preserve"> </v>
      </c>
      <c r="ET9" s="1509"/>
      <c r="EU9" s="1509"/>
      <c r="EV9" s="1509"/>
      <c r="EW9" s="1509"/>
      <c r="EX9" s="1509"/>
      <c r="EY9" s="1509" t="str">
        <f>MID(SUVAHAVUJ!AE32,8,1)</f>
        <v xml:space="preserve"> </v>
      </c>
      <c r="EZ9" s="1509"/>
      <c r="FA9" s="1509"/>
      <c r="FB9" s="1509"/>
      <c r="FC9" s="1509"/>
      <c r="FD9" s="1509" t="str">
        <f>MID(SUVAHAVUJ!AE32,9,1)</f>
        <v xml:space="preserve"> </v>
      </c>
      <c r="FE9" s="1509"/>
      <c r="FF9" s="1509"/>
      <c r="FG9" s="1509"/>
      <c r="FH9" s="1509"/>
      <c r="FI9" s="1509"/>
      <c r="FJ9" s="1509" t="str">
        <f>MID(SUVAHAVUJ!AE32,10,1)</f>
        <v xml:space="preserve"> </v>
      </c>
      <c r="FK9" s="1509"/>
      <c r="FL9" s="1509"/>
      <c r="FM9" s="1509"/>
      <c r="FN9" s="1509"/>
      <c r="FO9" s="1516" t="str">
        <f>MID(SUVAHAVUJ!AE32,11,1)</f>
        <v>0</v>
      </c>
      <c r="FP9" s="1516"/>
      <c r="FQ9" s="1516"/>
      <c r="FR9" s="1516"/>
      <c r="FS9" s="1522"/>
      <c r="FT9" s="1506"/>
      <c r="FU9" s="1506"/>
      <c r="FV9" s="1506"/>
      <c r="FW9" s="1506"/>
      <c r="FX9" s="1506"/>
      <c r="FY9" s="1506"/>
      <c r="FZ9" s="1506"/>
      <c r="GA9" s="1506"/>
      <c r="GB9" s="1506"/>
      <c r="GC9" s="1506"/>
      <c r="GD9" s="1506"/>
      <c r="GE9" s="1506"/>
      <c r="GF9" s="1506"/>
      <c r="GG9" s="1506"/>
      <c r="GH9" s="1506"/>
      <c r="GI9" s="1506"/>
      <c r="GJ9" s="1506"/>
      <c r="GK9" s="1506"/>
      <c r="GL9" s="1506"/>
      <c r="GM9" s="1506"/>
      <c r="GN9" s="1506"/>
      <c r="GO9" s="1506"/>
      <c r="GP9" s="1506"/>
      <c r="GQ9" s="1506"/>
      <c r="GR9" s="1506"/>
      <c r="GS9" s="1506"/>
      <c r="GT9" s="1506"/>
      <c r="GU9" s="1506"/>
      <c r="GV9" s="1506"/>
      <c r="GW9" s="1506"/>
    </row>
    <row r="10" spans="2:205" ht="21" customHeight="1">
      <c r="B10" s="1521"/>
      <c r="C10" s="1521"/>
      <c r="D10" s="1521"/>
      <c r="E10" s="1521"/>
      <c r="F10" s="1521"/>
      <c r="G10" s="1521"/>
      <c r="H10" s="1521"/>
      <c r="I10" s="1521"/>
      <c r="J10" s="1521"/>
      <c r="K10" s="1521"/>
      <c r="L10" s="1519"/>
      <c r="M10" s="1519"/>
      <c r="N10" s="1519"/>
      <c r="O10" s="1519"/>
      <c r="P10" s="1519"/>
      <c r="Q10" s="1519"/>
      <c r="R10" s="1519"/>
      <c r="S10" s="1519"/>
      <c r="T10" s="1519"/>
      <c r="U10" s="1519"/>
      <c r="V10" s="1519"/>
      <c r="W10" s="1519"/>
      <c r="X10" s="1519"/>
      <c r="Y10" s="1519"/>
      <c r="Z10" s="1519"/>
      <c r="AA10" s="1519"/>
      <c r="AB10" s="1519"/>
      <c r="AC10" s="1519"/>
      <c r="AD10" s="1519"/>
      <c r="AE10" s="1519"/>
      <c r="AF10" s="1519"/>
      <c r="AG10" s="1519"/>
      <c r="AH10" s="1519"/>
      <c r="AI10" s="1519"/>
      <c r="AJ10" s="1519"/>
      <c r="AK10" s="1519"/>
      <c r="AL10" s="1519"/>
      <c r="AM10" s="1519"/>
      <c r="AN10" s="1519"/>
      <c r="AO10" s="1519"/>
      <c r="AP10" s="1519"/>
      <c r="AQ10" s="1520"/>
      <c r="AR10" s="1520"/>
      <c r="AS10" s="1520"/>
      <c r="AT10" s="1520"/>
      <c r="AU10" s="1520"/>
      <c r="AV10" s="1520"/>
      <c r="AW10" s="1520"/>
      <c r="AX10" s="1520"/>
      <c r="AY10" s="703"/>
      <c r="AZ10" s="704"/>
      <c r="BA10" s="1509" t="str">
        <f>MID(SUVAHAVUJ!AF32,1,1)</f>
        <v xml:space="preserve"> </v>
      </c>
      <c r="BB10" s="1509"/>
      <c r="BC10" s="1509"/>
      <c r="BD10" s="1509"/>
      <c r="BE10" s="1509"/>
      <c r="BF10" s="1509"/>
      <c r="BG10" s="1509" t="str">
        <f>MID(SUVAHAVUJ!AF32,2,1)</f>
        <v xml:space="preserve"> </v>
      </c>
      <c r="BH10" s="1509"/>
      <c r="BI10" s="1509"/>
      <c r="BJ10" s="1509"/>
      <c r="BK10" s="1509"/>
      <c r="BL10" s="1509" t="str">
        <f>MID(SUVAHAVUJ!AF32,3,1)</f>
        <v xml:space="preserve"> </v>
      </c>
      <c r="BM10" s="1509"/>
      <c r="BN10" s="1509"/>
      <c r="BO10" s="1509"/>
      <c r="BP10" s="1509"/>
      <c r="BQ10" s="1509"/>
      <c r="BR10" s="1509" t="str">
        <f>MID(SUVAHAVUJ!AF32,4,1)</f>
        <v xml:space="preserve"> </v>
      </c>
      <c r="BS10" s="1509"/>
      <c r="BT10" s="1509"/>
      <c r="BU10" s="1509"/>
      <c r="BV10" s="1509"/>
      <c r="BW10" s="1509" t="str">
        <f>MID(SUVAHAVUJ!AF32,5,1)</f>
        <v xml:space="preserve"> </v>
      </c>
      <c r="BX10" s="1509"/>
      <c r="BY10" s="1509"/>
      <c r="BZ10" s="1509"/>
      <c r="CA10" s="1509"/>
      <c r="CB10" s="1509"/>
      <c r="CC10" s="1509" t="str">
        <f>MID(SUVAHAVUJ!AF32,6,1)</f>
        <v xml:space="preserve"> </v>
      </c>
      <c r="CD10" s="1509"/>
      <c r="CE10" s="1509"/>
      <c r="CF10" s="1509"/>
      <c r="CG10" s="1509"/>
      <c r="CH10" s="1509" t="str">
        <f>MID(SUVAHAVUJ!AF32,7,1)</f>
        <v xml:space="preserve"> </v>
      </c>
      <c r="CI10" s="1509"/>
      <c r="CJ10" s="1509"/>
      <c r="CK10" s="1509"/>
      <c r="CL10" s="1509"/>
      <c r="CM10" s="1509"/>
      <c r="CN10" s="1509" t="str">
        <f>MID(SUVAHAVUJ!AF32,8,1)</f>
        <v xml:space="preserve"> </v>
      </c>
      <c r="CO10" s="1509"/>
      <c r="CP10" s="1509"/>
      <c r="CQ10" s="1509"/>
      <c r="CR10" s="1509"/>
      <c r="CS10" s="1509" t="str">
        <f>MID(SUVAHAVUJ!AF32,9,1)</f>
        <v xml:space="preserve"> </v>
      </c>
      <c r="CT10" s="1509"/>
      <c r="CU10" s="1509"/>
      <c r="CV10" s="1509"/>
      <c r="CW10" s="1509"/>
      <c r="CX10" s="1509"/>
      <c r="CY10" s="1509" t="str">
        <f>MID(SUVAHAVUJ!AF32,10,1)</f>
        <v xml:space="preserve"> </v>
      </c>
      <c r="CZ10" s="1509"/>
      <c r="DA10" s="1509"/>
      <c r="DB10" s="1509"/>
      <c r="DC10" s="1509"/>
      <c r="DD10" s="1509" t="str">
        <f>MID(SUVAHAVUJ!AF32,11,1)</f>
        <v>0</v>
      </c>
      <c r="DE10" s="1509"/>
      <c r="DF10" s="1509"/>
      <c r="DG10" s="1509"/>
      <c r="DH10" s="1509"/>
      <c r="DI10" s="1525"/>
      <c r="DJ10" s="1507"/>
      <c r="DK10" s="1507"/>
      <c r="DL10" s="1507"/>
      <c r="DM10" s="1507"/>
      <c r="DN10" s="1507"/>
      <c r="DO10" s="1507"/>
      <c r="DP10" s="1507"/>
      <c r="DQ10" s="1507"/>
      <c r="DR10" s="1507"/>
      <c r="DS10" s="1507"/>
      <c r="DT10" s="1507"/>
      <c r="DU10" s="1507"/>
      <c r="DV10" s="1507"/>
      <c r="DW10" s="1507"/>
      <c r="DX10" s="1507"/>
      <c r="DY10" s="1507"/>
      <c r="DZ10" s="1507"/>
      <c r="EA10" s="1507"/>
      <c r="EB10" s="1507"/>
      <c r="EC10" s="1507"/>
      <c r="ED10" s="1507"/>
      <c r="EE10" s="1507"/>
      <c r="EF10" s="1507"/>
      <c r="EG10" s="1507"/>
      <c r="EH10" s="1507"/>
      <c r="EI10" s="1507"/>
      <c r="EJ10" s="1507"/>
      <c r="EK10" s="1507"/>
      <c r="EL10" s="1507"/>
      <c r="EM10" s="1507"/>
      <c r="EN10" s="703"/>
      <c r="EO10" s="704"/>
      <c r="EP10" s="1509" t="str">
        <f>MID(SUVAHAVUJ!AG32,1,1)</f>
        <v xml:space="preserve"> </v>
      </c>
      <c r="EQ10" s="1509"/>
      <c r="ER10" s="1509"/>
      <c r="ES10" s="1509"/>
      <c r="ET10" s="1509"/>
      <c r="EU10" s="1509"/>
      <c r="EV10" s="1509" t="str">
        <f>MID(SUVAHAVUJ!AG32,2,1)</f>
        <v xml:space="preserve"> </v>
      </c>
      <c r="EW10" s="1509"/>
      <c r="EX10" s="1509"/>
      <c r="EY10" s="1509"/>
      <c r="EZ10" s="1509"/>
      <c r="FA10" s="1509" t="str">
        <f>MID(SUVAHAVUJ!AG32,3,1)</f>
        <v xml:space="preserve"> </v>
      </c>
      <c r="FB10" s="1509"/>
      <c r="FC10" s="1509"/>
      <c r="FD10" s="1509"/>
      <c r="FE10" s="1509"/>
      <c r="FF10" s="1509"/>
      <c r="FG10" s="1509" t="str">
        <f>MID(SUVAHAVUJ!AG32,4,1)</f>
        <v xml:space="preserve"> </v>
      </c>
      <c r="FH10" s="1509"/>
      <c r="FI10" s="1509"/>
      <c r="FJ10" s="1509"/>
      <c r="FK10" s="1509"/>
      <c r="FL10" s="1509" t="str">
        <f>MID(SUVAHAVUJ!AG32,5,1)</f>
        <v xml:space="preserve"> </v>
      </c>
      <c r="FM10" s="1509"/>
      <c r="FN10" s="1509"/>
      <c r="FO10" s="1509"/>
      <c r="FP10" s="1509"/>
      <c r="FQ10" s="1509"/>
      <c r="FR10" s="1509" t="str">
        <f>MID(SUVAHAVUJ!AG32,6,1)</f>
        <v xml:space="preserve"> </v>
      </c>
      <c r="FS10" s="1509"/>
      <c r="FT10" s="1509"/>
      <c r="FU10" s="1509"/>
      <c r="FV10" s="1509"/>
      <c r="FW10" s="1509" t="str">
        <f>MID(SUVAHAVUJ!AG32,7,1)</f>
        <v xml:space="preserve"> </v>
      </c>
      <c r="FX10" s="1509"/>
      <c r="FY10" s="1509"/>
      <c r="FZ10" s="1509"/>
      <c r="GA10" s="1509"/>
      <c r="GB10" s="1509"/>
      <c r="GC10" s="1509" t="str">
        <f>MID(SUVAHAVUJ!AG32,8,1)</f>
        <v xml:space="preserve"> </v>
      </c>
      <c r="GD10" s="1509"/>
      <c r="GE10" s="1509"/>
      <c r="GF10" s="1509"/>
      <c r="GG10" s="1509"/>
      <c r="GH10" s="1509" t="str">
        <f>MID(SUVAHAVUJ!AG32,9,1)</f>
        <v xml:space="preserve"> </v>
      </c>
      <c r="GI10" s="1509"/>
      <c r="GJ10" s="1509"/>
      <c r="GK10" s="1509"/>
      <c r="GL10" s="1509"/>
      <c r="GM10" s="1509"/>
      <c r="GN10" s="1509" t="str">
        <f>MID(SUVAHAVUJ!AG32,10,1)</f>
        <v xml:space="preserve"> </v>
      </c>
      <c r="GO10" s="1509"/>
      <c r="GP10" s="1509"/>
      <c r="GQ10" s="1509"/>
      <c r="GR10" s="1509"/>
      <c r="GS10" s="1516" t="str">
        <f>MID(SUVAHAVUJ!AG32,11,1)</f>
        <v>0</v>
      </c>
      <c r="GT10" s="1516"/>
      <c r="GU10" s="1516"/>
      <c r="GV10" s="1516"/>
      <c r="GW10" s="1522"/>
    </row>
    <row r="11" spans="2:205" s="691" customFormat="1" ht="23.25" customHeight="1">
      <c r="B11" s="1521" t="s">
        <v>2584</v>
      </c>
      <c r="C11" s="1521"/>
      <c r="D11" s="1521"/>
      <c r="E11" s="1521"/>
      <c r="F11" s="1521"/>
      <c r="G11" s="1521"/>
      <c r="H11" s="1521"/>
      <c r="I11" s="1521"/>
      <c r="J11" s="1521"/>
      <c r="K11" s="1521"/>
      <c r="L11" s="1518" t="s">
        <v>3375</v>
      </c>
      <c r="M11" s="1519"/>
      <c r="N11" s="1519"/>
      <c r="O11" s="1519"/>
      <c r="P11" s="1519"/>
      <c r="Q11" s="1519"/>
      <c r="R11" s="1519"/>
      <c r="S11" s="1519"/>
      <c r="T11" s="1519"/>
      <c r="U11" s="1519"/>
      <c r="V11" s="1519"/>
      <c r="W11" s="1519"/>
      <c r="X11" s="1519"/>
      <c r="Y11" s="1519"/>
      <c r="Z11" s="1519"/>
      <c r="AA11" s="1519"/>
      <c r="AB11" s="1519"/>
      <c r="AC11" s="1519"/>
      <c r="AD11" s="1519"/>
      <c r="AE11" s="1519"/>
      <c r="AF11" s="1519"/>
      <c r="AG11" s="1519"/>
      <c r="AH11" s="1519"/>
      <c r="AI11" s="1519"/>
      <c r="AJ11" s="1519"/>
      <c r="AK11" s="1519"/>
      <c r="AL11" s="1519"/>
      <c r="AM11" s="1519"/>
      <c r="AN11" s="1519"/>
      <c r="AO11" s="1519"/>
      <c r="AP11" s="1519"/>
      <c r="AQ11" s="1520" t="s">
        <v>949</v>
      </c>
      <c r="AR11" s="1520"/>
      <c r="AS11" s="1520"/>
      <c r="AT11" s="1520"/>
      <c r="AU11" s="1520"/>
      <c r="AV11" s="1520"/>
      <c r="AW11" s="1520"/>
      <c r="AX11" s="1520"/>
      <c r="AY11" s="703"/>
      <c r="AZ11" s="704"/>
      <c r="BA11" s="1509" t="str">
        <f>MID(SUVAHAVUJ!AD33,1,1)</f>
        <v xml:space="preserve"> </v>
      </c>
      <c r="BB11" s="1509"/>
      <c r="BC11" s="1509"/>
      <c r="BD11" s="1509"/>
      <c r="BE11" s="1509"/>
      <c r="BF11" s="1509"/>
      <c r="BG11" s="1509" t="str">
        <f>MID(SUVAHAVUJ!AD33,2,1)</f>
        <v xml:space="preserve"> </v>
      </c>
      <c r="BH11" s="1509"/>
      <c r="BI11" s="1509"/>
      <c r="BJ11" s="1509"/>
      <c r="BK11" s="1509"/>
      <c r="BL11" s="1509" t="str">
        <f>MID(SUVAHAVUJ!AD33,3,1)</f>
        <v xml:space="preserve"> </v>
      </c>
      <c r="BM11" s="1509"/>
      <c r="BN11" s="1509"/>
      <c r="BO11" s="1509"/>
      <c r="BP11" s="1509"/>
      <c r="BQ11" s="1509"/>
      <c r="BR11" s="1509" t="str">
        <f>MID(SUVAHAVUJ!AD33,4,1)</f>
        <v xml:space="preserve"> </v>
      </c>
      <c r="BS11" s="1509"/>
      <c r="BT11" s="1509"/>
      <c r="BU11" s="1509"/>
      <c r="BV11" s="1509"/>
      <c r="BW11" s="1509" t="str">
        <f>MID(SUVAHAVUJ!AD33,5,1)</f>
        <v xml:space="preserve"> </v>
      </c>
      <c r="BX11" s="1509"/>
      <c r="BY11" s="1509"/>
      <c r="BZ11" s="1509"/>
      <c r="CA11" s="1509"/>
      <c r="CB11" s="1509"/>
      <c r="CC11" s="1509" t="str">
        <f>MID(SUVAHAVUJ!AD33,6,1)</f>
        <v xml:space="preserve"> </v>
      </c>
      <c r="CD11" s="1509"/>
      <c r="CE11" s="1509"/>
      <c r="CF11" s="1509"/>
      <c r="CG11" s="1509"/>
      <c r="CH11" s="1509" t="str">
        <f>MID(SUVAHAVUJ!AD33,7,1)</f>
        <v xml:space="preserve"> </v>
      </c>
      <c r="CI11" s="1509"/>
      <c r="CJ11" s="1509"/>
      <c r="CK11" s="1509"/>
      <c r="CL11" s="1509"/>
      <c r="CM11" s="1509"/>
      <c r="CN11" s="1509" t="str">
        <f>MID(SUVAHAVUJ!AD33,8,1)</f>
        <v xml:space="preserve"> </v>
      </c>
      <c r="CO11" s="1509"/>
      <c r="CP11" s="1509"/>
      <c r="CQ11" s="1509"/>
      <c r="CR11" s="1509"/>
      <c r="CS11" s="1509" t="str">
        <f>MID(SUVAHAVUJ!AD33,9,1)</f>
        <v xml:space="preserve"> </v>
      </c>
      <c r="CT11" s="1509"/>
      <c r="CU11" s="1509"/>
      <c r="CV11" s="1509"/>
      <c r="CW11" s="1509"/>
      <c r="CX11" s="1509"/>
      <c r="CY11" s="1509" t="str">
        <f>MID(SUVAHAVUJ!AD33,10,1)</f>
        <v xml:space="preserve"> </v>
      </c>
      <c r="CZ11" s="1509"/>
      <c r="DA11" s="1509"/>
      <c r="DB11" s="1509"/>
      <c r="DC11" s="1509"/>
      <c r="DD11" s="1509" t="str">
        <f>MID(SUVAHAVUJ!AD33,11,1)</f>
        <v>0</v>
      </c>
      <c r="DE11" s="1509"/>
      <c r="DF11" s="1509"/>
      <c r="DG11" s="1509"/>
      <c r="DH11" s="1509"/>
      <c r="DI11" s="1525"/>
      <c r="DJ11" s="703"/>
      <c r="DK11" s="704"/>
      <c r="DL11" s="1509" t="str">
        <f>MID(SUVAHAVUJ!AE33,1,1)</f>
        <v xml:space="preserve"> </v>
      </c>
      <c r="DM11" s="1509"/>
      <c r="DN11" s="1509"/>
      <c r="DO11" s="1509"/>
      <c r="DP11" s="1509"/>
      <c r="DQ11" s="1509"/>
      <c r="DR11" s="1509" t="str">
        <f>MID(SUVAHAVUJ!AE33,2,1)</f>
        <v xml:space="preserve"> </v>
      </c>
      <c r="DS11" s="1509"/>
      <c r="DT11" s="1509"/>
      <c r="DU11" s="1509"/>
      <c r="DV11" s="1509"/>
      <c r="DW11" s="1509" t="str">
        <f>MID(SUVAHAVUJ!AE33,3,1)</f>
        <v xml:space="preserve"> </v>
      </c>
      <c r="DX11" s="1509"/>
      <c r="DY11" s="1509"/>
      <c r="DZ11" s="1509"/>
      <c r="EA11" s="1509"/>
      <c r="EB11" s="1509"/>
      <c r="EC11" s="1509" t="str">
        <f>MID(SUVAHAVUJ!AE33,4,1)</f>
        <v xml:space="preserve"> </v>
      </c>
      <c r="ED11" s="1509"/>
      <c r="EE11" s="1509"/>
      <c r="EF11" s="1509"/>
      <c r="EG11" s="1509"/>
      <c r="EH11" s="1509" t="str">
        <f>MID(SUVAHAVUJ!AE33,5,1)</f>
        <v xml:space="preserve"> </v>
      </c>
      <c r="EI11" s="1509"/>
      <c r="EJ11" s="1509"/>
      <c r="EK11" s="1509"/>
      <c r="EL11" s="1509"/>
      <c r="EM11" s="1509"/>
      <c r="EN11" s="1509" t="str">
        <f>MID(SUVAHAVUJ!AE33,6,1)</f>
        <v xml:space="preserve"> </v>
      </c>
      <c r="EO11" s="1509"/>
      <c r="EP11" s="1509"/>
      <c r="EQ11" s="1509"/>
      <c r="ER11" s="1509"/>
      <c r="ES11" s="1509" t="str">
        <f>MID(SUVAHAVUJ!AE33,7,1)</f>
        <v xml:space="preserve"> </v>
      </c>
      <c r="ET11" s="1509"/>
      <c r="EU11" s="1509"/>
      <c r="EV11" s="1509"/>
      <c r="EW11" s="1509"/>
      <c r="EX11" s="1509"/>
      <c r="EY11" s="1509" t="str">
        <f>MID(SUVAHAVUJ!AE33,8,1)</f>
        <v xml:space="preserve"> </v>
      </c>
      <c r="EZ11" s="1509"/>
      <c r="FA11" s="1509"/>
      <c r="FB11" s="1509"/>
      <c r="FC11" s="1509"/>
      <c r="FD11" s="1509" t="str">
        <f>MID(SUVAHAVUJ!AE33,9,1)</f>
        <v xml:space="preserve"> </v>
      </c>
      <c r="FE11" s="1509"/>
      <c r="FF11" s="1509"/>
      <c r="FG11" s="1509"/>
      <c r="FH11" s="1509"/>
      <c r="FI11" s="1509"/>
      <c r="FJ11" s="1509" t="str">
        <f>MID(SUVAHAVUJ!AE33,10,1)</f>
        <v xml:space="preserve"> </v>
      </c>
      <c r="FK11" s="1509"/>
      <c r="FL11" s="1509"/>
      <c r="FM11" s="1509"/>
      <c r="FN11" s="1509"/>
      <c r="FO11" s="1516" t="str">
        <f>MID(SUVAHAVUJ!AE33,11,1)</f>
        <v>0</v>
      </c>
      <c r="FP11" s="1516"/>
      <c r="FQ11" s="1516"/>
      <c r="FR11" s="1516"/>
      <c r="FS11" s="1522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6"/>
      <c r="GL11" s="1506"/>
      <c r="GM11" s="1506"/>
      <c r="GN11" s="1506"/>
      <c r="GO11" s="1506"/>
      <c r="GP11" s="1506"/>
      <c r="GQ11" s="1506"/>
      <c r="GR11" s="1506"/>
      <c r="GS11" s="1506"/>
      <c r="GT11" s="1506"/>
      <c r="GU11" s="1506"/>
      <c r="GV11" s="1506"/>
      <c r="GW11" s="1506"/>
    </row>
    <row r="12" spans="2:205" ht="23.25" customHeight="1">
      <c r="B12" s="1521"/>
      <c r="C12" s="1521"/>
      <c r="D12" s="1521"/>
      <c r="E12" s="1521"/>
      <c r="F12" s="1521"/>
      <c r="G12" s="1521"/>
      <c r="H12" s="1521"/>
      <c r="I12" s="1521"/>
      <c r="J12" s="1521"/>
      <c r="K12" s="1521"/>
      <c r="L12" s="1519"/>
      <c r="M12" s="1519"/>
      <c r="N12" s="1519"/>
      <c r="O12" s="1519"/>
      <c r="P12" s="1519"/>
      <c r="Q12" s="1519"/>
      <c r="R12" s="1519"/>
      <c r="S12" s="1519"/>
      <c r="T12" s="1519"/>
      <c r="U12" s="1519"/>
      <c r="V12" s="1519"/>
      <c r="W12" s="1519"/>
      <c r="X12" s="1519"/>
      <c r="Y12" s="1519"/>
      <c r="Z12" s="1519"/>
      <c r="AA12" s="1519"/>
      <c r="AB12" s="1519"/>
      <c r="AC12" s="1519"/>
      <c r="AD12" s="1519"/>
      <c r="AE12" s="1519"/>
      <c r="AF12" s="1519"/>
      <c r="AG12" s="1519"/>
      <c r="AH12" s="1519"/>
      <c r="AI12" s="1519"/>
      <c r="AJ12" s="1519"/>
      <c r="AK12" s="1519"/>
      <c r="AL12" s="1519"/>
      <c r="AM12" s="1519"/>
      <c r="AN12" s="1519"/>
      <c r="AO12" s="1519"/>
      <c r="AP12" s="1519"/>
      <c r="AQ12" s="1520"/>
      <c r="AR12" s="1520"/>
      <c r="AS12" s="1520"/>
      <c r="AT12" s="1520"/>
      <c r="AU12" s="1520"/>
      <c r="AV12" s="1520"/>
      <c r="AW12" s="1520"/>
      <c r="AX12" s="1520"/>
      <c r="AY12" s="703"/>
      <c r="AZ12" s="704"/>
      <c r="BA12" s="1509" t="str">
        <f>MID(SUVAHAVUJ!AF33,1,1)</f>
        <v xml:space="preserve"> </v>
      </c>
      <c r="BB12" s="1509"/>
      <c r="BC12" s="1509"/>
      <c r="BD12" s="1509"/>
      <c r="BE12" s="1509"/>
      <c r="BF12" s="1509"/>
      <c r="BG12" s="1509" t="str">
        <f>MID(SUVAHAVUJ!AF33,2,1)</f>
        <v xml:space="preserve"> </v>
      </c>
      <c r="BH12" s="1509"/>
      <c r="BI12" s="1509"/>
      <c r="BJ12" s="1509"/>
      <c r="BK12" s="1509"/>
      <c r="BL12" s="1509" t="str">
        <f>MID(SUVAHAVUJ!AF33,3,1)</f>
        <v xml:space="preserve"> </v>
      </c>
      <c r="BM12" s="1509"/>
      <c r="BN12" s="1509"/>
      <c r="BO12" s="1509"/>
      <c r="BP12" s="1509"/>
      <c r="BQ12" s="1509"/>
      <c r="BR12" s="1509" t="str">
        <f>MID(SUVAHAVUJ!AF33,4,1)</f>
        <v xml:space="preserve"> </v>
      </c>
      <c r="BS12" s="1509"/>
      <c r="BT12" s="1509"/>
      <c r="BU12" s="1509"/>
      <c r="BV12" s="1509"/>
      <c r="BW12" s="1509" t="str">
        <f>MID(SUVAHAVUJ!AF33,5,1)</f>
        <v xml:space="preserve"> </v>
      </c>
      <c r="BX12" s="1509"/>
      <c r="BY12" s="1509"/>
      <c r="BZ12" s="1509"/>
      <c r="CA12" s="1509"/>
      <c r="CB12" s="1509"/>
      <c r="CC12" s="1509" t="str">
        <f>MID(SUVAHAVUJ!AF33,6,1)</f>
        <v xml:space="preserve"> </v>
      </c>
      <c r="CD12" s="1509"/>
      <c r="CE12" s="1509"/>
      <c r="CF12" s="1509"/>
      <c r="CG12" s="1509"/>
      <c r="CH12" s="1509" t="str">
        <f>MID(SUVAHAVUJ!AF33,7,1)</f>
        <v xml:space="preserve"> </v>
      </c>
      <c r="CI12" s="1509"/>
      <c r="CJ12" s="1509"/>
      <c r="CK12" s="1509"/>
      <c r="CL12" s="1509"/>
      <c r="CM12" s="1509"/>
      <c r="CN12" s="1509" t="str">
        <f>MID(SUVAHAVUJ!AF33,8,1)</f>
        <v xml:space="preserve"> </v>
      </c>
      <c r="CO12" s="1509"/>
      <c r="CP12" s="1509"/>
      <c r="CQ12" s="1509"/>
      <c r="CR12" s="1509"/>
      <c r="CS12" s="1509" t="str">
        <f>MID(SUVAHAVUJ!AF33,9,1)</f>
        <v xml:space="preserve"> </v>
      </c>
      <c r="CT12" s="1509"/>
      <c r="CU12" s="1509"/>
      <c r="CV12" s="1509"/>
      <c r="CW12" s="1509"/>
      <c r="CX12" s="1509"/>
      <c r="CY12" s="1509" t="str">
        <f>MID(SUVAHAVUJ!AF33,10,1)</f>
        <v xml:space="preserve"> </v>
      </c>
      <c r="CZ12" s="1509"/>
      <c r="DA12" s="1509"/>
      <c r="DB12" s="1509"/>
      <c r="DC12" s="1509"/>
      <c r="DD12" s="1509" t="str">
        <f>MID(SUVAHAVUJ!AF33,11,1)</f>
        <v>0</v>
      </c>
      <c r="DE12" s="1509"/>
      <c r="DF12" s="1509"/>
      <c r="DG12" s="1509"/>
      <c r="DH12" s="1509"/>
      <c r="DI12" s="1525"/>
      <c r="DJ12" s="1507"/>
      <c r="DK12" s="1507"/>
      <c r="DL12" s="1507"/>
      <c r="DM12" s="1507"/>
      <c r="DN12" s="1507"/>
      <c r="DO12" s="1507"/>
      <c r="DP12" s="1507"/>
      <c r="DQ12" s="1507"/>
      <c r="DR12" s="1507"/>
      <c r="DS12" s="1507"/>
      <c r="DT12" s="1507"/>
      <c r="DU12" s="1507"/>
      <c r="DV12" s="1507"/>
      <c r="DW12" s="1507"/>
      <c r="DX12" s="1507"/>
      <c r="DY12" s="1507"/>
      <c r="DZ12" s="1507"/>
      <c r="EA12" s="1507"/>
      <c r="EB12" s="1507"/>
      <c r="EC12" s="1507"/>
      <c r="ED12" s="1507"/>
      <c r="EE12" s="1507"/>
      <c r="EF12" s="1507"/>
      <c r="EG12" s="1507"/>
      <c r="EH12" s="1507"/>
      <c r="EI12" s="1507"/>
      <c r="EJ12" s="1507"/>
      <c r="EK12" s="1507"/>
      <c r="EL12" s="1507"/>
      <c r="EM12" s="1507"/>
      <c r="EN12" s="703"/>
      <c r="EO12" s="704"/>
      <c r="EP12" s="1509" t="str">
        <f>MID(SUVAHAVUJ!AG33,1,1)</f>
        <v xml:space="preserve"> </v>
      </c>
      <c r="EQ12" s="1509"/>
      <c r="ER12" s="1509"/>
      <c r="ES12" s="1509"/>
      <c r="ET12" s="1509"/>
      <c r="EU12" s="1509"/>
      <c r="EV12" s="1509" t="str">
        <f>MID(SUVAHAVUJ!AG33,2,1)</f>
        <v xml:space="preserve"> </v>
      </c>
      <c r="EW12" s="1509"/>
      <c r="EX12" s="1509"/>
      <c r="EY12" s="1509"/>
      <c r="EZ12" s="1509"/>
      <c r="FA12" s="1509" t="str">
        <f>MID(SUVAHAVUJ!AG33,3,1)</f>
        <v xml:space="preserve"> </v>
      </c>
      <c r="FB12" s="1509"/>
      <c r="FC12" s="1509"/>
      <c r="FD12" s="1509"/>
      <c r="FE12" s="1509"/>
      <c r="FF12" s="1509"/>
      <c r="FG12" s="1509" t="str">
        <f>MID(SUVAHAVUJ!AG33,4,1)</f>
        <v xml:space="preserve"> </v>
      </c>
      <c r="FH12" s="1509"/>
      <c r="FI12" s="1509"/>
      <c r="FJ12" s="1509"/>
      <c r="FK12" s="1509"/>
      <c r="FL12" s="1509" t="str">
        <f>MID(SUVAHAVUJ!AG33,5,1)</f>
        <v xml:space="preserve"> </v>
      </c>
      <c r="FM12" s="1509"/>
      <c r="FN12" s="1509"/>
      <c r="FO12" s="1509"/>
      <c r="FP12" s="1509"/>
      <c r="FQ12" s="1509"/>
      <c r="FR12" s="1509" t="str">
        <f>MID(SUVAHAVUJ!AG33,6,1)</f>
        <v xml:space="preserve"> </v>
      </c>
      <c r="FS12" s="1509"/>
      <c r="FT12" s="1509"/>
      <c r="FU12" s="1509"/>
      <c r="FV12" s="1509"/>
      <c r="FW12" s="1509" t="str">
        <f>MID(SUVAHAVUJ!AG33,7,1)</f>
        <v xml:space="preserve"> </v>
      </c>
      <c r="FX12" s="1509"/>
      <c r="FY12" s="1509"/>
      <c r="FZ12" s="1509"/>
      <c r="GA12" s="1509"/>
      <c r="GB12" s="1509"/>
      <c r="GC12" s="1509" t="str">
        <f>MID(SUVAHAVUJ!AG33,8,1)</f>
        <v xml:space="preserve"> </v>
      </c>
      <c r="GD12" s="1509"/>
      <c r="GE12" s="1509"/>
      <c r="GF12" s="1509"/>
      <c r="GG12" s="1509"/>
      <c r="GH12" s="1509" t="str">
        <f>MID(SUVAHAVUJ!AG33,9,1)</f>
        <v xml:space="preserve"> </v>
      </c>
      <c r="GI12" s="1509"/>
      <c r="GJ12" s="1509"/>
      <c r="GK12" s="1509"/>
      <c r="GL12" s="1509"/>
      <c r="GM12" s="1509"/>
      <c r="GN12" s="1509" t="str">
        <f>MID(SUVAHAVUJ!AG33,10,1)</f>
        <v xml:space="preserve"> </v>
      </c>
      <c r="GO12" s="1509"/>
      <c r="GP12" s="1509"/>
      <c r="GQ12" s="1509"/>
      <c r="GR12" s="1509"/>
      <c r="GS12" s="1516" t="str">
        <f>MID(SUVAHAVUJ!AG33,11,1)</f>
        <v>0</v>
      </c>
      <c r="GT12" s="1516"/>
      <c r="GU12" s="1516"/>
      <c r="GV12" s="1516"/>
      <c r="GW12" s="1522"/>
    </row>
    <row r="13" spans="2:205" s="691" customFormat="1" ht="23.25" customHeight="1">
      <c r="B13" s="1521" t="s">
        <v>2588</v>
      </c>
      <c r="C13" s="1521"/>
      <c r="D13" s="1521"/>
      <c r="E13" s="1521"/>
      <c r="F13" s="1521"/>
      <c r="G13" s="1521"/>
      <c r="H13" s="1521"/>
      <c r="I13" s="1521"/>
      <c r="J13" s="1521"/>
      <c r="K13" s="1521"/>
      <c r="L13" s="1518" t="s">
        <v>3376</v>
      </c>
      <c r="M13" s="1519"/>
      <c r="N13" s="1519"/>
      <c r="O13" s="1519"/>
      <c r="P13" s="1519"/>
      <c r="Q13" s="1519"/>
      <c r="R13" s="1519"/>
      <c r="S13" s="1519"/>
      <c r="T13" s="1519"/>
      <c r="U13" s="1519"/>
      <c r="V13" s="1519"/>
      <c r="W13" s="1519"/>
      <c r="X13" s="1519"/>
      <c r="Y13" s="1519"/>
      <c r="Z13" s="1519"/>
      <c r="AA13" s="1519"/>
      <c r="AB13" s="1519"/>
      <c r="AC13" s="1519"/>
      <c r="AD13" s="1519"/>
      <c r="AE13" s="1519"/>
      <c r="AF13" s="1519"/>
      <c r="AG13" s="1519"/>
      <c r="AH13" s="1519"/>
      <c r="AI13" s="1519"/>
      <c r="AJ13" s="1519"/>
      <c r="AK13" s="1519"/>
      <c r="AL13" s="1519"/>
      <c r="AM13" s="1519"/>
      <c r="AN13" s="1519"/>
      <c r="AO13" s="1519"/>
      <c r="AP13" s="1519"/>
      <c r="AQ13" s="1520" t="s">
        <v>938</v>
      </c>
      <c r="AR13" s="1520"/>
      <c r="AS13" s="1520"/>
      <c r="AT13" s="1520"/>
      <c r="AU13" s="1520"/>
      <c r="AV13" s="1520"/>
      <c r="AW13" s="1520"/>
      <c r="AX13" s="1520"/>
      <c r="AY13" s="703"/>
      <c r="AZ13" s="704"/>
      <c r="BA13" s="1509" t="str">
        <f>MID(SUVAHAVUJ!AD34,1,1)</f>
        <v xml:space="preserve"> </v>
      </c>
      <c r="BB13" s="1509"/>
      <c r="BC13" s="1509"/>
      <c r="BD13" s="1509"/>
      <c r="BE13" s="1509"/>
      <c r="BF13" s="1509"/>
      <c r="BG13" s="1509" t="str">
        <f>MID(SUVAHAVUJ!AD34,2,1)</f>
        <v xml:space="preserve"> </v>
      </c>
      <c r="BH13" s="1509"/>
      <c r="BI13" s="1509"/>
      <c r="BJ13" s="1509"/>
      <c r="BK13" s="1509"/>
      <c r="BL13" s="1509" t="str">
        <f>MID(SUVAHAVUJ!AD34,3,1)</f>
        <v xml:space="preserve"> </v>
      </c>
      <c r="BM13" s="1509"/>
      <c r="BN13" s="1509"/>
      <c r="BO13" s="1509"/>
      <c r="BP13" s="1509"/>
      <c r="BQ13" s="1509"/>
      <c r="BR13" s="1509" t="str">
        <f>MID(SUVAHAVUJ!AD34,4,1)</f>
        <v xml:space="preserve"> </v>
      </c>
      <c r="BS13" s="1509"/>
      <c r="BT13" s="1509"/>
      <c r="BU13" s="1509"/>
      <c r="BV13" s="1509"/>
      <c r="BW13" s="1509" t="str">
        <f>MID(SUVAHAVUJ!AD34,5,1)</f>
        <v xml:space="preserve"> </v>
      </c>
      <c r="BX13" s="1509"/>
      <c r="BY13" s="1509"/>
      <c r="BZ13" s="1509"/>
      <c r="CA13" s="1509"/>
      <c r="CB13" s="1509"/>
      <c r="CC13" s="1509" t="str">
        <f>MID(SUVAHAVUJ!AD34,6,1)</f>
        <v xml:space="preserve"> </v>
      </c>
      <c r="CD13" s="1509"/>
      <c r="CE13" s="1509"/>
      <c r="CF13" s="1509"/>
      <c r="CG13" s="1509"/>
      <c r="CH13" s="1509" t="str">
        <f>MID(SUVAHAVUJ!AD34,7,1)</f>
        <v xml:space="preserve"> </v>
      </c>
      <c r="CI13" s="1509"/>
      <c r="CJ13" s="1509"/>
      <c r="CK13" s="1509"/>
      <c r="CL13" s="1509"/>
      <c r="CM13" s="1509"/>
      <c r="CN13" s="1509" t="str">
        <f>MID(SUVAHAVUJ!AD34,8,1)</f>
        <v xml:space="preserve"> </v>
      </c>
      <c r="CO13" s="1509"/>
      <c r="CP13" s="1509"/>
      <c r="CQ13" s="1509"/>
      <c r="CR13" s="1509"/>
      <c r="CS13" s="1509" t="str">
        <f>MID(SUVAHAVUJ!AD34,9,1)</f>
        <v xml:space="preserve"> </v>
      </c>
      <c r="CT13" s="1509"/>
      <c r="CU13" s="1509"/>
      <c r="CV13" s="1509"/>
      <c r="CW13" s="1509"/>
      <c r="CX13" s="1509"/>
      <c r="CY13" s="1509" t="str">
        <f>MID(SUVAHAVUJ!AD34,10,1)</f>
        <v xml:space="preserve"> </v>
      </c>
      <c r="CZ13" s="1509"/>
      <c r="DA13" s="1509"/>
      <c r="DB13" s="1509"/>
      <c r="DC13" s="1509"/>
      <c r="DD13" s="1509" t="str">
        <f>MID(SUVAHAVUJ!AD34,11,1)</f>
        <v>0</v>
      </c>
      <c r="DE13" s="1509"/>
      <c r="DF13" s="1509"/>
      <c r="DG13" s="1509"/>
      <c r="DH13" s="1509"/>
      <c r="DI13" s="1525"/>
      <c r="DJ13" s="703"/>
      <c r="DK13" s="704"/>
      <c r="DL13" s="1509" t="str">
        <f>MID(SUVAHAVUJ!AE34,1,1)</f>
        <v xml:space="preserve"> </v>
      </c>
      <c r="DM13" s="1509"/>
      <c r="DN13" s="1509"/>
      <c r="DO13" s="1509"/>
      <c r="DP13" s="1509"/>
      <c r="DQ13" s="1509"/>
      <c r="DR13" s="1509" t="str">
        <f>MID(SUVAHAVUJ!AE34,2,1)</f>
        <v xml:space="preserve"> </v>
      </c>
      <c r="DS13" s="1509"/>
      <c r="DT13" s="1509"/>
      <c r="DU13" s="1509"/>
      <c r="DV13" s="1509"/>
      <c r="DW13" s="1509" t="str">
        <f>MID(SUVAHAVUJ!AE34,3,1)</f>
        <v xml:space="preserve"> </v>
      </c>
      <c r="DX13" s="1509"/>
      <c r="DY13" s="1509"/>
      <c r="DZ13" s="1509"/>
      <c r="EA13" s="1509"/>
      <c r="EB13" s="1509"/>
      <c r="EC13" s="1509" t="str">
        <f>MID(SUVAHAVUJ!AE34,4,1)</f>
        <v xml:space="preserve"> </v>
      </c>
      <c r="ED13" s="1509"/>
      <c r="EE13" s="1509"/>
      <c r="EF13" s="1509"/>
      <c r="EG13" s="1509"/>
      <c r="EH13" s="1509" t="str">
        <f>MID(SUVAHAVUJ!AE34,5,1)</f>
        <v xml:space="preserve"> </v>
      </c>
      <c r="EI13" s="1509"/>
      <c r="EJ13" s="1509"/>
      <c r="EK13" s="1509"/>
      <c r="EL13" s="1509"/>
      <c r="EM13" s="1509"/>
      <c r="EN13" s="1509" t="str">
        <f>MID(SUVAHAVUJ!AE34,6,1)</f>
        <v xml:space="preserve"> </v>
      </c>
      <c r="EO13" s="1509"/>
      <c r="EP13" s="1509"/>
      <c r="EQ13" s="1509"/>
      <c r="ER13" s="1509"/>
      <c r="ES13" s="1509" t="str">
        <f>MID(SUVAHAVUJ!AE34,7,1)</f>
        <v xml:space="preserve"> </v>
      </c>
      <c r="ET13" s="1509"/>
      <c r="EU13" s="1509"/>
      <c r="EV13" s="1509"/>
      <c r="EW13" s="1509"/>
      <c r="EX13" s="1509"/>
      <c r="EY13" s="1509" t="str">
        <f>MID(SUVAHAVUJ!AE34,8,1)</f>
        <v xml:space="preserve"> </v>
      </c>
      <c r="EZ13" s="1509"/>
      <c r="FA13" s="1509"/>
      <c r="FB13" s="1509"/>
      <c r="FC13" s="1509"/>
      <c r="FD13" s="1509" t="str">
        <f>MID(SUVAHAVUJ!AE34,9,1)</f>
        <v xml:space="preserve"> </v>
      </c>
      <c r="FE13" s="1509"/>
      <c r="FF13" s="1509"/>
      <c r="FG13" s="1509"/>
      <c r="FH13" s="1509"/>
      <c r="FI13" s="1509"/>
      <c r="FJ13" s="1509" t="str">
        <f>MID(SUVAHAVUJ!AE34,10,1)</f>
        <v xml:space="preserve"> </v>
      </c>
      <c r="FK13" s="1509"/>
      <c r="FL13" s="1509"/>
      <c r="FM13" s="1509"/>
      <c r="FN13" s="1509"/>
      <c r="FO13" s="1516" t="str">
        <f>MID(SUVAHAVUJ!AE34,11,1)</f>
        <v>0</v>
      </c>
      <c r="FP13" s="1516"/>
      <c r="FQ13" s="1516"/>
      <c r="FR13" s="1516"/>
      <c r="FS13" s="1522"/>
      <c r="FT13" s="1506"/>
      <c r="FU13" s="1506"/>
      <c r="FV13" s="1506"/>
      <c r="FW13" s="1506"/>
      <c r="FX13" s="1506"/>
      <c r="FY13" s="1506"/>
      <c r="FZ13" s="1506"/>
      <c r="GA13" s="1506"/>
      <c r="GB13" s="1506"/>
      <c r="GC13" s="1506"/>
      <c r="GD13" s="1506"/>
      <c r="GE13" s="1506"/>
      <c r="GF13" s="1506"/>
      <c r="GG13" s="1506"/>
      <c r="GH13" s="1506"/>
      <c r="GI13" s="1506"/>
      <c r="GJ13" s="1506"/>
      <c r="GK13" s="1506"/>
      <c r="GL13" s="1506"/>
      <c r="GM13" s="1506"/>
      <c r="GN13" s="1506"/>
      <c r="GO13" s="1506"/>
      <c r="GP13" s="1506"/>
      <c r="GQ13" s="1506"/>
      <c r="GR13" s="1506"/>
      <c r="GS13" s="1506"/>
      <c r="GT13" s="1506"/>
      <c r="GU13" s="1506"/>
      <c r="GV13" s="1506"/>
      <c r="GW13" s="1506"/>
    </row>
    <row r="14" spans="2:205" ht="23.25" customHeight="1">
      <c r="B14" s="1521"/>
      <c r="C14" s="1521"/>
      <c r="D14" s="1521"/>
      <c r="E14" s="1521"/>
      <c r="F14" s="1521"/>
      <c r="G14" s="1521"/>
      <c r="H14" s="1521"/>
      <c r="I14" s="1521"/>
      <c r="J14" s="1521"/>
      <c r="K14" s="1521"/>
      <c r="L14" s="1519"/>
      <c r="M14" s="1519"/>
      <c r="N14" s="1519"/>
      <c r="O14" s="1519"/>
      <c r="P14" s="1519"/>
      <c r="Q14" s="1519"/>
      <c r="R14" s="1519"/>
      <c r="S14" s="1519"/>
      <c r="T14" s="1519"/>
      <c r="U14" s="1519"/>
      <c r="V14" s="1519"/>
      <c r="W14" s="1519"/>
      <c r="X14" s="1519"/>
      <c r="Y14" s="1519"/>
      <c r="Z14" s="1519"/>
      <c r="AA14" s="1519"/>
      <c r="AB14" s="1519"/>
      <c r="AC14" s="1519"/>
      <c r="AD14" s="1519"/>
      <c r="AE14" s="1519"/>
      <c r="AF14" s="1519"/>
      <c r="AG14" s="1519"/>
      <c r="AH14" s="1519"/>
      <c r="AI14" s="1519"/>
      <c r="AJ14" s="1519"/>
      <c r="AK14" s="1519"/>
      <c r="AL14" s="1519"/>
      <c r="AM14" s="1519"/>
      <c r="AN14" s="1519"/>
      <c r="AO14" s="1519"/>
      <c r="AP14" s="1519"/>
      <c r="AQ14" s="1520"/>
      <c r="AR14" s="1520"/>
      <c r="AS14" s="1520"/>
      <c r="AT14" s="1520"/>
      <c r="AU14" s="1520"/>
      <c r="AV14" s="1520"/>
      <c r="AW14" s="1520"/>
      <c r="AX14" s="1520"/>
      <c r="AY14" s="703"/>
      <c r="AZ14" s="704"/>
      <c r="BA14" s="1509" t="str">
        <f>MID(SUVAHAVUJ!AF34,1,1)</f>
        <v xml:space="preserve"> </v>
      </c>
      <c r="BB14" s="1509"/>
      <c r="BC14" s="1509"/>
      <c r="BD14" s="1509"/>
      <c r="BE14" s="1509"/>
      <c r="BF14" s="1509"/>
      <c r="BG14" s="1509" t="str">
        <f>MID(SUVAHAVUJ!AF34,2,1)</f>
        <v xml:space="preserve"> </v>
      </c>
      <c r="BH14" s="1509"/>
      <c r="BI14" s="1509"/>
      <c r="BJ14" s="1509"/>
      <c r="BK14" s="1509"/>
      <c r="BL14" s="1509" t="str">
        <f>MID(SUVAHAVUJ!AF34,3,1)</f>
        <v xml:space="preserve"> </v>
      </c>
      <c r="BM14" s="1509"/>
      <c r="BN14" s="1509"/>
      <c r="BO14" s="1509"/>
      <c r="BP14" s="1509"/>
      <c r="BQ14" s="1509"/>
      <c r="BR14" s="1509" t="str">
        <f>MID(SUVAHAVUJ!AF34,4,1)</f>
        <v xml:space="preserve"> </v>
      </c>
      <c r="BS14" s="1509"/>
      <c r="BT14" s="1509"/>
      <c r="BU14" s="1509"/>
      <c r="BV14" s="1509"/>
      <c r="BW14" s="1509" t="str">
        <f>MID(SUVAHAVUJ!AF34,5,1)</f>
        <v xml:space="preserve"> </v>
      </c>
      <c r="BX14" s="1509"/>
      <c r="BY14" s="1509"/>
      <c r="BZ14" s="1509"/>
      <c r="CA14" s="1509"/>
      <c r="CB14" s="1509"/>
      <c r="CC14" s="1509" t="str">
        <f>MID(SUVAHAVUJ!AF34,6,1)</f>
        <v xml:space="preserve"> </v>
      </c>
      <c r="CD14" s="1509"/>
      <c r="CE14" s="1509"/>
      <c r="CF14" s="1509"/>
      <c r="CG14" s="1509"/>
      <c r="CH14" s="1509" t="str">
        <f>MID(SUVAHAVUJ!AF34,7,1)</f>
        <v xml:space="preserve"> </v>
      </c>
      <c r="CI14" s="1509"/>
      <c r="CJ14" s="1509"/>
      <c r="CK14" s="1509"/>
      <c r="CL14" s="1509"/>
      <c r="CM14" s="1509"/>
      <c r="CN14" s="1509" t="str">
        <f>MID(SUVAHAVUJ!AF34,8,1)</f>
        <v xml:space="preserve"> </v>
      </c>
      <c r="CO14" s="1509"/>
      <c r="CP14" s="1509"/>
      <c r="CQ14" s="1509"/>
      <c r="CR14" s="1509"/>
      <c r="CS14" s="1509" t="str">
        <f>MID(SUVAHAVUJ!AF34,9,1)</f>
        <v xml:space="preserve"> </v>
      </c>
      <c r="CT14" s="1509"/>
      <c r="CU14" s="1509"/>
      <c r="CV14" s="1509"/>
      <c r="CW14" s="1509"/>
      <c r="CX14" s="1509"/>
      <c r="CY14" s="1509" t="str">
        <f>MID(SUVAHAVUJ!AF34,10,1)</f>
        <v xml:space="preserve"> </v>
      </c>
      <c r="CZ14" s="1509"/>
      <c r="DA14" s="1509"/>
      <c r="DB14" s="1509"/>
      <c r="DC14" s="1509"/>
      <c r="DD14" s="1509" t="str">
        <f>MID(SUVAHAVUJ!AF34,11,1)</f>
        <v>0</v>
      </c>
      <c r="DE14" s="1509"/>
      <c r="DF14" s="1509"/>
      <c r="DG14" s="1509"/>
      <c r="DH14" s="1509"/>
      <c r="DI14" s="1525"/>
      <c r="DJ14" s="1507"/>
      <c r="DK14" s="1507"/>
      <c r="DL14" s="1507"/>
      <c r="DM14" s="1507"/>
      <c r="DN14" s="1507"/>
      <c r="DO14" s="1507"/>
      <c r="DP14" s="1507"/>
      <c r="DQ14" s="1507"/>
      <c r="DR14" s="1507"/>
      <c r="DS14" s="1507"/>
      <c r="DT14" s="1507"/>
      <c r="DU14" s="1507"/>
      <c r="DV14" s="1507"/>
      <c r="DW14" s="1507"/>
      <c r="DX14" s="1507"/>
      <c r="DY14" s="1507"/>
      <c r="DZ14" s="1507"/>
      <c r="EA14" s="1507"/>
      <c r="EB14" s="1507"/>
      <c r="EC14" s="1507"/>
      <c r="ED14" s="1507"/>
      <c r="EE14" s="1507"/>
      <c r="EF14" s="1507"/>
      <c r="EG14" s="1507"/>
      <c r="EH14" s="1507"/>
      <c r="EI14" s="1507"/>
      <c r="EJ14" s="1507"/>
      <c r="EK14" s="1507"/>
      <c r="EL14" s="1507"/>
      <c r="EM14" s="1507"/>
      <c r="EN14" s="703"/>
      <c r="EO14" s="704"/>
      <c r="EP14" s="1509" t="str">
        <f>MID(SUVAHAVUJ!AG34,1,1)</f>
        <v xml:space="preserve"> </v>
      </c>
      <c r="EQ14" s="1509"/>
      <c r="ER14" s="1509"/>
      <c r="ES14" s="1509"/>
      <c r="ET14" s="1509"/>
      <c r="EU14" s="1509"/>
      <c r="EV14" s="1509" t="str">
        <f>MID(SUVAHAVUJ!AG34,2,1)</f>
        <v xml:space="preserve"> </v>
      </c>
      <c r="EW14" s="1509"/>
      <c r="EX14" s="1509"/>
      <c r="EY14" s="1509"/>
      <c r="EZ14" s="1509"/>
      <c r="FA14" s="1509" t="str">
        <f>MID(SUVAHAVUJ!AG34,3,1)</f>
        <v xml:space="preserve"> </v>
      </c>
      <c r="FB14" s="1509"/>
      <c r="FC14" s="1509"/>
      <c r="FD14" s="1509"/>
      <c r="FE14" s="1509"/>
      <c r="FF14" s="1509"/>
      <c r="FG14" s="1509" t="str">
        <f>MID(SUVAHAVUJ!AG34,4,1)</f>
        <v xml:space="preserve"> </v>
      </c>
      <c r="FH14" s="1509"/>
      <c r="FI14" s="1509"/>
      <c r="FJ14" s="1509"/>
      <c r="FK14" s="1509"/>
      <c r="FL14" s="1509" t="str">
        <f>MID(SUVAHAVUJ!AG34,5,1)</f>
        <v xml:space="preserve"> </v>
      </c>
      <c r="FM14" s="1509"/>
      <c r="FN14" s="1509"/>
      <c r="FO14" s="1509"/>
      <c r="FP14" s="1509"/>
      <c r="FQ14" s="1509"/>
      <c r="FR14" s="1509" t="str">
        <f>MID(SUVAHAVUJ!AG34,6,1)</f>
        <v xml:space="preserve"> </v>
      </c>
      <c r="FS14" s="1509"/>
      <c r="FT14" s="1509"/>
      <c r="FU14" s="1509"/>
      <c r="FV14" s="1509"/>
      <c r="FW14" s="1509" t="str">
        <f>MID(SUVAHAVUJ!AG34,7,1)</f>
        <v xml:space="preserve"> </v>
      </c>
      <c r="FX14" s="1509"/>
      <c r="FY14" s="1509"/>
      <c r="FZ14" s="1509"/>
      <c r="GA14" s="1509"/>
      <c r="GB14" s="1509"/>
      <c r="GC14" s="1509" t="str">
        <f>MID(SUVAHAVUJ!AG34,8,1)</f>
        <v xml:space="preserve"> </v>
      </c>
      <c r="GD14" s="1509"/>
      <c r="GE14" s="1509"/>
      <c r="GF14" s="1509"/>
      <c r="GG14" s="1509"/>
      <c r="GH14" s="1509" t="str">
        <f>MID(SUVAHAVUJ!AG34,9,1)</f>
        <v xml:space="preserve"> </v>
      </c>
      <c r="GI14" s="1509"/>
      <c r="GJ14" s="1509"/>
      <c r="GK14" s="1509"/>
      <c r="GL14" s="1509"/>
      <c r="GM14" s="1509"/>
      <c r="GN14" s="1509" t="str">
        <f>MID(SUVAHAVUJ!AG34,10,1)</f>
        <v xml:space="preserve"> </v>
      </c>
      <c r="GO14" s="1509"/>
      <c r="GP14" s="1509"/>
      <c r="GQ14" s="1509"/>
      <c r="GR14" s="1509"/>
      <c r="GS14" s="1516" t="str">
        <f>MID(SUVAHAVUJ!AG34,11,1)</f>
        <v>0</v>
      </c>
      <c r="GT14" s="1516"/>
      <c r="GU14" s="1516"/>
      <c r="GV14" s="1516"/>
      <c r="GW14" s="1522"/>
    </row>
    <row r="15" spans="2:205" s="691" customFormat="1" ht="24" customHeight="1">
      <c r="B15" s="1502" t="s">
        <v>2016</v>
      </c>
      <c r="C15" s="1502"/>
      <c r="D15" s="1502"/>
      <c r="E15" s="1502"/>
      <c r="F15" s="1502"/>
      <c r="G15" s="1502"/>
      <c r="H15" s="1502"/>
      <c r="I15" s="1502"/>
      <c r="J15" s="1502"/>
      <c r="K15" s="1502"/>
      <c r="L15" s="1503" t="s">
        <v>3377</v>
      </c>
      <c r="M15" s="1504"/>
      <c r="N15" s="1504"/>
      <c r="O15" s="1504"/>
      <c r="P15" s="1504"/>
      <c r="Q15" s="1504"/>
      <c r="R15" s="1504"/>
      <c r="S15" s="1504"/>
      <c r="T15" s="1504"/>
      <c r="U15" s="1504"/>
      <c r="V15" s="1504"/>
      <c r="W15" s="1504"/>
      <c r="X15" s="1504"/>
      <c r="Y15" s="1504"/>
      <c r="Z15" s="1504"/>
      <c r="AA15" s="1504"/>
      <c r="AB15" s="1504"/>
      <c r="AC15" s="1504"/>
      <c r="AD15" s="1504"/>
      <c r="AE15" s="1504"/>
      <c r="AF15" s="1504"/>
      <c r="AG15" s="1504"/>
      <c r="AH15" s="1504"/>
      <c r="AI15" s="1504"/>
      <c r="AJ15" s="1504"/>
      <c r="AK15" s="1504"/>
      <c r="AL15" s="1504"/>
      <c r="AM15" s="1504"/>
      <c r="AN15" s="1504"/>
      <c r="AO15" s="1504"/>
      <c r="AP15" s="1504"/>
      <c r="AQ15" s="1505" t="s">
        <v>939</v>
      </c>
      <c r="AR15" s="1505"/>
      <c r="AS15" s="1505"/>
      <c r="AT15" s="1505"/>
      <c r="AU15" s="1505"/>
      <c r="AV15" s="1505"/>
      <c r="AW15" s="1505"/>
      <c r="AX15" s="1505"/>
      <c r="AY15" s="703"/>
      <c r="AZ15" s="704"/>
      <c r="BA15" s="1509" t="str">
        <f>MID(SUVAHAVUJ!AD35,1,1)</f>
        <v xml:space="preserve"> </v>
      </c>
      <c r="BB15" s="1509"/>
      <c r="BC15" s="1509"/>
      <c r="BD15" s="1509"/>
      <c r="BE15" s="1509"/>
      <c r="BF15" s="1509"/>
      <c r="BG15" s="1509" t="str">
        <f>MID(SUVAHAVUJ!AD35,2,1)</f>
        <v xml:space="preserve"> </v>
      </c>
      <c r="BH15" s="1509"/>
      <c r="BI15" s="1509"/>
      <c r="BJ15" s="1509"/>
      <c r="BK15" s="1509"/>
      <c r="BL15" s="1509" t="str">
        <f>MID(SUVAHAVUJ!AD35,3,1)</f>
        <v xml:space="preserve"> </v>
      </c>
      <c r="BM15" s="1509"/>
      <c r="BN15" s="1509"/>
      <c r="BO15" s="1509"/>
      <c r="BP15" s="1509"/>
      <c r="BQ15" s="1509"/>
      <c r="BR15" s="1509" t="str">
        <f>MID(SUVAHAVUJ!AD35,4,1)</f>
        <v xml:space="preserve"> </v>
      </c>
      <c r="BS15" s="1509"/>
      <c r="BT15" s="1509"/>
      <c r="BU15" s="1509"/>
      <c r="BV15" s="1509"/>
      <c r="BW15" s="1509" t="str">
        <f>MID(SUVAHAVUJ!AD35,5,1)</f>
        <v xml:space="preserve"> </v>
      </c>
      <c r="BX15" s="1509"/>
      <c r="BY15" s="1509"/>
      <c r="BZ15" s="1509"/>
      <c r="CA15" s="1509"/>
      <c r="CB15" s="1509"/>
      <c r="CC15" s="1509" t="str">
        <f>MID(SUVAHAVUJ!AD35,6,1)</f>
        <v xml:space="preserve"> </v>
      </c>
      <c r="CD15" s="1509"/>
      <c r="CE15" s="1509"/>
      <c r="CF15" s="1509"/>
      <c r="CG15" s="1509"/>
      <c r="CH15" s="1509" t="str">
        <f>MID(SUVAHAVUJ!AD35,7,1)</f>
        <v xml:space="preserve"> </v>
      </c>
      <c r="CI15" s="1509"/>
      <c r="CJ15" s="1509"/>
      <c r="CK15" s="1509"/>
      <c r="CL15" s="1509"/>
      <c r="CM15" s="1509"/>
      <c r="CN15" s="1509" t="str">
        <f>MID(SUVAHAVUJ!AD35,8,1)</f>
        <v xml:space="preserve"> </v>
      </c>
      <c r="CO15" s="1509"/>
      <c r="CP15" s="1509"/>
      <c r="CQ15" s="1509"/>
      <c r="CR15" s="1509"/>
      <c r="CS15" s="1509" t="str">
        <f>MID(SUVAHAVUJ!AD35,9,1)</f>
        <v xml:space="preserve"> </v>
      </c>
      <c r="CT15" s="1509"/>
      <c r="CU15" s="1509"/>
      <c r="CV15" s="1509"/>
      <c r="CW15" s="1509"/>
      <c r="CX15" s="1509"/>
      <c r="CY15" s="1509" t="str">
        <f>MID(SUVAHAVUJ!AD35,10,1)</f>
        <v xml:space="preserve"> </v>
      </c>
      <c r="CZ15" s="1509"/>
      <c r="DA15" s="1509"/>
      <c r="DB15" s="1509"/>
      <c r="DC15" s="1509"/>
      <c r="DD15" s="1509" t="str">
        <f>MID(SUVAHAVUJ!AD35,11,1)</f>
        <v>0</v>
      </c>
      <c r="DE15" s="1509"/>
      <c r="DF15" s="1509"/>
      <c r="DG15" s="1509"/>
      <c r="DH15" s="1509"/>
      <c r="DI15" s="1525"/>
      <c r="DJ15" s="703"/>
      <c r="DK15" s="704"/>
      <c r="DL15" s="1509" t="str">
        <f>MID(SUVAHAVUJ!AE35,1,1)</f>
        <v xml:space="preserve"> </v>
      </c>
      <c r="DM15" s="1509"/>
      <c r="DN15" s="1509"/>
      <c r="DO15" s="1509"/>
      <c r="DP15" s="1509"/>
      <c r="DQ15" s="1509"/>
      <c r="DR15" s="1509" t="str">
        <f>MID(SUVAHAVUJ!AE35,2,1)</f>
        <v xml:space="preserve"> </v>
      </c>
      <c r="DS15" s="1509"/>
      <c r="DT15" s="1509"/>
      <c r="DU15" s="1509"/>
      <c r="DV15" s="1509"/>
      <c r="DW15" s="1509" t="str">
        <f>MID(SUVAHAVUJ!AE35,3,1)</f>
        <v xml:space="preserve"> </v>
      </c>
      <c r="DX15" s="1509"/>
      <c r="DY15" s="1509"/>
      <c r="DZ15" s="1509"/>
      <c r="EA15" s="1509"/>
      <c r="EB15" s="1509"/>
      <c r="EC15" s="1509" t="str">
        <f>MID(SUVAHAVUJ!AE35,4,1)</f>
        <v xml:space="preserve"> </v>
      </c>
      <c r="ED15" s="1509"/>
      <c r="EE15" s="1509"/>
      <c r="EF15" s="1509"/>
      <c r="EG15" s="1509"/>
      <c r="EH15" s="1509" t="str">
        <f>MID(SUVAHAVUJ!AE35,5,1)</f>
        <v xml:space="preserve"> </v>
      </c>
      <c r="EI15" s="1509"/>
      <c r="EJ15" s="1509"/>
      <c r="EK15" s="1509"/>
      <c r="EL15" s="1509"/>
      <c r="EM15" s="1509"/>
      <c r="EN15" s="1509" t="str">
        <f>MID(SUVAHAVUJ!AE35,6,1)</f>
        <v xml:space="preserve"> </v>
      </c>
      <c r="EO15" s="1509"/>
      <c r="EP15" s="1509"/>
      <c r="EQ15" s="1509"/>
      <c r="ER15" s="1509"/>
      <c r="ES15" s="1509" t="str">
        <f>MID(SUVAHAVUJ!AE35,7,1)</f>
        <v xml:space="preserve"> </v>
      </c>
      <c r="ET15" s="1509"/>
      <c r="EU15" s="1509"/>
      <c r="EV15" s="1509"/>
      <c r="EW15" s="1509"/>
      <c r="EX15" s="1509"/>
      <c r="EY15" s="1509" t="str">
        <f>MID(SUVAHAVUJ!AE35,8,1)</f>
        <v xml:space="preserve"> </v>
      </c>
      <c r="EZ15" s="1509"/>
      <c r="FA15" s="1509"/>
      <c r="FB15" s="1509"/>
      <c r="FC15" s="1509"/>
      <c r="FD15" s="1509" t="str">
        <f>MID(SUVAHAVUJ!AE35,9,1)</f>
        <v xml:space="preserve"> </v>
      </c>
      <c r="FE15" s="1509"/>
      <c r="FF15" s="1509"/>
      <c r="FG15" s="1509"/>
      <c r="FH15" s="1509"/>
      <c r="FI15" s="1509"/>
      <c r="FJ15" s="1509" t="str">
        <f>MID(SUVAHAVUJ!AE35,10,1)</f>
        <v xml:space="preserve"> </v>
      </c>
      <c r="FK15" s="1509"/>
      <c r="FL15" s="1509"/>
      <c r="FM15" s="1509"/>
      <c r="FN15" s="1509"/>
      <c r="FO15" s="1516" t="str">
        <f>MID(SUVAHAVUJ!AE35,11,1)</f>
        <v>0</v>
      </c>
      <c r="FP15" s="1516"/>
      <c r="FQ15" s="1516"/>
      <c r="FR15" s="1516"/>
      <c r="FS15" s="1522"/>
      <c r="FT15" s="1506"/>
      <c r="FU15" s="1506"/>
      <c r="FV15" s="1506"/>
      <c r="FW15" s="1506"/>
      <c r="FX15" s="1506"/>
      <c r="FY15" s="1506"/>
      <c r="FZ15" s="1506"/>
      <c r="GA15" s="1506"/>
      <c r="GB15" s="1506"/>
      <c r="GC15" s="1506"/>
      <c r="GD15" s="1506"/>
      <c r="GE15" s="1506"/>
      <c r="GF15" s="1506"/>
      <c r="GG15" s="1506"/>
      <c r="GH15" s="1506"/>
      <c r="GI15" s="1506"/>
      <c r="GJ15" s="1506"/>
      <c r="GK15" s="1506"/>
      <c r="GL15" s="1506"/>
      <c r="GM15" s="1506"/>
      <c r="GN15" s="1506"/>
      <c r="GO15" s="1506"/>
      <c r="GP15" s="1506"/>
      <c r="GQ15" s="1506"/>
      <c r="GR15" s="1506"/>
      <c r="GS15" s="1506"/>
      <c r="GT15" s="1506"/>
      <c r="GU15" s="1506"/>
      <c r="GV15" s="1506"/>
      <c r="GW15" s="1506"/>
    </row>
    <row r="16" spans="2:205" ht="24.75" customHeight="1">
      <c r="B16" s="1502"/>
      <c r="C16" s="1502"/>
      <c r="D16" s="1502"/>
      <c r="E16" s="1502"/>
      <c r="F16" s="1502"/>
      <c r="G16" s="1502"/>
      <c r="H16" s="1502"/>
      <c r="I16" s="1502"/>
      <c r="J16" s="1502"/>
      <c r="K16" s="1502"/>
      <c r="L16" s="1504"/>
      <c r="M16" s="1504"/>
      <c r="N16" s="1504"/>
      <c r="O16" s="1504"/>
      <c r="P16" s="1504"/>
      <c r="Q16" s="1504"/>
      <c r="R16" s="1504"/>
      <c r="S16" s="1504"/>
      <c r="T16" s="1504"/>
      <c r="U16" s="1504"/>
      <c r="V16" s="1504"/>
      <c r="W16" s="1504"/>
      <c r="X16" s="1504"/>
      <c r="Y16" s="1504"/>
      <c r="Z16" s="1504"/>
      <c r="AA16" s="1504"/>
      <c r="AB16" s="1504"/>
      <c r="AC16" s="1504"/>
      <c r="AD16" s="1504"/>
      <c r="AE16" s="1504"/>
      <c r="AF16" s="1504"/>
      <c r="AG16" s="1504"/>
      <c r="AH16" s="1504"/>
      <c r="AI16" s="1504"/>
      <c r="AJ16" s="1504"/>
      <c r="AK16" s="1504"/>
      <c r="AL16" s="1504"/>
      <c r="AM16" s="1504"/>
      <c r="AN16" s="1504"/>
      <c r="AO16" s="1504"/>
      <c r="AP16" s="1504"/>
      <c r="AQ16" s="1505"/>
      <c r="AR16" s="1505"/>
      <c r="AS16" s="1505"/>
      <c r="AT16" s="1505"/>
      <c r="AU16" s="1505"/>
      <c r="AV16" s="1505"/>
      <c r="AW16" s="1505"/>
      <c r="AX16" s="1505"/>
      <c r="AY16" s="703"/>
      <c r="AZ16" s="704"/>
      <c r="BA16" s="1509" t="str">
        <f>MID(SUVAHAVUJ!AF35,1,1)</f>
        <v xml:space="preserve"> </v>
      </c>
      <c r="BB16" s="1509"/>
      <c r="BC16" s="1509"/>
      <c r="BD16" s="1509"/>
      <c r="BE16" s="1509"/>
      <c r="BF16" s="1509"/>
      <c r="BG16" s="1509" t="str">
        <f>MID(SUVAHAVUJ!AF35,2,1)</f>
        <v xml:space="preserve"> </v>
      </c>
      <c r="BH16" s="1509"/>
      <c r="BI16" s="1509"/>
      <c r="BJ16" s="1509"/>
      <c r="BK16" s="1509"/>
      <c r="BL16" s="1509" t="str">
        <f>MID(SUVAHAVUJ!AF35,3,1)</f>
        <v xml:space="preserve"> </v>
      </c>
      <c r="BM16" s="1509"/>
      <c r="BN16" s="1509"/>
      <c r="BO16" s="1509"/>
      <c r="BP16" s="1509"/>
      <c r="BQ16" s="1509"/>
      <c r="BR16" s="1509" t="str">
        <f>MID(SUVAHAVUJ!AF35,4,1)</f>
        <v xml:space="preserve"> </v>
      </c>
      <c r="BS16" s="1509"/>
      <c r="BT16" s="1509"/>
      <c r="BU16" s="1509"/>
      <c r="BV16" s="1509"/>
      <c r="BW16" s="1509" t="str">
        <f>MID(SUVAHAVUJ!AF35,5,1)</f>
        <v xml:space="preserve"> </v>
      </c>
      <c r="BX16" s="1509"/>
      <c r="BY16" s="1509"/>
      <c r="BZ16" s="1509"/>
      <c r="CA16" s="1509"/>
      <c r="CB16" s="1509"/>
      <c r="CC16" s="1509" t="str">
        <f>MID(SUVAHAVUJ!AF35,6,1)</f>
        <v xml:space="preserve"> </v>
      </c>
      <c r="CD16" s="1509"/>
      <c r="CE16" s="1509"/>
      <c r="CF16" s="1509"/>
      <c r="CG16" s="1509"/>
      <c r="CH16" s="1509" t="str">
        <f>MID(SUVAHAVUJ!AF35,7,1)</f>
        <v xml:space="preserve"> </v>
      </c>
      <c r="CI16" s="1509"/>
      <c r="CJ16" s="1509"/>
      <c r="CK16" s="1509"/>
      <c r="CL16" s="1509"/>
      <c r="CM16" s="1509"/>
      <c r="CN16" s="1509" t="str">
        <f>MID(SUVAHAVUJ!AF35,8,1)</f>
        <v xml:space="preserve"> </v>
      </c>
      <c r="CO16" s="1509"/>
      <c r="CP16" s="1509"/>
      <c r="CQ16" s="1509"/>
      <c r="CR16" s="1509"/>
      <c r="CS16" s="1509" t="str">
        <f>MID(SUVAHAVUJ!AF35,9,1)</f>
        <v xml:space="preserve"> </v>
      </c>
      <c r="CT16" s="1509"/>
      <c r="CU16" s="1509"/>
      <c r="CV16" s="1509"/>
      <c r="CW16" s="1509"/>
      <c r="CX16" s="1509"/>
      <c r="CY16" s="1509" t="str">
        <f>MID(SUVAHAVUJ!AF35,10,1)</f>
        <v xml:space="preserve"> </v>
      </c>
      <c r="CZ16" s="1509"/>
      <c r="DA16" s="1509"/>
      <c r="DB16" s="1509"/>
      <c r="DC16" s="1509"/>
      <c r="DD16" s="1509" t="str">
        <f>MID(SUVAHAVUJ!AF35,11,1)</f>
        <v>0</v>
      </c>
      <c r="DE16" s="1509"/>
      <c r="DF16" s="1509"/>
      <c r="DG16" s="1509"/>
      <c r="DH16" s="1509"/>
      <c r="DI16" s="1525"/>
      <c r="DJ16" s="1507"/>
      <c r="DK16" s="1507"/>
      <c r="DL16" s="1507"/>
      <c r="DM16" s="1507"/>
      <c r="DN16" s="1507"/>
      <c r="DO16" s="1507"/>
      <c r="DP16" s="1507"/>
      <c r="DQ16" s="1507"/>
      <c r="DR16" s="1507"/>
      <c r="DS16" s="1507"/>
      <c r="DT16" s="1507"/>
      <c r="DU16" s="1507"/>
      <c r="DV16" s="1507"/>
      <c r="DW16" s="1507"/>
      <c r="DX16" s="1507"/>
      <c r="DY16" s="1507"/>
      <c r="DZ16" s="1507"/>
      <c r="EA16" s="1507"/>
      <c r="EB16" s="1507"/>
      <c r="EC16" s="1507"/>
      <c r="ED16" s="1507"/>
      <c r="EE16" s="1507"/>
      <c r="EF16" s="1507"/>
      <c r="EG16" s="1507"/>
      <c r="EH16" s="1507"/>
      <c r="EI16" s="1507"/>
      <c r="EJ16" s="1507"/>
      <c r="EK16" s="1507"/>
      <c r="EL16" s="1507"/>
      <c r="EM16" s="1507"/>
      <c r="EN16" s="703"/>
      <c r="EO16" s="704"/>
      <c r="EP16" s="1509" t="str">
        <f>MID(SUVAHAVUJ!AG35,1,1)</f>
        <v xml:space="preserve"> </v>
      </c>
      <c r="EQ16" s="1509"/>
      <c r="ER16" s="1509"/>
      <c r="ES16" s="1509"/>
      <c r="ET16" s="1509"/>
      <c r="EU16" s="1509"/>
      <c r="EV16" s="1509" t="str">
        <f>MID(SUVAHAVUJ!AG35,2,1)</f>
        <v xml:space="preserve"> </v>
      </c>
      <c r="EW16" s="1509"/>
      <c r="EX16" s="1509"/>
      <c r="EY16" s="1509"/>
      <c r="EZ16" s="1509"/>
      <c r="FA16" s="1509" t="str">
        <f>MID(SUVAHAVUJ!AG35,3,1)</f>
        <v xml:space="preserve"> </v>
      </c>
      <c r="FB16" s="1509"/>
      <c r="FC16" s="1509"/>
      <c r="FD16" s="1509"/>
      <c r="FE16" s="1509"/>
      <c r="FF16" s="1509"/>
      <c r="FG16" s="1509" t="str">
        <f>MID(SUVAHAVUJ!AG35,4,1)</f>
        <v xml:space="preserve"> </v>
      </c>
      <c r="FH16" s="1509"/>
      <c r="FI16" s="1509"/>
      <c r="FJ16" s="1509"/>
      <c r="FK16" s="1509"/>
      <c r="FL16" s="1509" t="str">
        <f>MID(SUVAHAVUJ!AG35,5,1)</f>
        <v xml:space="preserve"> </v>
      </c>
      <c r="FM16" s="1509"/>
      <c r="FN16" s="1509"/>
      <c r="FO16" s="1509"/>
      <c r="FP16" s="1509"/>
      <c r="FQ16" s="1509"/>
      <c r="FR16" s="1509" t="str">
        <f>MID(SUVAHAVUJ!AG35,6,1)</f>
        <v xml:space="preserve"> </v>
      </c>
      <c r="FS16" s="1509"/>
      <c r="FT16" s="1509"/>
      <c r="FU16" s="1509"/>
      <c r="FV16" s="1509"/>
      <c r="FW16" s="1509" t="str">
        <f>MID(SUVAHAVUJ!AG35,7,1)</f>
        <v xml:space="preserve"> </v>
      </c>
      <c r="FX16" s="1509"/>
      <c r="FY16" s="1509"/>
      <c r="FZ16" s="1509"/>
      <c r="GA16" s="1509"/>
      <c r="GB16" s="1509"/>
      <c r="GC16" s="1509" t="str">
        <f>MID(SUVAHAVUJ!AG35,8,1)</f>
        <v xml:space="preserve"> </v>
      </c>
      <c r="GD16" s="1509"/>
      <c r="GE16" s="1509"/>
      <c r="GF16" s="1509"/>
      <c r="GG16" s="1509"/>
      <c r="GH16" s="1509" t="str">
        <f>MID(SUVAHAVUJ!AG35,9,1)</f>
        <v xml:space="preserve"> </v>
      </c>
      <c r="GI16" s="1509"/>
      <c r="GJ16" s="1509"/>
      <c r="GK16" s="1509"/>
      <c r="GL16" s="1509"/>
      <c r="GM16" s="1509"/>
      <c r="GN16" s="1509" t="str">
        <f>MID(SUVAHAVUJ!AG35,10,1)</f>
        <v xml:space="preserve"> </v>
      </c>
      <c r="GO16" s="1509"/>
      <c r="GP16" s="1509"/>
      <c r="GQ16" s="1509"/>
      <c r="GR16" s="1509"/>
      <c r="GS16" s="1516" t="str">
        <f>MID(SUVAHAVUJ!AG35,11,1)</f>
        <v>0</v>
      </c>
      <c r="GT16" s="1516"/>
      <c r="GU16" s="1516"/>
      <c r="GV16" s="1516"/>
      <c r="GW16" s="1522"/>
    </row>
    <row r="17" spans="2:205" s="691" customFormat="1" ht="23.25" customHeight="1">
      <c r="B17" s="1502" t="s">
        <v>2594</v>
      </c>
      <c r="C17" s="1502"/>
      <c r="D17" s="1502"/>
      <c r="E17" s="1502"/>
      <c r="F17" s="1502"/>
      <c r="G17" s="1502"/>
      <c r="H17" s="1502"/>
      <c r="I17" s="1502"/>
      <c r="J17" s="1502"/>
      <c r="K17" s="1502"/>
      <c r="L17" s="1503" t="s">
        <v>3378</v>
      </c>
      <c r="M17" s="1504"/>
      <c r="N17" s="1504"/>
      <c r="O17" s="1504"/>
      <c r="P17" s="1504"/>
      <c r="Q17" s="1504"/>
      <c r="R17" s="1504"/>
      <c r="S17" s="1504"/>
      <c r="T17" s="1504"/>
      <c r="U17" s="1504"/>
      <c r="V17" s="1504"/>
      <c r="W17" s="1504"/>
      <c r="X17" s="1504"/>
      <c r="Y17" s="1504"/>
      <c r="Z17" s="1504"/>
      <c r="AA17" s="1504"/>
      <c r="AB17" s="1504"/>
      <c r="AC17" s="1504"/>
      <c r="AD17" s="1504"/>
      <c r="AE17" s="1504"/>
      <c r="AF17" s="1504"/>
      <c r="AG17" s="1504"/>
      <c r="AH17" s="1504"/>
      <c r="AI17" s="1504"/>
      <c r="AJ17" s="1504"/>
      <c r="AK17" s="1504"/>
      <c r="AL17" s="1504"/>
      <c r="AM17" s="1504"/>
      <c r="AN17" s="1504"/>
      <c r="AO17" s="1504"/>
      <c r="AP17" s="1504"/>
      <c r="AQ17" s="1505" t="s">
        <v>948</v>
      </c>
      <c r="AR17" s="1505"/>
      <c r="AS17" s="1505"/>
      <c r="AT17" s="1505"/>
      <c r="AU17" s="1505"/>
      <c r="AV17" s="1505"/>
      <c r="AW17" s="1505"/>
      <c r="AX17" s="1505"/>
      <c r="AY17" s="703"/>
      <c r="AZ17" s="704"/>
      <c r="BA17" s="1509" t="str">
        <f>MID(SUVAHAVUJ!AD36,1,1)</f>
        <v xml:space="preserve"> </v>
      </c>
      <c r="BB17" s="1509"/>
      <c r="BC17" s="1509"/>
      <c r="BD17" s="1509"/>
      <c r="BE17" s="1509"/>
      <c r="BF17" s="1509"/>
      <c r="BG17" s="1509" t="str">
        <f>MID(SUVAHAVUJ!AD36,2,1)</f>
        <v xml:space="preserve"> </v>
      </c>
      <c r="BH17" s="1509"/>
      <c r="BI17" s="1509"/>
      <c r="BJ17" s="1509"/>
      <c r="BK17" s="1509"/>
      <c r="BL17" s="1509" t="str">
        <f>MID(SUVAHAVUJ!AD36,3,1)</f>
        <v xml:space="preserve"> </v>
      </c>
      <c r="BM17" s="1509"/>
      <c r="BN17" s="1509"/>
      <c r="BO17" s="1509"/>
      <c r="BP17" s="1509"/>
      <c r="BQ17" s="1509"/>
      <c r="BR17" s="1509" t="str">
        <f>MID(SUVAHAVUJ!AD36,4,1)</f>
        <v xml:space="preserve"> </v>
      </c>
      <c r="BS17" s="1509"/>
      <c r="BT17" s="1509"/>
      <c r="BU17" s="1509"/>
      <c r="BV17" s="1509"/>
      <c r="BW17" s="1509" t="str">
        <f>MID(SUVAHAVUJ!AD36,5,1)</f>
        <v xml:space="preserve"> </v>
      </c>
      <c r="BX17" s="1509"/>
      <c r="BY17" s="1509"/>
      <c r="BZ17" s="1509"/>
      <c r="CA17" s="1509"/>
      <c r="CB17" s="1509"/>
      <c r="CC17" s="1509" t="str">
        <f>MID(SUVAHAVUJ!AD36,6,1)</f>
        <v xml:space="preserve"> </v>
      </c>
      <c r="CD17" s="1509"/>
      <c r="CE17" s="1509"/>
      <c r="CF17" s="1509"/>
      <c r="CG17" s="1509"/>
      <c r="CH17" s="1509" t="str">
        <f>MID(SUVAHAVUJ!AD36,7,1)</f>
        <v xml:space="preserve"> </v>
      </c>
      <c r="CI17" s="1509"/>
      <c r="CJ17" s="1509"/>
      <c r="CK17" s="1509"/>
      <c r="CL17" s="1509"/>
      <c r="CM17" s="1509"/>
      <c r="CN17" s="1509" t="str">
        <f>MID(SUVAHAVUJ!AD36,8,1)</f>
        <v xml:space="preserve"> </v>
      </c>
      <c r="CO17" s="1509"/>
      <c r="CP17" s="1509"/>
      <c r="CQ17" s="1509"/>
      <c r="CR17" s="1509"/>
      <c r="CS17" s="1509" t="str">
        <f>MID(SUVAHAVUJ!AD36,9,1)</f>
        <v xml:space="preserve"> </v>
      </c>
      <c r="CT17" s="1509"/>
      <c r="CU17" s="1509"/>
      <c r="CV17" s="1509"/>
      <c r="CW17" s="1509"/>
      <c r="CX17" s="1509"/>
      <c r="CY17" s="1509" t="str">
        <f>MID(SUVAHAVUJ!AD36,10,1)</f>
        <v xml:space="preserve"> </v>
      </c>
      <c r="CZ17" s="1509"/>
      <c r="DA17" s="1509"/>
      <c r="DB17" s="1509"/>
      <c r="DC17" s="1509"/>
      <c r="DD17" s="1509" t="str">
        <f>MID(SUVAHAVUJ!AD36,11,1)</f>
        <v>0</v>
      </c>
      <c r="DE17" s="1509"/>
      <c r="DF17" s="1509"/>
      <c r="DG17" s="1509"/>
      <c r="DH17" s="1509"/>
      <c r="DI17" s="1525"/>
      <c r="DJ17" s="703"/>
      <c r="DK17" s="704"/>
      <c r="DL17" s="1509" t="str">
        <f>MID(SUVAHAVUJ!AE36,1,1)</f>
        <v xml:space="preserve"> </v>
      </c>
      <c r="DM17" s="1509"/>
      <c r="DN17" s="1509"/>
      <c r="DO17" s="1509"/>
      <c r="DP17" s="1509"/>
      <c r="DQ17" s="1509"/>
      <c r="DR17" s="1509" t="str">
        <f>MID(SUVAHAVUJ!AE36,2,1)</f>
        <v xml:space="preserve"> </v>
      </c>
      <c r="DS17" s="1509"/>
      <c r="DT17" s="1509"/>
      <c r="DU17" s="1509"/>
      <c r="DV17" s="1509"/>
      <c r="DW17" s="1509" t="str">
        <f>MID(SUVAHAVUJ!AE36,3,1)</f>
        <v xml:space="preserve"> </v>
      </c>
      <c r="DX17" s="1509"/>
      <c r="DY17" s="1509"/>
      <c r="DZ17" s="1509"/>
      <c r="EA17" s="1509"/>
      <c r="EB17" s="1509"/>
      <c r="EC17" s="1509" t="str">
        <f>MID(SUVAHAVUJ!AE36,4,1)</f>
        <v xml:space="preserve"> </v>
      </c>
      <c r="ED17" s="1509"/>
      <c r="EE17" s="1509"/>
      <c r="EF17" s="1509"/>
      <c r="EG17" s="1509"/>
      <c r="EH17" s="1509" t="str">
        <f>MID(SUVAHAVUJ!AE36,5,1)</f>
        <v xml:space="preserve"> </v>
      </c>
      <c r="EI17" s="1509"/>
      <c r="EJ17" s="1509"/>
      <c r="EK17" s="1509"/>
      <c r="EL17" s="1509"/>
      <c r="EM17" s="1509"/>
      <c r="EN17" s="1509" t="str">
        <f>MID(SUVAHAVUJ!AE36,6,1)</f>
        <v xml:space="preserve"> </v>
      </c>
      <c r="EO17" s="1509"/>
      <c r="EP17" s="1509"/>
      <c r="EQ17" s="1509"/>
      <c r="ER17" s="1509"/>
      <c r="ES17" s="1509" t="str">
        <f>MID(SUVAHAVUJ!AE36,7,1)</f>
        <v xml:space="preserve"> </v>
      </c>
      <c r="ET17" s="1509"/>
      <c r="EU17" s="1509"/>
      <c r="EV17" s="1509"/>
      <c r="EW17" s="1509"/>
      <c r="EX17" s="1509"/>
      <c r="EY17" s="1509" t="str">
        <f>MID(SUVAHAVUJ!AE36,8,1)</f>
        <v xml:space="preserve"> </v>
      </c>
      <c r="EZ17" s="1509"/>
      <c r="FA17" s="1509"/>
      <c r="FB17" s="1509"/>
      <c r="FC17" s="1509"/>
      <c r="FD17" s="1509" t="str">
        <f>MID(SUVAHAVUJ!AE36,9,1)</f>
        <v xml:space="preserve"> </v>
      </c>
      <c r="FE17" s="1509"/>
      <c r="FF17" s="1509"/>
      <c r="FG17" s="1509"/>
      <c r="FH17" s="1509"/>
      <c r="FI17" s="1509"/>
      <c r="FJ17" s="1509" t="str">
        <f>MID(SUVAHAVUJ!AE36,10,1)</f>
        <v xml:space="preserve"> </v>
      </c>
      <c r="FK17" s="1509"/>
      <c r="FL17" s="1509"/>
      <c r="FM17" s="1509"/>
      <c r="FN17" s="1509"/>
      <c r="FO17" s="1516" t="str">
        <f>MID(SUVAHAVUJ!AE36,11,1)</f>
        <v>0</v>
      </c>
      <c r="FP17" s="1516"/>
      <c r="FQ17" s="1516"/>
      <c r="FR17" s="1516"/>
      <c r="FS17" s="1522"/>
      <c r="FT17" s="1506"/>
      <c r="FU17" s="1506"/>
      <c r="FV17" s="1506"/>
      <c r="FW17" s="1506"/>
      <c r="FX17" s="1506"/>
      <c r="FY17" s="1506"/>
      <c r="FZ17" s="1506"/>
      <c r="GA17" s="1506"/>
      <c r="GB17" s="1506"/>
      <c r="GC17" s="1506"/>
      <c r="GD17" s="1506"/>
      <c r="GE17" s="1506"/>
      <c r="GF17" s="1506"/>
      <c r="GG17" s="1506"/>
      <c r="GH17" s="1506"/>
      <c r="GI17" s="1506"/>
      <c r="GJ17" s="1506"/>
      <c r="GK17" s="1506"/>
      <c r="GL17" s="1506"/>
      <c r="GM17" s="1506"/>
      <c r="GN17" s="1506"/>
      <c r="GO17" s="1506"/>
      <c r="GP17" s="1506"/>
      <c r="GQ17" s="1506"/>
      <c r="GR17" s="1506"/>
      <c r="GS17" s="1506"/>
      <c r="GT17" s="1506"/>
      <c r="GU17" s="1506"/>
      <c r="GV17" s="1506"/>
      <c r="GW17" s="1506"/>
    </row>
    <row r="18" spans="2:205" ht="23.25" customHeight="1">
      <c r="B18" s="1502"/>
      <c r="C18" s="1502"/>
      <c r="D18" s="1502"/>
      <c r="E18" s="1502"/>
      <c r="F18" s="1502"/>
      <c r="G18" s="1502"/>
      <c r="H18" s="1502"/>
      <c r="I18" s="1502"/>
      <c r="J18" s="1502"/>
      <c r="K18" s="1502"/>
      <c r="L18" s="1504"/>
      <c r="M18" s="1504"/>
      <c r="N18" s="1504"/>
      <c r="O18" s="1504"/>
      <c r="P18" s="1504"/>
      <c r="Q18" s="1504"/>
      <c r="R18" s="1504"/>
      <c r="S18" s="1504"/>
      <c r="T18" s="1504"/>
      <c r="U18" s="1504"/>
      <c r="V18" s="1504"/>
      <c r="W18" s="1504"/>
      <c r="X18" s="1504"/>
      <c r="Y18" s="1504"/>
      <c r="Z18" s="1504"/>
      <c r="AA18" s="1504"/>
      <c r="AB18" s="1504"/>
      <c r="AC18" s="1504"/>
      <c r="AD18" s="1504"/>
      <c r="AE18" s="1504"/>
      <c r="AF18" s="1504"/>
      <c r="AG18" s="1504"/>
      <c r="AH18" s="1504"/>
      <c r="AI18" s="1504"/>
      <c r="AJ18" s="1504"/>
      <c r="AK18" s="1504"/>
      <c r="AL18" s="1504"/>
      <c r="AM18" s="1504"/>
      <c r="AN18" s="1504"/>
      <c r="AO18" s="1504"/>
      <c r="AP18" s="1504"/>
      <c r="AQ18" s="1505"/>
      <c r="AR18" s="1505"/>
      <c r="AS18" s="1505"/>
      <c r="AT18" s="1505"/>
      <c r="AU18" s="1505"/>
      <c r="AV18" s="1505"/>
      <c r="AW18" s="1505"/>
      <c r="AX18" s="1505"/>
      <c r="AY18" s="703"/>
      <c r="AZ18" s="704"/>
      <c r="BA18" s="1509" t="str">
        <f>MID(SUVAHAVUJ!AF36,1,1)</f>
        <v xml:space="preserve"> </v>
      </c>
      <c r="BB18" s="1509"/>
      <c r="BC18" s="1509"/>
      <c r="BD18" s="1509"/>
      <c r="BE18" s="1509"/>
      <c r="BF18" s="1509"/>
      <c r="BG18" s="1509" t="str">
        <f>MID(SUVAHAVUJ!AF36,2,1)</f>
        <v xml:space="preserve"> </v>
      </c>
      <c r="BH18" s="1509"/>
      <c r="BI18" s="1509"/>
      <c r="BJ18" s="1509"/>
      <c r="BK18" s="1509"/>
      <c r="BL18" s="1509" t="str">
        <f>MID(SUVAHAVUJ!AF36,3,1)</f>
        <v xml:space="preserve"> </v>
      </c>
      <c r="BM18" s="1509"/>
      <c r="BN18" s="1509"/>
      <c r="BO18" s="1509"/>
      <c r="BP18" s="1509"/>
      <c r="BQ18" s="1509"/>
      <c r="BR18" s="1509" t="str">
        <f>MID(SUVAHAVUJ!AF36,4,1)</f>
        <v xml:space="preserve"> </v>
      </c>
      <c r="BS18" s="1509"/>
      <c r="BT18" s="1509"/>
      <c r="BU18" s="1509"/>
      <c r="BV18" s="1509"/>
      <c r="BW18" s="1509" t="str">
        <f>MID(SUVAHAVUJ!AF36,5,1)</f>
        <v xml:space="preserve"> </v>
      </c>
      <c r="BX18" s="1509"/>
      <c r="BY18" s="1509"/>
      <c r="BZ18" s="1509"/>
      <c r="CA18" s="1509"/>
      <c r="CB18" s="1509"/>
      <c r="CC18" s="1509" t="str">
        <f>MID(SUVAHAVUJ!AF36,6,1)</f>
        <v xml:space="preserve"> </v>
      </c>
      <c r="CD18" s="1509"/>
      <c r="CE18" s="1509"/>
      <c r="CF18" s="1509"/>
      <c r="CG18" s="1509"/>
      <c r="CH18" s="1509" t="str">
        <f>MID(SUVAHAVUJ!AF36,7,1)</f>
        <v xml:space="preserve"> </v>
      </c>
      <c r="CI18" s="1509"/>
      <c r="CJ18" s="1509"/>
      <c r="CK18" s="1509"/>
      <c r="CL18" s="1509"/>
      <c r="CM18" s="1509"/>
      <c r="CN18" s="1509" t="str">
        <f>MID(SUVAHAVUJ!AF36,8,1)</f>
        <v xml:space="preserve"> </v>
      </c>
      <c r="CO18" s="1509"/>
      <c r="CP18" s="1509"/>
      <c r="CQ18" s="1509"/>
      <c r="CR18" s="1509"/>
      <c r="CS18" s="1509" t="str">
        <f>MID(SUVAHAVUJ!AF36,9,1)</f>
        <v xml:space="preserve"> </v>
      </c>
      <c r="CT18" s="1509"/>
      <c r="CU18" s="1509"/>
      <c r="CV18" s="1509"/>
      <c r="CW18" s="1509"/>
      <c r="CX18" s="1509"/>
      <c r="CY18" s="1509" t="str">
        <f>MID(SUVAHAVUJ!AF36,10,1)</f>
        <v xml:space="preserve"> </v>
      </c>
      <c r="CZ18" s="1509"/>
      <c r="DA18" s="1509"/>
      <c r="DB18" s="1509"/>
      <c r="DC18" s="1509"/>
      <c r="DD18" s="1509" t="str">
        <f>MID(SUVAHAVUJ!AF36,11,1)</f>
        <v>0</v>
      </c>
      <c r="DE18" s="1509"/>
      <c r="DF18" s="1509"/>
      <c r="DG18" s="1509"/>
      <c r="DH18" s="1509"/>
      <c r="DI18" s="1525"/>
      <c r="DJ18" s="1507"/>
      <c r="DK18" s="1507"/>
      <c r="DL18" s="1507"/>
      <c r="DM18" s="1507"/>
      <c r="DN18" s="1507"/>
      <c r="DO18" s="1507"/>
      <c r="DP18" s="1507"/>
      <c r="DQ18" s="1507"/>
      <c r="DR18" s="1507"/>
      <c r="DS18" s="1507"/>
      <c r="DT18" s="1507"/>
      <c r="DU18" s="1507"/>
      <c r="DV18" s="1507"/>
      <c r="DW18" s="1507"/>
      <c r="DX18" s="1507"/>
      <c r="DY18" s="1507"/>
      <c r="DZ18" s="1507"/>
      <c r="EA18" s="1507"/>
      <c r="EB18" s="1507"/>
      <c r="EC18" s="1507"/>
      <c r="ED18" s="1507"/>
      <c r="EE18" s="1507"/>
      <c r="EF18" s="1507"/>
      <c r="EG18" s="1507"/>
      <c r="EH18" s="1507"/>
      <c r="EI18" s="1507"/>
      <c r="EJ18" s="1507"/>
      <c r="EK18" s="1507"/>
      <c r="EL18" s="1507"/>
      <c r="EM18" s="1507"/>
      <c r="EN18" s="703"/>
      <c r="EO18" s="704"/>
      <c r="EP18" s="1509" t="str">
        <f>MID(SUVAHAVUJ!AG36,1,1)</f>
        <v xml:space="preserve"> </v>
      </c>
      <c r="EQ18" s="1509"/>
      <c r="ER18" s="1509"/>
      <c r="ES18" s="1509"/>
      <c r="ET18" s="1509"/>
      <c r="EU18" s="1509"/>
      <c r="EV18" s="1509" t="str">
        <f>MID(SUVAHAVUJ!AG36,2,1)</f>
        <v xml:space="preserve"> </v>
      </c>
      <c r="EW18" s="1509"/>
      <c r="EX18" s="1509"/>
      <c r="EY18" s="1509"/>
      <c r="EZ18" s="1509"/>
      <c r="FA18" s="1509" t="str">
        <f>MID(SUVAHAVUJ!AG36,3,1)</f>
        <v xml:space="preserve"> </v>
      </c>
      <c r="FB18" s="1509"/>
      <c r="FC18" s="1509"/>
      <c r="FD18" s="1509"/>
      <c r="FE18" s="1509"/>
      <c r="FF18" s="1509"/>
      <c r="FG18" s="1509" t="str">
        <f>MID(SUVAHAVUJ!AG36,4,1)</f>
        <v xml:space="preserve"> </v>
      </c>
      <c r="FH18" s="1509"/>
      <c r="FI18" s="1509"/>
      <c r="FJ18" s="1509"/>
      <c r="FK18" s="1509"/>
      <c r="FL18" s="1509" t="str">
        <f>MID(SUVAHAVUJ!AG36,5,1)</f>
        <v xml:space="preserve"> </v>
      </c>
      <c r="FM18" s="1509"/>
      <c r="FN18" s="1509"/>
      <c r="FO18" s="1509"/>
      <c r="FP18" s="1509"/>
      <c r="FQ18" s="1509"/>
      <c r="FR18" s="1509" t="str">
        <f>MID(SUVAHAVUJ!AG36,6,1)</f>
        <v xml:space="preserve"> </v>
      </c>
      <c r="FS18" s="1509"/>
      <c r="FT18" s="1509"/>
      <c r="FU18" s="1509"/>
      <c r="FV18" s="1509"/>
      <c r="FW18" s="1509" t="str">
        <f>MID(SUVAHAVUJ!AG36,7,1)</f>
        <v xml:space="preserve"> </v>
      </c>
      <c r="FX18" s="1509"/>
      <c r="FY18" s="1509"/>
      <c r="FZ18" s="1509"/>
      <c r="GA18" s="1509"/>
      <c r="GB18" s="1509"/>
      <c r="GC18" s="1509" t="str">
        <f>MID(SUVAHAVUJ!AG36,8,1)</f>
        <v xml:space="preserve"> </v>
      </c>
      <c r="GD18" s="1509"/>
      <c r="GE18" s="1509"/>
      <c r="GF18" s="1509"/>
      <c r="GG18" s="1509"/>
      <c r="GH18" s="1509" t="str">
        <f>MID(SUVAHAVUJ!AG36,9,1)</f>
        <v xml:space="preserve"> </v>
      </c>
      <c r="GI18" s="1509"/>
      <c r="GJ18" s="1509"/>
      <c r="GK18" s="1509"/>
      <c r="GL18" s="1509"/>
      <c r="GM18" s="1509"/>
      <c r="GN18" s="1509" t="str">
        <f>MID(SUVAHAVUJ!AG36,10,1)</f>
        <v xml:space="preserve"> </v>
      </c>
      <c r="GO18" s="1509"/>
      <c r="GP18" s="1509"/>
      <c r="GQ18" s="1509"/>
      <c r="GR18" s="1509"/>
      <c r="GS18" s="1516" t="str">
        <f>MID(SUVAHAVUJ!AG36,11,1)</f>
        <v>0</v>
      </c>
      <c r="GT18" s="1516"/>
      <c r="GU18" s="1516"/>
      <c r="GV18" s="1516"/>
      <c r="GW18" s="1522"/>
    </row>
    <row r="19" spans="2:205" s="691" customFormat="1" ht="23.25" customHeight="1">
      <c r="B19" s="1545" t="s">
        <v>2597</v>
      </c>
      <c r="C19" s="1545"/>
      <c r="D19" s="1545"/>
      <c r="E19" s="1545"/>
      <c r="F19" s="1545"/>
      <c r="G19" s="1545"/>
      <c r="H19" s="1545"/>
      <c r="I19" s="1545"/>
      <c r="J19" s="1545"/>
      <c r="K19" s="1545"/>
      <c r="L19" s="1518" t="s">
        <v>3379</v>
      </c>
      <c r="M19" s="1519"/>
      <c r="N19" s="1519"/>
      <c r="O19" s="1519"/>
      <c r="P19" s="1519"/>
      <c r="Q19" s="1519"/>
      <c r="R19" s="1519"/>
      <c r="S19" s="1519"/>
      <c r="T19" s="1519"/>
      <c r="U19" s="1519"/>
      <c r="V19" s="1519"/>
      <c r="W19" s="1519"/>
      <c r="X19" s="1519"/>
      <c r="Y19" s="1519"/>
      <c r="Z19" s="1519"/>
      <c r="AA19" s="1519"/>
      <c r="AB19" s="1519"/>
      <c r="AC19" s="1519"/>
      <c r="AD19" s="1519"/>
      <c r="AE19" s="1519"/>
      <c r="AF19" s="1519"/>
      <c r="AG19" s="1519"/>
      <c r="AH19" s="1519"/>
      <c r="AI19" s="1519"/>
      <c r="AJ19" s="1519"/>
      <c r="AK19" s="1519"/>
      <c r="AL19" s="1519"/>
      <c r="AM19" s="1519"/>
      <c r="AN19" s="1519"/>
      <c r="AO19" s="1519"/>
      <c r="AP19" s="1519"/>
      <c r="AQ19" s="1520" t="s">
        <v>947</v>
      </c>
      <c r="AR19" s="1520"/>
      <c r="AS19" s="1520"/>
      <c r="AT19" s="1520"/>
      <c r="AU19" s="1520"/>
      <c r="AV19" s="1520"/>
      <c r="AW19" s="1520"/>
      <c r="AX19" s="1520"/>
      <c r="AY19" s="703"/>
      <c r="AZ19" s="704"/>
      <c r="BA19" s="1509" t="str">
        <f>MID(SUVAHAVUJ!AD37,1,1)</f>
        <v xml:space="preserve"> </v>
      </c>
      <c r="BB19" s="1509"/>
      <c r="BC19" s="1509"/>
      <c r="BD19" s="1509"/>
      <c r="BE19" s="1509"/>
      <c r="BF19" s="1509"/>
      <c r="BG19" s="1509" t="str">
        <f>MID(SUVAHAVUJ!AD37,2,1)</f>
        <v xml:space="preserve"> </v>
      </c>
      <c r="BH19" s="1509"/>
      <c r="BI19" s="1509"/>
      <c r="BJ19" s="1509"/>
      <c r="BK19" s="1509"/>
      <c r="BL19" s="1509" t="str">
        <f>MID(SUVAHAVUJ!AD37,3,1)</f>
        <v xml:space="preserve"> </v>
      </c>
      <c r="BM19" s="1509"/>
      <c r="BN19" s="1509"/>
      <c r="BO19" s="1509"/>
      <c r="BP19" s="1509"/>
      <c r="BQ19" s="1509"/>
      <c r="BR19" s="1509" t="str">
        <f>MID(SUVAHAVUJ!AD37,4,1)</f>
        <v xml:space="preserve"> </v>
      </c>
      <c r="BS19" s="1509"/>
      <c r="BT19" s="1509"/>
      <c r="BU19" s="1509"/>
      <c r="BV19" s="1509"/>
      <c r="BW19" s="1509" t="str">
        <f>MID(SUVAHAVUJ!AD37,5,1)</f>
        <v xml:space="preserve"> </v>
      </c>
      <c r="BX19" s="1509"/>
      <c r="BY19" s="1509"/>
      <c r="BZ19" s="1509"/>
      <c r="CA19" s="1509"/>
      <c r="CB19" s="1509"/>
      <c r="CC19" s="1509" t="str">
        <f>MID(SUVAHAVUJ!AD37,6,1)</f>
        <v xml:space="preserve"> </v>
      </c>
      <c r="CD19" s="1509"/>
      <c r="CE19" s="1509"/>
      <c r="CF19" s="1509"/>
      <c r="CG19" s="1509"/>
      <c r="CH19" s="1509" t="str">
        <f>MID(SUVAHAVUJ!AD37,7,1)</f>
        <v xml:space="preserve"> </v>
      </c>
      <c r="CI19" s="1509"/>
      <c r="CJ19" s="1509"/>
      <c r="CK19" s="1509"/>
      <c r="CL19" s="1509"/>
      <c r="CM19" s="1509"/>
      <c r="CN19" s="1509" t="str">
        <f>MID(SUVAHAVUJ!AD37,8,1)</f>
        <v xml:space="preserve"> </v>
      </c>
      <c r="CO19" s="1509"/>
      <c r="CP19" s="1509"/>
      <c r="CQ19" s="1509"/>
      <c r="CR19" s="1509"/>
      <c r="CS19" s="1509" t="str">
        <f>MID(SUVAHAVUJ!AD37,9,1)</f>
        <v xml:space="preserve"> </v>
      </c>
      <c r="CT19" s="1509"/>
      <c r="CU19" s="1509"/>
      <c r="CV19" s="1509"/>
      <c r="CW19" s="1509"/>
      <c r="CX19" s="1509"/>
      <c r="CY19" s="1509" t="str">
        <f>MID(SUVAHAVUJ!AD37,10,1)</f>
        <v xml:space="preserve"> </v>
      </c>
      <c r="CZ19" s="1509"/>
      <c r="DA19" s="1509"/>
      <c r="DB19" s="1509"/>
      <c r="DC19" s="1509"/>
      <c r="DD19" s="1509" t="str">
        <f>MID(SUVAHAVUJ!AD37,11,1)</f>
        <v>0</v>
      </c>
      <c r="DE19" s="1509"/>
      <c r="DF19" s="1509"/>
      <c r="DG19" s="1509"/>
      <c r="DH19" s="1509"/>
      <c r="DI19" s="1525"/>
      <c r="DJ19" s="703"/>
      <c r="DK19" s="704"/>
      <c r="DL19" s="1509" t="str">
        <f>MID(SUVAHAVUJ!AE37,1,1)</f>
        <v xml:space="preserve"> </v>
      </c>
      <c r="DM19" s="1509"/>
      <c r="DN19" s="1509"/>
      <c r="DO19" s="1509"/>
      <c r="DP19" s="1509"/>
      <c r="DQ19" s="1509"/>
      <c r="DR19" s="1509" t="str">
        <f>MID(SUVAHAVUJ!AE37,2,1)</f>
        <v xml:space="preserve"> </v>
      </c>
      <c r="DS19" s="1509"/>
      <c r="DT19" s="1509"/>
      <c r="DU19" s="1509"/>
      <c r="DV19" s="1509"/>
      <c r="DW19" s="1509" t="str">
        <f>MID(SUVAHAVUJ!AE37,3,1)</f>
        <v xml:space="preserve"> </v>
      </c>
      <c r="DX19" s="1509"/>
      <c r="DY19" s="1509"/>
      <c r="DZ19" s="1509"/>
      <c r="EA19" s="1509"/>
      <c r="EB19" s="1509"/>
      <c r="EC19" s="1509" t="str">
        <f>MID(SUVAHAVUJ!AE37,4,1)</f>
        <v xml:space="preserve"> </v>
      </c>
      <c r="ED19" s="1509"/>
      <c r="EE19" s="1509"/>
      <c r="EF19" s="1509"/>
      <c r="EG19" s="1509"/>
      <c r="EH19" s="1509" t="str">
        <f>MID(SUVAHAVUJ!AE37,5,1)</f>
        <v xml:space="preserve"> </v>
      </c>
      <c r="EI19" s="1509"/>
      <c r="EJ19" s="1509"/>
      <c r="EK19" s="1509"/>
      <c r="EL19" s="1509"/>
      <c r="EM19" s="1509"/>
      <c r="EN19" s="1509" t="str">
        <f>MID(SUVAHAVUJ!AE37,6,1)</f>
        <v xml:space="preserve"> </v>
      </c>
      <c r="EO19" s="1509"/>
      <c r="EP19" s="1509"/>
      <c r="EQ19" s="1509"/>
      <c r="ER19" s="1509"/>
      <c r="ES19" s="1509" t="str">
        <f>MID(SUVAHAVUJ!AE37,7,1)</f>
        <v xml:space="preserve"> </v>
      </c>
      <c r="ET19" s="1509"/>
      <c r="EU19" s="1509"/>
      <c r="EV19" s="1509"/>
      <c r="EW19" s="1509"/>
      <c r="EX19" s="1509"/>
      <c r="EY19" s="1509" t="str">
        <f>MID(SUVAHAVUJ!AE37,8,1)</f>
        <v xml:space="preserve"> </v>
      </c>
      <c r="EZ19" s="1509"/>
      <c r="FA19" s="1509"/>
      <c r="FB19" s="1509"/>
      <c r="FC19" s="1509"/>
      <c r="FD19" s="1509" t="str">
        <f>MID(SUVAHAVUJ!AE37,9,1)</f>
        <v xml:space="preserve"> </v>
      </c>
      <c r="FE19" s="1509"/>
      <c r="FF19" s="1509"/>
      <c r="FG19" s="1509"/>
      <c r="FH19" s="1509"/>
      <c r="FI19" s="1509"/>
      <c r="FJ19" s="1509" t="str">
        <f>MID(SUVAHAVUJ!AE37,10,1)</f>
        <v xml:space="preserve"> </v>
      </c>
      <c r="FK19" s="1509"/>
      <c r="FL19" s="1509"/>
      <c r="FM19" s="1509"/>
      <c r="FN19" s="1509"/>
      <c r="FO19" s="1516" t="str">
        <f>MID(SUVAHAVUJ!AE37,11,1)</f>
        <v>0</v>
      </c>
      <c r="FP19" s="1516"/>
      <c r="FQ19" s="1516"/>
      <c r="FR19" s="1516"/>
      <c r="FS19" s="1522"/>
      <c r="FT19" s="1506"/>
      <c r="FU19" s="1506"/>
      <c r="FV19" s="1506"/>
      <c r="FW19" s="1506"/>
      <c r="FX19" s="1506"/>
      <c r="FY19" s="1506"/>
      <c r="FZ19" s="1506"/>
      <c r="GA19" s="1506"/>
      <c r="GB19" s="1506"/>
      <c r="GC19" s="1506"/>
      <c r="GD19" s="1506"/>
      <c r="GE19" s="1506"/>
      <c r="GF19" s="1506"/>
      <c r="GG19" s="1506"/>
      <c r="GH19" s="1506"/>
      <c r="GI19" s="1506"/>
      <c r="GJ19" s="1506"/>
      <c r="GK19" s="1506"/>
      <c r="GL19" s="1506"/>
      <c r="GM19" s="1506"/>
      <c r="GN19" s="1506"/>
      <c r="GO19" s="1506"/>
      <c r="GP19" s="1506"/>
      <c r="GQ19" s="1506"/>
      <c r="GR19" s="1506"/>
      <c r="GS19" s="1506"/>
      <c r="GT19" s="1506"/>
      <c r="GU19" s="1506"/>
      <c r="GV19" s="1506"/>
      <c r="GW19" s="1506"/>
    </row>
    <row r="20" spans="2:205" ht="24" customHeight="1">
      <c r="B20" s="1545"/>
      <c r="C20" s="1545"/>
      <c r="D20" s="1545"/>
      <c r="E20" s="1545"/>
      <c r="F20" s="1545"/>
      <c r="G20" s="1545"/>
      <c r="H20" s="1545"/>
      <c r="I20" s="1545"/>
      <c r="J20" s="1545"/>
      <c r="K20" s="1545"/>
      <c r="L20" s="1519"/>
      <c r="M20" s="1519"/>
      <c r="N20" s="1519"/>
      <c r="O20" s="1519"/>
      <c r="P20" s="1519"/>
      <c r="Q20" s="1519"/>
      <c r="R20" s="1519"/>
      <c r="S20" s="1519"/>
      <c r="T20" s="1519"/>
      <c r="U20" s="1519"/>
      <c r="V20" s="1519"/>
      <c r="W20" s="1519"/>
      <c r="X20" s="1519"/>
      <c r="Y20" s="1519"/>
      <c r="Z20" s="1519"/>
      <c r="AA20" s="1519"/>
      <c r="AB20" s="1519"/>
      <c r="AC20" s="1519"/>
      <c r="AD20" s="1519"/>
      <c r="AE20" s="1519"/>
      <c r="AF20" s="1519"/>
      <c r="AG20" s="1519"/>
      <c r="AH20" s="1519"/>
      <c r="AI20" s="1519"/>
      <c r="AJ20" s="1519"/>
      <c r="AK20" s="1519"/>
      <c r="AL20" s="1519"/>
      <c r="AM20" s="1519"/>
      <c r="AN20" s="1519"/>
      <c r="AO20" s="1519"/>
      <c r="AP20" s="1519"/>
      <c r="AQ20" s="1520"/>
      <c r="AR20" s="1520"/>
      <c r="AS20" s="1520"/>
      <c r="AT20" s="1520"/>
      <c r="AU20" s="1520"/>
      <c r="AV20" s="1520"/>
      <c r="AW20" s="1520"/>
      <c r="AX20" s="1520"/>
      <c r="AY20" s="703"/>
      <c r="AZ20" s="704"/>
      <c r="BA20" s="1509" t="str">
        <f>MID(SUVAHAVUJ!AF37,1,1)</f>
        <v xml:space="preserve"> </v>
      </c>
      <c r="BB20" s="1509"/>
      <c r="BC20" s="1509"/>
      <c r="BD20" s="1509"/>
      <c r="BE20" s="1509"/>
      <c r="BF20" s="1509"/>
      <c r="BG20" s="1509" t="str">
        <f>MID(SUVAHAVUJ!AF37,2,1)</f>
        <v xml:space="preserve"> </v>
      </c>
      <c r="BH20" s="1509"/>
      <c r="BI20" s="1509"/>
      <c r="BJ20" s="1509"/>
      <c r="BK20" s="1509"/>
      <c r="BL20" s="1509" t="str">
        <f>MID(SUVAHAVUJ!AF37,3,1)</f>
        <v xml:space="preserve"> </v>
      </c>
      <c r="BM20" s="1509"/>
      <c r="BN20" s="1509"/>
      <c r="BO20" s="1509"/>
      <c r="BP20" s="1509"/>
      <c r="BQ20" s="1509"/>
      <c r="BR20" s="1509" t="str">
        <f>MID(SUVAHAVUJ!AF37,4,1)</f>
        <v xml:space="preserve"> </v>
      </c>
      <c r="BS20" s="1509"/>
      <c r="BT20" s="1509"/>
      <c r="BU20" s="1509"/>
      <c r="BV20" s="1509"/>
      <c r="BW20" s="1509" t="str">
        <f>MID(SUVAHAVUJ!AF37,5,1)</f>
        <v xml:space="preserve"> </v>
      </c>
      <c r="BX20" s="1509"/>
      <c r="BY20" s="1509"/>
      <c r="BZ20" s="1509"/>
      <c r="CA20" s="1509"/>
      <c r="CB20" s="1509"/>
      <c r="CC20" s="1509" t="str">
        <f>MID(SUVAHAVUJ!AF37,6,1)</f>
        <v xml:space="preserve"> </v>
      </c>
      <c r="CD20" s="1509"/>
      <c r="CE20" s="1509"/>
      <c r="CF20" s="1509"/>
      <c r="CG20" s="1509"/>
      <c r="CH20" s="1509" t="str">
        <f>MID(SUVAHAVUJ!AF37,7,1)</f>
        <v xml:space="preserve"> </v>
      </c>
      <c r="CI20" s="1509"/>
      <c r="CJ20" s="1509"/>
      <c r="CK20" s="1509"/>
      <c r="CL20" s="1509"/>
      <c r="CM20" s="1509"/>
      <c r="CN20" s="1509" t="str">
        <f>MID(SUVAHAVUJ!AF37,8,1)</f>
        <v xml:space="preserve"> </v>
      </c>
      <c r="CO20" s="1509"/>
      <c r="CP20" s="1509"/>
      <c r="CQ20" s="1509"/>
      <c r="CR20" s="1509"/>
      <c r="CS20" s="1509" t="str">
        <f>MID(SUVAHAVUJ!AF37,9,1)</f>
        <v xml:space="preserve"> </v>
      </c>
      <c r="CT20" s="1509"/>
      <c r="CU20" s="1509"/>
      <c r="CV20" s="1509"/>
      <c r="CW20" s="1509"/>
      <c r="CX20" s="1509"/>
      <c r="CY20" s="1509" t="str">
        <f>MID(SUVAHAVUJ!AF37,10,1)</f>
        <v xml:space="preserve"> </v>
      </c>
      <c r="CZ20" s="1509"/>
      <c r="DA20" s="1509"/>
      <c r="DB20" s="1509"/>
      <c r="DC20" s="1509"/>
      <c r="DD20" s="1509" t="str">
        <f>MID(SUVAHAVUJ!AF37,11,1)</f>
        <v>0</v>
      </c>
      <c r="DE20" s="1509"/>
      <c r="DF20" s="1509"/>
      <c r="DG20" s="1509"/>
      <c r="DH20" s="1509"/>
      <c r="DI20" s="1525"/>
      <c r="DJ20" s="1507"/>
      <c r="DK20" s="1507"/>
      <c r="DL20" s="1507"/>
      <c r="DM20" s="1507"/>
      <c r="DN20" s="1507"/>
      <c r="DO20" s="1507"/>
      <c r="DP20" s="1507"/>
      <c r="DQ20" s="1507"/>
      <c r="DR20" s="1507"/>
      <c r="DS20" s="1507"/>
      <c r="DT20" s="1507"/>
      <c r="DU20" s="1507"/>
      <c r="DV20" s="1507"/>
      <c r="DW20" s="1507"/>
      <c r="DX20" s="1507"/>
      <c r="DY20" s="1507"/>
      <c r="DZ20" s="1507"/>
      <c r="EA20" s="1507"/>
      <c r="EB20" s="1507"/>
      <c r="EC20" s="1507"/>
      <c r="ED20" s="1507"/>
      <c r="EE20" s="1507"/>
      <c r="EF20" s="1507"/>
      <c r="EG20" s="1507"/>
      <c r="EH20" s="1507"/>
      <c r="EI20" s="1507"/>
      <c r="EJ20" s="1507"/>
      <c r="EK20" s="1507"/>
      <c r="EL20" s="1507"/>
      <c r="EM20" s="1507"/>
      <c r="EN20" s="703"/>
      <c r="EO20" s="704"/>
      <c r="EP20" s="1509" t="str">
        <f>MID(SUVAHAVUJ!AG37,1,1)</f>
        <v xml:space="preserve"> </v>
      </c>
      <c r="EQ20" s="1509"/>
      <c r="ER20" s="1509"/>
      <c r="ES20" s="1509"/>
      <c r="ET20" s="1509"/>
      <c r="EU20" s="1509"/>
      <c r="EV20" s="1509" t="str">
        <f>MID(SUVAHAVUJ!AG37,2,1)</f>
        <v xml:space="preserve"> </v>
      </c>
      <c r="EW20" s="1509"/>
      <c r="EX20" s="1509"/>
      <c r="EY20" s="1509"/>
      <c r="EZ20" s="1509"/>
      <c r="FA20" s="1509" t="str">
        <f>MID(SUVAHAVUJ!AG37,3,1)</f>
        <v xml:space="preserve"> </v>
      </c>
      <c r="FB20" s="1509"/>
      <c r="FC20" s="1509"/>
      <c r="FD20" s="1509"/>
      <c r="FE20" s="1509"/>
      <c r="FF20" s="1509"/>
      <c r="FG20" s="1509" t="str">
        <f>MID(SUVAHAVUJ!AG37,4,1)</f>
        <v xml:space="preserve"> </v>
      </c>
      <c r="FH20" s="1509"/>
      <c r="FI20" s="1509"/>
      <c r="FJ20" s="1509"/>
      <c r="FK20" s="1509"/>
      <c r="FL20" s="1509" t="str">
        <f>MID(SUVAHAVUJ!AG37,5,1)</f>
        <v xml:space="preserve"> </v>
      </c>
      <c r="FM20" s="1509"/>
      <c r="FN20" s="1509"/>
      <c r="FO20" s="1509"/>
      <c r="FP20" s="1509"/>
      <c r="FQ20" s="1509"/>
      <c r="FR20" s="1509" t="str">
        <f>MID(SUVAHAVUJ!AG37,6,1)</f>
        <v xml:space="preserve"> </v>
      </c>
      <c r="FS20" s="1509"/>
      <c r="FT20" s="1509"/>
      <c r="FU20" s="1509"/>
      <c r="FV20" s="1509"/>
      <c r="FW20" s="1509" t="str">
        <f>MID(SUVAHAVUJ!AG37,7,1)</f>
        <v xml:space="preserve"> </v>
      </c>
      <c r="FX20" s="1509"/>
      <c r="FY20" s="1509"/>
      <c r="FZ20" s="1509"/>
      <c r="GA20" s="1509"/>
      <c r="GB20" s="1509"/>
      <c r="GC20" s="1509" t="str">
        <f>MID(SUVAHAVUJ!AG37,8,1)</f>
        <v xml:space="preserve"> </v>
      </c>
      <c r="GD20" s="1509"/>
      <c r="GE20" s="1509"/>
      <c r="GF20" s="1509"/>
      <c r="GG20" s="1509"/>
      <c r="GH20" s="1509" t="str">
        <f>MID(SUVAHAVUJ!AG37,9,1)</f>
        <v xml:space="preserve"> </v>
      </c>
      <c r="GI20" s="1509"/>
      <c r="GJ20" s="1509"/>
      <c r="GK20" s="1509"/>
      <c r="GL20" s="1509"/>
      <c r="GM20" s="1509"/>
      <c r="GN20" s="1509" t="str">
        <f>MID(SUVAHAVUJ!AG37,10,1)</f>
        <v xml:space="preserve"> </v>
      </c>
      <c r="GO20" s="1509"/>
      <c r="GP20" s="1509"/>
      <c r="GQ20" s="1509"/>
      <c r="GR20" s="1509"/>
      <c r="GS20" s="1516" t="str">
        <f>MID(SUVAHAVUJ!AG37,11,1)</f>
        <v>0</v>
      </c>
      <c r="GT20" s="1516"/>
      <c r="GU20" s="1516"/>
      <c r="GV20" s="1516"/>
      <c r="GW20" s="1522"/>
    </row>
    <row r="21" spans="2:205" s="691" customFormat="1" ht="23.25" customHeight="1">
      <c r="B21" s="1521" t="s">
        <v>2500</v>
      </c>
      <c r="C21" s="1521"/>
      <c r="D21" s="1521"/>
      <c r="E21" s="1521"/>
      <c r="F21" s="1521"/>
      <c r="G21" s="1521"/>
      <c r="H21" s="1521"/>
      <c r="I21" s="1521"/>
      <c r="J21" s="1521"/>
      <c r="K21" s="1521"/>
      <c r="L21" s="1518" t="s">
        <v>3380</v>
      </c>
      <c r="M21" s="1519"/>
      <c r="N21" s="1519"/>
      <c r="O21" s="1519"/>
      <c r="P21" s="1519"/>
      <c r="Q21" s="1519"/>
      <c r="R21" s="1519"/>
      <c r="S21" s="1519"/>
      <c r="T21" s="1519"/>
      <c r="U21" s="1519"/>
      <c r="V21" s="1519"/>
      <c r="W21" s="1519"/>
      <c r="X21" s="1519"/>
      <c r="Y21" s="1519"/>
      <c r="Z21" s="1519"/>
      <c r="AA21" s="1519"/>
      <c r="AB21" s="1519"/>
      <c r="AC21" s="1519"/>
      <c r="AD21" s="1519"/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20" t="s">
        <v>945</v>
      </c>
      <c r="AR21" s="1520"/>
      <c r="AS21" s="1520"/>
      <c r="AT21" s="1520"/>
      <c r="AU21" s="1520"/>
      <c r="AV21" s="1520"/>
      <c r="AW21" s="1520"/>
      <c r="AX21" s="1520"/>
      <c r="AY21" s="703"/>
      <c r="AZ21" s="704"/>
      <c r="BA21" s="1509" t="str">
        <f>MID(SUVAHAVUJ!AD38,1,1)</f>
        <v xml:space="preserve"> </v>
      </c>
      <c r="BB21" s="1509"/>
      <c r="BC21" s="1509"/>
      <c r="BD21" s="1509"/>
      <c r="BE21" s="1509"/>
      <c r="BF21" s="1509"/>
      <c r="BG21" s="1509" t="str">
        <f>MID(SUVAHAVUJ!AD38,2,1)</f>
        <v xml:space="preserve"> </v>
      </c>
      <c r="BH21" s="1509"/>
      <c r="BI21" s="1509"/>
      <c r="BJ21" s="1509"/>
      <c r="BK21" s="1509"/>
      <c r="BL21" s="1509" t="str">
        <f>MID(SUVAHAVUJ!AD38,3,1)</f>
        <v xml:space="preserve"> </v>
      </c>
      <c r="BM21" s="1509"/>
      <c r="BN21" s="1509"/>
      <c r="BO21" s="1509"/>
      <c r="BP21" s="1509"/>
      <c r="BQ21" s="1509"/>
      <c r="BR21" s="1509" t="str">
        <f>MID(SUVAHAVUJ!AD38,4,1)</f>
        <v xml:space="preserve"> </v>
      </c>
      <c r="BS21" s="1509"/>
      <c r="BT21" s="1509"/>
      <c r="BU21" s="1509"/>
      <c r="BV21" s="1509"/>
      <c r="BW21" s="1509" t="str">
        <f>MID(SUVAHAVUJ!AD38,5,1)</f>
        <v xml:space="preserve"> </v>
      </c>
      <c r="BX21" s="1509"/>
      <c r="BY21" s="1509"/>
      <c r="BZ21" s="1509"/>
      <c r="CA21" s="1509"/>
      <c r="CB21" s="1509"/>
      <c r="CC21" s="1509" t="str">
        <f>MID(SUVAHAVUJ!AD38,6,1)</f>
        <v xml:space="preserve"> </v>
      </c>
      <c r="CD21" s="1509"/>
      <c r="CE21" s="1509"/>
      <c r="CF21" s="1509"/>
      <c r="CG21" s="1509"/>
      <c r="CH21" s="1509" t="str">
        <f>MID(SUVAHAVUJ!AD38,7,1)</f>
        <v xml:space="preserve"> </v>
      </c>
      <c r="CI21" s="1509"/>
      <c r="CJ21" s="1509"/>
      <c r="CK21" s="1509"/>
      <c r="CL21" s="1509"/>
      <c r="CM21" s="1509"/>
      <c r="CN21" s="1509" t="str">
        <f>MID(SUVAHAVUJ!AD38,8,1)</f>
        <v xml:space="preserve"> </v>
      </c>
      <c r="CO21" s="1509"/>
      <c r="CP21" s="1509"/>
      <c r="CQ21" s="1509"/>
      <c r="CR21" s="1509"/>
      <c r="CS21" s="1509" t="str">
        <f>MID(SUVAHAVUJ!AD38,9,1)</f>
        <v xml:space="preserve"> </v>
      </c>
      <c r="CT21" s="1509"/>
      <c r="CU21" s="1509"/>
      <c r="CV21" s="1509"/>
      <c r="CW21" s="1509"/>
      <c r="CX21" s="1509"/>
      <c r="CY21" s="1509" t="str">
        <f>MID(SUVAHAVUJ!AD38,10,1)</f>
        <v xml:space="preserve"> </v>
      </c>
      <c r="CZ21" s="1509"/>
      <c r="DA21" s="1509"/>
      <c r="DB21" s="1509"/>
      <c r="DC21" s="1509"/>
      <c r="DD21" s="1509" t="str">
        <f>MID(SUVAHAVUJ!AD38,11,1)</f>
        <v>0</v>
      </c>
      <c r="DE21" s="1509"/>
      <c r="DF21" s="1509"/>
      <c r="DG21" s="1509"/>
      <c r="DH21" s="1509"/>
      <c r="DI21" s="1525"/>
      <c r="DJ21" s="703"/>
      <c r="DK21" s="704"/>
      <c r="DL21" s="1509" t="str">
        <f>MID(SUVAHAVUJ!AE38,1,1)</f>
        <v xml:space="preserve"> </v>
      </c>
      <c r="DM21" s="1509"/>
      <c r="DN21" s="1509"/>
      <c r="DO21" s="1509"/>
      <c r="DP21" s="1509"/>
      <c r="DQ21" s="1509"/>
      <c r="DR21" s="1509" t="str">
        <f>MID(SUVAHAVUJ!AE38,2,1)</f>
        <v xml:space="preserve"> </v>
      </c>
      <c r="DS21" s="1509"/>
      <c r="DT21" s="1509"/>
      <c r="DU21" s="1509"/>
      <c r="DV21" s="1509"/>
      <c r="DW21" s="1509" t="str">
        <f>MID(SUVAHAVUJ!AE38,3,1)</f>
        <v xml:space="preserve"> </v>
      </c>
      <c r="DX21" s="1509"/>
      <c r="DY21" s="1509"/>
      <c r="DZ21" s="1509"/>
      <c r="EA21" s="1509"/>
      <c r="EB21" s="1509"/>
      <c r="EC21" s="1509" t="str">
        <f>MID(SUVAHAVUJ!AE38,4,1)</f>
        <v xml:space="preserve"> </v>
      </c>
      <c r="ED21" s="1509"/>
      <c r="EE21" s="1509"/>
      <c r="EF21" s="1509"/>
      <c r="EG21" s="1509"/>
      <c r="EH21" s="1509" t="str">
        <f>MID(SUVAHAVUJ!AE38,5,1)</f>
        <v xml:space="preserve"> </v>
      </c>
      <c r="EI21" s="1509"/>
      <c r="EJ21" s="1509"/>
      <c r="EK21" s="1509"/>
      <c r="EL21" s="1509"/>
      <c r="EM21" s="1509"/>
      <c r="EN21" s="1509" t="str">
        <f>MID(SUVAHAVUJ!AE38,6,1)</f>
        <v xml:space="preserve"> </v>
      </c>
      <c r="EO21" s="1509"/>
      <c r="EP21" s="1509"/>
      <c r="EQ21" s="1509"/>
      <c r="ER21" s="1509"/>
      <c r="ES21" s="1509" t="str">
        <f>MID(SUVAHAVUJ!AE38,7,1)</f>
        <v xml:space="preserve"> </v>
      </c>
      <c r="ET21" s="1509"/>
      <c r="EU21" s="1509"/>
      <c r="EV21" s="1509"/>
      <c r="EW21" s="1509"/>
      <c r="EX21" s="1509"/>
      <c r="EY21" s="1509" t="str">
        <f>MID(SUVAHAVUJ!AE38,8,1)</f>
        <v xml:space="preserve"> </v>
      </c>
      <c r="EZ21" s="1509"/>
      <c r="FA21" s="1509"/>
      <c r="FB21" s="1509"/>
      <c r="FC21" s="1509"/>
      <c r="FD21" s="1509" t="str">
        <f>MID(SUVAHAVUJ!AE38,9,1)</f>
        <v xml:space="preserve"> </v>
      </c>
      <c r="FE21" s="1509"/>
      <c r="FF21" s="1509"/>
      <c r="FG21" s="1509"/>
      <c r="FH21" s="1509"/>
      <c r="FI21" s="1509"/>
      <c r="FJ21" s="1509" t="str">
        <f>MID(SUVAHAVUJ!AE38,10,1)</f>
        <v xml:space="preserve"> </v>
      </c>
      <c r="FK21" s="1509"/>
      <c r="FL21" s="1509"/>
      <c r="FM21" s="1509"/>
      <c r="FN21" s="1509"/>
      <c r="FO21" s="1516" t="str">
        <f>MID(SUVAHAVUJ!AE38,11,1)</f>
        <v>0</v>
      </c>
      <c r="FP21" s="1516"/>
      <c r="FQ21" s="1516"/>
      <c r="FR21" s="1516"/>
      <c r="FS21" s="1522"/>
      <c r="FT21" s="1506"/>
      <c r="FU21" s="1506"/>
      <c r="FV21" s="1506"/>
      <c r="FW21" s="1506"/>
      <c r="FX21" s="1506"/>
      <c r="FY21" s="1506"/>
      <c r="FZ21" s="1506"/>
      <c r="GA21" s="1506"/>
      <c r="GB21" s="1506"/>
      <c r="GC21" s="1506"/>
      <c r="GD21" s="1506"/>
      <c r="GE21" s="1506"/>
      <c r="GF21" s="1506"/>
      <c r="GG21" s="1506"/>
      <c r="GH21" s="1506"/>
      <c r="GI21" s="1506"/>
      <c r="GJ21" s="1506"/>
      <c r="GK21" s="1506"/>
      <c r="GL21" s="1506"/>
      <c r="GM21" s="1506"/>
      <c r="GN21" s="1506"/>
      <c r="GO21" s="1506"/>
      <c r="GP21" s="1506"/>
      <c r="GQ21" s="1506"/>
      <c r="GR21" s="1506"/>
      <c r="GS21" s="1506"/>
      <c r="GT21" s="1506"/>
      <c r="GU21" s="1506"/>
      <c r="GV21" s="1506"/>
      <c r="GW21" s="1506"/>
    </row>
    <row r="22" spans="2:205" ht="23.25" customHeight="1">
      <c r="B22" s="1521"/>
      <c r="C22" s="1521"/>
      <c r="D22" s="1521"/>
      <c r="E22" s="1521"/>
      <c r="F22" s="1521"/>
      <c r="G22" s="1521"/>
      <c r="H22" s="1521"/>
      <c r="I22" s="1521"/>
      <c r="J22" s="1521"/>
      <c r="K22" s="1521"/>
      <c r="L22" s="1519"/>
      <c r="M22" s="1519"/>
      <c r="N22" s="1519"/>
      <c r="O22" s="1519"/>
      <c r="P22" s="1519"/>
      <c r="Q22" s="1519"/>
      <c r="R22" s="1519"/>
      <c r="S22" s="1519"/>
      <c r="T22" s="1519"/>
      <c r="U22" s="1519"/>
      <c r="V22" s="1519"/>
      <c r="W22" s="1519"/>
      <c r="X22" s="1519"/>
      <c r="Y22" s="1519"/>
      <c r="Z22" s="1519"/>
      <c r="AA22" s="1519"/>
      <c r="AB22" s="1519"/>
      <c r="AC22" s="1519"/>
      <c r="AD22" s="1519"/>
      <c r="AE22" s="1519"/>
      <c r="AF22" s="1519"/>
      <c r="AG22" s="1519"/>
      <c r="AH22" s="1519"/>
      <c r="AI22" s="1519"/>
      <c r="AJ22" s="1519"/>
      <c r="AK22" s="1519"/>
      <c r="AL22" s="1519"/>
      <c r="AM22" s="1519"/>
      <c r="AN22" s="1519"/>
      <c r="AO22" s="1519"/>
      <c r="AP22" s="1519"/>
      <c r="AQ22" s="1520"/>
      <c r="AR22" s="1520"/>
      <c r="AS22" s="1520"/>
      <c r="AT22" s="1520"/>
      <c r="AU22" s="1520"/>
      <c r="AV22" s="1520"/>
      <c r="AW22" s="1520"/>
      <c r="AX22" s="1520"/>
      <c r="AY22" s="703"/>
      <c r="AZ22" s="704"/>
      <c r="BA22" s="1509" t="str">
        <f>MID(SUVAHAVUJ!AF38,1,1)</f>
        <v xml:space="preserve"> </v>
      </c>
      <c r="BB22" s="1509"/>
      <c r="BC22" s="1509"/>
      <c r="BD22" s="1509"/>
      <c r="BE22" s="1509"/>
      <c r="BF22" s="1509"/>
      <c r="BG22" s="1509" t="str">
        <f>MID(SUVAHAVUJ!AF38,2,1)</f>
        <v xml:space="preserve"> </v>
      </c>
      <c r="BH22" s="1509"/>
      <c r="BI22" s="1509"/>
      <c r="BJ22" s="1509"/>
      <c r="BK22" s="1509"/>
      <c r="BL22" s="1509" t="str">
        <f>MID(SUVAHAVUJ!AF38,3,1)</f>
        <v xml:space="preserve"> </v>
      </c>
      <c r="BM22" s="1509"/>
      <c r="BN22" s="1509"/>
      <c r="BO22" s="1509"/>
      <c r="BP22" s="1509"/>
      <c r="BQ22" s="1509"/>
      <c r="BR22" s="1509" t="str">
        <f>MID(SUVAHAVUJ!AF38,4,1)</f>
        <v xml:space="preserve"> </v>
      </c>
      <c r="BS22" s="1509"/>
      <c r="BT22" s="1509"/>
      <c r="BU22" s="1509"/>
      <c r="BV22" s="1509"/>
      <c r="BW22" s="1509" t="str">
        <f>MID(SUVAHAVUJ!AF38,5,1)</f>
        <v xml:space="preserve"> </v>
      </c>
      <c r="BX22" s="1509"/>
      <c r="BY22" s="1509"/>
      <c r="BZ22" s="1509"/>
      <c r="CA22" s="1509"/>
      <c r="CB22" s="1509"/>
      <c r="CC22" s="1509" t="str">
        <f>MID(SUVAHAVUJ!AF38,6,1)</f>
        <v xml:space="preserve"> </v>
      </c>
      <c r="CD22" s="1509"/>
      <c r="CE22" s="1509"/>
      <c r="CF22" s="1509"/>
      <c r="CG22" s="1509"/>
      <c r="CH22" s="1509" t="str">
        <f>MID(SUVAHAVUJ!AF38,7,1)</f>
        <v xml:space="preserve"> </v>
      </c>
      <c r="CI22" s="1509"/>
      <c r="CJ22" s="1509"/>
      <c r="CK22" s="1509"/>
      <c r="CL22" s="1509"/>
      <c r="CM22" s="1509"/>
      <c r="CN22" s="1509" t="str">
        <f>MID(SUVAHAVUJ!AF38,8,1)</f>
        <v xml:space="preserve"> </v>
      </c>
      <c r="CO22" s="1509"/>
      <c r="CP22" s="1509"/>
      <c r="CQ22" s="1509"/>
      <c r="CR22" s="1509"/>
      <c r="CS22" s="1509" t="str">
        <f>MID(SUVAHAVUJ!AF38,9,1)</f>
        <v xml:space="preserve"> </v>
      </c>
      <c r="CT22" s="1509"/>
      <c r="CU22" s="1509"/>
      <c r="CV22" s="1509"/>
      <c r="CW22" s="1509"/>
      <c r="CX22" s="1509"/>
      <c r="CY22" s="1509" t="str">
        <f>MID(SUVAHAVUJ!AF38,10,1)</f>
        <v xml:space="preserve"> </v>
      </c>
      <c r="CZ22" s="1509"/>
      <c r="DA22" s="1509"/>
      <c r="DB22" s="1509"/>
      <c r="DC22" s="1509"/>
      <c r="DD22" s="1509" t="str">
        <f>MID(SUVAHAVUJ!AF38,11,1)</f>
        <v>0</v>
      </c>
      <c r="DE22" s="1509"/>
      <c r="DF22" s="1509"/>
      <c r="DG22" s="1509"/>
      <c r="DH22" s="1509"/>
      <c r="DI22" s="1525"/>
      <c r="DJ22" s="1507"/>
      <c r="DK22" s="1507"/>
      <c r="DL22" s="1507"/>
      <c r="DM22" s="1507"/>
      <c r="DN22" s="1507"/>
      <c r="DO22" s="1507"/>
      <c r="DP22" s="1507"/>
      <c r="DQ22" s="1507"/>
      <c r="DR22" s="1507"/>
      <c r="DS22" s="1507"/>
      <c r="DT22" s="1507"/>
      <c r="DU22" s="1507"/>
      <c r="DV22" s="1507"/>
      <c r="DW22" s="1507"/>
      <c r="DX22" s="1507"/>
      <c r="DY22" s="1507"/>
      <c r="DZ22" s="1507"/>
      <c r="EA22" s="1507"/>
      <c r="EB22" s="1507"/>
      <c r="EC22" s="1507"/>
      <c r="ED22" s="1507"/>
      <c r="EE22" s="1507"/>
      <c r="EF22" s="1507"/>
      <c r="EG22" s="1507"/>
      <c r="EH22" s="1507"/>
      <c r="EI22" s="1507"/>
      <c r="EJ22" s="1507"/>
      <c r="EK22" s="1507"/>
      <c r="EL22" s="1507"/>
      <c r="EM22" s="1507"/>
      <c r="EN22" s="703"/>
      <c r="EO22" s="704"/>
      <c r="EP22" s="1509" t="str">
        <f>MID(SUVAHAVUJ!AG38,1,1)</f>
        <v xml:space="preserve"> </v>
      </c>
      <c r="EQ22" s="1509"/>
      <c r="ER22" s="1509"/>
      <c r="ES22" s="1509"/>
      <c r="ET22" s="1509"/>
      <c r="EU22" s="1509"/>
      <c r="EV22" s="1509" t="str">
        <f>MID(SUVAHAVUJ!AG38,2,1)</f>
        <v xml:space="preserve"> </v>
      </c>
      <c r="EW22" s="1509"/>
      <c r="EX22" s="1509"/>
      <c r="EY22" s="1509"/>
      <c r="EZ22" s="1509"/>
      <c r="FA22" s="1509" t="str">
        <f>MID(SUVAHAVUJ!AG38,3,1)</f>
        <v xml:space="preserve"> </v>
      </c>
      <c r="FB22" s="1509"/>
      <c r="FC22" s="1509"/>
      <c r="FD22" s="1509"/>
      <c r="FE22" s="1509"/>
      <c r="FF22" s="1509"/>
      <c r="FG22" s="1509" t="str">
        <f>MID(SUVAHAVUJ!AG38,4,1)</f>
        <v xml:space="preserve"> </v>
      </c>
      <c r="FH22" s="1509"/>
      <c r="FI22" s="1509"/>
      <c r="FJ22" s="1509"/>
      <c r="FK22" s="1509"/>
      <c r="FL22" s="1509" t="str">
        <f>MID(SUVAHAVUJ!AG38,5,1)</f>
        <v xml:space="preserve"> </v>
      </c>
      <c r="FM22" s="1509"/>
      <c r="FN22" s="1509"/>
      <c r="FO22" s="1509"/>
      <c r="FP22" s="1509"/>
      <c r="FQ22" s="1509"/>
      <c r="FR22" s="1509" t="str">
        <f>MID(SUVAHAVUJ!AG38,6,1)</f>
        <v xml:space="preserve"> </v>
      </c>
      <c r="FS22" s="1509"/>
      <c r="FT22" s="1509"/>
      <c r="FU22" s="1509"/>
      <c r="FV22" s="1509"/>
      <c r="FW22" s="1509" t="str">
        <f>MID(SUVAHAVUJ!AG38,7,1)</f>
        <v xml:space="preserve"> </v>
      </c>
      <c r="FX22" s="1509"/>
      <c r="FY22" s="1509"/>
      <c r="FZ22" s="1509"/>
      <c r="GA22" s="1509"/>
      <c r="GB22" s="1509"/>
      <c r="GC22" s="1509" t="str">
        <f>MID(SUVAHAVUJ!AG38,8,1)</f>
        <v xml:space="preserve"> </v>
      </c>
      <c r="GD22" s="1509"/>
      <c r="GE22" s="1509"/>
      <c r="GF22" s="1509"/>
      <c r="GG22" s="1509"/>
      <c r="GH22" s="1509" t="str">
        <f>MID(SUVAHAVUJ!AG38,9,1)</f>
        <v xml:space="preserve"> </v>
      </c>
      <c r="GI22" s="1509"/>
      <c r="GJ22" s="1509"/>
      <c r="GK22" s="1509"/>
      <c r="GL22" s="1509"/>
      <c r="GM22" s="1509"/>
      <c r="GN22" s="1509" t="str">
        <f>MID(SUVAHAVUJ!AG38,10,1)</f>
        <v xml:space="preserve"> </v>
      </c>
      <c r="GO22" s="1509"/>
      <c r="GP22" s="1509"/>
      <c r="GQ22" s="1509"/>
      <c r="GR22" s="1509"/>
      <c r="GS22" s="1516" t="str">
        <f>MID(SUVAHAVUJ!AG38,11,1)</f>
        <v>0</v>
      </c>
      <c r="GT22" s="1516"/>
      <c r="GU22" s="1516"/>
      <c r="GV22" s="1516"/>
      <c r="GW22" s="1522"/>
    </row>
    <row r="23" spans="2:205" s="691" customFormat="1" ht="23.25" customHeight="1">
      <c r="B23" s="1521" t="s">
        <v>2503</v>
      </c>
      <c r="C23" s="1521"/>
      <c r="D23" s="1521"/>
      <c r="E23" s="1521"/>
      <c r="F23" s="1521"/>
      <c r="G23" s="1521"/>
      <c r="H23" s="1521"/>
      <c r="I23" s="1521"/>
      <c r="J23" s="1521"/>
      <c r="K23" s="1521"/>
      <c r="L23" s="1518" t="s">
        <v>3381</v>
      </c>
      <c r="M23" s="1519"/>
      <c r="N23" s="1519"/>
      <c r="O23" s="1519"/>
      <c r="P23" s="1519"/>
      <c r="Q23" s="1519"/>
      <c r="R23" s="1519"/>
      <c r="S23" s="1519"/>
      <c r="T23" s="1519"/>
      <c r="U23" s="1519"/>
      <c r="V23" s="1519"/>
      <c r="W23" s="1519"/>
      <c r="X23" s="1519"/>
      <c r="Y23" s="1519"/>
      <c r="Z23" s="1519"/>
      <c r="AA23" s="1519"/>
      <c r="AB23" s="1519"/>
      <c r="AC23" s="1519"/>
      <c r="AD23" s="1519"/>
      <c r="AE23" s="1519"/>
      <c r="AF23" s="1519"/>
      <c r="AG23" s="1519"/>
      <c r="AH23" s="1519"/>
      <c r="AI23" s="1519"/>
      <c r="AJ23" s="1519"/>
      <c r="AK23" s="1519"/>
      <c r="AL23" s="1519"/>
      <c r="AM23" s="1519"/>
      <c r="AN23" s="1519"/>
      <c r="AO23" s="1519"/>
      <c r="AP23" s="1519"/>
      <c r="AQ23" s="1520" t="s">
        <v>933</v>
      </c>
      <c r="AR23" s="1520"/>
      <c r="AS23" s="1520"/>
      <c r="AT23" s="1520"/>
      <c r="AU23" s="1520"/>
      <c r="AV23" s="1520"/>
      <c r="AW23" s="1520"/>
      <c r="AX23" s="1520"/>
      <c r="AY23" s="703"/>
      <c r="AZ23" s="704"/>
      <c r="BA23" s="1509" t="str">
        <f>MID(SUVAHAVUJ!AD39,1,1)</f>
        <v xml:space="preserve"> </v>
      </c>
      <c r="BB23" s="1509"/>
      <c r="BC23" s="1509"/>
      <c r="BD23" s="1509"/>
      <c r="BE23" s="1509"/>
      <c r="BF23" s="1509"/>
      <c r="BG23" s="1509" t="str">
        <f>MID(SUVAHAVUJ!AD39,2,1)</f>
        <v xml:space="preserve"> </v>
      </c>
      <c r="BH23" s="1509"/>
      <c r="BI23" s="1509"/>
      <c r="BJ23" s="1509"/>
      <c r="BK23" s="1509"/>
      <c r="BL23" s="1509" t="str">
        <f>MID(SUVAHAVUJ!AD39,3,1)</f>
        <v xml:space="preserve"> </v>
      </c>
      <c r="BM23" s="1509"/>
      <c r="BN23" s="1509"/>
      <c r="BO23" s="1509"/>
      <c r="BP23" s="1509"/>
      <c r="BQ23" s="1509"/>
      <c r="BR23" s="1509" t="str">
        <f>MID(SUVAHAVUJ!AD39,4,1)</f>
        <v xml:space="preserve"> </v>
      </c>
      <c r="BS23" s="1509"/>
      <c r="BT23" s="1509"/>
      <c r="BU23" s="1509"/>
      <c r="BV23" s="1509"/>
      <c r="BW23" s="1509" t="str">
        <f>MID(SUVAHAVUJ!AD39,5,1)</f>
        <v xml:space="preserve"> </v>
      </c>
      <c r="BX23" s="1509"/>
      <c r="BY23" s="1509"/>
      <c r="BZ23" s="1509"/>
      <c r="CA23" s="1509"/>
      <c r="CB23" s="1509"/>
      <c r="CC23" s="1509" t="str">
        <f>MID(SUVAHAVUJ!AD39,6,1)</f>
        <v xml:space="preserve"> </v>
      </c>
      <c r="CD23" s="1509"/>
      <c r="CE23" s="1509"/>
      <c r="CF23" s="1509"/>
      <c r="CG23" s="1509"/>
      <c r="CH23" s="1509" t="str">
        <f>MID(SUVAHAVUJ!AD39,7,1)</f>
        <v xml:space="preserve"> </v>
      </c>
      <c r="CI23" s="1509"/>
      <c r="CJ23" s="1509"/>
      <c r="CK23" s="1509"/>
      <c r="CL23" s="1509"/>
      <c r="CM23" s="1509"/>
      <c r="CN23" s="1509" t="str">
        <f>MID(SUVAHAVUJ!AD39,8,1)</f>
        <v xml:space="preserve"> </v>
      </c>
      <c r="CO23" s="1509"/>
      <c r="CP23" s="1509"/>
      <c r="CQ23" s="1509"/>
      <c r="CR23" s="1509"/>
      <c r="CS23" s="1509" t="str">
        <f>MID(SUVAHAVUJ!AD39,9,1)</f>
        <v xml:space="preserve"> </v>
      </c>
      <c r="CT23" s="1509"/>
      <c r="CU23" s="1509"/>
      <c r="CV23" s="1509"/>
      <c r="CW23" s="1509"/>
      <c r="CX23" s="1509"/>
      <c r="CY23" s="1509" t="str">
        <f>MID(SUVAHAVUJ!AD39,10,1)</f>
        <v xml:space="preserve"> </v>
      </c>
      <c r="CZ23" s="1509"/>
      <c r="DA23" s="1509"/>
      <c r="DB23" s="1509"/>
      <c r="DC23" s="1509"/>
      <c r="DD23" s="1509" t="str">
        <f>MID(SUVAHAVUJ!AD39,11,1)</f>
        <v>0</v>
      </c>
      <c r="DE23" s="1509"/>
      <c r="DF23" s="1509"/>
      <c r="DG23" s="1509"/>
      <c r="DH23" s="1509"/>
      <c r="DI23" s="1525"/>
      <c r="DJ23" s="703"/>
      <c r="DK23" s="704"/>
      <c r="DL23" s="1509" t="str">
        <f>MID(SUVAHAVUJ!AE39,1,1)</f>
        <v xml:space="preserve"> </v>
      </c>
      <c r="DM23" s="1509"/>
      <c r="DN23" s="1509"/>
      <c r="DO23" s="1509"/>
      <c r="DP23" s="1509"/>
      <c r="DQ23" s="1509"/>
      <c r="DR23" s="1509" t="str">
        <f>MID(SUVAHAVUJ!AE39,2,1)</f>
        <v xml:space="preserve"> </v>
      </c>
      <c r="DS23" s="1509"/>
      <c r="DT23" s="1509"/>
      <c r="DU23" s="1509"/>
      <c r="DV23" s="1509"/>
      <c r="DW23" s="1509" t="str">
        <f>MID(SUVAHAVUJ!AE39,3,1)</f>
        <v xml:space="preserve"> </v>
      </c>
      <c r="DX23" s="1509"/>
      <c r="DY23" s="1509"/>
      <c r="DZ23" s="1509"/>
      <c r="EA23" s="1509"/>
      <c r="EB23" s="1509"/>
      <c r="EC23" s="1509" t="str">
        <f>MID(SUVAHAVUJ!AE39,4,1)</f>
        <v xml:space="preserve"> </v>
      </c>
      <c r="ED23" s="1509"/>
      <c r="EE23" s="1509"/>
      <c r="EF23" s="1509"/>
      <c r="EG23" s="1509"/>
      <c r="EH23" s="1509" t="str">
        <f>MID(SUVAHAVUJ!AE39,5,1)</f>
        <v xml:space="preserve"> </v>
      </c>
      <c r="EI23" s="1509"/>
      <c r="EJ23" s="1509"/>
      <c r="EK23" s="1509"/>
      <c r="EL23" s="1509"/>
      <c r="EM23" s="1509"/>
      <c r="EN23" s="1509" t="str">
        <f>MID(SUVAHAVUJ!AE39,6,1)</f>
        <v xml:space="preserve"> </v>
      </c>
      <c r="EO23" s="1509"/>
      <c r="EP23" s="1509"/>
      <c r="EQ23" s="1509"/>
      <c r="ER23" s="1509"/>
      <c r="ES23" s="1509" t="str">
        <f>MID(SUVAHAVUJ!AE39,7,1)</f>
        <v xml:space="preserve"> </v>
      </c>
      <c r="ET23" s="1509"/>
      <c r="EU23" s="1509"/>
      <c r="EV23" s="1509"/>
      <c r="EW23" s="1509"/>
      <c r="EX23" s="1509"/>
      <c r="EY23" s="1509" t="str">
        <f>MID(SUVAHAVUJ!AE39,8,1)</f>
        <v xml:space="preserve"> </v>
      </c>
      <c r="EZ23" s="1509"/>
      <c r="FA23" s="1509"/>
      <c r="FB23" s="1509"/>
      <c r="FC23" s="1509"/>
      <c r="FD23" s="1509" t="str">
        <f>MID(SUVAHAVUJ!AE39,9,1)</f>
        <v xml:space="preserve"> </v>
      </c>
      <c r="FE23" s="1509"/>
      <c r="FF23" s="1509"/>
      <c r="FG23" s="1509"/>
      <c r="FH23" s="1509"/>
      <c r="FI23" s="1509"/>
      <c r="FJ23" s="1509" t="str">
        <f>MID(SUVAHAVUJ!AE39,10,1)</f>
        <v xml:space="preserve"> </v>
      </c>
      <c r="FK23" s="1509"/>
      <c r="FL23" s="1509"/>
      <c r="FM23" s="1509"/>
      <c r="FN23" s="1509"/>
      <c r="FO23" s="1516" t="str">
        <f>MID(SUVAHAVUJ!AE39,11,1)</f>
        <v>0</v>
      </c>
      <c r="FP23" s="1516"/>
      <c r="FQ23" s="1516"/>
      <c r="FR23" s="1516"/>
      <c r="FS23" s="1522"/>
      <c r="FT23" s="1506"/>
      <c r="FU23" s="1506"/>
      <c r="FV23" s="1506"/>
      <c r="FW23" s="1506"/>
      <c r="FX23" s="1506"/>
      <c r="FY23" s="1506"/>
      <c r="FZ23" s="1506"/>
      <c r="GA23" s="1506"/>
      <c r="GB23" s="1506"/>
      <c r="GC23" s="1506"/>
      <c r="GD23" s="1506"/>
      <c r="GE23" s="1506"/>
      <c r="GF23" s="1506"/>
      <c r="GG23" s="1506"/>
      <c r="GH23" s="1506"/>
      <c r="GI23" s="1506"/>
      <c r="GJ23" s="1506"/>
      <c r="GK23" s="1506"/>
      <c r="GL23" s="1506"/>
      <c r="GM23" s="1506"/>
      <c r="GN23" s="1506"/>
      <c r="GO23" s="1506"/>
      <c r="GP23" s="1506"/>
      <c r="GQ23" s="1506"/>
      <c r="GR23" s="1506"/>
      <c r="GS23" s="1506"/>
      <c r="GT23" s="1506"/>
      <c r="GU23" s="1506"/>
      <c r="GV23" s="1506"/>
      <c r="GW23" s="1506"/>
    </row>
    <row r="24" spans="2:205" ht="23.25" customHeight="1">
      <c r="B24" s="1521"/>
      <c r="C24" s="1521"/>
      <c r="D24" s="1521"/>
      <c r="E24" s="1521"/>
      <c r="F24" s="1521"/>
      <c r="G24" s="1521"/>
      <c r="H24" s="1521"/>
      <c r="I24" s="1521"/>
      <c r="J24" s="1521"/>
      <c r="K24" s="1521"/>
      <c r="L24" s="1519"/>
      <c r="M24" s="1519"/>
      <c r="N24" s="1519"/>
      <c r="O24" s="1519"/>
      <c r="P24" s="1519"/>
      <c r="Q24" s="1519"/>
      <c r="R24" s="1519"/>
      <c r="S24" s="1519"/>
      <c r="T24" s="1519"/>
      <c r="U24" s="1519"/>
      <c r="V24" s="1519"/>
      <c r="W24" s="1519"/>
      <c r="X24" s="1519"/>
      <c r="Y24" s="1519"/>
      <c r="Z24" s="1519"/>
      <c r="AA24" s="1519"/>
      <c r="AB24" s="1519"/>
      <c r="AC24" s="1519"/>
      <c r="AD24" s="1519"/>
      <c r="AE24" s="1519"/>
      <c r="AF24" s="1519"/>
      <c r="AG24" s="1519"/>
      <c r="AH24" s="1519"/>
      <c r="AI24" s="1519"/>
      <c r="AJ24" s="1519"/>
      <c r="AK24" s="1519"/>
      <c r="AL24" s="1519"/>
      <c r="AM24" s="1519"/>
      <c r="AN24" s="1519"/>
      <c r="AO24" s="1519"/>
      <c r="AP24" s="1519"/>
      <c r="AQ24" s="1520"/>
      <c r="AR24" s="1520"/>
      <c r="AS24" s="1520"/>
      <c r="AT24" s="1520"/>
      <c r="AU24" s="1520"/>
      <c r="AV24" s="1520"/>
      <c r="AW24" s="1520"/>
      <c r="AX24" s="1520"/>
      <c r="AY24" s="703"/>
      <c r="AZ24" s="704"/>
      <c r="BA24" s="1509" t="str">
        <f>MID(SUVAHAVUJ!AF39,1,1)</f>
        <v xml:space="preserve"> </v>
      </c>
      <c r="BB24" s="1509"/>
      <c r="BC24" s="1509"/>
      <c r="BD24" s="1509"/>
      <c r="BE24" s="1509"/>
      <c r="BF24" s="1509"/>
      <c r="BG24" s="1509" t="str">
        <f>MID(SUVAHAVUJ!AF39,2,1)</f>
        <v xml:space="preserve"> </v>
      </c>
      <c r="BH24" s="1509"/>
      <c r="BI24" s="1509"/>
      <c r="BJ24" s="1509"/>
      <c r="BK24" s="1509"/>
      <c r="BL24" s="1509" t="str">
        <f>MID(SUVAHAVUJ!AF39,3,1)</f>
        <v xml:space="preserve"> </v>
      </c>
      <c r="BM24" s="1509"/>
      <c r="BN24" s="1509"/>
      <c r="BO24" s="1509"/>
      <c r="BP24" s="1509"/>
      <c r="BQ24" s="1509"/>
      <c r="BR24" s="1509" t="str">
        <f>MID(SUVAHAVUJ!AF39,4,1)</f>
        <v xml:space="preserve"> </v>
      </c>
      <c r="BS24" s="1509"/>
      <c r="BT24" s="1509"/>
      <c r="BU24" s="1509"/>
      <c r="BV24" s="1509"/>
      <c r="BW24" s="1509" t="str">
        <f>MID(SUVAHAVUJ!AF39,5,1)</f>
        <v xml:space="preserve"> </v>
      </c>
      <c r="BX24" s="1509"/>
      <c r="BY24" s="1509"/>
      <c r="BZ24" s="1509"/>
      <c r="CA24" s="1509"/>
      <c r="CB24" s="1509"/>
      <c r="CC24" s="1509" t="str">
        <f>MID(SUVAHAVUJ!AF39,6,1)</f>
        <v xml:space="preserve"> </v>
      </c>
      <c r="CD24" s="1509"/>
      <c r="CE24" s="1509"/>
      <c r="CF24" s="1509"/>
      <c r="CG24" s="1509"/>
      <c r="CH24" s="1509" t="str">
        <f>MID(SUVAHAVUJ!AF39,7,1)</f>
        <v xml:space="preserve"> </v>
      </c>
      <c r="CI24" s="1509"/>
      <c r="CJ24" s="1509"/>
      <c r="CK24" s="1509"/>
      <c r="CL24" s="1509"/>
      <c r="CM24" s="1509"/>
      <c r="CN24" s="1509" t="str">
        <f>MID(SUVAHAVUJ!AF39,8,1)</f>
        <v xml:space="preserve"> </v>
      </c>
      <c r="CO24" s="1509"/>
      <c r="CP24" s="1509"/>
      <c r="CQ24" s="1509"/>
      <c r="CR24" s="1509"/>
      <c r="CS24" s="1509" t="str">
        <f>MID(SUVAHAVUJ!AF39,9,1)</f>
        <v xml:space="preserve"> </v>
      </c>
      <c r="CT24" s="1509"/>
      <c r="CU24" s="1509"/>
      <c r="CV24" s="1509"/>
      <c r="CW24" s="1509"/>
      <c r="CX24" s="1509"/>
      <c r="CY24" s="1509" t="str">
        <f>MID(SUVAHAVUJ!AF39,10,1)</f>
        <v xml:space="preserve"> </v>
      </c>
      <c r="CZ24" s="1509"/>
      <c r="DA24" s="1509"/>
      <c r="DB24" s="1509"/>
      <c r="DC24" s="1509"/>
      <c r="DD24" s="1509" t="str">
        <f>MID(SUVAHAVUJ!AF39,11,1)</f>
        <v>0</v>
      </c>
      <c r="DE24" s="1509"/>
      <c r="DF24" s="1509"/>
      <c r="DG24" s="1509"/>
      <c r="DH24" s="1509"/>
      <c r="DI24" s="1525"/>
      <c r="DJ24" s="1507"/>
      <c r="DK24" s="1507"/>
      <c r="DL24" s="1507"/>
      <c r="DM24" s="1507"/>
      <c r="DN24" s="1507"/>
      <c r="DO24" s="1507"/>
      <c r="DP24" s="1507"/>
      <c r="DQ24" s="1507"/>
      <c r="DR24" s="1507"/>
      <c r="DS24" s="1507"/>
      <c r="DT24" s="1507"/>
      <c r="DU24" s="1507"/>
      <c r="DV24" s="1507"/>
      <c r="DW24" s="1507"/>
      <c r="DX24" s="1507"/>
      <c r="DY24" s="1507"/>
      <c r="DZ24" s="1507"/>
      <c r="EA24" s="1507"/>
      <c r="EB24" s="1507"/>
      <c r="EC24" s="1507"/>
      <c r="ED24" s="1507"/>
      <c r="EE24" s="1507"/>
      <c r="EF24" s="1507"/>
      <c r="EG24" s="1507"/>
      <c r="EH24" s="1507"/>
      <c r="EI24" s="1507"/>
      <c r="EJ24" s="1507"/>
      <c r="EK24" s="1507"/>
      <c r="EL24" s="1507"/>
      <c r="EM24" s="1507"/>
      <c r="EN24" s="703"/>
      <c r="EO24" s="704"/>
      <c r="EP24" s="1509" t="str">
        <f>MID(SUVAHAVUJ!AG39,1,1)</f>
        <v xml:space="preserve"> </v>
      </c>
      <c r="EQ24" s="1509"/>
      <c r="ER24" s="1509"/>
      <c r="ES24" s="1509"/>
      <c r="ET24" s="1509"/>
      <c r="EU24" s="1509"/>
      <c r="EV24" s="1509" t="str">
        <f>MID(SUVAHAVUJ!AG39,2,1)</f>
        <v xml:space="preserve"> </v>
      </c>
      <c r="EW24" s="1509"/>
      <c r="EX24" s="1509"/>
      <c r="EY24" s="1509"/>
      <c r="EZ24" s="1509"/>
      <c r="FA24" s="1509" t="str">
        <f>MID(SUVAHAVUJ!AG39,3,1)</f>
        <v xml:space="preserve"> </v>
      </c>
      <c r="FB24" s="1509"/>
      <c r="FC24" s="1509"/>
      <c r="FD24" s="1509"/>
      <c r="FE24" s="1509"/>
      <c r="FF24" s="1509"/>
      <c r="FG24" s="1509" t="str">
        <f>MID(SUVAHAVUJ!AG39,4,1)</f>
        <v xml:space="preserve"> </v>
      </c>
      <c r="FH24" s="1509"/>
      <c r="FI24" s="1509"/>
      <c r="FJ24" s="1509"/>
      <c r="FK24" s="1509"/>
      <c r="FL24" s="1509" t="str">
        <f>MID(SUVAHAVUJ!AG39,5,1)</f>
        <v xml:space="preserve"> </v>
      </c>
      <c r="FM24" s="1509"/>
      <c r="FN24" s="1509"/>
      <c r="FO24" s="1509"/>
      <c r="FP24" s="1509"/>
      <c r="FQ24" s="1509"/>
      <c r="FR24" s="1509" t="str">
        <f>MID(SUVAHAVUJ!AG39,6,1)</f>
        <v xml:space="preserve"> </v>
      </c>
      <c r="FS24" s="1509"/>
      <c r="FT24" s="1509"/>
      <c r="FU24" s="1509"/>
      <c r="FV24" s="1509"/>
      <c r="FW24" s="1509" t="str">
        <f>MID(SUVAHAVUJ!AG39,7,1)</f>
        <v xml:space="preserve"> </v>
      </c>
      <c r="FX24" s="1509"/>
      <c r="FY24" s="1509"/>
      <c r="FZ24" s="1509"/>
      <c r="GA24" s="1509"/>
      <c r="GB24" s="1509"/>
      <c r="GC24" s="1509" t="str">
        <f>MID(SUVAHAVUJ!AG39,8,1)</f>
        <v xml:space="preserve"> </v>
      </c>
      <c r="GD24" s="1509"/>
      <c r="GE24" s="1509"/>
      <c r="GF24" s="1509"/>
      <c r="GG24" s="1509"/>
      <c r="GH24" s="1509" t="str">
        <f>MID(SUVAHAVUJ!AG39,9,1)</f>
        <v xml:space="preserve"> </v>
      </c>
      <c r="GI24" s="1509"/>
      <c r="GJ24" s="1509"/>
      <c r="GK24" s="1509"/>
      <c r="GL24" s="1509"/>
      <c r="GM24" s="1509"/>
      <c r="GN24" s="1509" t="str">
        <f>MID(SUVAHAVUJ!AG39,10,1)</f>
        <v xml:space="preserve"> </v>
      </c>
      <c r="GO24" s="1509"/>
      <c r="GP24" s="1509"/>
      <c r="GQ24" s="1509"/>
      <c r="GR24" s="1509"/>
      <c r="GS24" s="1516" t="str">
        <f>MID(SUVAHAVUJ!AG39,11,1)</f>
        <v>0</v>
      </c>
      <c r="GT24" s="1516"/>
      <c r="GU24" s="1516"/>
      <c r="GV24" s="1516"/>
      <c r="GW24" s="1522"/>
    </row>
    <row r="25" spans="2:205" s="691" customFormat="1" ht="23.25" customHeight="1">
      <c r="B25" s="1521" t="s">
        <v>2506</v>
      </c>
      <c r="C25" s="1521"/>
      <c r="D25" s="1521"/>
      <c r="E25" s="1521"/>
      <c r="F25" s="1521"/>
      <c r="G25" s="1521"/>
      <c r="H25" s="1521"/>
      <c r="I25" s="1521"/>
      <c r="J25" s="1521"/>
      <c r="K25" s="1521"/>
      <c r="L25" s="1523" t="s">
        <v>3382</v>
      </c>
      <c r="M25" s="1524"/>
      <c r="N25" s="1524"/>
      <c r="O25" s="1524"/>
      <c r="P25" s="1524"/>
      <c r="Q25" s="1524"/>
      <c r="R25" s="1524"/>
      <c r="S25" s="1524"/>
      <c r="T25" s="1524"/>
      <c r="U25" s="1524"/>
      <c r="V25" s="1524"/>
      <c r="W25" s="1524"/>
      <c r="X25" s="1524"/>
      <c r="Y25" s="1524"/>
      <c r="Z25" s="1524"/>
      <c r="AA25" s="1524"/>
      <c r="AB25" s="1524"/>
      <c r="AC25" s="1524"/>
      <c r="AD25" s="1524"/>
      <c r="AE25" s="1524"/>
      <c r="AF25" s="1524"/>
      <c r="AG25" s="1524"/>
      <c r="AH25" s="1524"/>
      <c r="AI25" s="1524"/>
      <c r="AJ25" s="1524"/>
      <c r="AK25" s="1524"/>
      <c r="AL25" s="1524"/>
      <c r="AM25" s="1524"/>
      <c r="AN25" s="1524"/>
      <c r="AO25" s="1524"/>
      <c r="AP25" s="1524"/>
      <c r="AQ25" s="1520" t="s">
        <v>934</v>
      </c>
      <c r="AR25" s="1520"/>
      <c r="AS25" s="1520"/>
      <c r="AT25" s="1520"/>
      <c r="AU25" s="1520"/>
      <c r="AV25" s="1520"/>
      <c r="AW25" s="1520"/>
      <c r="AX25" s="1520"/>
      <c r="AY25" s="703"/>
      <c r="AZ25" s="704"/>
      <c r="BA25" s="1509" t="str">
        <f>MID(SUVAHAVUJ!AD40,1,1)</f>
        <v xml:space="preserve"> </v>
      </c>
      <c r="BB25" s="1509"/>
      <c r="BC25" s="1509"/>
      <c r="BD25" s="1509"/>
      <c r="BE25" s="1509"/>
      <c r="BF25" s="1509"/>
      <c r="BG25" s="1509" t="str">
        <f>MID(SUVAHAVUJ!AD40,2,1)</f>
        <v xml:space="preserve"> </v>
      </c>
      <c r="BH25" s="1509"/>
      <c r="BI25" s="1509"/>
      <c r="BJ25" s="1509"/>
      <c r="BK25" s="1509"/>
      <c r="BL25" s="1509" t="str">
        <f>MID(SUVAHAVUJ!AD40,3,1)</f>
        <v xml:space="preserve"> </v>
      </c>
      <c r="BM25" s="1509"/>
      <c r="BN25" s="1509"/>
      <c r="BO25" s="1509"/>
      <c r="BP25" s="1509"/>
      <c r="BQ25" s="1509"/>
      <c r="BR25" s="1509" t="str">
        <f>MID(SUVAHAVUJ!AD40,4,1)</f>
        <v xml:space="preserve"> </v>
      </c>
      <c r="BS25" s="1509"/>
      <c r="BT25" s="1509"/>
      <c r="BU25" s="1509"/>
      <c r="BV25" s="1509"/>
      <c r="BW25" s="1509" t="str">
        <f>MID(SUVAHAVUJ!AD40,5,1)</f>
        <v xml:space="preserve"> </v>
      </c>
      <c r="BX25" s="1509"/>
      <c r="BY25" s="1509"/>
      <c r="BZ25" s="1509"/>
      <c r="CA25" s="1509"/>
      <c r="CB25" s="1509"/>
      <c r="CC25" s="1509" t="str">
        <f>MID(SUVAHAVUJ!AD40,6,1)</f>
        <v xml:space="preserve"> </v>
      </c>
      <c r="CD25" s="1509"/>
      <c r="CE25" s="1509"/>
      <c r="CF25" s="1509"/>
      <c r="CG25" s="1509"/>
      <c r="CH25" s="1509" t="str">
        <f>MID(SUVAHAVUJ!AD40,7,1)</f>
        <v xml:space="preserve"> </v>
      </c>
      <c r="CI25" s="1509"/>
      <c r="CJ25" s="1509"/>
      <c r="CK25" s="1509"/>
      <c r="CL25" s="1509"/>
      <c r="CM25" s="1509"/>
      <c r="CN25" s="1509" t="str">
        <f>MID(SUVAHAVUJ!AD40,8,1)</f>
        <v xml:space="preserve"> </v>
      </c>
      <c r="CO25" s="1509"/>
      <c r="CP25" s="1509"/>
      <c r="CQ25" s="1509"/>
      <c r="CR25" s="1509"/>
      <c r="CS25" s="1509" t="str">
        <f>MID(SUVAHAVUJ!AD40,9,1)</f>
        <v xml:space="preserve"> </v>
      </c>
      <c r="CT25" s="1509"/>
      <c r="CU25" s="1509"/>
      <c r="CV25" s="1509"/>
      <c r="CW25" s="1509"/>
      <c r="CX25" s="1509"/>
      <c r="CY25" s="1509" t="str">
        <f>MID(SUVAHAVUJ!AD40,10,1)</f>
        <v xml:space="preserve"> </v>
      </c>
      <c r="CZ25" s="1509"/>
      <c r="DA25" s="1509"/>
      <c r="DB25" s="1509"/>
      <c r="DC25" s="1509"/>
      <c r="DD25" s="1509" t="str">
        <f>MID(SUVAHAVUJ!AD40,11,1)</f>
        <v>0</v>
      </c>
      <c r="DE25" s="1509"/>
      <c r="DF25" s="1509"/>
      <c r="DG25" s="1509"/>
      <c r="DH25" s="1509"/>
      <c r="DI25" s="1525"/>
      <c r="DJ25" s="703"/>
      <c r="DK25" s="704"/>
      <c r="DL25" s="1509" t="str">
        <f>MID(SUVAHAVUJ!AE40,1,1)</f>
        <v xml:space="preserve"> </v>
      </c>
      <c r="DM25" s="1509"/>
      <c r="DN25" s="1509"/>
      <c r="DO25" s="1509"/>
      <c r="DP25" s="1509"/>
      <c r="DQ25" s="1509"/>
      <c r="DR25" s="1509" t="str">
        <f>MID(SUVAHAVUJ!AE40,2,1)</f>
        <v xml:space="preserve"> </v>
      </c>
      <c r="DS25" s="1509"/>
      <c r="DT25" s="1509"/>
      <c r="DU25" s="1509"/>
      <c r="DV25" s="1509"/>
      <c r="DW25" s="1509" t="str">
        <f>MID(SUVAHAVUJ!AE40,3,1)</f>
        <v xml:space="preserve"> </v>
      </c>
      <c r="DX25" s="1509"/>
      <c r="DY25" s="1509"/>
      <c r="DZ25" s="1509"/>
      <c r="EA25" s="1509"/>
      <c r="EB25" s="1509"/>
      <c r="EC25" s="1509" t="str">
        <f>MID(SUVAHAVUJ!AE40,4,1)</f>
        <v xml:space="preserve"> </v>
      </c>
      <c r="ED25" s="1509"/>
      <c r="EE25" s="1509"/>
      <c r="EF25" s="1509"/>
      <c r="EG25" s="1509"/>
      <c r="EH25" s="1509" t="str">
        <f>MID(SUVAHAVUJ!AE40,5,1)</f>
        <v xml:space="preserve"> </v>
      </c>
      <c r="EI25" s="1509"/>
      <c r="EJ25" s="1509"/>
      <c r="EK25" s="1509"/>
      <c r="EL25" s="1509"/>
      <c r="EM25" s="1509"/>
      <c r="EN25" s="1509" t="str">
        <f>MID(SUVAHAVUJ!AE40,6,1)</f>
        <v xml:space="preserve"> </v>
      </c>
      <c r="EO25" s="1509"/>
      <c r="EP25" s="1509"/>
      <c r="EQ25" s="1509"/>
      <c r="ER25" s="1509"/>
      <c r="ES25" s="1509" t="str">
        <f>MID(SUVAHAVUJ!AE40,7,1)</f>
        <v xml:space="preserve"> </v>
      </c>
      <c r="ET25" s="1509"/>
      <c r="EU25" s="1509"/>
      <c r="EV25" s="1509"/>
      <c r="EW25" s="1509"/>
      <c r="EX25" s="1509"/>
      <c r="EY25" s="1509" t="str">
        <f>MID(SUVAHAVUJ!AE40,8,1)</f>
        <v xml:space="preserve"> </v>
      </c>
      <c r="EZ25" s="1509"/>
      <c r="FA25" s="1509"/>
      <c r="FB25" s="1509"/>
      <c r="FC25" s="1509"/>
      <c r="FD25" s="1509" t="str">
        <f>MID(SUVAHAVUJ!AE40,9,1)</f>
        <v xml:space="preserve"> </v>
      </c>
      <c r="FE25" s="1509"/>
      <c r="FF25" s="1509"/>
      <c r="FG25" s="1509"/>
      <c r="FH25" s="1509"/>
      <c r="FI25" s="1509"/>
      <c r="FJ25" s="1509" t="str">
        <f>MID(SUVAHAVUJ!AE40,10,1)</f>
        <v xml:space="preserve"> </v>
      </c>
      <c r="FK25" s="1509"/>
      <c r="FL25" s="1509"/>
      <c r="FM25" s="1509"/>
      <c r="FN25" s="1509"/>
      <c r="FO25" s="1516" t="str">
        <f>MID(SUVAHAVUJ!AE40,11,1)</f>
        <v>0</v>
      </c>
      <c r="FP25" s="1516"/>
      <c r="FQ25" s="1516"/>
      <c r="FR25" s="1516"/>
      <c r="FS25" s="1522"/>
      <c r="FT25" s="1506"/>
      <c r="FU25" s="1506"/>
      <c r="FV25" s="1506"/>
      <c r="FW25" s="1506"/>
      <c r="FX25" s="1506"/>
      <c r="FY25" s="1506"/>
      <c r="FZ25" s="1506"/>
      <c r="GA25" s="1506"/>
      <c r="GB25" s="1506"/>
      <c r="GC25" s="1506"/>
      <c r="GD25" s="1506"/>
      <c r="GE25" s="1506"/>
      <c r="GF25" s="1506"/>
      <c r="GG25" s="1506"/>
      <c r="GH25" s="1506"/>
      <c r="GI25" s="1506"/>
      <c r="GJ25" s="1506"/>
      <c r="GK25" s="1506"/>
      <c r="GL25" s="1506"/>
      <c r="GM25" s="1506"/>
      <c r="GN25" s="1506"/>
      <c r="GO25" s="1506"/>
      <c r="GP25" s="1506"/>
      <c r="GQ25" s="1506"/>
      <c r="GR25" s="1506"/>
      <c r="GS25" s="1506"/>
      <c r="GT25" s="1506"/>
      <c r="GU25" s="1506"/>
      <c r="GV25" s="1506"/>
      <c r="GW25" s="1506"/>
    </row>
    <row r="26" spans="2:205" ht="25.5" customHeight="1">
      <c r="B26" s="1521"/>
      <c r="C26" s="1521"/>
      <c r="D26" s="1521"/>
      <c r="E26" s="1521"/>
      <c r="F26" s="1521"/>
      <c r="G26" s="1521"/>
      <c r="H26" s="1521"/>
      <c r="I26" s="1521"/>
      <c r="J26" s="1521"/>
      <c r="K26" s="1521"/>
      <c r="L26" s="1524"/>
      <c r="M26" s="1524"/>
      <c r="N26" s="1524"/>
      <c r="O26" s="1524"/>
      <c r="P26" s="1524"/>
      <c r="Q26" s="1524"/>
      <c r="R26" s="1524"/>
      <c r="S26" s="1524"/>
      <c r="T26" s="1524"/>
      <c r="U26" s="1524"/>
      <c r="V26" s="1524"/>
      <c r="W26" s="1524"/>
      <c r="X26" s="1524"/>
      <c r="Y26" s="1524"/>
      <c r="Z26" s="1524"/>
      <c r="AA26" s="1524"/>
      <c r="AB26" s="1524"/>
      <c r="AC26" s="1524"/>
      <c r="AD26" s="1524"/>
      <c r="AE26" s="1524"/>
      <c r="AF26" s="1524"/>
      <c r="AG26" s="1524"/>
      <c r="AH26" s="1524"/>
      <c r="AI26" s="1524"/>
      <c r="AJ26" s="1524"/>
      <c r="AK26" s="1524"/>
      <c r="AL26" s="1524"/>
      <c r="AM26" s="1524"/>
      <c r="AN26" s="1524"/>
      <c r="AO26" s="1524"/>
      <c r="AP26" s="1524"/>
      <c r="AQ26" s="1520"/>
      <c r="AR26" s="1520"/>
      <c r="AS26" s="1520"/>
      <c r="AT26" s="1520"/>
      <c r="AU26" s="1520"/>
      <c r="AV26" s="1520"/>
      <c r="AW26" s="1520"/>
      <c r="AX26" s="1520"/>
      <c r="AY26" s="703"/>
      <c r="AZ26" s="704"/>
      <c r="BA26" s="1509" t="str">
        <f>MID(SUVAHAVUJ!AF40,1,1)</f>
        <v xml:space="preserve"> </v>
      </c>
      <c r="BB26" s="1509"/>
      <c r="BC26" s="1509"/>
      <c r="BD26" s="1509"/>
      <c r="BE26" s="1509"/>
      <c r="BF26" s="1509"/>
      <c r="BG26" s="1509" t="str">
        <f>MID(SUVAHAVUJ!AF40,2,1)</f>
        <v xml:space="preserve"> </v>
      </c>
      <c r="BH26" s="1509"/>
      <c r="BI26" s="1509"/>
      <c r="BJ26" s="1509"/>
      <c r="BK26" s="1509"/>
      <c r="BL26" s="1509" t="str">
        <f>MID(SUVAHAVUJ!AF40,3,1)</f>
        <v xml:space="preserve"> </v>
      </c>
      <c r="BM26" s="1509"/>
      <c r="BN26" s="1509"/>
      <c r="BO26" s="1509"/>
      <c r="BP26" s="1509"/>
      <c r="BQ26" s="1509"/>
      <c r="BR26" s="1509" t="str">
        <f>MID(SUVAHAVUJ!AF40,4,1)</f>
        <v xml:space="preserve"> </v>
      </c>
      <c r="BS26" s="1509"/>
      <c r="BT26" s="1509"/>
      <c r="BU26" s="1509"/>
      <c r="BV26" s="1509"/>
      <c r="BW26" s="1509" t="str">
        <f>MID(SUVAHAVUJ!AF40,5,1)</f>
        <v xml:space="preserve"> </v>
      </c>
      <c r="BX26" s="1509"/>
      <c r="BY26" s="1509"/>
      <c r="BZ26" s="1509"/>
      <c r="CA26" s="1509"/>
      <c r="CB26" s="1509"/>
      <c r="CC26" s="1509" t="str">
        <f>MID(SUVAHAVUJ!AF40,6,1)</f>
        <v xml:space="preserve"> </v>
      </c>
      <c r="CD26" s="1509"/>
      <c r="CE26" s="1509"/>
      <c r="CF26" s="1509"/>
      <c r="CG26" s="1509"/>
      <c r="CH26" s="1509" t="str">
        <f>MID(SUVAHAVUJ!AF40,7,1)</f>
        <v xml:space="preserve"> </v>
      </c>
      <c r="CI26" s="1509"/>
      <c r="CJ26" s="1509"/>
      <c r="CK26" s="1509"/>
      <c r="CL26" s="1509"/>
      <c r="CM26" s="1509"/>
      <c r="CN26" s="1509" t="str">
        <f>MID(SUVAHAVUJ!AF40,8,1)</f>
        <v xml:space="preserve"> </v>
      </c>
      <c r="CO26" s="1509"/>
      <c r="CP26" s="1509"/>
      <c r="CQ26" s="1509"/>
      <c r="CR26" s="1509"/>
      <c r="CS26" s="1509" t="str">
        <f>MID(SUVAHAVUJ!AF40,9,1)</f>
        <v xml:space="preserve"> </v>
      </c>
      <c r="CT26" s="1509"/>
      <c r="CU26" s="1509"/>
      <c r="CV26" s="1509"/>
      <c r="CW26" s="1509"/>
      <c r="CX26" s="1509"/>
      <c r="CY26" s="1509" t="str">
        <f>MID(SUVAHAVUJ!AF40,10,1)</f>
        <v xml:space="preserve"> </v>
      </c>
      <c r="CZ26" s="1509"/>
      <c r="DA26" s="1509"/>
      <c r="DB26" s="1509"/>
      <c r="DC26" s="1509"/>
      <c r="DD26" s="1509" t="str">
        <f>MID(SUVAHAVUJ!AF40,11,1)</f>
        <v>0</v>
      </c>
      <c r="DE26" s="1509"/>
      <c r="DF26" s="1509"/>
      <c r="DG26" s="1509"/>
      <c r="DH26" s="1509"/>
      <c r="DI26" s="1525"/>
      <c r="DJ26" s="1507"/>
      <c r="DK26" s="1507"/>
      <c r="DL26" s="1507"/>
      <c r="DM26" s="1507"/>
      <c r="DN26" s="1507"/>
      <c r="DO26" s="1507"/>
      <c r="DP26" s="1507"/>
      <c r="DQ26" s="1507"/>
      <c r="DR26" s="1507"/>
      <c r="DS26" s="1507"/>
      <c r="DT26" s="1507"/>
      <c r="DU26" s="1507"/>
      <c r="DV26" s="1507"/>
      <c r="DW26" s="1507"/>
      <c r="DX26" s="1507"/>
      <c r="DY26" s="1507"/>
      <c r="DZ26" s="1507"/>
      <c r="EA26" s="1507"/>
      <c r="EB26" s="1507"/>
      <c r="EC26" s="1507"/>
      <c r="ED26" s="1507"/>
      <c r="EE26" s="1507"/>
      <c r="EF26" s="1507"/>
      <c r="EG26" s="1507"/>
      <c r="EH26" s="1507"/>
      <c r="EI26" s="1507"/>
      <c r="EJ26" s="1507"/>
      <c r="EK26" s="1507"/>
      <c r="EL26" s="1507"/>
      <c r="EM26" s="1507"/>
      <c r="EN26" s="703"/>
      <c r="EO26" s="704"/>
      <c r="EP26" s="1509" t="str">
        <f>MID(SUVAHAVUJ!AG40,1,1)</f>
        <v xml:space="preserve"> </v>
      </c>
      <c r="EQ26" s="1509"/>
      <c r="ER26" s="1509"/>
      <c r="ES26" s="1509"/>
      <c r="ET26" s="1509"/>
      <c r="EU26" s="1509"/>
      <c r="EV26" s="1509" t="str">
        <f>MID(SUVAHAVUJ!AG40,2,1)</f>
        <v xml:space="preserve"> </v>
      </c>
      <c r="EW26" s="1509"/>
      <c r="EX26" s="1509"/>
      <c r="EY26" s="1509"/>
      <c r="EZ26" s="1509"/>
      <c r="FA26" s="1509" t="str">
        <f>MID(SUVAHAVUJ!AG40,3,1)</f>
        <v xml:space="preserve"> </v>
      </c>
      <c r="FB26" s="1509"/>
      <c r="FC26" s="1509"/>
      <c r="FD26" s="1509"/>
      <c r="FE26" s="1509"/>
      <c r="FF26" s="1509"/>
      <c r="FG26" s="1509" t="str">
        <f>MID(SUVAHAVUJ!AG40,4,1)</f>
        <v xml:space="preserve"> </v>
      </c>
      <c r="FH26" s="1509"/>
      <c r="FI26" s="1509"/>
      <c r="FJ26" s="1509"/>
      <c r="FK26" s="1509"/>
      <c r="FL26" s="1509" t="str">
        <f>MID(SUVAHAVUJ!AG40,5,1)</f>
        <v xml:space="preserve"> </v>
      </c>
      <c r="FM26" s="1509"/>
      <c r="FN26" s="1509"/>
      <c r="FO26" s="1509"/>
      <c r="FP26" s="1509"/>
      <c r="FQ26" s="1509"/>
      <c r="FR26" s="1509" t="str">
        <f>MID(SUVAHAVUJ!AG40,6,1)</f>
        <v xml:space="preserve"> </v>
      </c>
      <c r="FS26" s="1509"/>
      <c r="FT26" s="1509"/>
      <c r="FU26" s="1509"/>
      <c r="FV26" s="1509"/>
      <c r="FW26" s="1509" t="str">
        <f>MID(SUVAHAVUJ!AG40,7,1)</f>
        <v xml:space="preserve"> </v>
      </c>
      <c r="FX26" s="1509"/>
      <c r="FY26" s="1509"/>
      <c r="FZ26" s="1509"/>
      <c r="GA26" s="1509"/>
      <c r="GB26" s="1509"/>
      <c r="GC26" s="1509" t="str">
        <f>MID(SUVAHAVUJ!AG40,8,1)</f>
        <v xml:space="preserve"> </v>
      </c>
      <c r="GD26" s="1509"/>
      <c r="GE26" s="1509"/>
      <c r="GF26" s="1509"/>
      <c r="GG26" s="1509"/>
      <c r="GH26" s="1509" t="str">
        <f>MID(SUVAHAVUJ!AG40,9,1)</f>
        <v xml:space="preserve"> </v>
      </c>
      <c r="GI26" s="1509"/>
      <c r="GJ26" s="1509"/>
      <c r="GK26" s="1509"/>
      <c r="GL26" s="1509"/>
      <c r="GM26" s="1509"/>
      <c r="GN26" s="1509" t="str">
        <f>MID(SUVAHAVUJ!AG40,10,1)</f>
        <v xml:space="preserve"> </v>
      </c>
      <c r="GO26" s="1509"/>
      <c r="GP26" s="1509"/>
      <c r="GQ26" s="1509"/>
      <c r="GR26" s="1509"/>
      <c r="GS26" s="1516" t="str">
        <f>MID(SUVAHAVUJ!AG40,11,1)</f>
        <v>0</v>
      </c>
      <c r="GT26" s="1516"/>
      <c r="GU26" s="1516"/>
      <c r="GV26" s="1516"/>
      <c r="GW26" s="1522"/>
    </row>
    <row r="27" spans="2:205" s="691" customFormat="1" ht="23.25" customHeight="1">
      <c r="B27" s="1521" t="s">
        <v>2508</v>
      </c>
      <c r="C27" s="1521"/>
      <c r="D27" s="1521"/>
      <c r="E27" s="1521"/>
      <c r="F27" s="1521"/>
      <c r="G27" s="1521"/>
      <c r="H27" s="1521"/>
      <c r="I27" s="1521"/>
      <c r="J27" s="1521"/>
      <c r="K27" s="1521"/>
      <c r="L27" s="1518" t="s">
        <v>3383</v>
      </c>
      <c r="M27" s="1519"/>
      <c r="N27" s="1519"/>
      <c r="O27" s="1519"/>
      <c r="P27" s="1519"/>
      <c r="Q27" s="1519"/>
      <c r="R27" s="1519"/>
      <c r="S27" s="1519"/>
      <c r="T27" s="1519"/>
      <c r="U27" s="1519"/>
      <c r="V27" s="1519"/>
      <c r="W27" s="1519"/>
      <c r="X27" s="1519"/>
      <c r="Y27" s="1519"/>
      <c r="Z27" s="1519"/>
      <c r="AA27" s="1519"/>
      <c r="AB27" s="1519"/>
      <c r="AC27" s="1519"/>
      <c r="AD27" s="1519"/>
      <c r="AE27" s="1519"/>
      <c r="AF27" s="1519"/>
      <c r="AG27" s="1519"/>
      <c r="AH27" s="1519"/>
      <c r="AI27" s="1519"/>
      <c r="AJ27" s="1519"/>
      <c r="AK27" s="1519"/>
      <c r="AL27" s="1519"/>
      <c r="AM27" s="1519"/>
      <c r="AN27" s="1519"/>
      <c r="AO27" s="1519"/>
      <c r="AP27" s="1519"/>
      <c r="AQ27" s="1520" t="s">
        <v>276</v>
      </c>
      <c r="AR27" s="1520"/>
      <c r="AS27" s="1520"/>
      <c r="AT27" s="1520"/>
      <c r="AU27" s="1520"/>
      <c r="AV27" s="1520"/>
      <c r="AW27" s="1520"/>
      <c r="AX27" s="1520"/>
      <c r="AY27" s="703"/>
      <c r="AZ27" s="704"/>
      <c r="BA27" s="1509" t="str">
        <f>MID(SUVAHAVUJ!AD41,1,1)</f>
        <v xml:space="preserve"> </v>
      </c>
      <c r="BB27" s="1509"/>
      <c r="BC27" s="1509"/>
      <c r="BD27" s="1509"/>
      <c r="BE27" s="1509"/>
      <c r="BF27" s="1509"/>
      <c r="BG27" s="1509" t="str">
        <f>MID(SUVAHAVUJ!AD41,2,1)</f>
        <v xml:space="preserve"> </v>
      </c>
      <c r="BH27" s="1509"/>
      <c r="BI27" s="1509"/>
      <c r="BJ27" s="1509"/>
      <c r="BK27" s="1509"/>
      <c r="BL27" s="1509" t="str">
        <f>MID(SUVAHAVUJ!AD41,3,1)</f>
        <v xml:space="preserve"> </v>
      </c>
      <c r="BM27" s="1509"/>
      <c r="BN27" s="1509"/>
      <c r="BO27" s="1509"/>
      <c r="BP27" s="1509"/>
      <c r="BQ27" s="1509"/>
      <c r="BR27" s="1509" t="str">
        <f>MID(SUVAHAVUJ!AD41,4,1)</f>
        <v xml:space="preserve"> </v>
      </c>
      <c r="BS27" s="1509"/>
      <c r="BT27" s="1509"/>
      <c r="BU27" s="1509"/>
      <c r="BV27" s="1509"/>
      <c r="BW27" s="1509" t="str">
        <f>MID(SUVAHAVUJ!AD41,5,1)</f>
        <v xml:space="preserve"> </v>
      </c>
      <c r="BX27" s="1509"/>
      <c r="BY27" s="1509"/>
      <c r="BZ27" s="1509"/>
      <c r="CA27" s="1509"/>
      <c r="CB27" s="1509"/>
      <c r="CC27" s="1509" t="str">
        <f>MID(SUVAHAVUJ!AD41,6,1)</f>
        <v xml:space="preserve"> </v>
      </c>
      <c r="CD27" s="1509"/>
      <c r="CE27" s="1509"/>
      <c r="CF27" s="1509"/>
      <c r="CG27" s="1509"/>
      <c r="CH27" s="1509" t="str">
        <f>MID(SUVAHAVUJ!AD41,7,1)</f>
        <v xml:space="preserve"> </v>
      </c>
      <c r="CI27" s="1509"/>
      <c r="CJ27" s="1509"/>
      <c r="CK27" s="1509"/>
      <c r="CL27" s="1509"/>
      <c r="CM27" s="1509"/>
      <c r="CN27" s="1509" t="str">
        <f>MID(SUVAHAVUJ!AD41,8,1)</f>
        <v xml:space="preserve"> </v>
      </c>
      <c r="CO27" s="1509"/>
      <c r="CP27" s="1509"/>
      <c r="CQ27" s="1509"/>
      <c r="CR27" s="1509"/>
      <c r="CS27" s="1509" t="str">
        <f>MID(SUVAHAVUJ!AD41,9,1)</f>
        <v xml:space="preserve"> </v>
      </c>
      <c r="CT27" s="1509"/>
      <c r="CU27" s="1509"/>
      <c r="CV27" s="1509"/>
      <c r="CW27" s="1509"/>
      <c r="CX27" s="1509"/>
      <c r="CY27" s="1509" t="str">
        <f>MID(SUVAHAVUJ!AD41,10,1)</f>
        <v xml:space="preserve"> </v>
      </c>
      <c r="CZ27" s="1509"/>
      <c r="DA27" s="1509"/>
      <c r="DB27" s="1509"/>
      <c r="DC27" s="1509"/>
      <c r="DD27" s="1509" t="str">
        <f>MID(SUVAHAVUJ!AD41,11,1)</f>
        <v>0</v>
      </c>
      <c r="DE27" s="1509"/>
      <c r="DF27" s="1509"/>
      <c r="DG27" s="1509"/>
      <c r="DH27" s="1509"/>
      <c r="DI27" s="1525"/>
      <c r="DJ27" s="703"/>
      <c r="DK27" s="704"/>
      <c r="DL27" s="1509" t="str">
        <f>MID(SUVAHAVUJ!AE41,1,1)</f>
        <v xml:space="preserve"> </v>
      </c>
      <c r="DM27" s="1509"/>
      <c r="DN27" s="1509"/>
      <c r="DO27" s="1509"/>
      <c r="DP27" s="1509"/>
      <c r="DQ27" s="1509"/>
      <c r="DR27" s="1509" t="str">
        <f>MID(SUVAHAVUJ!AE41,2,1)</f>
        <v xml:space="preserve"> </v>
      </c>
      <c r="DS27" s="1509"/>
      <c r="DT27" s="1509"/>
      <c r="DU27" s="1509"/>
      <c r="DV27" s="1509"/>
      <c r="DW27" s="1509" t="str">
        <f>MID(SUVAHAVUJ!AE41,3,1)</f>
        <v xml:space="preserve"> </v>
      </c>
      <c r="DX27" s="1509"/>
      <c r="DY27" s="1509"/>
      <c r="DZ27" s="1509"/>
      <c r="EA27" s="1509"/>
      <c r="EB27" s="1509"/>
      <c r="EC27" s="1509" t="str">
        <f>MID(SUVAHAVUJ!AE41,4,1)</f>
        <v xml:space="preserve"> </v>
      </c>
      <c r="ED27" s="1509"/>
      <c r="EE27" s="1509"/>
      <c r="EF27" s="1509"/>
      <c r="EG27" s="1509"/>
      <c r="EH27" s="1509" t="str">
        <f>MID(SUVAHAVUJ!AE41,5,1)</f>
        <v xml:space="preserve"> </v>
      </c>
      <c r="EI27" s="1509"/>
      <c r="EJ27" s="1509"/>
      <c r="EK27" s="1509"/>
      <c r="EL27" s="1509"/>
      <c r="EM27" s="1509"/>
      <c r="EN27" s="1509" t="str">
        <f>MID(SUVAHAVUJ!AE41,6,1)</f>
        <v xml:space="preserve"> </v>
      </c>
      <c r="EO27" s="1509"/>
      <c r="EP27" s="1509"/>
      <c r="EQ27" s="1509"/>
      <c r="ER27" s="1509"/>
      <c r="ES27" s="1509" t="str">
        <f>MID(SUVAHAVUJ!AE41,7,1)</f>
        <v xml:space="preserve"> </v>
      </c>
      <c r="ET27" s="1509"/>
      <c r="EU27" s="1509"/>
      <c r="EV27" s="1509"/>
      <c r="EW27" s="1509"/>
      <c r="EX27" s="1509"/>
      <c r="EY27" s="1509" t="str">
        <f>MID(SUVAHAVUJ!AE41,8,1)</f>
        <v xml:space="preserve"> </v>
      </c>
      <c r="EZ27" s="1509"/>
      <c r="FA27" s="1509"/>
      <c r="FB27" s="1509"/>
      <c r="FC27" s="1509"/>
      <c r="FD27" s="1509" t="str">
        <f>MID(SUVAHAVUJ!AE41,9,1)</f>
        <v xml:space="preserve"> </v>
      </c>
      <c r="FE27" s="1509"/>
      <c r="FF27" s="1509"/>
      <c r="FG27" s="1509"/>
      <c r="FH27" s="1509"/>
      <c r="FI27" s="1509"/>
      <c r="FJ27" s="1509" t="str">
        <f>MID(SUVAHAVUJ!AE41,10,1)</f>
        <v xml:space="preserve"> </v>
      </c>
      <c r="FK27" s="1509"/>
      <c r="FL27" s="1509"/>
      <c r="FM27" s="1509"/>
      <c r="FN27" s="1509"/>
      <c r="FO27" s="1516" t="str">
        <f>MID(SUVAHAVUJ!AE41,11,1)</f>
        <v>0</v>
      </c>
      <c r="FP27" s="1516"/>
      <c r="FQ27" s="1516"/>
      <c r="FR27" s="1516"/>
      <c r="FS27" s="1522"/>
      <c r="FT27" s="1506"/>
      <c r="FU27" s="1506"/>
      <c r="FV27" s="1506"/>
      <c r="FW27" s="1506"/>
      <c r="FX27" s="1506"/>
      <c r="FY27" s="1506"/>
      <c r="FZ27" s="1506"/>
      <c r="GA27" s="1506"/>
      <c r="GB27" s="1506"/>
      <c r="GC27" s="1506"/>
      <c r="GD27" s="1506"/>
      <c r="GE27" s="1506"/>
      <c r="GF27" s="1506"/>
      <c r="GG27" s="1506"/>
      <c r="GH27" s="1506"/>
      <c r="GI27" s="1506"/>
      <c r="GJ27" s="1506"/>
      <c r="GK27" s="1506"/>
      <c r="GL27" s="1506"/>
      <c r="GM27" s="1506"/>
      <c r="GN27" s="1506"/>
      <c r="GO27" s="1506"/>
      <c r="GP27" s="1506"/>
      <c r="GQ27" s="1506"/>
      <c r="GR27" s="1506"/>
      <c r="GS27" s="1506"/>
      <c r="GT27" s="1506"/>
      <c r="GU27" s="1506"/>
      <c r="GV27" s="1506"/>
      <c r="GW27" s="1506"/>
    </row>
    <row r="28" spans="2:205" ht="23.25" customHeight="1">
      <c r="B28" s="1521"/>
      <c r="C28" s="1521"/>
      <c r="D28" s="1521"/>
      <c r="E28" s="1521"/>
      <c r="F28" s="1521"/>
      <c r="G28" s="1521"/>
      <c r="H28" s="1521"/>
      <c r="I28" s="1521"/>
      <c r="J28" s="1521"/>
      <c r="K28" s="1521"/>
      <c r="L28" s="1519"/>
      <c r="M28" s="1519"/>
      <c r="N28" s="1519"/>
      <c r="O28" s="1519"/>
      <c r="P28" s="1519"/>
      <c r="Q28" s="1519"/>
      <c r="R28" s="1519"/>
      <c r="S28" s="1519"/>
      <c r="T28" s="1519"/>
      <c r="U28" s="1519"/>
      <c r="V28" s="1519"/>
      <c r="W28" s="1519"/>
      <c r="X28" s="1519"/>
      <c r="Y28" s="1519"/>
      <c r="Z28" s="1519"/>
      <c r="AA28" s="1519"/>
      <c r="AB28" s="1519"/>
      <c r="AC28" s="1519"/>
      <c r="AD28" s="1519"/>
      <c r="AE28" s="1519"/>
      <c r="AF28" s="1519"/>
      <c r="AG28" s="1519"/>
      <c r="AH28" s="1519"/>
      <c r="AI28" s="1519"/>
      <c r="AJ28" s="1519"/>
      <c r="AK28" s="1519"/>
      <c r="AL28" s="1519"/>
      <c r="AM28" s="1519"/>
      <c r="AN28" s="1519"/>
      <c r="AO28" s="1519"/>
      <c r="AP28" s="1519"/>
      <c r="AQ28" s="1520"/>
      <c r="AR28" s="1520"/>
      <c r="AS28" s="1520"/>
      <c r="AT28" s="1520"/>
      <c r="AU28" s="1520"/>
      <c r="AV28" s="1520"/>
      <c r="AW28" s="1520"/>
      <c r="AX28" s="1520"/>
      <c r="AY28" s="703"/>
      <c r="AZ28" s="704"/>
      <c r="BA28" s="1509" t="str">
        <f>MID(SUVAHAVUJ!AF41,1,1)</f>
        <v xml:space="preserve"> </v>
      </c>
      <c r="BB28" s="1509"/>
      <c r="BC28" s="1509"/>
      <c r="BD28" s="1509"/>
      <c r="BE28" s="1509"/>
      <c r="BF28" s="1509"/>
      <c r="BG28" s="1509" t="str">
        <f>MID(SUVAHAVUJ!AF41,2,1)</f>
        <v xml:space="preserve"> </v>
      </c>
      <c r="BH28" s="1509"/>
      <c r="BI28" s="1509"/>
      <c r="BJ28" s="1509"/>
      <c r="BK28" s="1509"/>
      <c r="BL28" s="1509" t="str">
        <f>MID(SUVAHAVUJ!AF41,3,1)</f>
        <v xml:space="preserve"> </v>
      </c>
      <c r="BM28" s="1509"/>
      <c r="BN28" s="1509"/>
      <c r="BO28" s="1509"/>
      <c r="BP28" s="1509"/>
      <c r="BQ28" s="1509"/>
      <c r="BR28" s="1509" t="str">
        <f>MID(SUVAHAVUJ!AF41,4,1)</f>
        <v xml:space="preserve"> </v>
      </c>
      <c r="BS28" s="1509"/>
      <c r="BT28" s="1509"/>
      <c r="BU28" s="1509"/>
      <c r="BV28" s="1509"/>
      <c r="BW28" s="1509" t="str">
        <f>MID(SUVAHAVUJ!AF41,5,1)</f>
        <v xml:space="preserve"> </v>
      </c>
      <c r="BX28" s="1509"/>
      <c r="BY28" s="1509"/>
      <c r="BZ28" s="1509"/>
      <c r="CA28" s="1509"/>
      <c r="CB28" s="1509"/>
      <c r="CC28" s="1509" t="str">
        <f>MID(SUVAHAVUJ!AF41,6,1)</f>
        <v xml:space="preserve"> </v>
      </c>
      <c r="CD28" s="1509"/>
      <c r="CE28" s="1509"/>
      <c r="CF28" s="1509"/>
      <c r="CG28" s="1509"/>
      <c r="CH28" s="1509" t="str">
        <f>MID(SUVAHAVUJ!AF41,7,1)</f>
        <v xml:space="preserve"> </v>
      </c>
      <c r="CI28" s="1509"/>
      <c r="CJ28" s="1509"/>
      <c r="CK28" s="1509"/>
      <c r="CL28" s="1509"/>
      <c r="CM28" s="1509"/>
      <c r="CN28" s="1509" t="str">
        <f>MID(SUVAHAVUJ!AF41,8,1)</f>
        <v xml:space="preserve"> </v>
      </c>
      <c r="CO28" s="1509"/>
      <c r="CP28" s="1509"/>
      <c r="CQ28" s="1509"/>
      <c r="CR28" s="1509"/>
      <c r="CS28" s="1509" t="str">
        <f>MID(SUVAHAVUJ!AF41,9,1)</f>
        <v xml:space="preserve"> </v>
      </c>
      <c r="CT28" s="1509"/>
      <c r="CU28" s="1509"/>
      <c r="CV28" s="1509"/>
      <c r="CW28" s="1509"/>
      <c r="CX28" s="1509"/>
      <c r="CY28" s="1509" t="str">
        <f>MID(SUVAHAVUJ!AF41,10,1)</f>
        <v xml:space="preserve"> </v>
      </c>
      <c r="CZ28" s="1509"/>
      <c r="DA28" s="1509"/>
      <c r="DB28" s="1509"/>
      <c r="DC28" s="1509"/>
      <c r="DD28" s="1509" t="str">
        <f>MID(SUVAHAVUJ!AF41,11,1)</f>
        <v>0</v>
      </c>
      <c r="DE28" s="1509"/>
      <c r="DF28" s="1509"/>
      <c r="DG28" s="1509"/>
      <c r="DH28" s="1509"/>
      <c r="DI28" s="1525"/>
      <c r="DJ28" s="1507"/>
      <c r="DK28" s="1507"/>
      <c r="DL28" s="1507"/>
      <c r="DM28" s="1507"/>
      <c r="DN28" s="1507"/>
      <c r="DO28" s="1507"/>
      <c r="DP28" s="1507"/>
      <c r="DQ28" s="1507"/>
      <c r="DR28" s="1507"/>
      <c r="DS28" s="1507"/>
      <c r="DT28" s="1507"/>
      <c r="DU28" s="1507"/>
      <c r="DV28" s="1507"/>
      <c r="DW28" s="1507"/>
      <c r="DX28" s="1507"/>
      <c r="DY28" s="1507"/>
      <c r="DZ28" s="1507"/>
      <c r="EA28" s="1507"/>
      <c r="EB28" s="1507"/>
      <c r="EC28" s="1507"/>
      <c r="ED28" s="1507"/>
      <c r="EE28" s="1507"/>
      <c r="EF28" s="1507"/>
      <c r="EG28" s="1507"/>
      <c r="EH28" s="1507"/>
      <c r="EI28" s="1507"/>
      <c r="EJ28" s="1507"/>
      <c r="EK28" s="1507"/>
      <c r="EL28" s="1507"/>
      <c r="EM28" s="1507"/>
      <c r="EN28" s="703"/>
      <c r="EO28" s="704"/>
      <c r="EP28" s="1509" t="str">
        <f>MID(SUVAHAVUJ!AG41,1,1)</f>
        <v xml:space="preserve"> </v>
      </c>
      <c r="EQ28" s="1509"/>
      <c r="ER28" s="1509"/>
      <c r="ES28" s="1509"/>
      <c r="ET28" s="1509"/>
      <c r="EU28" s="1509"/>
      <c r="EV28" s="1509" t="str">
        <f>MID(SUVAHAVUJ!AG41,2,1)</f>
        <v xml:space="preserve"> </v>
      </c>
      <c r="EW28" s="1509"/>
      <c r="EX28" s="1509"/>
      <c r="EY28" s="1509"/>
      <c r="EZ28" s="1509"/>
      <c r="FA28" s="1509" t="str">
        <f>MID(SUVAHAVUJ!AG41,3,1)</f>
        <v xml:space="preserve"> </v>
      </c>
      <c r="FB28" s="1509"/>
      <c r="FC28" s="1509"/>
      <c r="FD28" s="1509"/>
      <c r="FE28" s="1509"/>
      <c r="FF28" s="1509"/>
      <c r="FG28" s="1509" t="str">
        <f>MID(SUVAHAVUJ!AG41,4,1)</f>
        <v xml:space="preserve"> </v>
      </c>
      <c r="FH28" s="1509"/>
      <c r="FI28" s="1509"/>
      <c r="FJ28" s="1509"/>
      <c r="FK28" s="1509"/>
      <c r="FL28" s="1509" t="str">
        <f>MID(SUVAHAVUJ!AG41,5,1)</f>
        <v xml:space="preserve"> </v>
      </c>
      <c r="FM28" s="1509"/>
      <c r="FN28" s="1509"/>
      <c r="FO28" s="1509"/>
      <c r="FP28" s="1509"/>
      <c r="FQ28" s="1509"/>
      <c r="FR28" s="1509" t="str">
        <f>MID(SUVAHAVUJ!AG41,6,1)</f>
        <v xml:space="preserve"> </v>
      </c>
      <c r="FS28" s="1509"/>
      <c r="FT28" s="1509"/>
      <c r="FU28" s="1509"/>
      <c r="FV28" s="1509"/>
      <c r="FW28" s="1509" t="str">
        <f>MID(SUVAHAVUJ!AG41,7,1)</f>
        <v xml:space="preserve"> </v>
      </c>
      <c r="FX28" s="1509"/>
      <c r="FY28" s="1509"/>
      <c r="FZ28" s="1509"/>
      <c r="GA28" s="1509"/>
      <c r="GB28" s="1509"/>
      <c r="GC28" s="1509" t="str">
        <f>MID(SUVAHAVUJ!AG41,8,1)</f>
        <v xml:space="preserve"> </v>
      </c>
      <c r="GD28" s="1509"/>
      <c r="GE28" s="1509"/>
      <c r="GF28" s="1509"/>
      <c r="GG28" s="1509"/>
      <c r="GH28" s="1509" t="str">
        <f>MID(SUVAHAVUJ!AG41,9,1)</f>
        <v xml:space="preserve"> </v>
      </c>
      <c r="GI28" s="1509"/>
      <c r="GJ28" s="1509"/>
      <c r="GK28" s="1509"/>
      <c r="GL28" s="1509"/>
      <c r="GM28" s="1509"/>
      <c r="GN28" s="1509" t="str">
        <f>MID(SUVAHAVUJ!AG41,10,1)</f>
        <v xml:space="preserve"> </v>
      </c>
      <c r="GO28" s="1509"/>
      <c r="GP28" s="1509"/>
      <c r="GQ28" s="1509"/>
      <c r="GR28" s="1509"/>
      <c r="GS28" s="1516" t="str">
        <f>MID(SUVAHAVUJ!AG41,11,1)</f>
        <v>0</v>
      </c>
      <c r="GT28" s="1516"/>
      <c r="GU28" s="1516"/>
      <c r="GV28" s="1516"/>
      <c r="GW28" s="1522"/>
    </row>
    <row r="29" spans="2:205" s="691" customFormat="1" ht="24" customHeight="1">
      <c r="B29" s="1521" t="s">
        <v>2512</v>
      </c>
      <c r="C29" s="1521"/>
      <c r="D29" s="1521"/>
      <c r="E29" s="1521"/>
      <c r="F29" s="1521"/>
      <c r="G29" s="1521"/>
      <c r="H29" s="1521"/>
      <c r="I29" s="1521"/>
      <c r="J29" s="1521"/>
      <c r="K29" s="1521"/>
      <c r="L29" s="1518" t="s">
        <v>3384</v>
      </c>
      <c r="M29" s="1519"/>
      <c r="N29" s="1519"/>
      <c r="O29" s="1519"/>
      <c r="P29" s="1519"/>
      <c r="Q29" s="1519"/>
      <c r="R29" s="1519"/>
      <c r="S29" s="1519"/>
      <c r="T29" s="1519"/>
      <c r="U29" s="1519"/>
      <c r="V29" s="1519"/>
      <c r="W29" s="1519"/>
      <c r="X29" s="1519"/>
      <c r="Y29" s="1519"/>
      <c r="Z29" s="1519"/>
      <c r="AA29" s="1519"/>
      <c r="AB29" s="1519"/>
      <c r="AC29" s="1519"/>
      <c r="AD29" s="1519"/>
      <c r="AE29" s="1519"/>
      <c r="AF29" s="1519"/>
      <c r="AG29" s="1519"/>
      <c r="AH29" s="1519"/>
      <c r="AI29" s="1519"/>
      <c r="AJ29" s="1519"/>
      <c r="AK29" s="1519"/>
      <c r="AL29" s="1519"/>
      <c r="AM29" s="1519"/>
      <c r="AN29" s="1519"/>
      <c r="AO29" s="1519"/>
      <c r="AP29" s="1519"/>
      <c r="AQ29" s="1520" t="s">
        <v>2306</v>
      </c>
      <c r="AR29" s="1520"/>
      <c r="AS29" s="1520"/>
      <c r="AT29" s="1520"/>
      <c r="AU29" s="1520"/>
      <c r="AV29" s="1520"/>
      <c r="AW29" s="1520"/>
      <c r="AX29" s="1520"/>
      <c r="AY29" s="703"/>
      <c r="AZ29" s="704"/>
      <c r="BA29" s="1509" t="str">
        <f>MID(SUVAHAVUJ!AD42,1,1)</f>
        <v xml:space="preserve"> </v>
      </c>
      <c r="BB29" s="1509"/>
      <c r="BC29" s="1509"/>
      <c r="BD29" s="1509"/>
      <c r="BE29" s="1509"/>
      <c r="BF29" s="1509"/>
      <c r="BG29" s="1509" t="str">
        <f>MID(SUVAHAVUJ!AD42,2,1)</f>
        <v xml:space="preserve"> </v>
      </c>
      <c r="BH29" s="1509"/>
      <c r="BI29" s="1509"/>
      <c r="BJ29" s="1509"/>
      <c r="BK29" s="1509"/>
      <c r="BL29" s="1509" t="str">
        <f>MID(SUVAHAVUJ!AD42,3,1)</f>
        <v xml:space="preserve"> </v>
      </c>
      <c r="BM29" s="1509"/>
      <c r="BN29" s="1509"/>
      <c r="BO29" s="1509"/>
      <c r="BP29" s="1509"/>
      <c r="BQ29" s="1509"/>
      <c r="BR29" s="1509" t="str">
        <f>MID(SUVAHAVUJ!AD42,4,1)</f>
        <v xml:space="preserve"> </v>
      </c>
      <c r="BS29" s="1509"/>
      <c r="BT29" s="1509"/>
      <c r="BU29" s="1509"/>
      <c r="BV29" s="1509"/>
      <c r="BW29" s="1509" t="str">
        <f>MID(SUVAHAVUJ!AD42,5,1)</f>
        <v xml:space="preserve"> </v>
      </c>
      <c r="BX29" s="1509"/>
      <c r="BY29" s="1509"/>
      <c r="BZ29" s="1509"/>
      <c r="CA29" s="1509"/>
      <c r="CB29" s="1509"/>
      <c r="CC29" s="1509" t="str">
        <f>MID(SUVAHAVUJ!AD42,6,1)</f>
        <v xml:space="preserve"> </v>
      </c>
      <c r="CD29" s="1509"/>
      <c r="CE29" s="1509"/>
      <c r="CF29" s="1509"/>
      <c r="CG29" s="1509"/>
      <c r="CH29" s="1509" t="str">
        <f>MID(SUVAHAVUJ!AD42,7,1)</f>
        <v xml:space="preserve"> </v>
      </c>
      <c r="CI29" s="1509"/>
      <c r="CJ29" s="1509"/>
      <c r="CK29" s="1509"/>
      <c r="CL29" s="1509"/>
      <c r="CM29" s="1509"/>
      <c r="CN29" s="1509" t="str">
        <f>MID(SUVAHAVUJ!AD42,8,1)</f>
        <v xml:space="preserve"> </v>
      </c>
      <c r="CO29" s="1509"/>
      <c r="CP29" s="1509"/>
      <c r="CQ29" s="1509"/>
      <c r="CR29" s="1509"/>
      <c r="CS29" s="1509" t="str">
        <f>MID(SUVAHAVUJ!AD42,9,1)</f>
        <v xml:space="preserve"> </v>
      </c>
      <c r="CT29" s="1509"/>
      <c r="CU29" s="1509"/>
      <c r="CV29" s="1509"/>
      <c r="CW29" s="1509"/>
      <c r="CX29" s="1509"/>
      <c r="CY29" s="1509" t="str">
        <f>MID(SUVAHAVUJ!AD42,10,1)</f>
        <v xml:space="preserve"> </v>
      </c>
      <c r="CZ29" s="1509"/>
      <c r="DA29" s="1509"/>
      <c r="DB29" s="1509"/>
      <c r="DC29" s="1509"/>
      <c r="DD29" s="1509" t="str">
        <f>MID(SUVAHAVUJ!AD42,11,1)</f>
        <v>0</v>
      </c>
      <c r="DE29" s="1509"/>
      <c r="DF29" s="1509"/>
      <c r="DG29" s="1509"/>
      <c r="DH29" s="1509"/>
      <c r="DI29" s="1525"/>
      <c r="DJ29" s="703"/>
      <c r="DK29" s="704"/>
      <c r="DL29" s="1509" t="str">
        <f>MID(SUVAHAVUJ!AE42,1,1)</f>
        <v xml:space="preserve"> </v>
      </c>
      <c r="DM29" s="1509"/>
      <c r="DN29" s="1509"/>
      <c r="DO29" s="1509"/>
      <c r="DP29" s="1509"/>
      <c r="DQ29" s="1509"/>
      <c r="DR29" s="1509" t="str">
        <f>MID(SUVAHAVUJ!AE42,2,1)</f>
        <v xml:space="preserve"> </v>
      </c>
      <c r="DS29" s="1509"/>
      <c r="DT29" s="1509"/>
      <c r="DU29" s="1509"/>
      <c r="DV29" s="1509"/>
      <c r="DW29" s="1509" t="str">
        <f>MID(SUVAHAVUJ!AE42,3,1)</f>
        <v xml:space="preserve"> </v>
      </c>
      <c r="DX29" s="1509"/>
      <c r="DY29" s="1509"/>
      <c r="DZ29" s="1509"/>
      <c r="EA29" s="1509"/>
      <c r="EB29" s="1509"/>
      <c r="EC29" s="1509" t="str">
        <f>MID(SUVAHAVUJ!AE42,4,1)</f>
        <v xml:space="preserve"> </v>
      </c>
      <c r="ED29" s="1509"/>
      <c r="EE29" s="1509"/>
      <c r="EF29" s="1509"/>
      <c r="EG29" s="1509"/>
      <c r="EH29" s="1509" t="str">
        <f>MID(SUVAHAVUJ!AE42,5,1)</f>
        <v xml:space="preserve"> </v>
      </c>
      <c r="EI29" s="1509"/>
      <c r="EJ29" s="1509"/>
      <c r="EK29" s="1509"/>
      <c r="EL29" s="1509"/>
      <c r="EM29" s="1509"/>
      <c r="EN29" s="1509" t="str">
        <f>MID(SUVAHAVUJ!AE42,6,1)</f>
        <v xml:space="preserve"> </v>
      </c>
      <c r="EO29" s="1509"/>
      <c r="EP29" s="1509"/>
      <c r="EQ29" s="1509"/>
      <c r="ER29" s="1509"/>
      <c r="ES29" s="1509" t="str">
        <f>MID(SUVAHAVUJ!AE42,7,1)</f>
        <v xml:space="preserve"> </v>
      </c>
      <c r="ET29" s="1509"/>
      <c r="EU29" s="1509"/>
      <c r="EV29" s="1509"/>
      <c r="EW29" s="1509"/>
      <c r="EX29" s="1509"/>
      <c r="EY29" s="1509" t="str">
        <f>MID(SUVAHAVUJ!AE42,8,1)</f>
        <v xml:space="preserve"> </v>
      </c>
      <c r="EZ29" s="1509"/>
      <c r="FA29" s="1509"/>
      <c r="FB29" s="1509"/>
      <c r="FC29" s="1509"/>
      <c r="FD29" s="1509" t="str">
        <f>MID(SUVAHAVUJ!AE42,9,1)</f>
        <v xml:space="preserve"> </v>
      </c>
      <c r="FE29" s="1509"/>
      <c r="FF29" s="1509"/>
      <c r="FG29" s="1509"/>
      <c r="FH29" s="1509"/>
      <c r="FI29" s="1509"/>
      <c r="FJ29" s="1509" t="str">
        <f>MID(SUVAHAVUJ!AE42,10,1)</f>
        <v xml:space="preserve"> </v>
      </c>
      <c r="FK29" s="1509"/>
      <c r="FL29" s="1509"/>
      <c r="FM29" s="1509"/>
      <c r="FN29" s="1509"/>
      <c r="FO29" s="1516" t="str">
        <f>MID(SUVAHAVUJ!AE42,11,1)</f>
        <v>0</v>
      </c>
      <c r="FP29" s="1516"/>
      <c r="FQ29" s="1516"/>
      <c r="FR29" s="1516"/>
      <c r="FS29" s="1522"/>
      <c r="FT29" s="1506"/>
      <c r="FU29" s="1506"/>
      <c r="FV29" s="1506"/>
      <c r="FW29" s="1506"/>
      <c r="FX29" s="1506"/>
      <c r="FY29" s="1506"/>
      <c r="FZ29" s="1506"/>
      <c r="GA29" s="1506"/>
      <c r="GB29" s="1506"/>
      <c r="GC29" s="1506"/>
      <c r="GD29" s="1506"/>
      <c r="GE29" s="1506"/>
      <c r="GF29" s="1506"/>
      <c r="GG29" s="1506"/>
      <c r="GH29" s="1506"/>
      <c r="GI29" s="1506"/>
      <c r="GJ29" s="1506"/>
      <c r="GK29" s="1506"/>
      <c r="GL29" s="1506"/>
      <c r="GM29" s="1506"/>
      <c r="GN29" s="1506"/>
      <c r="GO29" s="1506"/>
      <c r="GP29" s="1506"/>
      <c r="GQ29" s="1506"/>
      <c r="GR29" s="1506"/>
      <c r="GS29" s="1506"/>
      <c r="GT29" s="1506"/>
      <c r="GU29" s="1506"/>
      <c r="GV29" s="1506"/>
      <c r="GW29" s="1506"/>
    </row>
    <row r="30" spans="2:205" ht="23.25" customHeight="1">
      <c r="B30" s="1521"/>
      <c r="C30" s="1521"/>
      <c r="D30" s="1521"/>
      <c r="E30" s="1521"/>
      <c r="F30" s="1521"/>
      <c r="G30" s="1521"/>
      <c r="H30" s="1521"/>
      <c r="I30" s="1521"/>
      <c r="J30" s="1521"/>
      <c r="K30" s="1521"/>
      <c r="L30" s="1519"/>
      <c r="M30" s="1519"/>
      <c r="N30" s="1519"/>
      <c r="O30" s="1519"/>
      <c r="P30" s="1519"/>
      <c r="Q30" s="1519"/>
      <c r="R30" s="1519"/>
      <c r="S30" s="1519"/>
      <c r="T30" s="1519"/>
      <c r="U30" s="1519"/>
      <c r="V30" s="1519"/>
      <c r="W30" s="1519"/>
      <c r="X30" s="1519"/>
      <c r="Y30" s="1519"/>
      <c r="Z30" s="1519"/>
      <c r="AA30" s="1519"/>
      <c r="AB30" s="1519"/>
      <c r="AC30" s="1519"/>
      <c r="AD30" s="1519"/>
      <c r="AE30" s="1519"/>
      <c r="AF30" s="1519"/>
      <c r="AG30" s="1519"/>
      <c r="AH30" s="1519"/>
      <c r="AI30" s="1519"/>
      <c r="AJ30" s="1519"/>
      <c r="AK30" s="1519"/>
      <c r="AL30" s="1519"/>
      <c r="AM30" s="1519"/>
      <c r="AN30" s="1519"/>
      <c r="AO30" s="1519"/>
      <c r="AP30" s="1519"/>
      <c r="AQ30" s="1520"/>
      <c r="AR30" s="1520"/>
      <c r="AS30" s="1520"/>
      <c r="AT30" s="1520"/>
      <c r="AU30" s="1520"/>
      <c r="AV30" s="1520"/>
      <c r="AW30" s="1520"/>
      <c r="AX30" s="1520"/>
      <c r="AY30" s="703"/>
      <c r="AZ30" s="704"/>
      <c r="BA30" s="1509" t="str">
        <f>MID(SUVAHAVUJ!AF42,1,1)</f>
        <v xml:space="preserve"> </v>
      </c>
      <c r="BB30" s="1509"/>
      <c r="BC30" s="1509"/>
      <c r="BD30" s="1509"/>
      <c r="BE30" s="1509"/>
      <c r="BF30" s="1509"/>
      <c r="BG30" s="1509" t="str">
        <f>MID(SUVAHAVUJ!AF42,2,1)</f>
        <v xml:space="preserve"> </v>
      </c>
      <c r="BH30" s="1509"/>
      <c r="BI30" s="1509"/>
      <c r="BJ30" s="1509"/>
      <c r="BK30" s="1509"/>
      <c r="BL30" s="1509" t="str">
        <f>MID(SUVAHAVUJ!AF42,3,1)</f>
        <v xml:space="preserve"> </v>
      </c>
      <c r="BM30" s="1509"/>
      <c r="BN30" s="1509"/>
      <c r="BO30" s="1509"/>
      <c r="BP30" s="1509"/>
      <c r="BQ30" s="1509"/>
      <c r="BR30" s="1509" t="str">
        <f>MID(SUVAHAVUJ!AF42,4,1)</f>
        <v xml:space="preserve"> </v>
      </c>
      <c r="BS30" s="1509"/>
      <c r="BT30" s="1509"/>
      <c r="BU30" s="1509"/>
      <c r="BV30" s="1509"/>
      <c r="BW30" s="1509" t="str">
        <f>MID(SUVAHAVUJ!AF42,5,1)</f>
        <v xml:space="preserve"> </v>
      </c>
      <c r="BX30" s="1509"/>
      <c r="BY30" s="1509"/>
      <c r="BZ30" s="1509"/>
      <c r="CA30" s="1509"/>
      <c r="CB30" s="1509"/>
      <c r="CC30" s="1509" t="str">
        <f>MID(SUVAHAVUJ!AF42,6,1)</f>
        <v xml:space="preserve"> </v>
      </c>
      <c r="CD30" s="1509"/>
      <c r="CE30" s="1509"/>
      <c r="CF30" s="1509"/>
      <c r="CG30" s="1509"/>
      <c r="CH30" s="1509" t="str">
        <f>MID(SUVAHAVUJ!AF42,7,1)</f>
        <v xml:space="preserve"> </v>
      </c>
      <c r="CI30" s="1509"/>
      <c r="CJ30" s="1509"/>
      <c r="CK30" s="1509"/>
      <c r="CL30" s="1509"/>
      <c r="CM30" s="1509"/>
      <c r="CN30" s="1509" t="str">
        <f>MID(SUVAHAVUJ!AF42,8,1)</f>
        <v xml:space="preserve"> </v>
      </c>
      <c r="CO30" s="1509"/>
      <c r="CP30" s="1509"/>
      <c r="CQ30" s="1509"/>
      <c r="CR30" s="1509"/>
      <c r="CS30" s="1509" t="str">
        <f>MID(SUVAHAVUJ!AF42,9,1)</f>
        <v xml:space="preserve"> </v>
      </c>
      <c r="CT30" s="1509"/>
      <c r="CU30" s="1509"/>
      <c r="CV30" s="1509"/>
      <c r="CW30" s="1509"/>
      <c r="CX30" s="1509"/>
      <c r="CY30" s="1509" t="str">
        <f>MID(SUVAHAVUJ!AF42,10,1)</f>
        <v xml:space="preserve"> </v>
      </c>
      <c r="CZ30" s="1509"/>
      <c r="DA30" s="1509"/>
      <c r="DB30" s="1509"/>
      <c r="DC30" s="1509"/>
      <c r="DD30" s="1509" t="str">
        <f>MID(SUVAHAVUJ!AF42,11,1)</f>
        <v>0</v>
      </c>
      <c r="DE30" s="1509"/>
      <c r="DF30" s="1509"/>
      <c r="DG30" s="1509"/>
      <c r="DH30" s="1509"/>
      <c r="DI30" s="1525"/>
      <c r="DJ30" s="1507"/>
      <c r="DK30" s="1507"/>
      <c r="DL30" s="1507"/>
      <c r="DM30" s="1507"/>
      <c r="DN30" s="1507"/>
      <c r="DO30" s="1507"/>
      <c r="DP30" s="1507"/>
      <c r="DQ30" s="1507"/>
      <c r="DR30" s="1507"/>
      <c r="DS30" s="1507"/>
      <c r="DT30" s="1507"/>
      <c r="DU30" s="1507"/>
      <c r="DV30" s="1507"/>
      <c r="DW30" s="1507"/>
      <c r="DX30" s="1507"/>
      <c r="DY30" s="1507"/>
      <c r="DZ30" s="1507"/>
      <c r="EA30" s="1507"/>
      <c r="EB30" s="1507"/>
      <c r="EC30" s="1507"/>
      <c r="ED30" s="1507"/>
      <c r="EE30" s="1507"/>
      <c r="EF30" s="1507"/>
      <c r="EG30" s="1507"/>
      <c r="EH30" s="1507"/>
      <c r="EI30" s="1507"/>
      <c r="EJ30" s="1507"/>
      <c r="EK30" s="1507"/>
      <c r="EL30" s="1507"/>
      <c r="EM30" s="1507"/>
      <c r="EN30" s="703"/>
      <c r="EO30" s="704"/>
      <c r="EP30" s="1509" t="str">
        <f>MID(SUVAHAVUJ!AG42,1,1)</f>
        <v xml:space="preserve"> </v>
      </c>
      <c r="EQ30" s="1509"/>
      <c r="ER30" s="1509"/>
      <c r="ES30" s="1509"/>
      <c r="ET30" s="1509"/>
      <c r="EU30" s="1509"/>
      <c r="EV30" s="1509" t="str">
        <f>MID(SUVAHAVUJ!AG42,2,1)</f>
        <v xml:space="preserve"> </v>
      </c>
      <c r="EW30" s="1509"/>
      <c r="EX30" s="1509"/>
      <c r="EY30" s="1509"/>
      <c r="EZ30" s="1509"/>
      <c r="FA30" s="1509" t="str">
        <f>MID(SUVAHAVUJ!AG42,3,1)</f>
        <v xml:space="preserve"> </v>
      </c>
      <c r="FB30" s="1509"/>
      <c r="FC30" s="1509"/>
      <c r="FD30" s="1509"/>
      <c r="FE30" s="1509"/>
      <c r="FF30" s="1509"/>
      <c r="FG30" s="1509" t="str">
        <f>MID(SUVAHAVUJ!AG42,4,1)</f>
        <v xml:space="preserve"> </v>
      </c>
      <c r="FH30" s="1509"/>
      <c r="FI30" s="1509"/>
      <c r="FJ30" s="1509"/>
      <c r="FK30" s="1509"/>
      <c r="FL30" s="1509" t="str">
        <f>MID(SUVAHAVUJ!AG42,5,1)</f>
        <v xml:space="preserve"> </v>
      </c>
      <c r="FM30" s="1509"/>
      <c r="FN30" s="1509"/>
      <c r="FO30" s="1509"/>
      <c r="FP30" s="1509"/>
      <c r="FQ30" s="1509"/>
      <c r="FR30" s="1509" t="str">
        <f>MID(SUVAHAVUJ!AG42,6,1)</f>
        <v xml:space="preserve"> </v>
      </c>
      <c r="FS30" s="1509"/>
      <c r="FT30" s="1509"/>
      <c r="FU30" s="1509"/>
      <c r="FV30" s="1509"/>
      <c r="FW30" s="1509" t="str">
        <f>MID(SUVAHAVUJ!AG42,7,1)</f>
        <v xml:space="preserve"> </v>
      </c>
      <c r="FX30" s="1509"/>
      <c r="FY30" s="1509"/>
      <c r="FZ30" s="1509"/>
      <c r="GA30" s="1509"/>
      <c r="GB30" s="1509"/>
      <c r="GC30" s="1509" t="str">
        <f>MID(SUVAHAVUJ!AG42,8,1)</f>
        <v xml:space="preserve"> </v>
      </c>
      <c r="GD30" s="1509"/>
      <c r="GE30" s="1509"/>
      <c r="GF30" s="1509"/>
      <c r="GG30" s="1509"/>
      <c r="GH30" s="1509" t="str">
        <f>MID(SUVAHAVUJ!AG42,9,1)</f>
        <v xml:space="preserve"> </v>
      </c>
      <c r="GI30" s="1509"/>
      <c r="GJ30" s="1509"/>
      <c r="GK30" s="1509"/>
      <c r="GL30" s="1509"/>
      <c r="GM30" s="1509"/>
      <c r="GN30" s="1509" t="str">
        <f>MID(SUVAHAVUJ!AG42,10,1)</f>
        <v xml:space="preserve"> </v>
      </c>
      <c r="GO30" s="1509"/>
      <c r="GP30" s="1509"/>
      <c r="GQ30" s="1509"/>
      <c r="GR30" s="1509"/>
      <c r="GS30" s="1516" t="str">
        <f>MID(SUVAHAVUJ!AG42,11,1)</f>
        <v>0</v>
      </c>
      <c r="GT30" s="1516"/>
      <c r="GU30" s="1516"/>
      <c r="GV30" s="1516"/>
      <c r="GW30" s="1522"/>
    </row>
    <row r="31" spans="2:205" s="691" customFormat="1" ht="23.25" customHeight="1">
      <c r="B31" s="1502" t="s">
        <v>2616</v>
      </c>
      <c r="C31" s="1502"/>
      <c r="D31" s="1502"/>
      <c r="E31" s="1502"/>
      <c r="F31" s="1502"/>
      <c r="G31" s="1502"/>
      <c r="H31" s="1502"/>
      <c r="I31" s="1502"/>
      <c r="J31" s="1502"/>
      <c r="K31" s="1502"/>
      <c r="L31" s="1503" t="s">
        <v>3385</v>
      </c>
      <c r="M31" s="1504"/>
      <c r="N31" s="1504"/>
      <c r="O31" s="1504"/>
      <c r="P31" s="1504"/>
      <c r="Q31" s="1504"/>
      <c r="R31" s="1504"/>
      <c r="S31" s="1504"/>
      <c r="T31" s="1504"/>
      <c r="U31" s="1504"/>
      <c r="V31" s="1504"/>
      <c r="W31" s="1504"/>
      <c r="X31" s="1504"/>
      <c r="Y31" s="1504"/>
      <c r="Z31" s="1504"/>
      <c r="AA31" s="1504"/>
      <c r="AB31" s="1504"/>
      <c r="AC31" s="1504"/>
      <c r="AD31" s="1504"/>
      <c r="AE31" s="1504"/>
      <c r="AF31" s="1504"/>
      <c r="AG31" s="1504"/>
      <c r="AH31" s="1504"/>
      <c r="AI31" s="1504"/>
      <c r="AJ31" s="1504"/>
      <c r="AK31" s="1504"/>
      <c r="AL31" s="1504"/>
      <c r="AM31" s="1504"/>
      <c r="AN31" s="1504"/>
      <c r="AO31" s="1504"/>
      <c r="AP31" s="1504"/>
      <c r="AQ31" s="1505" t="s">
        <v>285</v>
      </c>
      <c r="AR31" s="1505"/>
      <c r="AS31" s="1505"/>
      <c r="AT31" s="1505"/>
      <c r="AU31" s="1505"/>
      <c r="AV31" s="1505"/>
      <c r="AW31" s="1505"/>
      <c r="AX31" s="1505"/>
      <c r="AY31" s="703"/>
      <c r="AZ31" s="704"/>
      <c r="BA31" s="1509" t="str">
        <f>MID(SUVAHAVUJ!AD43,1,1)</f>
        <v xml:space="preserve"> </v>
      </c>
      <c r="BB31" s="1509"/>
      <c r="BC31" s="1509"/>
      <c r="BD31" s="1509"/>
      <c r="BE31" s="1509"/>
      <c r="BF31" s="1509"/>
      <c r="BG31" s="1509" t="str">
        <f>MID(SUVAHAVUJ!AD43,2,1)</f>
        <v xml:space="preserve"> </v>
      </c>
      <c r="BH31" s="1509"/>
      <c r="BI31" s="1509"/>
      <c r="BJ31" s="1509"/>
      <c r="BK31" s="1509"/>
      <c r="BL31" s="1509" t="str">
        <f>MID(SUVAHAVUJ!AD43,3,1)</f>
        <v xml:space="preserve"> </v>
      </c>
      <c r="BM31" s="1509"/>
      <c r="BN31" s="1509"/>
      <c r="BO31" s="1509"/>
      <c r="BP31" s="1509"/>
      <c r="BQ31" s="1509"/>
      <c r="BR31" s="1509" t="str">
        <f>MID(SUVAHAVUJ!AD43,4,1)</f>
        <v xml:space="preserve"> </v>
      </c>
      <c r="BS31" s="1509"/>
      <c r="BT31" s="1509"/>
      <c r="BU31" s="1509"/>
      <c r="BV31" s="1509"/>
      <c r="BW31" s="1509" t="str">
        <f>MID(SUVAHAVUJ!AD43,5,1)</f>
        <v xml:space="preserve"> </v>
      </c>
      <c r="BX31" s="1509"/>
      <c r="BY31" s="1509"/>
      <c r="BZ31" s="1509"/>
      <c r="CA31" s="1509"/>
      <c r="CB31" s="1509"/>
      <c r="CC31" s="1509" t="str">
        <f>MID(SUVAHAVUJ!AD43,6,1)</f>
        <v xml:space="preserve"> </v>
      </c>
      <c r="CD31" s="1509"/>
      <c r="CE31" s="1509"/>
      <c r="CF31" s="1509"/>
      <c r="CG31" s="1509"/>
      <c r="CH31" s="1509" t="str">
        <f>MID(SUVAHAVUJ!AD43,7,1)</f>
        <v xml:space="preserve"> </v>
      </c>
      <c r="CI31" s="1509"/>
      <c r="CJ31" s="1509"/>
      <c r="CK31" s="1509"/>
      <c r="CL31" s="1509"/>
      <c r="CM31" s="1509"/>
      <c r="CN31" s="1509" t="str">
        <f>MID(SUVAHAVUJ!AD43,8,1)</f>
        <v xml:space="preserve"> </v>
      </c>
      <c r="CO31" s="1509"/>
      <c r="CP31" s="1509"/>
      <c r="CQ31" s="1509"/>
      <c r="CR31" s="1509"/>
      <c r="CS31" s="1509" t="str">
        <f>MID(SUVAHAVUJ!AD43,9,1)</f>
        <v xml:space="preserve"> </v>
      </c>
      <c r="CT31" s="1509"/>
      <c r="CU31" s="1509"/>
      <c r="CV31" s="1509"/>
      <c r="CW31" s="1509"/>
      <c r="CX31" s="1509"/>
      <c r="CY31" s="1509" t="str">
        <f>MID(SUVAHAVUJ!AD43,10,1)</f>
        <v xml:space="preserve"> </v>
      </c>
      <c r="CZ31" s="1509"/>
      <c r="DA31" s="1509"/>
      <c r="DB31" s="1509"/>
      <c r="DC31" s="1509"/>
      <c r="DD31" s="1509" t="str">
        <f>MID(SUVAHAVUJ!AD43,11,1)</f>
        <v>0</v>
      </c>
      <c r="DE31" s="1509"/>
      <c r="DF31" s="1509"/>
      <c r="DG31" s="1509"/>
      <c r="DH31" s="1509"/>
      <c r="DI31" s="1525"/>
      <c r="DJ31" s="703"/>
      <c r="DK31" s="704"/>
      <c r="DL31" s="1509" t="str">
        <f>MID(SUVAHAVUJ!AE43,1,1)</f>
        <v xml:space="preserve"> </v>
      </c>
      <c r="DM31" s="1509"/>
      <c r="DN31" s="1509"/>
      <c r="DO31" s="1509"/>
      <c r="DP31" s="1509"/>
      <c r="DQ31" s="1509"/>
      <c r="DR31" s="1509" t="str">
        <f>MID(SUVAHAVUJ!AE43,2,1)</f>
        <v xml:space="preserve"> </v>
      </c>
      <c r="DS31" s="1509"/>
      <c r="DT31" s="1509"/>
      <c r="DU31" s="1509"/>
      <c r="DV31" s="1509"/>
      <c r="DW31" s="1509" t="str">
        <f>MID(SUVAHAVUJ!AE43,3,1)</f>
        <v xml:space="preserve"> </v>
      </c>
      <c r="DX31" s="1509"/>
      <c r="DY31" s="1509"/>
      <c r="DZ31" s="1509"/>
      <c r="EA31" s="1509"/>
      <c r="EB31" s="1509"/>
      <c r="EC31" s="1509" t="str">
        <f>MID(SUVAHAVUJ!AE43,4,1)</f>
        <v xml:space="preserve"> </v>
      </c>
      <c r="ED31" s="1509"/>
      <c r="EE31" s="1509"/>
      <c r="EF31" s="1509"/>
      <c r="EG31" s="1509"/>
      <c r="EH31" s="1509" t="str">
        <f>MID(SUVAHAVUJ!AE43,5,1)</f>
        <v xml:space="preserve"> </v>
      </c>
      <c r="EI31" s="1509"/>
      <c r="EJ31" s="1509"/>
      <c r="EK31" s="1509"/>
      <c r="EL31" s="1509"/>
      <c r="EM31" s="1509"/>
      <c r="EN31" s="1509" t="str">
        <f>MID(SUVAHAVUJ!AE43,6,1)</f>
        <v xml:space="preserve"> </v>
      </c>
      <c r="EO31" s="1509"/>
      <c r="EP31" s="1509"/>
      <c r="EQ31" s="1509"/>
      <c r="ER31" s="1509"/>
      <c r="ES31" s="1509" t="str">
        <f>MID(SUVAHAVUJ!AE43,7,1)</f>
        <v xml:space="preserve"> </v>
      </c>
      <c r="ET31" s="1509"/>
      <c r="EU31" s="1509"/>
      <c r="EV31" s="1509"/>
      <c r="EW31" s="1509"/>
      <c r="EX31" s="1509"/>
      <c r="EY31" s="1509" t="str">
        <f>MID(SUVAHAVUJ!AE43,8,1)</f>
        <v xml:space="preserve"> </v>
      </c>
      <c r="EZ31" s="1509"/>
      <c r="FA31" s="1509"/>
      <c r="FB31" s="1509"/>
      <c r="FC31" s="1509"/>
      <c r="FD31" s="1509" t="str">
        <f>MID(SUVAHAVUJ!AE43,9,1)</f>
        <v xml:space="preserve"> </v>
      </c>
      <c r="FE31" s="1509"/>
      <c r="FF31" s="1509"/>
      <c r="FG31" s="1509"/>
      <c r="FH31" s="1509"/>
      <c r="FI31" s="1509"/>
      <c r="FJ31" s="1509" t="str">
        <f>MID(SUVAHAVUJ!AE43,10,1)</f>
        <v xml:space="preserve"> </v>
      </c>
      <c r="FK31" s="1509"/>
      <c r="FL31" s="1509"/>
      <c r="FM31" s="1509"/>
      <c r="FN31" s="1509"/>
      <c r="FO31" s="1516" t="str">
        <f>MID(SUVAHAVUJ!AE43,11,1)</f>
        <v>0</v>
      </c>
      <c r="FP31" s="1516"/>
      <c r="FQ31" s="1516"/>
      <c r="FR31" s="1516"/>
      <c r="FS31" s="1522"/>
      <c r="FT31" s="1506"/>
      <c r="FU31" s="1506"/>
      <c r="FV31" s="1506"/>
      <c r="FW31" s="1506"/>
      <c r="FX31" s="1506"/>
      <c r="FY31" s="1506"/>
      <c r="FZ31" s="1506"/>
      <c r="GA31" s="1506"/>
      <c r="GB31" s="1506"/>
      <c r="GC31" s="1506"/>
      <c r="GD31" s="1506"/>
      <c r="GE31" s="1506"/>
      <c r="GF31" s="1506"/>
      <c r="GG31" s="1506"/>
      <c r="GH31" s="1506"/>
      <c r="GI31" s="1506"/>
      <c r="GJ31" s="1506"/>
      <c r="GK31" s="1506"/>
      <c r="GL31" s="1506"/>
      <c r="GM31" s="1506"/>
      <c r="GN31" s="1506"/>
      <c r="GO31" s="1506"/>
      <c r="GP31" s="1506"/>
      <c r="GQ31" s="1506"/>
      <c r="GR31" s="1506"/>
      <c r="GS31" s="1506"/>
      <c r="GT31" s="1506"/>
      <c r="GU31" s="1506"/>
      <c r="GV31" s="1506"/>
      <c r="GW31" s="1506"/>
    </row>
    <row r="32" spans="2:205" ht="23.25" customHeight="1">
      <c r="B32" s="1502"/>
      <c r="C32" s="1502"/>
      <c r="D32" s="1502"/>
      <c r="E32" s="1502"/>
      <c r="F32" s="1502"/>
      <c r="G32" s="1502"/>
      <c r="H32" s="1502"/>
      <c r="I32" s="1502"/>
      <c r="J32" s="1502"/>
      <c r="K32" s="1502"/>
      <c r="L32" s="1504"/>
      <c r="M32" s="1504"/>
      <c r="N32" s="1504"/>
      <c r="O32" s="1504"/>
      <c r="P32" s="1504"/>
      <c r="Q32" s="1504"/>
      <c r="R32" s="1504"/>
      <c r="S32" s="1504"/>
      <c r="T32" s="1504"/>
      <c r="U32" s="1504"/>
      <c r="V32" s="1504"/>
      <c r="W32" s="1504"/>
      <c r="X32" s="1504"/>
      <c r="Y32" s="1504"/>
      <c r="Z32" s="1504"/>
      <c r="AA32" s="1504"/>
      <c r="AB32" s="1504"/>
      <c r="AC32" s="1504"/>
      <c r="AD32" s="1504"/>
      <c r="AE32" s="1504"/>
      <c r="AF32" s="1504"/>
      <c r="AG32" s="1504"/>
      <c r="AH32" s="1504"/>
      <c r="AI32" s="1504"/>
      <c r="AJ32" s="1504"/>
      <c r="AK32" s="1504"/>
      <c r="AL32" s="1504"/>
      <c r="AM32" s="1504"/>
      <c r="AN32" s="1504"/>
      <c r="AO32" s="1504"/>
      <c r="AP32" s="1504"/>
      <c r="AQ32" s="1505"/>
      <c r="AR32" s="1505"/>
      <c r="AS32" s="1505"/>
      <c r="AT32" s="1505"/>
      <c r="AU32" s="1505"/>
      <c r="AV32" s="1505"/>
      <c r="AW32" s="1505"/>
      <c r="AX32" s="1505"/>
      <c r="AY32" s="703"/>
      <c r="AZ32" s="704"/>
      <c r="BA32" s="1509" t="str">
        <f>MID(SUVAHAVUJ!AF43,1,1)</f>
        <v xml:space="preserve"> </v>
      </c>
      <c r="BB32" s="1509"/>
      <c r="BC32" s="1509"/>
      <c r="BD32" s="1509"/>
      <c r="BE32" s="1509"/>
      <c r="BF32" s="1509"/>
      <c r="BG32" s="1509" t="str">
        <f>MID(SUVAHAVUJ!AF43,2,1)</f>
        <v xml:space="preserve"> </v>
      </c>
      <c r="BH32" s="1509"/>
      <c r="BI32" s="1509"/>
      <c r="BJ32" s="1509"/>
      <c r="BK32" s="1509"/>
      <c r="BL32" s="1509" t="str">
        <f>MID(SUVAHAVUJ!AF43,3,1)</f>
        <v xml:space="preserve"> </v>
      </c>
      <c r="BM32" s="1509"/>
      <c r="BN32" s="1509"/>
      <c r="BO32" s="1509"/>
      <c r="BP32" s="1509"/>
      <c r="BQ32" s="1509"/>
      <c r="BR32" s="1509" t="str">
        <f>MID(SUVAHAVUJ!AF43,4,1)</f>
        <v xml:space="preserve"> </v>
      </c>
      <c r="BS32" s="1509"/>
      <c r="BT32" s="1509"/>
      <c r="BU32" s="1509"/>
      <c r="BV32" s="1509"/>
      <c r="BW32" s="1509" t="str">
        <f>MID(SUVAHAVUJ!AF43,5,1)</f>
        <v xml:space="preserve"> </v>
      </c>
      <c r="BX32" s="1509"/>
      <c r="BY32" s="1509"/>
      <c r="BZ32" s="1509"/>
      <c r="CA32" s="1509"/>
      <c r="CB32" s="1509"/>
      <c r="CC32" s="1509" t="str">
        <f>MID(SUVAHAVUJ!AF43,6,1)</f>
        <v xml:space="preserve"> </v>
      </c>
      <c r="CD32" s="1509"/>
      <c r="CE32" s="1509"/>
      <c r="CF32" s="1509"/>
      <c r="CG32" s="1509"/>
      <c r="CH32" s="1509" t="str">
        <f>MID(SUVAHAVUJ!AF43,7,1)</f>
        <v xml:space="preserve"> </v>
      </c>
      <c r="CI32" s="1509"/>
      <c r="CJ32" s="1509"/>
      <c r="CK32" s="1509"/>
      <c r="CL32" s="1509"/>
      <c r="CM32" s="1509"/>
      <c r="CN32" s="1509" t="str">
        <f>MID(SUVAHAVUJ!AF43,8,1)</f>
        <v xml:space="preserve"> </v>
      </c>
      <c r="CO32" s="1509"/>
      <c r="CP32" s="1509"/>
      <c r="CQ32" s="1509"/>
      <c r="CR32" s="1509"/>
      <c r="CS32" s="1509" t="str">
        <f>MID(SUVAHAVUJ!AF43,9,1)</f>
        <v xml:space="preserve"> </v>
      </c>
      <c r="CT32" s="1509"/>
      <c r="CU32" s="1509"/>
      <c r="CV32" s="1509"/>
      <c r="CW32" s="1509"/>
      <c r="CX32" s="1509"/>
      <c r="CY32" s="1509" t="str">
        <f>MID(SUVAHAVUJ!AF43,10,1)</f>
        <v xml:space="preserve"> </v>
      </c>
      <c r="CZ32" s="1509"/>
      <c r="DA32" s="1509"/>
      <c r="DB32" s="1509"/>
      <c r="DC32" s="1509"/>
      <c r="DD32" s="1509" t="str">
        <f>MID(SUVAHAVUJ!AF43,11,1)</f>
        <v>0</v>
      </c>
      <c r="DE32" s="1509"/>
      <c r="DF32" s="1509"/>
      <c r="DG32" s="1509"/>
      <c r="DH32" s="1509"/>
      <c r="DI32" s="1525"/>
      <c r="DJ32" s="1507"/>
      <c r="DK32" s="1507"/>
      <c r="DL32" s="1507"/>
      <c r="DM32" s="1507"/>
      <c r="DN32" s="1507"/>
      <c r="DO32" s="1507"/>
      <c r="DP32" s="1507"/>
      <c r="DQ32" s="1507"/>
      <c r="DR32" s="1507"/>
      <c r="DS32" s="1507"/>
      <c r="DT32" s="1507"/>
      <c r="DU32" s="1507"/>
      <c r="DV32" s="1507"/>
      <c r="DW32" s="1507"/>
      <c r="DX32" s="1507"/>
      <c r="DY32" s="1507"/>
      <c r="DZ32" s="1507"/>
      <c r="EA32" s="1507"/>
      <c r="EB32" s="1507"/>
      <c r="EC32" s="1507"/>
      <c r="ED32" s="1507"/>
      <c r="EE32" s="1507"/>
      <c r="EF32" s="1507"/>
      <c r="EG32" s="1507"/>
      <c r="EH32" s="1507"/>
      <c r="EI32" s="1507"/>
      <c r="EJ32" s="1507"/>
      <c r="EK32" s="1507"/>
      <c r="EL32" s="1507"/>
      <c r="EM32" s="1507"/>
      <c r="EN32" s="703"/>
      <c r="EO32" s="704"/>
      <c r="EP32" s="1509" t="str">
        <f>MID(SUVAHAVUJ!AG43,1,1)</f>
        <v xml:space="preserve"> </v>
      </c>
      <c r="EQ32" s="1509"/>
      <c r="ER32" s="1509"/>
      <c r="ES32" s="1509"/>
      <c r="ET32" s="1509"/>
      <c r="EU32" s="1509"/>
      <c r="EV32" s="1509" t="str">
        <f>MID(SUVAHAVUJ!AG43,2,1)</f>
        <v xml:space="preserve"> </v>
      </c>
      <c r="EW32" s="1509"/>
      <c r="EX32" s="1509"/>
      <c r="EY32" s="1509"/>
      <c r="EZ32" s="1509"/>
      <c r="FA32" s="1509" t="str">
        <f>MID(SUVAHAVUJ!AG43,3,1)</f>
        <v xml:space="preserve"> </v>
      </c>
      <c r="FB32" s="1509"/>
      <c r="FC32" s="1509"/>
      <c r="FD32" s="1509"/>
      <c r="FE32" s="1509"/>
      <c r="FF32" s="1509"/>
      <c r="FG32" s="1509" t="str">
        <f>MID(SUVAHAVUJ!AG43,4,1)</f>
        <v xml:space="preserve"> </v>
      </c>
      <c r="FH32" s="1509"/>
      <c r="FI32" s="1509"/>
      <c r="FJ32" s="1509"/>
      <c r="FK32" s="1509"/>
      <c r="FL32" s="1509" t="str">
        <f>MID(SUVAHAVUJ!AG43,5,1)</f>
        <v xml:space="preserve"> </v>
      </c>
      <c r="FM32" s="1509"/>
      <c r="FN32" s="1509"/>
      <c r="FO32" s="1509"/>
      <c r="FP32" s="1509"/>
      <c r="FQ32" s="1509"/>
      <c r="FR32" s="1509" t="str">
        <f>MID(SUVAHAVUJ!AG43,6,1)</f>
        <v xml:space="preserve"> </v>
      </c>
      <c r="FS32" s="1509"/>
      <c r="FT32" s="1509"/>
      <c r="FU32" s="1509"/>
      <c r="FV32" s="1509"/>
      <c r="FW32" s="1509" t="str">
        <f>MID(SUVAHAVUJ!AG43,7,1)</f>
        <v xml:space="preserve"> </v>
      </c>
      <c r="FX32" s="1509"/>
      <c r="FY32" s="1509"/>
      <c r="FZ32" s="1509"/>
      <c r="GA32" s="1509"/>
      <c r="GB32" s="1509"/>
      <c r="GC32" s="1509" t="str">
        <f>MID(SUVAHAVUJ!AG43,8,1)</f>
        <v xml:space="preserve"> </v>
      </c>
      <c r="GD32" s="1509"/>
      <c r="GE32" s="1509"/>
      <c r="GF32" s="1509"/>
      <c r="GG32" s="1509"/>
      <c r="GH32" s="1509" t="str">
        <f>MID(SUVAHAVUJ!AG43,9,1)</f>
        <v xml:space="preserve"> </v>
      </c>
      <c r="GI32" s="1509"/>
      <c r="GJ32" s="1509"/>
      <c r="GK32" s="1509"/>
      <c r="GL32" s="1509"/>
      <c r="GM32" s="1509"/>
      <c r="GN32" s="1509" t="str">
        <f>MID(SUVAHAVUJ!AG43,10,1)</f>
        <v xml:space="preserve"> </v>
      </c>
      <c r="GO32" s="1509"/>
      <c r="GP32" s="1509"/>
      <c r="GQ32" s="1509"/>
      <c r="GR32" s="1509"/>
      <c r="GS32" s="1516" t="str">
        <f>MID(SUVAHAVUJ!AG43,11,1)</f>
        <v>0</v>
      </c>
      <c r="GT32" s="1516"/>
      <c r="GU32" s="1516"/>
      <c r="GV32" s="1516"/>
      <c r="GW32" s="1522"/>
    </row>
    <row r="33" spans="1:205" s="691" customFormat="1" ht="23.25" customHeight="1">
      <c r="B33" s="1502" t="s">
        <v>2619</v>
      </c>
      <c r="C33" s="1502"/>
      <c r="D33" s="1502"/>
      <c r="E33" s="1502"/>
      <c r="F33" s="1502"/>
      <c r="G33" s="1502"/>
      <c r="H33" s="1502"/>
      <c r="I33" s="1502"/>
      <c r="J33" s="1502"/>
      <c r="K33" s="1502"/>
      <c r="L33" s="1503" t="s">
        <v>3386</v>
      </c>
      <c r="M33" s="1504"/>
      <c r="N33" s="1504"/>
      <c r="O33" s="1504"/>
      <c r="P33" s="1504"/>
      <c r="Q33" s="1504"/>
      <c r="R33" s="1504"/>
      <c r="S33" s="1504"/>
      <c r="T33" s="1504"/>
      <c r="U33" s="1504"/>
      <c r="V33" s="1504"/>
      <c r="W33" s="1504"/>
      <c r="X33" s="1504"/>
      <c r="Y33" s="1504"/>
      <c r="Z33" s="1504"/>
      <c r="AA33" s="1504"/>
      <c r="AB33" s="1504"/>
      <c r="AC33" s="1504"/>
      <c r="AD33" s="1504"/>
      <c r="AE33" s="1504"/>
      <c r="AF33" s="1504"/>
      <c r="AG33" s="1504"/>
      <c r="AH33" s="1504"/>
      <c r="AI33" s="1504"/>
      <c r="AJ33" s="1504"/>
      <c r="AK33" s="1504"/>
      <c r="AL33" s="1504"/>
      <c r="AM33" s="1504"/>
      <c r="AN33" s="1504"/>
      <c r="AO33" s="1504"/>
      <c r="AP33" s="1504"/>
      <c r="AQ33" s="1505" t="s">
        <v>940</v>
      </c>
      <c r="AR33" s="1505"/>
      <c r="AS33" s="1505"/>
      <c r="AT33" s="1505"/>
      <c r="AU33" s="1505"/>
      <c r="AV33" s="1505"/>
      <c r="AW33" s="1505"/>
      <c r="AX33" s="1505"/>
      <c r="AY33" s="703"/>
      <c r="AZ33" s="704"/>
      <c r="BA33" s="1509" t="str">
        <f>MID(SUVAHAVUJ!AD44,1,1)</f>
        <v xml:space="preserve"> </v>
      </c>
      <c r="BB33" s="1509"/>
      <c r="BC33" s="1509"/>
      <c r="BD33" s="1509"/>
      <c r="BE33" s="1509"/>
      <c r="BF33" s="1509"/>
      <c r="BG33" s="1509" t="str">
        <f>MID(SUVAHAVUJ!AD44,2,1)</f>
        <v xml:space="preserve"> </v>
      </c>
      <c r="BH33" s="1509"/>
      <c r="BI33" s="1509"/>
      <c r="BJ33" s="1509"/>
      <c r="BK33" s="1509"/>
      <c r="BL33" s="1509" t="str">
        <f>MID(SUVAHAVUJ!AD44,3,1)</f>
        <v xml:space="preserve"> </v>
      </c>
      <c r="BM33" s="1509"/>
      <c r="BN33" s="1509"/>
      <c r="BO33" s="1509"/>
      <c r="BP33" s="1509"/>
      <c r="BQ33" s="1509"/>
      <c r="BR33" s="1509" t="str">
        <f>MID(SUVAHAVUJ!AD44,4,1)</f>
        <v xml:space="preserve"> </v>
      </c>
      <c r="BS33" s="1509"/>
      <c r="BT33" s="1509"/>
      <c r="BU33" s="1509"/>
      <c r="BV33" s="1509"/>
      <c r="BW33" s="1509" t="str">
        <f>MID(SUVAHAVUJ!AD44,5,1)</f>
        <v xml:space="preserve"> </v>
      </c>
      <c r="BX33" s="1509"/>
      <c r="BY33" s="1509"/>
      <c r="BZ33" s="1509"/>
      <c r="CA33" s="1509"/>
      <c r="CB33" s="1509"/>
      <c r="CC33" s="1509" t="str">
        <f>MID(SUVAHAVUJ!AD44,6,1)</f>
        <v xml:space="preserve"> </v>
      </c>
      <c r="CD33" s="1509"/>
      <c r="CE33" s="1509"/>
      <c r="CF33" s="1509"/>
      <c r="CG33" s="1509"/>
      <c r="CH33" s="1509" t="str">
        <f>MID(SUVAHAVUJ!AD44,7,1)</f>
        <v xml:space="preserve"> </v>
      </c>
      <c r="CI33" s="1509"/>
      <c r="CJ33" s="1509"/>
      <c r="CK33" s="1509"/>
      <c r="CL33" s="1509"/>
      <c r="CM33" s="1509"/>
      <c r="CN33" s="1509" t="str">
        <f>MID(SUVAHAVUJ!AD44,8,1)</f>
        <v xml:space="preserve"> </v>
      </c>
      <c r="CO33" s="1509"/>
      <c r="CP33" s="1509"/>
      <c r="CQ33" s="1509"/>
      <c r="CR33" s="1509"/>
      <c r="CS33" s="1509" t="str">
        <f>MID(SUVAHAVUJ!AD44,9,1)</f>
        <v xml:space="preserve"> </v>
      </c>
      <c r="CT33" s="1509"/>
      <c r="CU33" s="1509"/>
      <c r="CV33" s="1509"/>
      <c r="CW33" s="1509"/>
      <c r="CX33" s="1509"/>
      <c r="CY33" s="1509" t="str">
        <f>MID(SUVAHAVUJ!AD44,10,1)</f>
        <v xml:space="preserve"> </v>
      </c>
      <c r="CZ33" s="1509"/>
      <c r="DA33" s="1509"/>
      <c r="DB33" s="1509"/>
      <c r="DC33" s="1509"/>
      <c r="DD33" s="1509" t="str">
        <f>MID(SUVAHAVUJ!AD44,11,1)</f>
        <v>0</v>
      </c>
      <c r="DE33" s="1509"/>
      <c r="DF33" s="1509"/>
      <c r="DG33" s="1509"/>
      <c r="DH33" s="1509"/>
      <c r="DI33" s="1525"/>
      <c r="DJ33" s="703"/>
      <c r="DK33" s="704"/>
      <c r="DL33" s="1509" t="str">
        <f>MID(SUVAHAVUJ!AE44,1,1)</f>
        <v xml:space="preserve"> </v>
      </c>
      <c r="DM33" s="1509"/>
      <c r="DN33" s="1509"/>
      <c r="DO33" s="1509"/>
      <c r="DP33" s="1509"/>
      <c r="DQ33" s="1509"/>
      <c r="DR33" s="1509" t="str">
        <f>MID(SUVAHAVUJ!AE44,2,1)</f>
        <v xml:space="preserve"> </v>
      </c>
      <c r="DS33" s="1509"/>
      <c r="DT33" s="1509"/>
      <c r="DU33" s="1509"/>
      <c r="DV33" s="1509"/>
      <c r="DW33" s="1509" t="str">
        <f>MID(SUVAHAVUJ!AE44,3,1)</f>
        <v xml:space="preserve"> </v>
      </c>
      <c r="DX33" s="1509"/>
      <c r="DY33" s="1509"/>
      <c r="DZ33" s="1509"/>
      <c r="EA33" s="1509"/>
      <c r="EB33" s="1509"/>
      <c r="EC33" s="1509" t="str">
        <f>MID(SUVAHAVUJ!AE44,4,1)</f>
        <v xml:space="preserve"> </v>
      </c>
      <c r="ED33" s="1509"/>
      <c r="EE33" s="1509"/>
      <c r="EF33" s="1509"/>
      <c r="EG33" s="1509"/>
      <c r="EH33" s="1509" t="str">
        <f>MID(SUVAHAVUJ!AE44,5,1)</f>
        <v xml:space="preserve"> </v>
      </c>
      <c r="EI33" s="1509"/>
      <c r="EJ33" s="1509"/>
      <c r="EK33" s="1509"/>
      <c r="EL33" s="1509"/>
      <c r="EM33" s="1509"/>
      <c r="EN33" s="1509" t="str">
        <f>MID(SUVAHAVUJ!AE44,6,1)</f>
        <v xml:space="preserve"> </v>
      </c>
      <c r="EO33" s="1509"/>
      <c r="EP33" s="1509"/>
      <c r="EQ33" s="1509"/>
      <c r="ER33" s="1509"/>
      <c r="ES33" s="1509" t="str">
        <f>MID(SUVAHAVUJ!AE44,7,1)</f>
        <v xml:space="preserve"> </v>
      </c>
      <c r="ET33" s="1509"/>
      <c r="EU33" s="1509"/>
      <c r="EV33" s="1509"/>
      <c r="EW33" s="1509"/>
      <c r="EX33" s="1509"/>
      <c r="EY33" s="1509" t="str">
        <f>MID(SUVAHAVUJ!AE44,8,1)</f>
        <v xml:space="preserve"> </v>
      </c>
      <c r="EZ33" s="1509"/>
      <c r="FA33" s="1509"/>
      <c r="FB33" s="1509"/>
      <c r="FC33" s="1509"/>
      <c r="FD33" s="1509" t="str">
        <f>MID(SUVAHAVUJ!AE44,9,1)</f>
        <v xml:space="preserve"> </v>
      </c>
      <c r="FE33" s="1509"/>
      <c r="FF33" s="1509"/>
      <c r="FG33" s="1509"/>
      <c r="FH33" s="1509"/>
      <c r="FI33" s="1509"/>
      <c r="FJ33" s="1509" t="str">
        <f>MID(SUVAHAVUJ!AE44,10,1)</f>
        <v xml:space="preserve"> </v>
      </c>
      <c r="FK33" s="1509"/>
      <c r="FL33" s="1509"/>
      <c r="FM33" s="1509"/>
      <c r="FN33" s="1509"/>
      <c r="FO33" s="1516" t="str">
        <f>MID(SUVAHAVUJ!AE44,11,1)</f>
        <v>0</v>
      </c>
      <c r="FP33" s="1516"/>
      <c r="FQ33" s="1516"/>
      <c r="FR33" s="1516"/>
      <c r="FS33" s="1522"/>
      <c r="FT33" s="1506"/>
      <c r="FU33" s="1506"/>
      <c r="FV33" s="1506"/>
      <c r="FW33" s="1506"/>
      <c r="FX33" s="1506"/>
      <c r="FY33" s="1506"/>
      <c r="FZ33" s="1506"/>
      <c r="GA33" s="1506"/>
      <c r="GB33" s="1506"/>
      <c r="GC33" s="1506"/>
      <c r="GD33" s="1506"/>
      <c r="GE33" s="1506"/>
      <c r="GF33" s="1506"/>
      <c r="GG33" s="1506"/>
      <c r="GH33" s="1506"/>
      <c r="GI33" s="1506"/>
      <c r="GJ33" s="1506"/>
      <c r="GK33" s="1506"/>
      <c r="GL33" s="1506"/>
      <c r="GM33" s="1506"/>
      <c r="GN33" s="1506"/>
      <c r="GO33" s="1506"/>
      <c r="GP33" s="1506"/>
      <c r="GQ33" s="1506"/>
      <c r="GR33" s="1506"/>
      <c r="GS33" s="1506"/>
      <c r="GT33" s="1506"/>
      <c r="GU33" s="1506"/>
      <c r="GV33" s="1506"/>
      <c r="GW33" s="1506"/>
    </row>
    <row r="34" spans="1:205" ht="23.25" customHeight="1">
      <c r="B34" s="1502"/>
      <c r="C34" s="1502"/>
      <c r="D34" s="1502"/>
      <c r="E34" s="1502"/>
      <c r="F34" s="1502"/>
      <c r="G34" s="1502"/>
      <c r="H34" s="1502"/>
      <c r="I34" s="1502"/>
      <c r="J34" s="1502"/>
      <c r="K34" s="1502"/>
      <c r="L34" s="1504"/>
      <c r="M34" s="1504"/>
      <c r="N34" s="1504"/>
      <c r="O34" s="1504"/>
      <c r="P34" s="1504"/>
      <c r="Q34" s="1504"/>
      <c r="R34" s="1504"/>
      <c r="S34" s="1504"/>
      <c r="T34" s="1504"/>
      <c r="U34" s="1504"/>
      <c r="V34" s="1504"/>
      <c r="W34" s="1504"/>
      <c r="X34" s="1504"/>
      <c r="Y34" s="1504"/>
      <c r="Z34" s="1504"/>
      <c r="AA34" s="1504"/>
      <c r="AB34" s="1504"/>
      <c r="AC34" s="1504"/>
      <c r="AD34" s="1504"/>
      <c r="AE34" s="1504"/>
      <c r="AF34" s="1504"/>
      <c r="AG34" s="1504"/>
      <c r="AH34" s="1504"/>
      <c r="AI34" s="1504"/>
      <c r="AJ34" s="1504"/>
      <c r="AK34" s="1504"/>
      <c r="AL34" s="1504"/>
      <c r="AM34" s="1504"/>
      <c r="AN34" s="1504"/>
      <c r="AO34" s="1504"/>
      <c r="AP34" s="1504"/>
      <c r="AQ34" s="1505"/>
      <c r="AR34" s="1505"/>
      <c r="AS34" s="1505"/>
      <c r="AT34" s="1505"/>
      <c r="AU34" s="1505"/>
      <c r="AV34" s="1505"/>
      <c r="AW34" s="1505"/>
      <c r="AX34" s="1505"/>
      <c r="AY34" s="703"/>
      <c r="AZ34" s="704"/>
      <c r="BA34" s="1509" t="str">
        <f>MID(SUVAHAVUJ!AF44,1,1)</f>
        <v xml:space="preserve"> </v>
      </c>
      <c r="BB34" s="1509"/>
      <c r="BC34" s="1509"/>
      <c r="BD34" s="1509"/>
      <c r="BE34" s="1509"/>
      <c r="BF34" s="1509"/>
      <c r="BG34" s="1509" t="str">
        <f>MID(SUVAHAVUJ!AF44,2,1)</f>
        <v xml:space="preserve"> </v>
      </c>
      <c r="BH34" s="1509"/>
      <c r="BI34" s="1509"/>
      <c r="BJ34" s="1509"/>
      <c r="BK34" s="1509"/>
      <c r="BL34" s="1509" t="str">
        <f>MID(SUVAHAVUJ!AF44,3,1)</f>
        <v xml:space="preserve"> </v>
      </c>
      <c r="BM34" s="1509"/>
      <c r="BN34" s="1509"/>
      <c r="BO34" s="1509"/>
      <c r="BP34" s="1509"/>
      <c r="BQ34" s="1509"/>
      <c r="BR34" s="1509" t="str">
        <f>MID(SUVAHAVUJ!AF44,4,1)</f>
        <v xml:space="preserve"> </v>
      </c>
      <c r="BS34" s="1509"/>
      <c r="BT34" s="1509"/>
      <c r="BU34" s="1509"/>
      <c r="BV34" s="1509"/>
      <c r="BW34" s="1509" t="str">
        <f>MID(SUVAHAVUJ!AF44,5,1)</f>
        <v xml:space="preserve"> </v>
      </c>
      <c r="BX34" s="1509"/>
      <c r="BY34" s="1509"/>
      <c r="BZ34" s="1509"/>
      <c r="CA34" s="1509"/>
      <c r="CB34" s="1509"/>
      <c r="CC34" s="1509" t="str">
        <f>MID(SUVAHAVUJ!AF44,6,1)</f>
        <v xml:space="preserve"> </v>
      </c>
      <c r="CD34" s="1509"/>
      <c r="CE34" s="1509"/>
      <c r="CF34" s="1509"/>
      <c r="CG34" s="1509"/>
      <c r="CH34" s="1509" t="str">
        <f>MID(SUVAHAVUJ!AF44,7,1)</f>
        <v xml:space="preserve"> </v>
      </c>
      <c r="CI34" s="1509"/>
      <c r="CJ34" s="1509"/>
      <c r="CK34" s="1509"/>
      <c r="CL34" s="1509"/>
      <c r="CM34" s="1509"/>
      <c r="CN34" s="1509" t="str">
        <f>MID(SUVAHAVUJ!AF44,8,1)</f>
        <v xml:space="preserve"> </v>
      </c>
      <c r="CO34" s="1509"/>
      <c r="CP34" s="1509"/>
      <c r="CQ34" s="1509"/>
      <c r="CR34" s="1509"/>
      <c r="CS34" s="1509" t="str">
        <f>MID(SUVAHAVUJ!AF44,9,1)</f>
        <v xml:space="preserve"> </v>
      </c>
      <c r="CT34" s="1509"/>
      <c r="CU34" s="1509"/>
      <c r="CV34" s="1509"/>
      <c r="CW34" s="1509"/>
      <c r="CX34" s="1509"/>
      <c r="CY34" s="1509" t="str">
        <f>MID(SUVAHAVUJ!AF44,10,1)</f>
        <v xml:space="preserve"> </v>
      </c>
      <c r="CZ34" s="1509"/>
      <c r="DA34" s="1509"/>
      <c r="DB34" s="1509"/>
      <c r="DC34" s="1509"/>
      <c r="DD34" s="1509" t="str">
        <f>MID(SUVAHAVUJ!AF44,11,1)</f>
        <v>0</v>
      </c>
      <c r="DE34" s="1509"/>
      <c r="DF34" s="1509"/>
      <c r="DG34" s="1509"/>
      <c r="DH34" s="1509"/>
      <c r="DI34" s="1525"/>
      <c r="DJ34" s="1507"/>
      <c r="DK34" s="1507"/>
      <c r="DL34" s="1507"/>
      <c r="DM34" s="1507"/>
      <c r="DN34" s="1507"/>
      <c r="DO34" s="1507"/>
      <c r="DP34" s="1507"/>
      <c r="DQ34" s="1507"/>
      <c r="DR34" s="1507"/>
      <c r="DS34" s="1507"/>
      <c r="DT34" s="1507"/>
      <c r="DU34" s="1507"/>
      <c r="DV34" s="1507"/>
      <c r="DW34" s="1507"/>
      <c r="DX34" s="1507"/>
      <c r="DY34" s="1507"/>
      <c r="DZ34" s="1507"/>
      <c r="EA34" s="1507"/>
      <c r="EB34" s="1507"/>
      <c r="EC34" s="1507"/>
      <c r="ED34" s="1507"/>
      <c r="EE34" s="1507"/>
      <c r="EF34" s="1507"/>
      <c r="EG34" s="1507"/>
      <c r="EH34" s="1507"/>
      <c r="EI34" s="1507"/>
      <c r="EJ34" s="1507"/>
      <c r="EK34" s="1507"/>
      <c r="EL34" s="1507"/>
      <c r="EM34" s="1507"/>
      <c r="EN34" s="703"/>
      <c r="EO34" s="704"/>
      <c r="EP34" s="1509" t="str">
        <f>MID(SUVAHAVUJ!AG44,1,1)</f>
        <v xml:space="preserve"> </v>
      </c>
      <c r="EQ34" s="1509"/>
      <c r="ER34" s="1509"/>
      <c r="ES34" s="1509"/>
      <c r="ET34" s="1509"/>
      <c r="EU34" s="1509"/>
      <c r="EV34" s="1509" t="str">
        <f>MID(SUVAHAVUJ!AG44,2,1)</f>
        <v xml:space="preserve"> </v>
      </c>
      <c r="EW34" s="1509"/>
      <c r="EX34" s="1509"/>
      <c r="EY34" s="1509"/>
      <c r="EZ34" s="1509"/>
      <c r="FA34" s="1509" t="str">
        <f>MID(SUVAHAVUJ!AG44,3,1)</f>
        <v xml:space="preserve"> </v>
      </c>
      <c r="FB34" s="1509"/>
      <c r="FC34" s="1509"/>
      <c r="FD34" s="1509"/>
      <c r="FE34" s="1509"/>
      <c r="FF34" s="1509"/>
      <c r="FG34" s="1509" t="str">
        <f>MID(SUVAHAVUJ!AG44,4,1)</f>
        <v xml:space="preserve"> </v>
      </c>
      <c r="FH34" s="1509"/>
      <c r="FI34" s="1509"/>
      <c r="FJ34" s="1509"/>
      <c r="FK34" s="1509"/>
      <c r="FL34" s="1509" t="str">
        <f>MID(SUVAHAVUJ!AG44,5,1)</f>
        <v xml:space="preserve"> </v>
      </c>
      <c r="FM34" s="1509"/>
      <c r="FN34" s="1509"/>
      <c r="FO34" s="1509"/>
      <c r="FP34" s="1509"/>
      <c r="FQ34" s="1509"/>
      <c r="FR34" s="1509" t="str">
        <f>MID(SUVAHAVUJ!AG44,6,1)</f>
        <v xml:space="preserve"> </v>
      </c>
      <c r="FS34" s="1509"/>
      <c r="FT34" s="1509"/>
      <c r="FU34" s="1509"/>
      <c r="FV34" s="1509"/>
      <c r="FW34" s="1509" t="str">
        <f>MID(SUVAHAVUJ!AG44,7,1)</f>
        <v xml:space="preserve"> </v>
      </c>
      <c r="FX34" s="1509"/>
      <c r="FY34" s="1509"/>
      <c r="FZ34" s="1509"/>
      <c r="GA34" s="1509"/>
      <c r="GB34" s="1509"/>
      <c r="GC34" s="1509" t="str">
        <f>MID(SUVAHAVUJ!AG44,8,1)</f>
        <v xml:space="preserve"> </v>
      </c>
      <c r="GD34" s="1509"/>
      <c r="GE34" s="1509"/>
      <c r="GF34" s="1509"/>
      <c r="GG34" s="1509"/>
      <c r="GH34" s="1509" t="str">
        <f>MID(SUVAHAVUJ!AG44,9,1)</f>
        <v xml:space="preserve"> </v>
      </c>
      <c r="GI34" s="1509"/>
      <c r="GJ34" s="1509"/>
      <c r="GK34" s="1509"/>
      <c r="GL34" s="1509"/>
      <c r="GM34" s="1509"/>
      <c r="GN34" s="1509" t="str">
        <f>MID(SUVAHAVUJ!AG44,10,1)</f>
        <v xml:space="preserve"> </v>
      </c>
      <c r="GO34" s="1509"/>
      <c r="GP34" s="1509"/>
      <c r="GQ34" s="1509"/>
      <c r="GR34" s="1509"/>
      <c r="GS34" s="1516" t="str">
        <f>MID(SUVAHAVUJ!AG44,11,1)</f>
        <v>0</v>
      </c>
      <c r="GT34" s="1516"/>
      <c r="GU34" s="1516"/>
      <c r="GV34" s="1516"/>
      <c r="GW34" s="1522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0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482" t="s">
        <v>3422</v>
      </c>
      <c r="J2" s="1482"/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510" t="s">
        <v>3358</v>
      </c>
      <c r="C4" s="1511"/>
      <c r="D4" s="1511"/>
      <c r="E4" s="1511"/>
      <c r="F4" s="1511"/>
      <c r="G4" s="1511"/>
      <c r="H4" s="1511"/>
      <c r="I4" s="1511"/>
      <c r="J4" s="1511"/>
      <c r="K4" s="1512"/>
      <c r="L4" s="1461" t="s">
        <v>3339</v>
      </c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7" t="s">
        <v>3338</v>
      </c>
      <c r="AR4" s="1468"/>
      <c r="AS4" s="1468"/>
      <c r="AT4" s="1468"/>
      <c r="AU4" s="1468"/>
      <c r="AV4" s="1468"/>
      <c r="AW4" s="1468"/>
      <c r="AX4" s="1469"/>
      <c r="AY4" s="1490" t="s">
        <v>816</v>
      </c>
      <c r="AZ4" s="1491"/>
      <c r="BA4" s="1491"/>
      <c r="BB4" s="1491"/>
      <c r="BC4" s="1491"/>
      <c r="BD4" s="1491"/>
      <c r="BE4" s="1491"/>
      <c r="BF4" s="1491"/>
      <c r="BG4" s="1491"/>
      <c r="BH4" s="1491"/>
      <c r="BI4" s="1491"/>
      <c r="BJ4" s="1491"/>
      <c r="BK4" s="1491"/>
      <c r="BL4" s="1491"/>
      <c r="BM4" s="1491"/>
      <c r="BN4" s="1491"/>
      <c r="BO4" s="1491"/>
      <c r="BP4" s="1491"/>
      <c r="BQ4" s="1491"/>
      <c r="BR4" s="1491"/>
      <c r="BS4" s="1491"/>
      <c r="BT4" s="1491"/>
      <c r="BU4" s="1491"/>
      <c r="BV4" s="1491"/>
      <c r="BW4" s="1491"/>
      <c r="BX4" s="1491"/>
      <c r="BY4" s="1491"/>
      <c r="BZ4" s="1491"/>
      <c r="CA4" s="1491"/>
      <c r="CB4" s="1491"/>
      <c r="CC4" s="1491"/>
      <c r="CD4" s="1491"/>
      <c r="CE4" s="1491"/>
      <c r="CF4" s="1491"/>
      <c r="CG4" s="1491"/>
      <c r="CH4" s="1491"/>
      <c r="CI4" s="1491"/>
      <c r="CJ4" s="1491"/>
      <c r="CK4" s="1491"/>
      <c r="CL4" s="1491"/>
      <c r="CM4" s="1491"/>
      <c r="CN4" s="1491"/>
      <c r="CO4" s="1491"/>
      <c r="CP4" s="1491"/>
      <c r="CQ4" s="1491"/>
      <c r="CR4" s="1491"/>
      <c r="CS4" s="1491"/>
      <c r="CT4" s="1491"/>
      <c r="CU4" s="1491"/>
      <c r="CV4" s="1491"/>
      <c r="CW4" s="1491"/>
      <c r="CX4" s="1491"/>
      <c r="CY4" s="1491"/>
      <c r="CZ4" s="1491"/>
      <c r="DA4" s="1491"/>
      <c r="DB4" s="1491"/>
      <c r="DC4" s="1491"/>
      <c r="DD4" s="1491"/>
      <c r="DE4" s="1491"/>
      <c r="DF4" s="1491"/>
      <c r="DG4" s="1491"/>
      <c r="DH4" s="1491"/>
      <c r="DI4" s="1491"/>
      <c r="DJ4" s="1491"/>
      <c r="DK4" s="1491"/>
      <c r="DL4" s="1491"/>
      <c r="DM4" s="1491"/>
      <c r="DN4" s="1491"/>
      <c r="DO4" s="1491"/>
      <c r="DP4" s="1491"/>
      <c r="DQ4" s="1491"/>
      <c r="DR4" s="1491"/>
      <c r="DS4" s="1491"/>
      <c r="DT4" s="1491"/>
      <c r="DU4" s="1491"/>
      <c r="DV4" s="1491"/>
      <c r="DW4" s="1491"/>
      <c r="DX4" s="1491"/>
      <c r="DY4" s="1491"/>
      <c r="DZ4" s="1491"/>
      <c r="EA4" s="1491"/>
      <c r="EB4" s="1491"/>
      <c r="EC4" s="1491"/>
      <c r="ED4" s="1491"/>
      <c r="EE4" s="1491"/>
      <c r="EF4" s="1491"/>
      <c r="EG4" s="1491"/>
      <c r="EH4" s="1491"/>
      <c r="EI4" s="1491"/>
      <c r="EJ4" s="1491"/>
      <c r="EK4" s="1491"/>
      <c r="EL4" s="1491"/>
      <c r="EM4" s="1491"/>
      <c r="EN4" s="1491"/>
      <c r="EO4" s="1491"/>
      <c r="EP4" s="1491"/>
      <c r="EQ4" s="1491"/>
      <c r="ER4" s="1491"/>
      <c r="ES4" s="1491"/>
      <c r="ET4" s="1491"/>
      <c r="EU4" s="1491"/>
      <c r="EV4" s="1491"/>
      <c r="EW4" s="1491"/>
      <c r="EX4" s="1491"/>
      <c r="EY4" s="1491"/>
      <c r="EZ4" s="1491"/>
      <c r="FA4" s="1491"/>
      <c r="FB4" s="1492"/>
      <c r="FC4" s="1496" t="s">
        <v>3357</v>
      </c>
      <c r="FD4" s="1497"/>
      <c r="FE4" s="1497"/>
      <c r="FF4" s="1497"/>
      <c r="FG4" s="1497"/>
      <c r="FH4" s="1497"/>
      <c r="FI4" s="1497"/>
      <c r="FJ4" s="1497"/>
      <c r="FK4" s="1497"/>
      <c r="FL4" s="1497"/>
      <c r="FM4" s="1497"/>
      <c r="FN4" s="1497"/>
      <c r="FO4" s="1497"/>
      <c r="FP4" s="1497"/>
      <c r="FQ4" s="1497"/>
      <c r="FR4" s="1497"/>
      <c r="FS4" s="1497"/>
      <c r="FT4" s="1497"/>
      <c r="FU4" s="1497"/>
      <c r="FV4" s="1497"/>
      <c r="FW4" s="1497"/>
      <c r="FX4" s="1497"/>
      <c r="FY4" s="1497"/>
      <c r="FZ4" s="1497"/>
      <c r="GA4" s="1497"/>
      <c r="GB4" s="1497"/>
      <c r="GC4" s="1497"/>
      <c r="GD4" s="1497"/>
      <c r="GE4" s="1497"/>
      <c r="GF4" s="1497"/>
      <c r="GG4" s="1497"/>
      <c r="GH4" s="1497"/>
      <c r="GI4" s="1497"/>
      <c r="GJ4" s="1497"/>
      <c r="GK4" s="1497"/>
      <c r="GL4" s="1497"/>
      <c r="GM4" s="1497"/>
      <c r="GN4" s="1497"/>
      <c r="GO4" s="1497"/>
      <c r="GP4" s="1497"/>
      <c r="GQ4" s="1497"/>
      <c r="GR4" s="1497"/>
      <c r="GS4" s="1497"/>
      <c r="GT4" s="1497"/>
      <c r="GU4" s="1497"/>
      <c r="GV4" s="1497"/>
      <c r="GW4" s="1498"/>
    </row>
    <row r="5" spans="2:205" ht="11.25" customHeight="1">
      <c r="B5" s="1513" t="s">
        <v>3419</v>
      </c>
      <c r="C5" s="1514"/>
      <c r="D5" s="1514"/>
      <c r="E5" s="1514"/>
      <c r="F5" s="1514"/>
      <c r="G5" s="1514"/>
      <c r="H5" s="1514"/>
      <c r="I5" s="1514"/>
      <c r="J5" s="1514"/>
      <c r="K5" s="1515"/>
      <c r="L5" s="1463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64"/>
      <c r="AP5" s="1464"/>
      <c r="AQ5" s="1470"/>
      <c r="AR5" s="1471"/>
      <c r="AS5" s="1471"/>
      <c r="AT5" s="1471"/>
      <c r="AU5" s="1471"/>
      <c r="AV5" s="1471"/>
      <c r="AW5" s="1471"/>
      <c r="AX5" s="1472"/>
      <c r="AY5" s="1476"/>
      <c r="AZ5" s="1477"/>
      <c r="BA5" s="1477"/>
      <c r="BB5" s="1477"/>
      <c r="BC5" s="1477"/>
      <c r="BD5" s="1478"/>
      <c r="BE5" s="1484" t="s">
        <v>3337</v>
      </c>
      <c r="BF5" s="1485"/>
      <c r="BG5" s="1485"/>
      <c r="BH5" s="1485"/>
      <c r="BI5" s="1485"/>
      <c r="BJ5" s="1485"/>
      <c r="BK5" s="1485"/>
      <c r="BL5" s="1485"/>
      <c r="BM5" s="1485"/>
      <c r="BN5" s="1485"/>
      <c r="BO5" s="1485"/>
      <c r="BP5" s="1485"/>
      <c r="BQ5" s="1485"/>
      <c r="BR5" s="1485"/>
      <c r="BS5" s="1485"/>
      <c r="BT5" s="1485"/>
      <c r="BU5" s="1485"/>
      <c r="BV5" s="1485"/>
      <c r="BW5" s="1485"/>
      <c r="BX5" s="1485"/>
      <c r="BY5" s="1485"/>
      <c r="BZ5" s="1485"/>
      <c r="CA5" s="1485"/>
      <c r="CB5" s="1485"/>
      <c r="CC5" s="1485"/>
      <c r="CD5" s="1485"/>
      <c r="CE5" s="1485"/>
      <c r="CF5" s="1485"/>
      <c r="CG5" s="1485"/>
      <c r="CH5" s="1485"/>
      <c r="CI5" s="1485"/>
      <c r="CJ5" s="1485"/>
      <c r="CK5" s="1485"/>
      <c r="CL5" s="1485"/>
      <c r="CM5" s="1485"/>
      <c r="CN5" s="1485"/>
      <c r="CO5" s="1485"/>
      <c r="CP5" s="1485"/>
      <c r="CQ5" s="1485"/>
      <c r="CR5" s="1485"/>
      <c r="CS5" s="1485"/>
      <c r="CT5" s="1485"/>
      <c r="CU5" s="1485"/>
      <c r="CV5" s="1485"/>
      <c r="CW5" s="1485"/>
      <c r="CX5" s="1485"/>
      <c r="CY5" s="1485"/>
      <c r="CZ5" s="1485"/>
      <c r="DA5" s="1485"/>
      <c r="DB5" s="1485"/>
      <c r="DC5" s="1485"/>
      <c r="DD5" s="1485"/>
      <c r="DE5" s="1485"/>
      <c r="DF5" s="1485"/>
      <c r="DG5" s="1485"/>
      <c r="DH5" s="1485"/>
      <c r="DI5" s="1486"/>
      <c r="DJ5" s="1490" t="s">
        <v>3355</v>
      </c>
      <c r="DK5" s="1491"/>
      <c r="DL5" s="1491"/>
      <c r="DM5" s="1491"/>
      <c r="DN5" s="1491"/>
      <c r="DO5" s="1491"/>
      <c r="DP5" s="1491"/>
      <c r="DQ5" s="1491"/>
      <c r="DR5" s="1491"/>
      <c r="DS5" s="1491"/>
      <c r="DT5" s="1491"/>
      <c r="DU5" s="1491"/>
      <c r="DV5" s="1491"/>
      <c r="DW5" s="1491"/>
      <c r="DX5" s="1491"/>
      <c r="DY5" s="1491"/>
      <c r="DZ5" s="1491"/>
      <c r="EA5" s="1491"/>
      <c r="EB5" s="1491"/>
      <c r="EC5" s="1491"/>
      <c r="ED5" s="1491"/>
      <c r="EE5" s="1491"/>
      <c r="EF5" s="1491"/>
      <c r="EG5" s="1491"/>
      <c r="EH5" s="1491"/>
      <c r="EI5" s="1491"/>
      <c r="EJ5" s="1491"/>
      <c r="EK5" s="1491"/>
      <c r="EL5" s="1491"/>
      <c r="EM5" s="1491"/>
      <c r="EN5" s="1491"/>
      <c r="EO5" s="1491"/>
      <c r="EP5" s="1491"/>
      <c r="EQ5" s="1491"/>
      <c r="ER5" s="1491"/>
      <c r="ES5" s="1491"/>
      <c r="ET5" s="1491"/>
      <c r="EU5" s="1491"/>
      <c r="EV5" s="1491"/>
      <c r="EW5" s="1491"/>
      <c r="EX5" s="1491"/>
      <c r="EY5" s="1491"/>
      <c r="EZ5" s="1491"/>
      <c r="FA5" s="1491"/>
      <c r="FB5" s="1492"/>
      <c r="FC5" s="1499"/>
      <c r="FD5" s="1500"/>
      <c r="FE5" s="1500"/>
      <c r="FF5" s="1500"/>
      <c r="FG5" s="1500"/>
      <c r="FH5" s="1500"/>
      <c r="FI5" s="1500"/>
      <c r="FJ5" s="1500"/>
      <c r="FK5" s="1500"/>
      <c r="FL5" s="1500"/>
      <c r="FM5" s="1500"/>
      <c r="FN5" s="1500"/>
      <c r="FO5" s="1500"/>
      <c r="FP5" s="1500"/>
      <c r="FQ5" s="1500"/>
      <c r="FR5" s="1500"/>
      <c r="FS5" s="1500"/>
      <c r="FT5" s="1500"/>
      <c r="FU5" s="1500"/>
      <c r="FV5" s="1500"/>
      <c r="FW5" s="1500"/>
      <c r="FX5" s="1500"/>
      <c r="FY5" s="1500"/>
      <c r="FZ5" s="1500"/>
      <c r="GA5" s="1500"/>
      <c r="GB5" s="1500"/>
      <c r="GC5" s="1500"/>
      <c r="GD5" s="1500"/>
      <c r="GE5" s="1500"/>
      <c r="GF5" s="1500"/>
      <c r="GG5" s="1500"/>
      <c r="GH5" s="1500"/>
      <c r="GI5" s="1500"/>
      <c r="GJ5" s="1500"/>
      <c r="GK5" s="1500"/>
      <c r="GL5" s="1500"/>
      <c r="GM5" s="1500"/>
      <c r="GN5" s="1500"/>
      <c r="GO5" s="1500"/>
      <c r="GP5" s="1500"/>
      <c r="GQ5" s="1500"/>
      <c r="GR5" s="1500"/>
      <c r="GS5" s="1500"/>
      <c r="GT5" s="1500"/>
      <c r="GU5" s="1500"/>
      <c r="GV5" s="1500"/>
      <c r="GW5" s="1501"/>
    </row>
    <row r="6" spans="2:205" ht="10.5" customHeight="1">
      <c r="B6" s="1479" t="s">
        <v>817</v>
      </c>
      <c r="C6" s="1480"/>
      <c r="D6" s="1480"/>
      <c r="E6" s="1480"/>
      <c r="F6" s="1480"/>
      <c r="G6" s="1480"/>
      <c r="H6" s="1480"/>
      <c r="I6" s="1480"/>
      <c r="J6" s="1480"/>
      <c r="K6" s="1481"/>
      <c r="L6" s="1465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73"/>
      <c r="AR6" s="1474"/>
      <c r="AS6" s="1474"/>
      <c r="AT6" s="1474"/>
      <c r="AU6" s="1474"/>
      <c r="AV6" s="1474"/>
      <c r="AW6" s="1474"/>
      <c r="AX6" s="1475"/>
      <c r="AY6" s="1476"/>
      <c r="AZ6" s="1477"/>
      <c r="BA6" s="1477"/>
      <c r="BB6" s="1477"/>
      <c r="BC6" s="1477"/>
      <c r="BD6" s="1478"/>
      <c r="BE6" s="1487" t="s">
        <v>3336</v>
      </c>
      <c r="BF6" s="1488"/>
      <c r="BG6" s="1488"/>
      <c r="BH6" s="1488"/>
      <c r="BI6" s="1488"/>
      <c r="BJ6" s="1488"/>
      <c r="BK6" s="1488"/>
      <c r="BL6" s="1488"/>
      <c r="BM6" s="1488"/>
      <c r="BN6" s="1488"/>
      <c r="BO6" s="1488"/>
      <c r="BP6" s="1488"/>
      <c r="BQ6" s="1488"/>
      <c r="BR6" s="1488"/>
      <c r="BS6" s="1488"/>
      <c r="BT6" s="1488"/>
      <c r="BU6" s="1488"/>
      <c r="BV6" s="1488"/>
      <c r="BW6" s="1488"/>
      <c r="BX6" s="1488"/>
      <c r="BY6" s="1488"/>
      <c r="BZ6" s="1488"/>
      <c r="CA6" s="1488"/>
      <c r="CB6" s="1488"/>
      <c r="CC6" s="1488"/>
      <c r="CD6" s="1488"/>
      <c r="CE6" s="1488"/>
      <c r="CF6" s="1488"/>
      <c r="CG6" s="1488"/>
      <c r="CH6" s="1488"/>
      <c r="CI6" s="1488"/>
      <c r="CJ6" s="1488"/>
      <c r="CK6" s="1488"/>
      <c r="CL6" s="1488"/>
      <c r="CM6" s="1488"/>
      <c r="CN6" s="1488"/>
      <c r="CO6" s="1488"/>
      <c r="CP6" s="1488"/>
      <c r="CQ6" s="1488"/>
      <c r="CR6" s="1488"/>
      <c r="CS6" s="1488"/>
      <c r="CT6" s="1488"/>
      <c r="CU6" s="1488"/>
      <c r="CV6" s="1488"/>
      <c r="CW6" s="1488"/>
      <c r="CX6" s="1488"/>
      <c r="CY6" s="1488"/>
      <c r="CZ6" s="1488"/>
      <c r="DA6" s="1488"/>
      <c r="DB6" s="1488"/>
      <c r="DC6" s="1488"/>
      <c r="DD6" s="1488"/>
      <c r="DE6" s="1488"/>
      <c r="DF6" s="1488"/>
      <c r="DG6" s="1488"/>
      <c r="DH6" s="1488"/>
      <c r="DI6" s="1489"/>
      <c r="DJ6" s="1490"/>
      <c r="DK6" s="1491"/>
      <c r="DL6" s="1491"/>
      <c r="DM6" s="1491"/>
      <c r="DN6" s="1491"/>
      <c r="DO6" s="1491"/>
      <c r="DP6" s="1491"/>
      <c r="DQ6" s="1491"/>
      <c r="DR6" s="1491"/>
      <c r="DS6" s="1491"/>
      <c r="DT6" s="1491"/>
      <c r="DU6" s="1491"/>
      <c r="DV6" s="1491"/>
      <c r="DW6" s="1491"/>
      <c r="DX6" s="1491"/>
      <c r="DY6" s="1491"/>
      <c r="DZ6" s="1491"/>
      <c r="EA6" s="1491"/>
      <c r="EB6" s="1491"/>
      <c r="EC6" s="1491"/>
      <c r="ED6" s="1491"/>
      <c r="EE6" s="1491"/>
      <c r="EF6" s="1491"/>
      <c r="EG6" s="1491"/>
      <c r="EH6" s="1491"/>
      <c r="EI6" s="1491"/>
      <c r="EJ6" s="1491"/>
      <c r="EK6" s="1491"/>
      <c r="EL6" s="1491"/>
      <c r="EM6" s="1491"/>
      <c r="EN6" s="1491"/>
      <c r="EO6" s="1491"/>
      <c r="EP6" s="1491"/>
      <c r="EQ6" s="1491"/>
      <c r="ER6" s="1491"/>
      <c r="ES6" s="1491"/>
      <c r="ET6" s="1491"/>
      <c r="EU6" s="1491"/>
      <c r="EV6" s="1491"/>
      <c r="EW6" s="1491"/>
      <c r="EX6" s="1491"/>
      <c r="EY6" s="1491"/>
      <c r="EZ6" s="1491"/>
      <c r="FA6" s="1491"/>
      <c r="FB6" s="1492"/>
      <c r="FC6" s="1493" t="s">
        <v>3356</v>
      </c>
      <c r="FD6" s="1494"/>
      <c r="FE6" s="1494"/>
      <c r="FF6" s="1494"/>
      <c r="FG6" s="1494"/>
      <c r="FH6" s="1494"/>
      <c r="FI6" s="1494"/>
      <c r="FJ6" s="1494"/>
      <c r="FK6" s="1494"/>
      <c r="FL6" s="1494"/>
      <c r="FM6" s="1494"/>
      <c r="FN6" s="1494"/>
      <c r="FO6" s="1494"/>
      <c r="FP6" s="1494"/>
      <c r="FQ6" s="1494"/>
      <c r="FR6" s="1494"/>
      <c r="FS6" s="1494"/>
      <c r="FT6" s="1494"/>
      <c r="FU6" s="1494"/>
      <c r="FV6" s="1494"/>
      <c r="FW6" s="1494"/>
      <c r="FX6" s="1494"/>
      <c r="FY6" s="1494"/>
      <c r="FZ6" s="1494"/>
      <c r="GA6" s="1494"/>
      <c r="GB6" s="1494"/>
      <c r="GC6" s="1494"/>
      <c r="GD6" s="1494"/>
      <c r="GE6" s="1494"/>
      <c r="GF6" s="1494"/>
      <c r="GG6" s="1494"/>
      <c r="GH6" s="1494"/>
      <c r="GI6" s="1494"/>
      <c r="GJ6" s="1494"/>
      <c r="GK6" s="1494"/>
      <c r="GL6" s="1494"/>
      <c r="GM6" s="1494"/>
      <c r="GN6" s="1494"/>
      <c r="GO6" s="1494"/>
      <c r="GP6" s="1494"/>
      <c r="GQ6" s="1494"/>
      <c r="GR6" s="1494"/>
      <c r="GS6" s="1494"/>
      <c r="GT6" s="1494"/>
      <c r="GU6" s="1494"/>
      <c r="GV6" s="1494"/>
      <c r="GW6" s="1495"/>
    </row>
    <row r="7" spans="2:205" s="691" customFormat="1" ht="25.5" customHeight="1">
      <c r="B7" s="1521" t="s">
        <v>2622</v>
      </c>
      <c r="C7" s="1521"/>
      <c r="D7" s="1521"/>
      <c r="E7" s="1521"/>
      <c r="F7" s="1521"/>
      <c r="G7" s="1521"/>
      <c r="H7" s="1521"/>
      <c r="I7" s="1521"/>
      <c r="J7" s="1521"/>
      <c r="K7" s="1521"/>
      <c r="L7" s="1546" t="s">
        <v>3387</v>
      </c>
      <c r="M7" s="1546"/>
      <c r="N7" s="1546"/>
      <c r="O7" s="1546"/>
      <c r="P7" s="1546"/>
      <c r="Q7" s="1546"/>
      <c r="R7" s="1546"/>
      <c r="S7" s="1546"/>
      <c r="T7" s="1546"/>
      <c r="U7" s="1546"/>
      <c r="V7" s="1546"/>
      <c r="W7" s="1546"/>
      <c r="X7" s="1546"/>
      <c r="Y7" s="1546"/>
      <c r="Z7" s="1546"/>
      <c r="AA7" s="1546"/>
      <c r="AB7" s="1546"/>
      <c r="AC7" s="1546"/>
      <c r="AD7" s="1546"/>
      <c r="AE7" s="1546"/>
      <c r="AF7" s="1546"/>
      <c r="AG7" s="1546"/>
      <c r="AH7" s="1546"/>
      <c r="AI7" s="1546"/>
      <c r="AJ7" s="1546"/>
      <c r="AK7" s="1546"/>
      <c r="AL7" s="1546"/>
      <c r="AM7" s="1546"/>
      <c r="AN7" s="1546"/>
      <c r="AO7" s="1546"/>
      <c r="AP7" s="1546"/>
      <c r="AQ7" s="1520" t="s">
        <v>942</v>
      </c>
      <c r="AR7" s="1520"/>
      <c r="AS7" s="1520"/>
      <c r="AT7" s="1520"/>
      <c r="AU7" s="1520"/>
      <c r="AV7" s="1520"/>
      <c r="AW7" s="1520"/>
      <c r="AX7" s="1520"/>
      <c r="AY7" s="703"/>
      <c r="AZ7" s="704"/>
      <c r="BA7" s="1509" t="str">
        <f>MID(SUVAHAVUJ!AD45,1,1)</f>
        <v xml:space="preserve"> </v>
      </c>
      <c r="BB7" s="1509"/>
      <c r="BC7" s="1509"/>
      <c r="BD7" s="1509"/>
      <c r="BE7" s="1509"/>
      <c r="BF7" s="1509"/>
      <c r="BG7" s="1509" t="str">
        <f>MID(SUVAHAVUJ!AD45,2,1)</f>
        <v xml:space="preserve"> </v>
      </c>
      <c r="BH7" s="1509"/>
      <c r="BI7" s="1509"/>
      <c r="BJ7" s="1509"/>
      <c r="BK7" s="1509"/>
      <c r="BL7" s="1509" t="str">
        <f>MID(SUVAHAVUJ!AD45,3,1)</f>
        <v xml:space="preserve"> </v>
      </c>
      <c r="BM7" s="1509"/>
      <c r="BN7" s="1509"/>
      <c r="BO7" s="1509"/>
      <c r="BP7" s="1509"/>
      <c r="BQ7" s="1509"/>
      <c r="BR7" s="1509" t="str">
        <f>MID(SUVAHAVUJ!AD45,4,1)</f>
        <v xml:space="preserve"> </v>
      </c>
      <c r="BS7" s="1509"/>
      <c r="BT7" s="1509"/>
      <c r="BU7" s="1509"/>
      <c r="BV7" s="1509"/>
      <c r="BW7" s="1509" t="str">
        <f>MID(SUVAHAVUJ!AD45,5,1)</f>
        <v xml:space="preserve"> </v>
      </c>
      <c r="BX7" s="1509"/>
      <c r="BY7" s="1509"/>
      <c r="BZ7" s="1509"/>
      <c r="CA7" s="1509"/>
      <c r="CB7" s="1509"/>
      <c r="CC7" s="1509" t="str">
        <f>MID(SUVAHAVUJ!AD45,6,1)</f>
        <v xml:space="preserve"> </v>
      </c>
      <c r="CD7" s="1509"/>
      <c r="CE7" s="1509"/>
      <c r="CF7" s="1509"/>
      <c r="CG7" s="1509"/>
      <c r="CH7" s="1509" t="str">
        <f>MID(SUVAHAVUJ!AD45,7,1)</f>
        <v xml:space="preserve"> </v>
      </c>
      <c r="CI7" s="1509"/>
      <c r="CJ7" s="1509"/>
      <c r="CK7" s="1509"/>
      <c r="CL7" s="1509"/>
      <c r="CM7" s="1509"/>
      <c r="CN7" s="1509" t="str">
        <f>MID(SUVAHAVUJ!AD45,8,1)</f>
        <v xml:space="preserve"> </v>
      </c>
      <c r="CO7" s="1509"/>
      <c r="CP7" s="1509"/>
      <c r="CQ7" s="1509"/>
      <c r="CR7" s="1509"/>
      <c r="CS7" s="1509" t="str">
        <f>MID(SUVAHAVUJ!AD45,9,1)</f>
        <v xml:space="preserve"> </v>
      </c>
      <c r="CT7" s="1509"/>
      <c r="CU7" s="1509"/>
      <c r="CV7" s="1509"/>
      <c r="CW7" s="1509"/>
      <c r="CX7" s="1509"/>
      <c r="CY7" s="1509" t="str">
        <f>MID(SUVAHAVUJ!AD45,10,1)</f>
        <v xml:space="preserve"> </v>
      </c>
      <c r="CZ7" s="1509"/>
      <c r="DA7" s="1509"/>
      <c r="DB7" s="1509"/>
      <c r="DC7" s="1509"/>
      <c r="DD7" s="1509" t="str">
        <f>MID(SUVAHAVUJ!AD45,11,1)</f>
        <v>0</v>
      </c>
      <c r="DE7" s="1509"/>
      <c r="DF7" s="1509"/>
      <c r="DG7" s="1509"/>
      <c r="DH7" s="1509"/>
      <c r="DI7" s="1525"/>
      <c r="DJ7" s="703"/>
      <c r="DK7" s="704"/>
      <c r="DL7" s="1509" t="str">
        <f>MID(SUVAHAVUJ!AE45,1,1)</f>
        <v xml:space="preserve"> </v>
      </c>
      <c r="DM7" s="1509"/>
      <c r="DN7" s="1509"/>
      <c r="DO7" s="1509"/>
      <c r="DP7" s="1509"/>
      <c r="DQ7" s="1509"/>
      <c r="DR7" s="1509" t="str">
        <f>MID(SUVAHAVUJ!AE45,2,1)</f>
        <v xml:space="preserve"> </v>
      </c>
      <c r="DS7" s="1509"/>
      <c r="DT7" s="1509"/>
      <c r="DU7" s="1509"/>
      <c r="DV7" s="1509"/>
      <c r="DW7" s="1509" t="str">
        <f>MID(SUVAHAVUJ!AE45,3,1)</f>
        <v xml:space="preserve"> </v>
      </c>
      <c r="DX7" s="1509"/>
      <c r="DY7" s="1509"/>
      <c r="DZ7" s="1509"/>
      <c r="EA7" s="1509"/>
      <c r="EB7" s="1509"/>
      <c r="EC7" s="1509" t="str">
        <f>MID(SUVAHAVUJ!AE45,4,1)</f>
        <v xml:space="preserve"> </v>
      </c>
      <c r="ED7" s="1509"/>
      <c r="EE7" s="1509"/>
      <c r="EF7" s="1509"/>
      <c r="EG7" s="1509"/>
      <c r="EH7" s="1509" t="str">
        <f>MID(SUVAHAVUJ!AE45,5,1)</f>
        <v xml:space="preserve"> </v>
      </c>
      <c r="EI7" s="1509"/>
      <c r="EJ7" s="1509"/>
      <c r="EK7" s="1509"/>
      <c r="EL7" s="1509"/>
      <c r="EM7" s="1509"/>
      <c r="EN7" s="1509" t="str">
        <f>MID(SUVAHAVUJ!AE45,6,1)</f>
        <v xml:space="preserve"> </v>
      </c>
      <c r="EO7" s="1509"/>
      <c r="EP7" s="1509"/>
      <c r="EQ7" s="1509"/>
      <c r="ER7" s="1509"/>
      <c r="ES7" s="1509" t="str">
        <f>MID(SUVAHAVUJ!AE45,7,1)</f>
        <v xml:space="preserve"> </v>
      </c>
      <c r="ET7" s="1509"/>
      <c r="EU7" s="1509"/>
      <c r="EV7" s="1509"/>
      <c r="EW7" s="1509"/>
      <c r="EX7" s="1509"/>
      <c r="EY7" s="1509" t="str">
        <f>MID(SUVAHAVUJ!AE45,8,1)</f>
        <v xml:space="preserve"> </v>
      </c>
      <c r="EZ7" s="1509"/>
      <c r="FA7" s="1509"/>
      <c r="FB7" s="1509"/>
      <c r="FC7" s="1509"/>
      <c r="FD7" s="1509" t="str">
        <f>MID(SUVAHAVUJ!AE45,9,1)</f>
        <v xml:space="preserve"> </v>
      </c>
      <c r="FE7" s="1509"/>
      <c r="FF7" s="1509"/>
      <c r="FG7" s="1509"/>
      <c r="FH7" s="1509"/>
      <c r="FI7" s="1509"/>
      <c r="FJ7" s="1509" t="str">
        <f>MID(SUVAHAVUJ!AE45,10,1)</f>
        <v xml:space="preserve"> </v>
      </c>
      <c r="FK7" s="1509"/>
      <c r="FL7" s="1509"/>
      <c r="FM7" s="1509"/>
      <c r="FN7" s="1509"/>
      <c r="FO7" s="1516" t="str">
        <f>MID(SUVAHAVUJ!AE45,11,1)</f>
        <v>0</v>
      </c>
      <c r="FP7" s="1516"/>
      <c r="FQ7" s="1516"/>
      <c r="FR7" s="1516"/>
      <c r="FS7" s="1522"/>
      <c r="FT7" s="1506"/>
      <c r="FU7" s="1506"/>
      <c r="FV7" s="1506"/>
      <c r="FW7" s="1506"/>
      <c r="FX7" s="1506"/>
      <c r="FY7" s="1506"/>
      <c r="FZ7" s="1506"/>
      <c r="GA7" s="1506"/>
      <c r="GB7" s="1506"/>
      <c r="GC7" s="1506"/>
      <c r="GD7" s="1506"/>
      <c r="GE7" s="1506"/>
      <c r="GF7" s="1506"/>
      <c r="GG7" s="1506"/>
      <c r="GH7" s="1506"/>
      <c r="GI7" s="1506"/>
      <c r="GJ7" s="1506"/>
      <c r="GK7" s="1506"/>
      <c r="GL7" s="1506"/>
      <c r="GM7" s="1506"/>
      <c r="GN7" s="1506"/>
      <c r="GO7" s="1506"/>
      <c r="GP7" s="1506"/>
      <c r="GQ7" s="1506"/>
      <c r="GR7" s="1506"/>
      <c r="GS7" s="1506"/>
      <c r="GT7" s="1506"/>
      <c r="GU7" s="1506"/>
      <c r="GV7" s="1506"/>
      <c r="GW7" s="1506"/>
    </row>
    <row r="8" spans="2:205" ht="22.5" customHeight="1">
      <c r="B8" s="1521"/>
      <c r="C8" s="1521"/>
      <c r="D8" s="1521"/>
      <c r="E8" s="1521"/>
      <c r="F8" s="1521"/>
      <c r="G8" s="1521"/>
      <c r="H8" s="1521"/>
      <c r="I8" s="1521"/>
      <c r="J8" s="1521"/>
      <c r="K8" s="1521"/>
      <c r="L8" s="1546"/>
      <c r="M8" s="1546"/>
      <c r="N8" s="1546"/>
      <c r="O8" s="1546"/>
      <c r="P8" s="1546"/>
      <c r="Q8" s="1546"/>
      <c r="R8" s="1546"/>
      <c r="S8" s="1546"/>
      <c r="T8" s="1546"/>
      <c r="U8" s="1546"/>
      <c r="V8" s="1546"/>
      <c r="W8" s="1546"/>
      <c r="X8" s="1546"/>
      <c r="Y8" s="1546"/>
      <c r="Z8" s="1546"/>
      <c r="AA8" s="1546"/>
      <c r="AB8" s="1546"/>
      <c r="AC8" s="1546"/>
      <c r="AD8" s="1546"/>
      <c r="AE8" s="1546"/>
      <c r="AF8" s="1546"/>
      <c r="AG8" s="1546"/>
      <c r="AH8" s="1546"/>
      <c r="AI8" s="1546"/>
      <c r="AJ8" s="1546"/>
      <c r="AK8" s="1546"/>
      <c r="AL8" s="1546"/>
      <c r="AM8" s="1546"/>
      <c r="AN8" s="1546"/>
      <c r="AO8" s="1546"/>
      <c r="AP8" s="1546"/>
      <c r="AQ8" s="1520"/>
      <c r="AR8" s="1520"/>
      <c r="AS8" s="1520"/>
      <c r="AT8" s="1520"/>
      <c r="AU8" s="1520"/>
      <c r="AV8" s="1520"/>
      <c r="AW8" s="1520"/>
      <c r="AX8" s="1520"/>
      <c r="AY8" s="703"/>
      <c r="AZ8" s="704"/>
      <c r="BA8" s="1509" t="str">
        <f>MID(SUVAHAVUJ!AF45,1,1)</f>
        <v xml:space="preserve"> </v>
      </c>
      <c r="BB8" s="1509"/>
      <c r="BC8" s="1509"/>
      <c r="BD8" s="1509"/>
      <c r="BE8" s="1509"/>
      <c r="BF8" s="1509"/>
      <c r="BG8" s="1509" t="str">
        <f>MID(SUVAHAVUJ!AF45,2,1)</f>
        <v xml:space="preserve"> </v>
      </c>
      <c r="BH8" s="1509"/>
      <c r="BI8" s="1509"/>
      <c r="BJ8" s="1509"/>
      <c r="BK8" s="1509"/>
      <c r="BL8" s="1509" t="str">
        <f>MID(SUVAHAVUJ!AF45,3,1)</f>
        <v xml:space="preserve"> </v>
      </c>
      <c r="BM8" s="1509"/>
      <c r="BN8" s="1509"/>
      <c r="BO8" s="1509"/>
      <c r="BP8" s="1509"/>
      <c r="BQ8" s="1509"/>
      <c r="BR8" s="1509" t="str">
        <f>MID(SUVAHAVUJ!AF45,4,1)</f>
        <v xml:space="preserve"> </v>
      </c>
      <c r="BS8" s="1509"/>
      <c r="BT8" s="1509"/>
      <c r="BU8" s="1509"/>
      <c r="BV8" s="1509"/>
      <c r="BW8" s="1509" t="str">
        <f>MID(SUVAHAVUJ!AF45,5,1)</f>
        <v xml:space="preserve"> </v>
      </c>
      <c r="BX8" s="1509"/>
      <c r="BY8" s="1509"/>
      <c r="BZ8" s="1509"/>
      <c r="CA8" s="1509"/>
      <c r="CB8" s="1509"/>
      <c r="CC8" s="1509" t="str">
        <f>MID(SUVAHAVUJ!AF45,6,1)</f>
        <v xml:space="preserve"> </v>
      </c>
      <c r="CD8" s="1509"/>
      <c r="CE8" s="1509"/>
      <c r="CF8" s="1509"/>
      <c r="CG8" s="1509"/>
      <c r="CH8" s="1509" t="str">
        <f>MID(SUVAHAVUJ!AF45,7,1)</f>
        <v xml:space="preserve"> </v>
      </c>
      <c r="CI8" s="1509"/>
      <c r="CJ8" s="1509"/>
      <c r="CK8" s="1509"/>
      <c r="CL8" s="1509"/>
      <c r="CM8" s="1509"/>
      <c r="CN8" s="1509" t="str">
        <f>MID(SUVAHAVUJ!AF45,8,1)</f>
        <v xml:space="preserve"> </v>
      </c>
      <c r="CO8" s="1509"/>
      <c r="CP8" s="1509"/>
      <c r="CQ8" s="1509"/>
      <c r="CR8" s="1509"/>
      <c r="CS8" s="1509" t="str">
        <f>MID(SUVAHAVUJ!AF45,9,1)</f>
        <v xml:space="preserve"> </v>
      </c>
      <c r="CT8" s="1509"/>
      <c r="CU8" s="1509"/>
      <c r="CV8" s="1509"/>
      <c r="CW8" s="1509"/>
      <c r="CX8" s="1509"/>
      <c r="CY8" s="1509" t="str">
        <f>MID(SUVAHAVUJ!AF45,10,1)</f>
        <v xml:space="preserve"> </v>
      </c>
      <c r="CZ8" s="1509"/>
      <c r="DA8" s="1509"/>
      <c r="DB8" s="1509"/>
      <c r="DC8" s="1509"/>
      <c r="DD8" s="1509" t="str">
        <f>MID(SUVAHAVUJ!AF45,11,1)</f>
        <v>0</v>
      </c>
      <c r="DE8" s="1509"/>
      <c r="DF8" s="1509"/>
      <c r="DG8" s="1509"/>
      <c r="DH8" s="1509"/>
      <c r="DI8" s="1525"/>
      <c r="DJ8" s="1507"/>
      <c r="DK8" s="1507"/>
      <c r="DL8" s="1507"/>
      <c r="DM8" s="1507"/>
      <c r="DN8" s="1507"/>
      <c r="DO8" s="1507"/>
      <c r="DP8" s="1507"/>
      <c r="DQ8" s="1507"/>
      <c r="DR8" s="1507"/>
      <c r="DS8" s="1507"/>
      <c r="DT8" s="1507"/>
      <c r="DU8" s="1507"/>
      <c r="DV8" s="1507"/>
      <c r="DW8" s="1507"/>
      <c r="DX8" s="1507"/>
      <c r="DY8" s="1507"/>
      <c r="DZ8" s="1507"/>
      <c r="EA8" s="1507"/>
      <c r="EB8" s="1507"/>
      <c r="EC8" s="1507"/>
      <c r="ED8" s="1507"/>
      <c r="EE8" s="1507"/>
      <c r="EF8" s="1507"/>
      <c r="EG8" s="1507"/>
      <c r="EH8" s="1507"/>
      <c r="EI8" s="1507"/>
      <c r="EJ8" s="1507"/>
      <c r="EK8" s="1507"/>
      <c r="EL8" s="1507"/>
      <c r="EM8" s="1507"/>
      <c r="EN8" s="703"/>
      <c r="EO8" s="704"/>
      <c r="EP8" s="1509" t="str">
        <f>MID(SUVAHAVUJ!AG45,1,1)</f>
        <v xml:space="preserve"> </v>
      </c>
      <c r="EQ8" s="1509"/>
      <c r="ER8" s="1509"/>
      <c r="ES8" s="1509"/>
      <c r="ET8" s="1509"/>
      <c r="EU8" s="1509"/>
      <c r="EV8" s="1509" t="str">
        <f>MID(SUVAHAVUJ!AG45,2,1)</f>
        <v xml:space="preserve"> </v>
      </c>
      <c r="EW8" s="1509"/>
      <c r="EX8" s="1509"/>
      <c r="EY8" s="1509"/>
      <c r="EZ8" s="1509"/>
      <c r="FA8" s="1509" t="str">
        <f>MID(SUVAHAVUJ!AG45,3,1)</f>
        <v xml:space="preserve"> </v>
      </c>
      <c r="FB8" s="1509"/>
      <c r="FC8" s="1509"/>
      <c r="FD8" s="1509"/>
      <c r="FE8" s="1509"/>
      <c r="FF8" s="1509"/>
      <c r="FG8" s="1509" t="str">
        <f>MID(SUVAHAVUJ!AG45,4,1)</f>
        <v xml:space="preserve"> </v>
      </c>
      <c r="FH8" s="1509"/>
      <c r="FI8" s="1509"/>
      <c r="FJ8" s="1509"/>
      <c r="FK8" s="1509"/>
      <c r="FL8" s="1509" t="str">
        <f>MID(SUVAHAVUJ!AG45,5,1)</f>
        <v xml:space="preserve"> </v>
      </c>
      <c r="FM8" s="1509"/>
      <c r="FN8" s="1509"/>
      <c r="FO8" s="1509"/>
      <c r="FP8" s="1509"/>
      <c r="FQ8" s="1509"/>
      <c r="FR8" s="1509" t="str">
        <f>MID(SUVAHAVUJ!AG45,6,1)</f>
        <v xml:space="preserve"> </v>
      </c>
      <c r="FS8" s="1509"/>
      <c r="FT8" s="1509"/>
      <c r="FU8" s="1509"/>
      <c r="FV8" s="1509"/>
      <c r="FW8" s="1509" t="str">
        <f>MID(SUVAHAVUJ!AG45,7,1)</f>
        <v xml:space="preserve"> </v>
      </c>
      <c r="FX8" s="1509"/>
      <c r="FY8" s="1509"/>
      <c r="FZ8" s="1509"/>
      <c r="GA8" s="1509"/>
      <c r="GB8" s="1509"/>
      <c r="GC8" s="1509" t="str">
        <f>MID(SUVAHAVUJ!AG45,8,1)</f>
        <v xml:space="preserve"> </v>
      </c>
      <c r="GD8" s="1509"/>
      <c r="GE8" s="1509"/>
      <c r="GF8" s="1509"/>
      <c r="GG8" s="1509"/>
      <c r="GH8" s="1509" t="str">
        <f>MID(SUVAHAVUJ!AG45,9,1)</f>
        <v xml:space="preserve"> </v>
      </c>
      <c r="GI8" s="1509"/>
      <c r="GJ8" s="1509"/>
      <c r="GK8" s="1509"/>
      <c r="GL8" s="1509"/>
      <c r="GM8" s="1509"/>
      <c r="GN8" s="1509" t="str">
        <f>MID(SUVAHAVUJ!AG45,10,1)</f>
        <v xml:space="preserve"> </v>
      </c>
      <c r="GO8" s="1509"/>
      <c r="GP8" s="1509"/>
      <c r="GQ8" s="1509"/>
      <c r="GR8" s="1509"/>
      <c r="GS8" s="1516" t="str">
        <f>MID(SUVAHAVUJ!AG45,11,1)</f>
        <v>0</v>
      </c>
      <c r="GT8" s="1516"/>
      <c r="GU8" s="1516"/>
      <c r="GV8" s="1516"/>
      <c r="GW8" s="1522"/>
    </row>
    <row r="9" spans="2:205" s="691" customFormat="1" ht="25.5" customHeight="1">
      <c r="B9" s="1521" t="s">
        <v>2626</v>
      </c>
      <c r="C9" s="1521"/>
      <c r="D9" s="1521"/>
      <c r="E9" s="1521"/>
      <c r="F9" s="1521"/>
      <c r="G9" s="1521"/>
      <c r="H9" s="1521"/>
      <c r="I9" s="1521"/>
      <c r="J9" s="1521"/>
      <c r="K9" s="1521"/>
      <c r="L9" s="1546" t="s">
        <v>3388</v>
      </c>
      <c r="M9" s="1546"/>
      <c r="N9" s="1546"/>
      <c r="O9" s="1546"/>
      <c r="P9" s="1546"/>
      <c r="Q9" s="1546"/>
      <c r="R9" s="1546"/>
      <c r="S9" s="1546"/>
      <c r="T9" s="1546"/>
      <c r="U9" s="1546"/>
      <c r="V9" s="1546"/>
      <c r="W9" s="1546"/>
      <c r="X9" s="1546"/>
      <c r="Y9" s="1546"/>
      <c r="Z9" s="1546"/>
      <c r="AA9" s="1546"/>
      <c r="AB9" s="1546"/>
      <c r="AC9" s="1546"/>
      <c r="AD9" s="1546"/>
      <c r="AE9" s="1546"/>
      <c r="AF9" s="1546"/>
      <c r="AG9" s="1546"/>
      <c r="AH9" s="1546"/>
      <c r="AI9" s="1546"/>
      <c r="AJ9" s="1546"/>
      <c r="AK9" s="1546"/>
      <c r="AL9" s="1546"/>
      <c r="AM9" s="1546"/>
      <c r="AN9" s="1546"/>
      <c r="AO9" s="1546"/>
      <c r="AP9" s="1546"/>
      <c r="AQ9" s="1520" t="s">
        <v>2305</v>
      </c>
      <c r="AR9" s="1520"/>
      <c r="AS9" s="1520"/>
      <c r="AT9" s="1520"/>
      <c r="AU9" s="1520"/>
      <c r="AV9" s="1520"/>
      <c r="AW9" s="1520"/>
      <c r="AX9" s="1520"/>
      <c r="AY9" s="703"/>
      <c r="AZ9" s="704"/>
      <c r="BA9" s="1509" t="str">
        <f>MID(SUVAHAVUJ!AD46,1,1)</f>
        <v xml:space="preserve"> </v>
      </c>
      <c r="BB9" s="1509"/>
      <c r="BC9" s="1509"/>
      <c r="BD9" s="1509"/>
      <c r="BE9" s="1509"/>
      <c r="BF9" s="1509"/>
      <c r="BG9" s="1509" t="str">
        <f>MID(SUVAHAVUJ!AD46,2,1)</f>
        <v xml:space="preserve"> </v>
      </c>
      <c r="BH9" s="1509"/>
      <c r="BI9" s="1509"/>
      <c r="BJ9" s="1509"/>
      <c r="BK9" s="1509"/>
      <c r="BL9" s="1509" t="str">
        <f>MID(SUVAHAVUJ!AD46,3,1)</f>
        <v xml:space="preserve"> </v>
      </c>
      <c r="BM9" s="1509"/>
      <c r="BN9" s="1509"/>
      <c r="BO9" s="1509"/>
      <c r="BP9" s="1509"/>
      <c r="BQ9" s="1509"/>
      <c r="BR9" s="1509" t="str">
        <f>MID(SUVAHAVUJ!AD46,4,1)</f>
        <v xml:space="preserve"> </v>
      </c>
      <c r="BS9" s="1509"/>
      <c r="BT9" s="1509"/>
      <c r="BU9" s="1509"/>
      <c r="BV9" s="1509"/>
      <c r="BW9" s="1509" t="str">
        <f>MID(SUVAHAVUJ!AD46,5,1)</f>
        <v xml:space="preserve"> </v>
      </c>
      <c r="BX9" s="1509"/>
      <c r="BY9" s="1509"/>
      <c r="BZ9" s="1509"/>
      <c r="CA9" s="1509"/>
      <c r="CB9" s="1509"/>
      <c r="CC9" s="1509" t="str">
        <f>MID(SUVAHAVUJ!AD46,6,1)</f>
        <v xml:space="preserve"> </v>
      </c>
      <c r="CD9" s="1509"/>
      <c r="CE9" s="1509"/>
      <c r="CF9" s="1509"/>
      <c r="CG9" s="1509"/>
      <c r="CH9" s="1509" t="str">
        <f>MID(SUVAHAVUJ!AD46,7,1)</f>
        <v xml:space="preserve"> </v>
      </c>
      <c r="CI9" s="1509"/>
      <c r="CJ9" s="1509"/>
      <c r="CK9" s="1509"/>
      <c r="CL9" s="1509"/>
      <c r="CM9" s="1509"/>
      <c r="CN9" s="1509" t="str">
        <f>MID(SUVAHAVUJ!AD46,8,1)</f>
        <v xml:space="preserve"> </v>
      </c>
      <c r="CO9" s="1509"/>
      <c r="CP9" s="1509"/>
      <c r="CQ9" s="1509"/>
      <c r="CR9" s="1509"/>
      <c r="CS9" s="1509" t="str">
        <f>MID(SUVAHAVUJ!AD46,9,1)</f>
        <v xml:space="preserve"> </v>
      </c>
      <c r="CT9" s="1509"/>
      <c r="CU9" s="1509"/>
      <c r="CV9" s="1509"/>
      <c r="CW9" s="1509"/>
      <c r="CX9" s="1509"/>
      <c r="CY9" s="1509" t="str">
        <f>MID(SUVAHAVUJ!AD46,10,1)</f>
        <v xml:space="preserve"> </v>
      </c>
      <c r="CZ9" s="1509"/>
      <c r="DA9" s="1509"/>
      <c r="DB9" s="1509"/>
      <c r="DC9" s="1509"/>
      <c r="DD9" s="1509" t="str">
        <f>MID(SUVAHAVUJ!AD46,11,1)</f>
        <v>0</v>
      </c>
      <c r="DE9" s="1509"/>
      <c r="DF9" s="1509"/>
      <c r="DG9" s="1509"/>
      <c r="DH9" s="1509"/>
      <c r="DI9" s="1525"/>
      <c r="DJ9" s="703"/>
      <c r="DK9" s="704"/>
      <c r="DL9" s="1509" t="str">
        <f>MID(SUVAHAVUJ!AE46,1,1)</f>
        <v xml:space="preserve"> </v>
      </c>
      <c r="DM9" s="1509"/>
      <c r="DN9" s="1509"/>
      <c r="DO9" s="1509"/>
      <c r="DP9" s="1509"/>
      <c r="DQ9" s="1509"/>
      <c r="DR9" s="1509" t="str">
        <f>MID(SUVAHAVUJ!AE46,2,1)</f>
        <v xml:space="preserve"> </v>
      </c>
      <c r="DS9" s="1509"/>
      <c r="DT9" s="1509"/>
      <c r="DU9" s="1509"/>
      <c r="DV9" s="1509"/>
      <c r="DW9" s="1509" t="str">
        <f>MID(SUVAHAVUJ!AE46,3,1)</f>
        <v xml:space="preserve"> </v>
      </c>
      <c r="DX9" s="1509"/>
      <c r="DY9" s="1509"/>
      <c r="DZ9" s="1509"/>
      <c r="EA9" s="1509"/>
      <c r="EB9" s="1509"/>
      <c r="EC9" s="1509" t="str">
        <f>MID(SUVAHAVUJ!AE46,4,1)</f>
        <v xml:space="preserve"> </v>
      </c>
      <c r="ED9" s="1509"/>
      <c r="EE9" s="1509"/>
      <c r="EF9" s="1509"/>
      <c r="EG9" s="1509"/>
      <c r="EH9" s="1509" t="str">
        <f>MID(SUVAHAVUJ!AE46,5,1)</f>
        <v xml:space="preserve"> </v>
      </c>
      <c r="EI9" s="1509"/>
      <c r="EJ9" s="1509"/>
      <c r="EK9" s="1509"/>
      <c r="EL9" s="1509"/>
      <c r="EM9" s="1509"/>
      <c r="EN9" s="1509" t="str">
        <f>MID(SUVAHAVUJ!AE46,6,1)</f>
        <v xml:space="preserve"> </v>
      </c>
      <c r="EO9" s="1509"/>
      <c r="EP9" s="1509"/>
      <c r="EQ9" s="1509"/>
      <c r="ER9" s="1509"/>
      <c r="ES9" s="1509" t="str">
        <f>MID(SUVAHAVUJ!AE46,7,1)</f>
        <v xml:space="preserve"> </v>
      </c>
      <c r="ET9" s="1509"/>
      <c r="EU9" s="1509"/>
      <c r="EV9" s="1509"/>
      <c r="EW9" s="1509"/>
      <c r="EX9" s="1509"/>
      <c r="EY9" s="1509" t="str">
        <f>MID(SUVAHAVUJ!AE46,8,1)</f>
        <v xml:space="preserve"> </v>
      </c>
      <c r="EZ9" s="1509"/>
      <c r="FA9" s="1509"/>
      <c r="FB9" s="1509"/>
      <c r="FC9" s="1509"/>
      <c r="FD9" s="1509" t="str">
        <f>MID(SUVAHAVUJ!AE46,9,1)</f>
        <v xml:space="preserve"> </v>
      </c>
      <c r="FE9" s="1509"/>
      <c r="FF9" s="1509"/>
      <c r="FG9" s="1509"/>
      <c r="FH9" s="1509"/>
      <c r="FI9" s="1509"/>
      <c r="FJ9" s="1509" t="str">
        <f>MID(SUVAHAVUJ!AE46,10,1)</f>
        <v xml:space="preserve"> </v>
      </c>
      <c r="FK9" s="1509"/>
      <c r="FL9" s="1509"/>
      <c r="FM9" s="1509"/>
      <c r="FN9" s="1509"/>
      <c r="FO9" s="1516" t="str">
        <f>MID(SUVAHAVUJ!AE46,11,1)</f>
        <v>0</v>
      </c>
      <c r="FP9" s="1516"/>
      <c r="FQ9" s="1516"/>
      <c r="FR9" s="1516"/>
      <c r="FS9" s="1522"/>
      <c r="FT9" s="1506"/>
      <c r="FU9" s="1506"/>
      <c r="FV9" s="1506"/>
      <c r="FW9" s="1506"/>
      <c r="FX9" s="1506"/>
      <c r="FY9" s="1506"/>
      <c r="FZ9" s="1506"/>
      <c r="GA9" s="1506"/>
      <c r="GB9" s="1506"/>
      <c r="GC9" s="1506"/>
      <c r="GD9" s="1506"/>
      <c r="GE9" s="1506"/>
      <c r="GF9" s="1506"/>
      <c r="GG9" s="1506"/>
      <c r="GH9" s="1506"/>
      <c r="GI9" s="1506"/>
      <c r="GJ9" s="1506"/>
      <c r="GK9" s="1506"/>
      <c r="GL9" s="1506"/>
      <c r="GM9" s="1506"/>
      <c r="GN9" s="1506"/>
      <c r="GO9" s="1506"/>
      <c r="GP9" s="1506"/>
      <c r="GQ9" s="1506"/>
      <c r="GR9" s="1506"/>
      <c r="GS9" s="1506"/>
      <c r="GT9" s="1506"/>
      <c r="GU9" s="1506"/>
      <c r="GV9" s="1506"/>
      <c r="GW9" s="1506"/>
    </row>
    <row r="10" spans="2:205" ht="21" customHeight="1">
      <c r="B10" s="1521"/>
      <c r="C10" s="1521"/>
      <c r="D10" s="1521"/>
      <c r="E10" s="1521"/>
      <c r="F10" s="1521"/>
      <c r="G10" s="1521"/>
      <c r="H10" s="1521"/>
      <c r="I10" s="1521"/>
      <c r="J10" s="1521"/>
      <c r="K10" s="1521"/>
      <c r="L10" s="1546"/>
      <c r="M10" s="1546"/>
      <c r="N10" s="1546"/>
      <c r="O10" s="1546"/>
      <c r="P10" s="1546"/>
      <c r="Q10" s="1546"/>
      <c r="R10" s="1546"/>
      <c r="S10" s="1546"/>
      <c r="T10" s="1546"/>
      <c r="U10" s="1546"/>
      <c r="V10" s="1546"/>
      <c r="W10" s="1546"/>
      <c r="X10" s="1546"/>
      <c r="Y10" s="1546"/>
      <c r="Z10" s="1546"/>
      <c r="AA10" s="1546"/>
      <c r="AB10" s="1546"/>
      <c r="AC10" s="1546"/>
      <c r="AD10" s="1546"/>
      <c r="AE10" s="1546"/>
      <c r="AF10" s="1546"/>
      <c r="AG10" s="1546"/>
      <c r="AH10" s="1546"/>
      <c r="AI10" s="1546"/>
      <c r="AJ10" s="1546"/>
      <c r="AK10" s="1546"/>
      <c r="AL10" s="1546"/>
      <c r="AM10" s="1546"/>
      <c r="AN10" s="1546"/>
      <c r="AO10" s="1546"/>
      <c r="AP10" s="1546"/>
      <c r="AQ10" s="1520"/>
      <c r="AR10" s="1520"/>
      <c r="AS10" s="1520"/>
      <c r="AT10" s="1520"/>
      <c r="AU10" s="1520"/>
      <c r="AV10" s="1520"/>
      <c r="AW10" s="1520"/>
      <c r="AX10" s="1520"/>
      <c r="AY10" s="703"/>
      <c r="AZ10" s="704"/>
      <c r="BA10" s="1509" t="str">
        <f>MID(SUVAHAVUJ!AF46,1,1)</f>
        <v xml:space="preserve"> </v>
      </c>
      <c r="BB10" s="1509"/>
      <c r="BC10" s="1509"/>
      <c r="BD10" s="1509"/>
      <c r="BE10" s="1509"/>
      <c r="BF10" s="1509"/>
      <c r="BG10" s="1509" t="str">
        <f>MID(SUVAHAVUJ!AF46,2,1)</f>
        <v xml:space="preserve"> </v>
      </c>
      <c r="BH10" s="1509"/>
      <c r="BI10" s="1509"/>
      <c r="BJ10" s="1509"/>
      <c r="BK10" s="1509"/>
      <c r="BL10" s="1509" t="str">
        <f>MID(SUVAHAVUJ!AF46,3,1)</f>
        <v xml:space="preserve"> </v>
      </c>
      <c r="BM10" s="1509"/>
      <c r="BN10" s="1509"/>
      <c r="BO10" s="1509"/>
      <c r="BP10" s="1509"/>
      <c r="BQ10" s="1509"/>
      <c r="BR10" s="1509" t="str">
        <f>MID(SUVAHAVUJ!AF46,4,1)</f>
        <v xml:space="preserve"> </v>
      </c>
      <c r="BS10" s="1509"/>
      <c r="BT10" s="1509"/>
      <c r="BU10" s="1509"/>
      <c r="BV10" s="1509"/>
      <c r="BW10" s="1509" t="str">
        <f>MID(SUVAHAVUJ!AF46,5,1)</f>
        <v xml:space="preserve"> </v>
      </c>
      <c r="BX10" s="1509"/>
      <c r="BY10" s="1509"/>
      <c r="BZ10" s="1509"/>
      <c r="CA10" s="1509"/>
      <c r="CB10" s="1509"/>
      <c r="CC10" s="1509" t="str">
        <f>MID(SUVAHAVUJ!AF46,6,1)</f>
        <v xml:space="preserve"> </v>
      </c>
      <c r="CD10" s="1509"/>
      <c r="CE10" s="1509"/>
      <c r="CF10" s="1509"/>
      <c r="CG10" s="1509"/>
      <c r="CH10" s="1509" t="str">
        <f>MID(SUVAHAVUJ!AF46,7,1)</f>
        <v xml:space="preserve"> </v>
      </c>
      <c r="CI10" s="1509"/>
      <c r="CJ10" s="1509"/>
      <c r="CK10" s="1509"/>
      <c r="CL10" s="1509"/>
      <c r="CM10" s="1509"/>
      <c r="CN10" s="1509" t="str">
        <f>MID(SUVAHAVUJ!AF46,8,1)</f>
        <v xml:space="preserve"> </v>
      </c>
      <c r="CO10" s="1509"/>
      <c r="CP10" s="1509"/>
      <c r="CQ10" s="1509"/>
      <c r="CR10" s="1509"/>
      <c r="CS10" s="1509" t="str">
        <f>MID(SUVAHAVUJ!AF46,9,1)</f>
        <v xml:space="preserve"> </v>
      </c>
      <c r="CT10" s="1509"/>
      <c r="CU10" s="1509"/>
      <c r="CV10" s="1509"/>
      <c r="CW10" s="1509"/>
      <c r="CX10" s="1509"/>
      <c r="CY10" s="1509" t="str">
        <f>MID(SUVAHAVUJ!AF46,10,1)</f>
        <v xml:space="preserve"> </v>
      </c>
      <c r="CZ10" s="1509"/>
      <c r="DA10" s="1509"/>
      <c r="DB10" s="1509"/>
      <c r="DC10" s="1509"/>
      <c r="DD10" s="1509" t="str">
        <f>MID(SUVAHAVUJ!AF46,11,1)</f>
        <v>0</v>
      </c>
      <c r="DE10" s="1509"/>
      <c r="DF10" s="1509"/>
      <c r="DG10" s="1509"/>
      <c r="DH10" s="1509"/>
      <c r="DI10" s="1525"/>
      <c r="DJ10" s="1507"/>
      <c r="DK10" s="1507"/>
      <c r="DL10" s="1507"/>
      <c r="DM10" s="1507"/>
      <c r="DN10" s="1507"/>
      <c r="DO10" s="1507"/>
      <c r="DP10" s="1507"/>
      <c r="DQ10" s="1507"/>
      <c r="DR10" s="1507"/>
      <c r="DS10" s="1507"/>
      <c r="DT10" s="1507"/>
      <c r="DU10" s="1507"/>
      <c r="DV10" s="1507"/>
      <c r="DW10" s="1507"/>
      <c r="DX10" s="1507"/>
      <c r="DY10" s="1507"/>
      <c r="DZ10" s="1507"/>
      <c r="EA10" s="1507"/>
      <c r="EB10" s="1507"/>
      <c r="EC10" s="1507"/>
      <c r="ED10" s="1507"/>
      <c r="EE10" s="1507"/>
      <c r="EF10" s="1507"/>
      <c r="EG10" s="1507"/>
      <c r="EH10" s="1507"/>
      <c r="EI10" s="1507"/>
      <c r="EJ10" s="1507"/>
      <c r="EK10" s="1507"/>
      <c r="EL10" s="1507"/>
      <c r="EM10" s="1507"/>
      <c r="EN10" s="703"/>
      <c r="EO10" s="704"/>
      <c r="EP10" s="1509" t="str">
        <f>MID(SUVAHAVUJ!AG46,1,1)</f>
        <v xml:space="preserve"> </v>
      </c>
      <c r="EQ10" s="1509"/>
      <c r="ER10" s="1509"/>
      <c r="ES10" s="1509"/>
      <c r="ET10" s="1509"/>
      <c r="EU10" s="1509"/>
      <c r="EV10" s="1509" t="str">
        <f>MID(SUVAHAVUJ!AG46,2,1)</f>
        <v xml:space="preserve"> </v>
      </c>
      <c r="EW10" s="1509"/>
      <c r="EX10" s="1509"/>
      <c r="EY10" s="1509"/>
      <c r="EZ10" s="1509"/>
      <c r="FA10" s="1509" t="str">
        <f>MID(SUVAHAVUJ!AG46,3,1)</f>
        <v xml:space="preserve"> </v>
      </c>
      <c r="FB10" s="1509"/>
      <c r="FC10" s="1509"/>
      <c r="FD10" s="1509"/>
      <c r="FE10" s="1509"/>
      <c r="FF10" s="1509"/>
      <c r="FG10" s="1509" t="str">
        <f>MID(SUVAHAVUJ!AG46,4,1)</f>
        <v xml:space="preserve"> </v>
      </c>
      <c r="FH10" s="1509"/>
      <c r="FI10" s="1509"/>
      <c r="FJ10" s="1509"/>
      <c r="FK10" s="1509"/>
      <c r="FL10" s="1509" t="str">
        <f>MID(SUVAHAVUJ!AG46,5,1)</f>
        <v xml:space="preserve"> </v>
      </c>
      <c r="FM10" s="1509"/>
      <c r="FN10" s="1509"/>
      <c r="FO10" s="1509"/>
      <c r="FP10" s="1509"/>
      <c r="FQ10" s="1509"/>
      <c r="FR10" s="1509" t="str">
        <f>MID(SUVAHAVUJ!AG46,6,1)</f>
        <v xml:space="preserve"> </v>
      </c>
      <c r="FS10" s="1509"/>
      <c r="FT10" s="1509"/>
      <c r="FU10" s="1509"/>
      <c r="FV10" s="1509"/>
      <c r="FW10" s="1509" t="str">
        <f>MID(SUVAHAVUJ!AG46,7,1)</f>
        <v xml:space="preserve"> </v>
      </c>
      <c r="FX10" s="1509"/>
      <c r="FY10" s="1509"/>
      <c r="FZ10" s="1509"/>
      <c r="GA10" s="1509"/>
      <c r="GB10" s="1509"/>
      <c r="GC10" s="1509" t="str">
        <f>MID(SUVAHAVUJ!AG46,8,1)</f>
        <v xml:space="preserve"> </v>
      </c>
      <c r="GD10" s="1509"/>
      <c r="GE10" s="1509"/>
      <c r="GF10" s="1509"/>
      <c r="GG10" s="1509"/>
      <c r="GH10" s="1509" t="str">
        <f>MID(SUVAHAVUJ!AG46,9,1)</f>
        <v xml:space="preserve"> </v>
      </c>
      <c r="GI10" s="1509"/>
      <c r="GJ10" s="1509"/>
      <c r="GK10" s="1509"/>
      <c r="GL10" s="1509"/>
      <c r="GM10" s="1509"/>
      <c r="GN10" s="1509" t="str">
        <f>MID(SUVAHAVUJ!AG46,10,1)</f>
        <v xml:space="preserve"> </v>
      </c>
      <c r="GO10" s="1509"/>
      <c r="GP10" s="1509"/>
      <c r="GQ10" s="1509"/>
      <c r="GR10" s="1509"/>
      <c r="GS10" s="1516" t="str">
        <f>MID(SUVAHAVUJ!AG46,11,1)</f>
        <v>0</v>
      </c>
      <c r="GT10" s="1516"/>
      <c r="GU10" s="1516"/>
      <c r="GV10" s="1516"/>
      <c r="GW10" s="1522"/>
    </row>
    <row r="11" spans="2:205" s="691" customFormat="1" ht="23.25" customHeight="1">
      <c r="B11" s="1521" t="s">
        <v>2630</v>
      </c>
      <c r="C11" s="1521"/>
      <c r="D11" s="1521"/>
      <c r="E11" s="1521"/>
      <c r="F11" s="1521"/>
      <c r="G11" s="1521"/>
      <c r="H11" s="1521"/>
      <c r="I11" s="1521"/>
      <c r="J11" s="1521"/>
      <c r="K11" s="1521"/>
      <c r="L11" s="1518" t="s">
        <v>3389</v>
      </c>
      <c r="M11" s="1519"/>
      <c r="N11" s="1519"/>
      <c r="O11" s="1519"/>
      <c r="P11" s="1519"/>
      <c r="Q11" s="1519"/>
      <c r="R11" s="1519"/>
      <c r="S11" s="1519"/>
      <c r="T11" s="1519"/>
      <c r="U11" s="1519"/>
      <c r="V11" s="1519"/>
      <c r="W11" s="1519"/>
      <c r="X11" s="1519"/>
      <c r="Y11" s="1519"/>
      <c r="Z11" s="1519"/>
      <c r="AA11" s="1519"/>
      <c r="AB11" s="1519"/>
      <c r="AC11" s="1519"/>
      <c r="AD11" s="1519"/>
      <c r="AE11" s="1519"/>
      <c r="AF11" s="1519"/>
      <c r="AG11" s="1519"/>
      <c r="AH11" s="1519"/>
      <c r="AI11" s="1519"/>
      <c r="AJ11" s="1519"/>
      <c r="AK11" s="1519"/>
      <c r="AL11" s="1519"/>
      <c r="AM11" s="1519"/>
      <c r="AN11" s="1519"/>
      <c r="AO11" s="1519"/>
      <c r="AP11" s="1519"/>
      <c r="AQ11" s="1520" t="s">
        <v>937</v>
      </c>
      <c r="AR11" s="1520"/>
      <c r="AS11" s="1520"/>
      <c r="AT11" s="1520"/>
      <c r="AU11" s="1520"/>
      <c r="AV11" s="1520"/>
      <c r="AW11" s="1520"/>
      <c r="AX11" s="1520"/>
      <c r="AY11" s="703"/>
      <c r="AZ11" s="704"/>
      <c r="BA11" s="1509" t="str">
        <f>MID(SUVAHAVUJ!AD47,1,1)</f>
        <v xml:space="preserve"> </v>
      </c>
      <c r="BB11" s="1509"/>
      <c r="BC11" s="1509"/>
      <c r="BD11" s="1509"/>
      <c r="BE11" s="1509"/>
      <c r="BF11" s="1509"/>
      <c r="BG11" s="1509" t="str">
        <f>MID(SUVAHAVUJ!AD47,2,1)</f>
        <v xml:space="preserve"> </v>
      </c>
      <c r="BH11" s="1509"/>
      <c r="BI11" s="1509"/>
      <c r="BJ11" s="1509"/>
      <c r="BK11" s="1509"/>
      <c r="BL11" s="1509" t="str">
        <f>MID(SUVAHAVUJ!AD47,3,1)</f>
        <v xml:space="preserve"> </v>
      </c>
      <c r="BM11" s="1509"/>
      <c r="BN11" s="1509"/>
      <c r="BO11" s="1509"/>
      <c r="BP11" s="1509"/>
      <c r="BQ11" s="1509"/>
      <c r="BR11" s="1509" t="str">
        <f>MID(SUVAHAVUJ!AD47,4,1)</f>
        <v xml:space="preserve"> </v>
      </c>
      <c r="BS11" s="1509"/>
      <c r="BT11" s="1509"/>
      <c r="BU11" s="1509"/>
      <c r="BV11" s="1509"/>
      <c r="BW11" s="1509" t="str">
        <f>MID(SUVAHAVUJ!AD47,5,1)</f>
        <v xml:space="preserve"> </v>
      </c>
      <c r="BX11" s="1509"/>
      <c r="BY11" s="1509"/>
      <c r="BZ11" s="1509"/>
      <c r="CA11" s="1509"/>
      <c r="CB11" s="1509"/>
      <c r="CC11" s="1509" t="str">
        <f>MID(SUVAHAVUJ!AD47,6,1)</f>
        <v xml:space="preserve"> </v>
      </c>
      <c r="CD11" s="1509"/>
      <c r="CE11" s="1509"/>
      <c r="CF11" s="1509"/>
      <c r="CG11" s="1509"/>
      <c r="CH11" s="1509" t="str">
        <f>MID(SUVAHAVUJ!AD47,7,1)</f>
        <v xml:space="preserve"> </v>
      </c>
      <c r="CI11" s="1509"/>
      <c r="CJ11" s="1509"/>
      <c r="CK11" s="1509"/>
      <c r="CL11" s="1509"/>
      <c r="CM11" s="1509"/>
      <c r="CN11" s="1509" t="str">
        <f>MID(SUVAHAVUJ!AD47,8,1)</f>
        <v xml:space="preserve"> </v>
      </c>
      <c r="CO11" s="1509"/>
      <c r="CP11" s="1509"/>
      <c r="CQ11" s="1509"/>
      <c r="CR11" s="1509"/>
      <c r="CS11" s="1509" t="str">
        <f>MID(SUVAHAVUJ!AD47,9,1)</f>
        <v xml:space="preserve"> </v>
      </c>
      <c r="CT11" s="1509"/>
      <c r="CU11" s="1509"/>
      <c r="CV11" s="1509"/>
      <c r="CW11" s="1509"/>
      <c r="CX11" s="1509"/>
      <c r="CY11" s="1509" t="str">
        <f>MID(SUVAHAVUJ!AD47,10,1)</f>
        <v xml:space="preserve"> </v>
      </c>
      <c r="CZ11" s="1509"/>
      <c r="DA11" s="1509"/>
      <c r="DB11" s="1509"/>
      <c r="DC11" s="1509"/>
      <c r="DD11" s="1509" t="str">
        <f>MID(SUVAHAVUJ!AD47,11,1)</f>
        <v>0</v>
      </c>
      <c r="DE11" s="1509"/>
      <c r="DF11" s="1509"/>
      <c r="DG11" s="1509"/>
      <c r="DH11" s="1509"/>
      <c r="DI11" s="1525"/>
      <c r="DJ11" s="703"/>
      <c r="DK11" s="704"/>
      <c r="DL11" s="1509" t="str">
        <f>MID(SUVAHAVUJ!AE47,1,1)</f>
        <v xml:space="preserve"> </v>
      </c>
      <c r="DM11" s="1509"/>
      <c r="DN11" s="1509"/>
      <c r="DO11" s="1509"/>
      <c r="DP11" s="1509"/>
      <c r="DQ11" s="1509"/>
      <c r="DR11" s="1509" t="str">
        <f>MID(SUVAHAVUJ!AE47,2,1)</f>
        <v xml:space="preserve"> </v>
      </c>
      <c r="DS11" s="1509"/>
      <c r="DT11" s="1509"/>
      <c r="DU11" s="1509"/>
      <c r="DV11" s="1509"/>
      <c r="DW11" s="1509" t="str">
        <f>MID(SUVAHAVUJ!AE47,3,1)</f>
        <v xml:space="preserve"> </v>
      </c>
      <c r="DX11" s="1509"/>
      <c r="DY11" s="1509"/>
      <c r="DZ11" s="1509"/>
      <c r="EA11" s="1509"/>
      <c r="EB11" s="1509"/>
      <c r="EC11" s="1509" t="str">
        <f>MID(SUVAHAVUJ!AE47,4,1)</f>
        <v xml:space="preserve"> </v>
      </c>
      <c r="ED11" s="1509"/>
      <c r="EE11" s="1509"/>
      <c r="EF11" s="1509"/>
      <c r="EG11" s="1509"/>
      <c r="EH11" s="1509" t="str">
        <f>MID(SUVAHAVUJ!AE47,5,1)</f>
        <v xml:space="preserve"> </v>
      </c>
      <c r="EI11" s="1509"/>
      <c r="EJ11" s="1509"/>
      <c r="EK11" s="1509"/>
      <c r="EL11" s="1509"/>
      <c r="EM11" s="1509"/>
      <c r="EN11" s="1509" t="str">
        <f>MID(SUVAHAVUJ!AE47,6,1)</f>
        <v xml:space="preserve"> </v>
      </c>
      <c r="EO11" s="1509"/>
      <c r="EP11" s="1509"/>
      <c r="EQ11" s="1509"/>
      <c r="ER11" s="1509"/>
      <c r="ES11" s="1509" t="str">
        <f>MID(SUVAHAVUJ!AE47,7,1)</f>
        <v xml:space="preserve"> </v>
      </c>
      <c r="ET11" s="1509"/>
      <c r="EU11" s="1509"/>
      <c r="EV11" s="1509"/>
      <c r="EW11" s="1509"/>
      <c r="EX11" s="1509"/>
      <c r="EY11" s="1509" t="str">
        <f>MID(SUVAHAVUJ!AE47,8,1)</f>
        <v xml:space="preserve"> </v>
      </c>
      <c r="EZ11" s="1509"/>
      <c r="FA11" s="1509"/>
      <c r="FB11" s="1509"/>
      <c r="FC11" s="1509"/>
      <c r="FD11" s="1509" t="str">
        <f>MID(SUVAHAVUJ!AE47,9,1)</f>
        <v xml:space="preserve"> </v>
      </c>
      <c r="FE11" s="1509"/>
      <c r="FF11" s="1509"/>
      <c r="FG11" s="1509"/>
      <c r="FH11" s="1509"/>
      <c r="FI11" s="1509"/>
      <c r="FJ11" s="1509" t="str">
        <f>MID(SUVAHAVUJ!AE47,10,1)</f>
        <v xml:space="preserve"> </v>
      </c>
      <c r="FK11" s="1509"/>
      <c r="FL11" s="1509"/>
      <c r="FM11" s="1509"/>
      <c r="FN11" s="1509"/>
      <c r="FO11" s="1516" t="str">
        <f>MID(SUVAHAVUJ!AE47,11,1)</f>
        <v>0</v>
      </c>
      <c r="FP11" s="1516"/>
      <c r="FQ11" s="1516"/>
      <c r="FR11" s="1516"/>
      <c r="FS11" s="1522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6"/>
      <c r="GL11" s="1506"/>
      <c r="GM11" s="1506"/>
      <c r="GN11" s="1506"/>
      <c r="GO11" s="1506"/>
      <c r="GP11" s="1506"/>
      <c r="GQ11" s="1506"/>
      <c r="GR11" s="1506"/>
      <c r="GS11" s="1506"/>
      <c r="GT11" s="1506"/>
      <c r="GU11" s="1506"/>
      <c r="GV11" s="1506"/>
      <c r="GW11" s="1506"/>
    </row>
    <row r="12" spans="2:205" ht="23.25" customHeight="1">
      <c r="B12" s="1521"/>
      <c r="C12" s="1521"/>
      <c r="D12" s="1521"/>
      <c r="E12" s="1521"/>
      <c r="F12" s="1521"/>
      <c r="G12" s="1521"/>
      <c r="H12" s="1521"/>
      <c r="I12" s="1521"/>
      <c r="J12" s="1521"/>
      <c r="K12" s="1521"/>
      <c r="L12" s="1519"/>
      <c r="M12" s="1519"/>
      <c r="N12" s="1519"/>
      <c r="O12" s="1519"/>
      <c r="P12" s="1519"/>
      <c r="Q12" s="1519"/>
      <c r="R12" s="1519"/>
      <c r="S12" s="1519"/>
      <c r="T12" s="1519"/>
      <c r="U12" s="1519"/>
      <c r="V12" s="1519"/>
      <c r="W12" s="1519"/>
      <c r="X12" s="1519"/>
      <c r="Y12" s="1519"/>
      <c r="Z12" s="1519"/>
      <c r="AA12" s="1519"/>
      <c r="AB12" s="1519"/>
      <c r="AC12" s="1519"/>
      <c r="AD12" s="1519"/>
      <c r="AE12" s="1519"/>
      <c r="AF12" s="1519"/>
      <c r="AG12" s="1519"/>
      <c r="AH12" s="1519"/>
      <c r="AI12" s="1519"/>
      <c r="AJ12" s="1519"/>
      <c r="AK12" s="1519"/>
      <c r="AL12" s="1519"/>
      <c r="AM12" s="1519"/>
      <c r="AN12" s="1519"/>
      <c r="AO12" s="1519"/>
      <c r="AP12" s="1519"/>
      <c r="AQ12" s="1520"/>
      <c r="AR12" s="1520"/>
      <c r="AS12" s="1520"/>
      <c r="AT12" s="1520"/>
      <c r="AU12" s="1520"/>
      <c r="AV12" s="1520"/>
      <c r="AW12" s="1520"/>
      <c r="AX12" s="1520"/>
      <c r="AY12" s="703"/>
      <c r="AZ12" s="704"/>
      <c r="BA12" s="1509" t="str">
        <f>MID(SUVAHAVUJ!AF47,1,1)</f>
        <v xml:space="preserve"> </v>
      </c>
      <c r="BB12" s="1509"/>
      <c r="BC12" s="1509"/>
      <c r="BD12" s="1509"/>
      <c r="BE12" s="1509"/>
      <c r="BF12" s="1509"/>
      <c r="BG12" s="1509" t="str">
        <f>MID(SUVAHAVUJ!AF47,2,1)</f>
        <v xml:space="preserve"> </v>
      </c>
      <c r="BH12" s="1509"/>
      <c r="BI12" s="1509"/>
      <c r="BJ12" s="1509"/>
      <c r="BK12" s="1509"/>
      <c r="BL12" s="1509" t="str">
        <f>MID(SUVAHAVUJ!AF47,3,1)</f>
        <v xml:space="preserve"> </v>
      </c>
      <c r="BM12" s="1509"/>
      <c r="BN12" s="1509"/>
      <c r="BO12" s="1509"/>
      <c r="BP12" s="1509"/>
      <c r="BQ12" s="1509"/>
      <c r="BR12" s="1509" t="str">
        <f>MID(SUVAHAVUJ!AF47,4,1)</f>
        <v xml:space="preserve"> </v>
      </c>
      <c r="BS12" s="1509"/>
      <c r="BT12" s="1509"/>
      <c r="BU12" s="1509"/>
      <c r="BV12" s="1509"/>
      <c r="BW12" s="1509" t="str">
        <f>MID(SUVAHAVUJ!AF47,5,1)</f>
        <v xml:space="preserve"> </v>
      </c>
      <c r="BX12" s="1509"/>
      <c r="BY12" s="1509"/>
      <c r="BZ12" s="1509"/>
      <c r="CA12" s="1509"/>
      <c r="CB12" s="1509"/>
      <c r="CC12" s="1509" t="str">
        <f>MID(SUVAHAVUJ!AF47,6,1)</f>
        <v xml:space="preserve"> </v>
      </c>
      <c r="CD12" s="1509"/>
      <c r="CE12" s="1509"/>
      <c r="CF12" s="1509"/>
      <c r="CG12" s="1509"/>
      <c r="CH12" s="1509" t="str">
        <f>MID(SUVAHAVUJ!AF47,7,1)</f>
        <v xml:space="preserve"> </v>
      </c>
      <c r="CI12" s="1509"/>
      <c r="CJ12" s="1509"/>
      <c r="CK12" s="1509"/>
      <c r="CL12" s="1509"/>
      <c r="CM12" s="1509"/>
      <c r="CN12" s="1509" t="str">
        <f>MID(SUVAHAVUJ!AF47,8,1)</f>
        <v xml:space="preserve"> </v>
      </c>
      <c r="CO12" s="1509"/>
      <c r="CP12" s="1509"/>
      <c r="CQ12" s="1509"/>
      <c r="CR12" s="1509"/>
      <c r="CS12" s="1509" t="str">
        <f>MID(SUVAHAVUJ!AF47,9,1)</f>
        <v xml:space="preserve"> </v>
      </c>
      <c r="CT12" s="1509"/>
      <c r="CU12" s="1509"/>
      <c r="CV12" s="1509"/>
      <c r="CW12" s="1509"/>
      <c r="CX12" s="1509"/>
      <c r="CY12" s="1509" t="str">
        <f>MID(SUVAHAVUJ!AF47,10,1)</f>
        <v xml:space="preserve"> </v>
      </c>
      <c r="CZ12" s="1509"/>
      <c r="DA12" s="1509"/>
      <c r="DB12" s="1509"/>
      <c r="DC12" s="1509"/>
      <c r="DD12" s="1509" t="str">
        <f>MID(SUVAHAVUJ!AF47,11,1)</f>
        <v>0</v>
      </c>
      <c r="DE12" s="1509"/>
      <c r="DF12" s="1509"/>
      <c r="DG12" s="1509"/>
      <c r="DH12" s="1509"/>
      <c r="DI12" s="1525"/>
      <c r="DJ12" s="1507"/>
      <c r="DK12" s="1507"/>
      <c r="DL12" s="1507"/>
      <c r="DM12" s="1507"/>
      <c r="DN12" s="1507"/>
      <c r="DO12" s="1507"/>
      <c r="DP12" s="1507"/>
      <c r="DQ12" s="1507"/>
      <c r="DR12" s="1507"/>
      <c r="DS12" s="1507"/>
      <c r="DT12" s="1507"/>
      <c r="DU12" s="1507"/>
      <c r="DV12" s="1507"/>
      <c r="DW12" s="1507"/>
      <c r="DX12" s="1507"/>
      <c r="DY12" s="1507"/>
      <c r="DZ12" s="1507"/>
      <c r="EA12" s="1507"/>
      <c r="EB12" s="1507"/>
      <c r="EC12" s="1507"/>
      <c r="ED12" s="1507"/>
      <c r="EE12" s="1507"/>
      <c r="EF12" s="1507"/>
      <c r="EG12" s="1507"/>
      <c r="EH12" s="1507"/>
      <c r="EI12" s="1507"/>
      <c r="EJ12" s="1507"/>
      <c r="EK12" s="1507"/>
      <c r="EL12" s="1507"/>
      <c r="EM12" s="1507"/>
      <c r="EN12" s="703"/>
      <c r="EO12" s="704"/>
      <c r="EP12" s="1509" t="str">
        <f>MID(SUVAHAVUJ!AG47,1,1)</f>
        <v xml:space="preserve"> </v>
      </c>
      <c r="EQ12" s="1509"/>
      <c r="ER12" s="1509"/>
      <c r="ES12" s="1509"/>
      <c r="ET12" s="1509"/>
      <c r="EU12" s="1509"/>
      <c r="EV12" s="1509" t="str">
        <f>MID(SUVAHAVUJ!AG47,2,1)</f>
        <v xml:space="preserve"> </v>
      </c>
      <c r="EW12" s="1509"/>
      <c r="EX12" s="1509"/>
      <c r="EY12" s="1509"/>
      <c r="EZ12" s="1509"/>
      <c r="FA12" s="1509" t="str">
        <f>MID(SUVAHAVUJ!AG47,3,1)</f>
        <v xml:space="preserve"> </v>
      </c>
      <c r="FB12" s="1509"/>
      <c r="FC12" s="1509"/>
      <c r="FD12" s="1509"/>
      <c r="FE12" s="1509"/>
      <c r="FF12" s="1509"/>
      <c r="FG12" s="1509" t="str">
        <f>MID(SUVAHAVUJ!AG47,4,1)</f>
        <v xml:space="preserve"> </v>
      </c>
      <c r="FH12" s="1509"/>
      <c r="FI12" s="1509"/>
      <c r="FJ12" s="1509"/>
      <c r="FK12" s="1509"/>
      <c r="FL12" s="1509" t="str">
        <f>MID(SUVAHAVUJ!AG47,5,1)</f>
        <v xml:space="preserve"> </v>
      </c>
      <c r="FM12" s="1509"/>
      <c r="FN12" s="1509"/>
      <c r="FO12" s="1509"/>
      <c r="FP12" s="1509"/>
      <c r="FQ12" s="1509"/>
      <c r="FR12" s="1509" t="str">
        <f>MID(SUVAHAVUJ!AG47,6,1)</f>
        <v xml:space="preserve"> </v>
      </c>
      <c r="FS12" s="1509"/>
      <c r="FT12" s="1509"/>
      <c r="FU12" s="1509"/>
      <c r="FV12" s="1509"/>
      <c r="FW12" s="1509" t="str">
        <f>MID(SUVAHAVUJ!AG47,7,1)</f>
        <v xml:space="preserve"> </v>
      </c>
      <c r="FX12" s="1509"/>
      <c r="FY12" s="1509"/>
      <c r="FZ12" s="1509"/>
      <c r="GA12" s="1509"/>
      <c r="GB12" s="1509"/>
      <c r="GC12" s="1509" t="str">
        <f>MID(SUVAHAVUJ!AG47,8,1)</f>
        <v xml:space="preserve"> </v>
      </c>
      <c r="GD12" s="1509"/>
      <c r="GE12" s="1509"/>
      <c r="GF12" s="1509"/>
      <c r="GG12" s="1509"/>
      <c r="GH12" s="1509" t="str">
        <f>MID(SUVAHAVUJ!AG47,9,1)</f>
        <v xml:space="preserve"> </v>
      </c>
      <c r="GI12" s="1509"/>
      <c r="GJ12" s="1509"/>
      <c r="GK12" s="1509"/>
      <c r="GL12" s="1509"/>
      <c r="GM12" s="1509"/>
      <c r="GN12" s="1509" t="str">
        <f>MID(SUVAHAVUJ!AG47,10,1)</f>
        <v xml:space="preserve"> </v>
      </c>
      <c r="GO12" s="1509"/>
      <c r="GP12" s="1509"/>
      <c r="GQ12" s="1509"/>
      <c r="GR12" s="1509"/>
      <c r="GS12" s="1516" t="str">
        <f>MID(SUVAHAVUJ!AG47,11,1)</f>
        <v>0</v>
      </c>
      <c r="GT12" s="1516"/>
      <c r="GU12" s="1516"/>
      <c r="GV12" s="1516"/>
      <c r="GW12" s="1522"/>
    </row>
    <row r="13" spans="2:205" s="691" customFormat="1" ht="23.25" customHeight="1">
      <c r="B13" s="1521" t="s">
        <v>2500</v>
      </c>
      <c r="C13" s="1521"/>
      <c r="D13" s="1521"/>
      <c r="E13" s="1521"/>
      <c r="F13" s="1521"/>
      <c r="G13" s="1521"/>
      <c r="H13" s="1521"/>
      <c r="I13" s="1521"/>
      <c r="J13" s="1521"/>
      <c r="K13" s="1521"/>
      <c r="L13" s="1518" t="s">
        <v>3390</v>
      </c>
      <c r="M13" s="1519"/>
      <c r="N13" s="1519"/>
      <c r="O13" s="1519"/>
      <c r="P13" s="1519"/>
      <c r="Q13" s="1519"/>
      <c r="R13" s="1519"/>
      <c r="S13" s="1519"/>
      <c r="T13" s="1519"/>
      <c r="U13" s="1519"/>
      <c r="V13" s="1519"/>
      <c r="W13" s="1519"/>
      <c r="X13" s="1519"/>
      <c r="Y13" s="1519"/>
      <c r="Z13" s="1519"/>
      <c r="AA13" s="1519"/>
      <c r="AB13" s="1519"/>
      <c r="AC13" s="1519"/>
      <c r="AD13" s="1519"/>
      <c r="AE13" s="1519"/>
      <c r="AF13" s="1519"/>
      <c r="AG13" s="1519"/>
      <c r="AH13" s="1519"/>
      <c r="AI13" s="1519"/>
      <c r="AJ13" s="1519"/>
      <c r="AK13" s="1519"/>
      <c r="AL13" s="1519"/>
      <c r="AM13" s="1519"/>
      <c r="AN13" s="1519"/>
      <c r="AO13" s="1519"/>
      <c r="AP13" s="1519"/>
      <c r="AQ13" s="1520" t="s">
        <v>330</v>
      </c>
      <c r="AR13" s="1520"/>
      <c r="AS13" s="1520"/>
      <c r="AT13" s="1520"/>
      <c r="AU13" s="1520"/>
      <c r="AV13" s="1520"/>
      <c r="AW13" s="1520"/>
      <c r="AX13" s="1520"/>
      <c r="AY13" s="703"/>
      <c r="AZ13" s="704"/>
      <c r="BA13" s="1509" t="str">
        <f>MID(SUVAHAVUJ!AD48,1,1)</f>
        <v xml:space="preserve"> </v>
      </c>
      <c r="BB13" s="1509"/>
      <c r="BC13" s="1509"/>
      <c r="BD13" s="1509"/>
      <c r="BE13" s="1509"/>
      <c r="BF13" s="1509"/>
      <c r="BG13" s="1509" t="str">
        <f>MID(SUVAHAVUJ!AD48,2,1)</f>
        <v xml:space="preserve"> </v>
      </c>
      <c r="BH13" s="1509"/>
      <c r="BI13" s="1509"/>
      <c r="BJ13" s="1509"/>
      <c r="BK13" s="1509"/>
      <c r="BL13" s="1509" t="str">
        <f>MID(SUVAHAVUJ!AD48,3,1)</f>
        <v xml:space="preserve"> </v>
      </c>
      <c r="BM13" s="1509"/>
      <c r="BN13" s="1509"/>
      <c r="BO13" s="1509"/>
      <c r="BP13" s="1509"/>
      <c r="BQ13" s="1509"/>
      <c r="BR13" s="1509" t="str">
        <f>MID(SUVAHAVUJ!AD48,4,1)</f>
        <v xml:space="preserve"> </v>
      </c>
      <c r="BS13" s="1509"/>
      <c r="BT13" s="1509"/>
      <c r="BU13" s="1509"/>
      <c r="BV13" s="1509"/>
      <c r="BW13" s="1509" t="str">
        <f>MID(SUVAHAVUJ!AD48,5,1)</f>
        <v xml:space="preserve"> </v>
      </c>
      <c r="BX13" s="1509"/>
      <c r="BY13" s="1509"/>
      <c r="BZ13" s="1509"/>
      <c r="CA13" s="1509"/>
      <c r="CB13" s="1509"/>
      <c r="CC13" s="1509" t="str">
        <f>MID(SUVAHAVUJ!AD48,6,1)</f>
        <v xml:space="preserve"> </v>
      </c>
      <c r="CD13" s="1509"/>
      <c r="CE13" s="1509"/>
      <c r="CF13" s="1509"/>
      <c r="CG13" s="1509"/>
      <c r="CH13" s="1509" t="str">
        <f>MID(SUVAHAVUJ!AD48,7,1)</f>
        <v xml:space="preserve"> </v>
      </c>
      <c r="CI13" s="1509"/>
      <c r="CJ13" s="1509"/>
      <c r="CK13" s="1509"/>
      <c r="CL13" s="1509"/>
      <c r="CM13" s="1509"/>
      <c r="CN13" s="1509" t="str">
        <f>MID(SUVAHAVUJ!AD48,8,1)</f>
        <v xml:space="preserve"> </v>
      </c>
      <c r="CO13" s="1509"/>
      <c r="CP13" s="1509"/>
      <c r="CQ13" s="1509"/>
      <c r="CR13" s="1509"/>
      <c r="CS13" s="1509" t="str">
        <f>MID(SUVAHAVUJ!AD48,9,1)</f>
        <v xml:space="preserve"> </v>
      </c>
      <c r="CT13" s="1509"/>
      <c r="CU13" s="1509"/>
      <c r="CV13" s="1509"/>
      <c r="CW13" s="1509"/>
      <c r="CX13" s="1509"/>
      <c r="CY13" s="1509" t="str">
        <f>MID(SUVAHAVUJ!AD48,10,1)</f>
        <v xml:space="preserve"> </v>
      </c>
      <c r="CZ13" s="1509"/>
      <c r="DA13" s="1509"/>
      <c r="DB13" s="1509"/>
      <c r="DC13" s="1509"/>
      <c r="DD13" s="1509" t="str">
        <f>MID(SUVAHAVUJ!AD48,11,1)</f>
        <v>0</v>
      </c>
      <c r="DE13" s="1509"/>
      <c r="DF13" s="1509"/>
      <c r="DG13" s="1509"/>
      <c r="DH13" s="1509"/>
      <c r="DI13" s="1525"/>
      <c r="DJ13" s="703"/>
      <c r="DK13" s="704"/>
      <c r="DL13" s="1509" t="str">
        <f>MID(SUVAHAVUJ!AE48,1,1)</f>
        <v xml:space="preserve"> </v>
      </c>
      <c r="DM13" s="1509"/>
      <c r="DN13" s="1509"/>
      <c r="DO13" s="1509"/>
      <c r="DP13" s="1509"/>
      <c r="DQ13" s="1509"/>
      <c r="DR13" s="1509" t="str">
        <f>MID(SUVAHAVUJ!AE48,2,1)</f>
        <v xml:space="preserve"> </v>
      </c>
      <c r="DS13" s="1509"/>
      <c r="DT13" s="1509"/>
      <c r="DU13" s="1509"/>
      <c r="DV13" s="1509"/>
      <c r="DW13" s="1509" t="str">
        <f>MID(SUVAHAVUJ!AE48,3,1)</f>
        <v xml:space="preserve"> </v>
      </c>
      <c r="DX13" s="1509"/>
      <c r="DY13" s="1509"/>
      <c r="DZ13" s="1509"/>
      <c r="EA13" s="1509"/>
      <c r="EB13" s="1509"/>
      <c r="EC13" s="1509" t="str">
        <f>MID(SUVAHAVUJ!AE48,4,1)</f>
        <v xml:space="preserve"> </v>
      </c>
      <c r="ED13" s="1509"/>
      <c r="EE13" s="1509"/>
      <c r="EF13" s="1509"/>
      <c r="EG13" s="1509"/>
      <c r="EH13" s="1509" t="str">
        <f>MID(SUVAHAVUJ!AE48,5,1)</f>
        <v xml:space="preserve"> </v>
      </c>
      <c r="EI13" s="1509"/>
      <c r="EJ13" s="1509"/>
      <c r="EK13" s="1509"/>
      <c r="EL13" s="1509"/>
      <c r="EM13" s="1509"/>
      <c r="EN13" s="1509" t="str">
        <f>MID(SUVAHAVUJ!AE48,6,1)</f>
        <v xml:space="preserve"> </v>
      </c>
      <c r="EO13" s="1509"/>
      <c r="EP13" s="1509"/>
      <c r="EQ13" s="1509"/>
      <c r="ER13" s="1509"/>
      <c r="ES13" s="1509" t="str">
        <f>MID(SUVAHAVUJ!AE48,7,1)</f>
        <v xml:space="preserve"> </v>
      </c>
      <c r="ET13" s="1509"/>
      <c r="EU13" s="1509"/>
      <c r="EV13" s="1509"/>
      <c r="EW13" s="1509"/>
      <c r="EX13" s="1509"/>
      <c r="EY13" s="1509" t="str">
        <f>MID(SUVAHAVUJ!AE48,8,1)</f>
        <v xml:space="preserve"> </v>
      </c>
      <c r="EZ13" s="1509"/>
      <c r="FA13" s="1509"/>
      <c r="FB13" s="1509"/>
      <c r="FC13" s="1509"/>
      <c r="FD13" s="1509" t="str">
        <f>MID(SUVAHAVUJ!AE48,9,1)</f>
        <v xml:space="preserve"> </v>
      </c>
      <c r="FE13" s="1509"/>
      <c r="FF13" s="1509"/>
      <c r="FG13" s="1509"/>
      <c r="FH13" s="1509"/>
      <c r="FI13" s="1509"/>
      <c r="FJ13" s="1509" t="str">
        <f>MID(SUVAHAVUJ!AE48,10,1)</f>
        <v xml:space="preserve"> </v>
      </c>
      <c r="FK13" s="1509"/>
      <c r="FL13" s="1509"/>
      <c r="FM13" s="1509"/>
      <c r="FN13" s="1509"/>
      <c r="FO13" s="1516" t="str">
        <f>MID(SUVAHAVUJ!AE48,11,1)</f>
        <v>0</v>
      </c>
      <c r="FP13" s="1516"/>
      <c r="FQ13" s="1516"/>
      <c r="FR13" s="1516"/>
      <c r="FS13" s="1522"/>
      <c r="FT13" s="1506"/>
      <c r="FU13" s="1506"/>
      <c r="FV13" s="1506"/>
      <c r="FW13" s="1506"/>
      <c r="FX13" s="1506"/>
      <c r="FY13" s="1506"/>
      <c r="FZ13" s="1506"/>
      <c r="GA13" s="1506"/>
      <c r="GB13" s="1506"/>
      <c r="GC13" s="1506"/>
      <c r="GD13" s="1506"/>
      <c r="GE13" s="1506"/>
      <c r="GF13" s="1506"/>
      <c r="GG13" s="1506"/>
      <c r="GH13" s="1506"/>
      <c r="GI13" s="1506"/>
      <c r="GJ13" s="1506"/>
      <c r="GK13" s="1506"/>
      <c r="GL13" s="1506"/>
      <c r="GM13" s="1506"/>
      <c r="GN13" s="1506"/>
      <c r="GO13" s="1506"/>
      <c r="GP13" s="1506"/>
      <c r="GQ13" s="1506"/>
      <c r="GR13" s="1506"/>
      <c r="GS13" s="1506"/>
      <c r="GT13" s="1506"/>
      <c r="GU13" s="1506"/>
      <c r="GV13" s="1506"/>
      <c r="GW13" s="1506"/>
    </row>
    <row r="14" spans="2:205" ht="23.25" customHeight="1">
      <c r="B14" s="1521"/>
      <c r="C14" s="1521"/>
      <c r="D14" s="1521"/>
      <c r="E14" s="1521"/>
      <c r="F14" s="1521"/>
      <c r="G14" s="1521"/>
      <c r="H14" s="1521"/>
      <c r="I14" s="1521"/>
      <c r="J14" s="1521"/>
      <c r="K14" s="1521"/>
      <c r="L14" s="1519"/>
      <c r="M14" s="1519"/>
      <c r="N14" s="1519"/>
      <c r="O14" s="1519"/>
      <c r="P14" s="1519"/>
      <c r="Q14" s="1519"/>
      <c r="R14" s="1519"/>
      <c r="S14" s="1519"/>
      <c r="T14" s="1519"/>
      <c r="U14" s="1519"/>
      <c r="V14" s="1519"/>
      <c r="W14" s="1519"/>
      <c r="X14" s="1519"/>
      <c r="Y14" s="1519"/>
      <c r="Z14" s="1519"/>
      <c r="AA14" s="1519"/>
      <c r="AB14" s="1519"/>
      <c r="AC14" s="1519"/>
      <c r="AD14" s="1519"/>
      <c r="AE14" s="1519"/>
      <c r="AF14" s="1519"/>
      <c r="AG14" s="1519"/>
      <c r="AH14" s="1519"/>
      <c r="AI14" s="1519"/>
      <c r="AJ14" s="1519"/>
      <c r="AK14" s="1519"/>
      <c r="AL14" s="1519"/>
      <c r="AM14" s="1519"/>
      <c r="AN14" s="1519"/>
      <c r="AO14" s="1519"/>
      <c r="AP14" s="1519"/>
      <c r="AQ14" s="1520"/>
      <c r="AR14" s="1520"/>
      <c r="AS14" s="1520"/>
      <c r="AT14" s="1520"/>
      <c r="AU14" s="1520"/>
      <c r="AV14" s="1520"/>
      <c r="AW14" s="1520"/>
      <c r="AX14" s="1520"/>
      <c r="AY14" s="703"/>
      <c r="AZ14" s="704"/>
      <c r="BA14" s="1509" t="str">
        <f>MID(SUVAHAVUJ!AF48,1,1)</f>
        <v xml:space="preserve"> </v>
      </c>
      <c r="BB14" s="1509"/>
      <c r="BC14" s="1509"/>
      <c r="BD14" s="1509"/>
      <c r="BE14" s="1509"/>
      <c r="BF14" s="1509"/>
      <c r="BG14" s="1509" t="str">
        <f>MID(SUVAHAVUJ!AF48,2,1)</f>
        <v xml:space="preserve"> </v>
      </c>
      <c r="BH14" s="1509"/>
      <c r="BI14" s="1509"/>
      <c r="BJ14" s="1509"/>
      <c r="BK14" s="1509"/>
      <c r="BL14" s="1509" t="str">
        <f>MID(SUVAHAVUJ!AF48,3,1)</f>
        <v xml:space="preserve"> </v>
      </c>
      <c r="BM14" s="1509"/>
      <c r="BN14" s="1509"/>
      <c r="BO14" s="1509"/>
      <c r="BP14" s="1509"/>
      <c r="BQ14" s="1509"/>
      <c r="BR14" s="1509" t="str">
        <f>MID(SUVAHAVUJ!AF48,4,1)</f>
        <v xml:space="preserve"> </v>
      </c>
      <c r="BS14" s="1509"/>
      <c r="BT14" s="1509"/>
      <c r="BU14" s="1509"/>
      <c r="BV14" s="1509"/>
      <c r="BW14" s="1509" t="str">
        <f>MID(SUVAHAVUJ!AF48,5,1)</f>
        <v xml:space="preserve"> </v>
      </c>
      <c r="BX14" s="1509"/>
      <c r="BY14" s="1509"/>
      <c r="BZ14" s="1509"/>
      <c r="CA14" s="1509"/>
      <c r="CB14" s="1509"/>
      <c r="CC14" s="1509" t="str">
        <f>MID(SUVAHAVUJ!AF48,6,1)</f>
        <v xml:space="preserve"> </v>
      </c>
      <c r="CD14" s="1509"/>
      <c r="CE14" s="1509"/>
      <c r="CF14" s="1509"/>
      <c r="CG14" s="1509"/>
      <c r="CH14" s="1509" t="str">
        <f>MID(SUVAHAVUJ!AF48,7,1)</f>
        <v xml:space="preserve"> </v>
      </c>
      <c r="CI14" s="1509"/>
      <c r="CJ14" s="1509"/>
      <c r="CK14" s="1509"/>
      <c r="CL14" s="1509"/>
      <c r="CM14" s="1509"/>
      <c r="CN14" s="1509" t="str">
        <f>MID(SUVAHAVUJ!AF48,8,1)</f>
        <v xml:space="preserve"> </v>
      </c>
      <c r="CO14" s="1509"/>
      <c r="CP14" s="1509"/>
      <c r="CQ14" s="1509"/>
      <c r="CR14" s="1509"/>
      <c r="CS14" s="1509" t="str">
        <f>MID(SUVAHAVUJ!AF48,9,1)</f>
        <v xml:space="preserve"> </v>
      </c>
      <c r="CT14" s="1509"/>
      <c r="CU14" s="1509"/>
      <c r="CV14" s="1509"/>
      <c r="CW14" s="1509"/>
      <c r="CX14" s="1509"/>
      <c r="CY14" s="1509" t="str">
        <f>MID(SUVAHAVUJ!AF48,10,1)</f>
        <v xml:space="preserve"> </v>
      </c>
      <c r="CZ14" s="1509"/>
      <c r="DA14" s="1509"/>
      <c r="DB14" s="1509"/>
      <c r="DC14" s="1509"/>
      <c r="DD14" s="1509" t="str">
        <f>MID(SUVAHAVUJ!AF48,11,1)</f>
        <v>0</v>
      </c>
      <c r="DE14" s="1509"/>
      <c r="DF14" s="1509"/>
      <c r="DG14" s="1509"/>
      <c r="DH14" s="1509"/>
      <c r="DI14" s="1525"/>
      <c r="DJ14" s="1507"/>
      <c r="DK14" s="1507"/>
      <c r="DL14" s="1507"/>
      <c r="DM14" s="1507"/>
      <c r="DN14" s="1507"/>
      <c r="DO14" s="1507"/>
      <c r="DP14" s="1507"/>
      <c r="DQ14" s="1507"/>
      <c r="DR14" s="1507"/>
      <c r="DS14" s="1507"/>
      <c r="DT14" s="1507"/>
      <c r="DU14" s="1507"/>
      <c r="DV14" s="1507"/>
      <c r="DW14" s="1507"/>
      <c r="DX14" s="1507"/>
      <c r="DY14" s="1507"/>
      <c r="DZ14" s="1507"/>
      <c r="EA14" s="1507"/>
      <c r="EB14" s="1507"/>
      <c r="EC14" s="1507"/>
      <c r="ED14" s="1507"/>
      <c r="EE14" s="1507"/>
      <c r="EF14" s="1507"/>
      <c r="EG14" s="1507"/>
      <c r="EH14" s="1507"/>
      <c r="EI14" s="1507"/>
      <c r="EJ14" s="1507"/>
      <c r="EK14" s="1507"/>
      <c r="EL14" s="1507"/>
      <c r="EM14" s="1507"/>
      <c r="EN14" s="703"/>
      <c r="EO14" s="704"/>
      <c r="EP14" s="1509" t="str">
        <f>MID(SUVAHAVUJ!AG48,1,1)</f>
        <v xml:space="preserve"> </v>
      </c>
      <c r="EQ14" s="1509"/>
      <c r="ER14" s="1509"/>
      <c r="ES14" s="1509"/>
      <c r="ET14" s="1509"/>
      <c r="EU14" s="1509"/>
      <c r="EV14" s="1509" t="str">
        <f>MID(SUVAHAVUJ!AG48,2,1)</f>
        <v xml:space="preserve"> </v>
      </c>
      <c r="EW14" s="1509"/>
      <c r="EX14" s="1509"/>
      <c r="EY14" s="1509"/>
      <c r="EZ14" s="1509"/>
      <c r="FA14" s="1509" t="str">
        <f>MID(SUVAHAVUJ!AG48,3,1)</f>
        <v xml:space="preserve"> </v>
      </c>
      <c r="FB14" s="1509"/>
      <c r="FC14" s="1509"/>
      <c r="FD14" s="1509"/>
      <c r="FE14" s="1509"/>
      <c r="FF14" s="1509"/>
      <c r="FG14" s="1509" t="str">
        <f>MID(SUVAHAVUJ!AG48,4,1)</f>
        <v xml:space="preserve"> </v>
      </c>
      <c r="FH14" s="1509"/>
      <c r="FI14" s="1509"/>
      <c r="FJ14" s="1509"/>
      <c r="FK14" s="1509"/>
      <c r="FL14" s="1509" t="str">
        <f>MID(SUVAHAVUJ!AG48,5,1)</f>
        <v xml:space="preserve"> </v>
      </c>
      <c r="FM14" s="1509"/>
      <c r="FN14" s="1509"/>
      <c r="FO14" s="1509"/>
      <c r="FP14" s="1509"/>
      <c r="FQ14" s="1509"/>
      <c r="FR14" s="1509" t="str">
        <f>MID(SUVAHAVUJ!AG48,6,1)</f>
        <v xml:space="preserve"> </v>
      </c>
      <c r="FS14" s="1509"/>
      <c r="FT14" s="1509"/>
      <c r="FU14" s="1509"/>
      <c r="FV14" s="1509"/>
      <c r="FW14" s="1509" t="str">
        <f>MID(SUVAHAVUJ!AG48,7,1)</f>
        <v xml:space="preserve"> </v>
      </c>
      <c r="FX14" s="1509"/>
      <c r="FY14" s="1509"/>
      <c r="FZ14" s="1509"/>
      <c r="GA14" s="1509"/>
      <c r="GB14" s="1509"/>
      <c r="GC14" s="1509" t="str">
        <f>MID(SUVAHAVUJ!AG48,8,1)</f>
        <v xml:space="preserve"> </v>
      </c>
      <c r="GD14" s="1509"/>
      <c r="GE14" s="1509"/>
      <c r="GF14" s="1509"/>
      <c r="GG14" s="1509"/>
      <c r="GH14" s="1509" t="str">
        <f>MID(SUVAHAVUJ!AG48,9,1)</f>
        <v xml:space="preserve"> </v>
      </c>
      <c r="GI14" s="1509"/>
      <c r="GJ14" s="1509"/>
      <c r="GK14" s="1509"/>
      <c r="GL14" s="1509"/>
      <c r="GM14" s="1509"/>
      <c r="GN14" s="1509" t="str">
        <f>MID(SUVAHAVUJ!AG48,10,1)</f>
        <v xml:space="preserve"> </v>
      </c>
      <c r="GO14" s="1509"/>
      <c r="GP14" s="1509"/>
      <c r="GQ14" s="1509"/>
      <c r="GR14" s="1509"/>
      <c r="GS14" s="1516" t="str">
        <f>MID(SUVAHAVUJ!AG48,11,1)</f>
        <v>0</v>
      </c>
      <c r="GT14" s="1516"/>
      <c r="GU14" s="1516"/>
      <c r="GV14" s="1516"/>
      <c r="GW14" s="1522"/>
    </row>
    <row r="15" spans="2:205" s="691" customFormat="1" ht="24" customHeight="1">
      <c r="B15" s="1521" t="s">
        <v>2503</v>
      </c>
      <c r="C15" s="1521"/>
      <c r="D15" s="1521"/>
      <c r="E15" s="1521"/>
      <c r="F15" s="1521"/>
      <c r="G15" s="1521"/>
      <c r="H15" s="1521"/>
      <c r="I15" s="1521"/>
      <c r="J15" s="1521"/>
      <c r="K15" s="1521"/>
      <c r="L15" s="1503" t="s">
        <v>3391</v>
      </c>
      <c r="M15" s="1504"/>
      <c r="N15" s="1504"/>
      <c r="O15" s="1504"/>
      <c r="P15" s="1504"/>
      <c r="Q15" s="1504"/>
      <c r="R15" s="1504"/>
      <c r="S15" s="1504"/>
      <c r="T15" s="1504"/>
      <c r="U15" s="1504"/>
      <c r="V15" s="1504"/>
      <c r="W15" s="1504"/>
      <c r="X15" s="1504"/>
      <c r="Y15" s="1504"/>
      <c r="Z15" s="1504"/>
      <c r="AA15" s="1504"/>
      <c r="AB15" s="1504"/>
      <c r="AC15" s="1504"/>
      <c r="AD15" s="1504"/>
      <c r="AE15" s="1504"/>
      <c r="AF15" s="1504"/>
      <c r="AG15" s="1504"/>
      <c r="AH15" s="1504"/>
      <c r="AI15" s="1504"/>
      <c r="AJ15" s="1504"/>
      <c r="AK15" s="1504"/>
      <c r="AL15" s="1504"/>
      <c r="AM15" s="1504"/>
      <c r="AN15" s="1504"/>
      <c r="AO15" s="1504"/>
      <c r="AP15" s="1504"/>
      <c r="AQ15" s="1520" t="s">
        <v>333</v>
      </c>
      <c r="AR15" s="1520"/>
      <c r="AS15" s="1520"/>
      <c r="AT15" s="1520"/>
      <c r="AU15" s="1520"/>
      <c r="AV15" s="1520"/>
      <c r="AW15" s="1520"/>
      <c r="AX15" s="1520"/>
      <c r="AY15" s="703"/>
      <c r="AZ15" s="704"/>
      <c r="BA15" s="1509" t="str">
        <f>MID(SUVAHAVUJ!AD49,1,1)</f>
        <v xml:space="preserve"> </v>
      </c>
      <c r="BB15" s="1509"/>
      <c r="BC15" s="1509"/>
      <c r="BD15" s="1509"/>
      <c r="BE15" s="1509"/>
      <c r="BF15" s="1509"/>
      <c r="BG15" s="1509" t="str">
        <f>MID(SUVAHAVUJ!AD49,2,1)</f>
        <v xml:space="preserve"> </v>
      </c>
      <c r="BH15" s="1509"/>
      <c r="BI15" s="1509"/>
      <c r="BJ15" s="1509"/>
      <c r="BK15" s="1509"/>
      <c r="BL15" s="1509" t="str">
        <f>MID(SUVAHAVUJ!AD49,3,1)</f>
        <v xml:space="preserve"> </v>
      </c>
      <c r="BM15" s="1509"/>
      <c r="BN15" s="1509"/>
      <c r="BO15" s="1509"/>
      <c r="BP15" s="1509"/>
      <c r="BQ15" s="1509"/>
      <c r="BR15" s="1509" t="str">
        <f>MID(SUVAHAVUJ!AD49,4,1)</f>
        <v xml:space="preserve"> </v>
      </c>
      <c r="BS15" s="1509"/>
      <c r="BT15" s="1509"/>
      <c r="BU15" s="1509"/>
      <c r="BV15" s="1509"/>
      <c r="BW15" s="1509" t="str">
        <f>MID(SUVAHAVUJ!AD49,5,1)</f>
        <v xml:space="preserve"> </v>
      </c>
      <c r="BX15" s="1509"/>
      <c r="BY15" s="1509"/>
      <c r="BZ15" s="1509"/>
      <c r="CA15" s="1509"/>
      <c r="CB15" s="1509"/>
      <c r="CC15" s="1509" t="str">
        <f>MID(SUVAHAVUJ!AD49,6,1)</f>
        <v xml:space="preserve"> </v>
      </c>
      <c r="CD15" s="1509"/>
      <c r="CE15" s="1509"/>
      <c r="CF15" s="1509"/>
      <c r="CG15" s="1509"/>
      <c r="CH15" s="1509" t="str">
        <f>MID(SUVAHAVUJ!AD49,7,1)</f>
        <v xml:space="preserve"> </v>
      </c>
      <c r="CI15" s="1509"/>
      <c r="CJ15" s="1509"/>
      <c r="CK15" s="1509"/>
      <c r="CL15" s="1509"/>
      <c r="CM15" s="1509"/>
      <c r="CN15" s="1509" t="str">
        <f>MID(SUVAHAVUJ!AD49,8,1)</f>
        <v xml:space="preserve"> </v>
      </c>
      <c r="CO15" s="1509"/>
      <c r="CP15" s="1509"/>
      <c r="CQ15" s="1509"/>
      <c r="CR15" s="1509"/>
      <c r="CS15" s="1509" t="str">
        <f>MID(SUVAHAVUJ!AD49,9,1)</f>
        <v xml:space="preserve"> </v>
      </c>
      <c r="CT15" s="1509"/>
      <c r="CU15" s="1509"/>
      <c r="CV15" s="1509"/>
      <c r="CW15" s="1509"/>
      <c r="CX15" s="1509"/>
      <c r="CY15" s="1509" t="str">
        <f>MID(SUVAHAVUJ!AD49,10,1)</f>
        <v xml:space="preserve"> </v>
      </c>
      <c r="CZ15" s="1509"/>
      <c r="DA15" s="1509"/>
      <c r="DB15" s="1509"/>
      <c r="DC15" s="1509"/>
      <c r="DD15" s="1509" t="str">
        <f>MID(SUVAHAVUJ!AD49,11,1)</f>
        <v>0</v>
      </c>
      <c r="DE15" s="1509"/>
      <c r="DF15" s="1509"/>
      <c r="DG15" s="1509"/>
      <c r="DH15" s="1509"/>
      <c r="DI15" s="1525"/>
      <c r="DJ15" s="703"/>
      <c r="DK15" s="704"/>
      <c r="DL15" s="1509" t="str">
        <f>MID(SUVAHAVUJ!AE49,1,1)</f>
        <v xml:space="preserve"> </v>
      </c>
      <c r="DM15" s="1509"/>
      <c r="DN15" s="1509"/>
      <c r="DO15" s="1509"/>
      <c r="DP15" s="1509"/>
      <c r="DQ15" s="1509"/>
      <c r="DR15" s="1509" t="str">
        <f>MID(SUVAHAVUJ!AE49,2,1)</f>
        <v xml:space="preserve"> </v>
      </c>
      <c r="DS15" s="1509"/>
      <c r="DT15" s="1509"/>
      <c r="DU15" s="1509"/>
      <c r="DV15" s="1509"/>
      <c r="DW15" s="1509" t="str">
        <f>MID(SUVAHAVUJ!AE49,3,1)</f>
        <v xml:space="preserve"> </v>
      </c>
      <c r="DX15" s="1509"/>
      <c r="DY15" s="1509"/>
      <c r="DZ15" s="1509"/>
      <c r="EA15" s="1509"/>
      <c r="EB15" s="1509"/>
      <c r="EC15" s="1509" t="str">
        <f>MID(SUVAHAVUJ!AE49,4,1)</f>
        <v xml:space="preserve"> </v>
      </c>
      <c r="ED15" s="1509"/>
      <c r="EE15" s="1509"/>
      <c r="EF15" s="1509"/>
      <c r="EG15" s="1509"/>
      <c r="EH15" s="1509" t="str">
        <f>MID(SUVAHAVUJ!AE49,5,1)</f>
        <v xml:space="preserve"> </v>
      </c>
      <c r="EI15" s="1509"/>
      <c r="EJ15" s="1509"/>
      <c r="EK15" s="1509"/>
      <c r="EL15" s="1509"/>
      <c r="EM15" s="1509"/>
      <c r="EN15" s="1509" t="str">
        <f>MID(SUVAHAVUJ!AE49,6,1)</f>
        <v xml:space="preserve"> </v>
      </c>
      <c r="EO15" s="1509"/>
      <c r="EP15" s="1509"/>
      <c r="EQ15" s="1509"/>
      <c r="ER15" s="1509"/>
      <c r="ES15" s="1509" t="str">
        <f>MID(SUVAHAVUJ!AE49,7,1)</f>
        <v xml:space="preserve"> </v>
      </c>
      <c r="ET15" s="1509"/>
      <c r="EU15" s="1509"/>
      <c r="EV15" s="1509"/>
      <c r="EW15" s="1509"/>
      <c r="EX15" s="1509"/>
      <c r="EY15" s="1509" t="str">
        <f>MID(SUVAHAVUJ!AE49,8,1)</f>
        <v xml:space="preserve"> </v>
      </c>
      <c r="EZ15" s="1509"/>
      <c r="FA15" s="1509"/>
      <c r="FB15" s="1509"/>
      <c r="FC15" s="1509"/>
      <c r="FD15" s="1509" t="str">
        <f>MID(SUVAHAVUJ!AE49,9,1)</f>
        <v xml:space="preserve"> </v>
      </c>
      <c r="FE15" s="1509"/>
      <c r="FF15" s="1509"/>
      <c r="FG15" s="1509"/>
      <c r="FH15" s="1509"/>
      <c r="FI15" s="1509"/>
      <c r="FJ15" s="1509" t="str">
        <f>MID(SUVAHAVUJ!AE49,10,1)</f>
        <v xml:space="preserve"> </v>
      </c>
      <c r="FK15" s="1509"/>
      <c r="FL15" s="1509"/>
      <c r="FM15" s="1509"/>
      <c r="FN15" s="1509"/>
      <c r="FO15" s="1516" t="str">
        <f>MID(SUVAHAVUJ!AE49,11,1)</f>
        <v>0</v>
      </c>
      <c r="FP15" s="1516"/>
      <c r="FQ15" s="1516"/>
      <c r="FR15" s="1516"/>
      <c r="FS15" s="1522"/>
      <c r="FT15" s="1506"/>
      <c r="FU15" s="1506"/>
      <c r="FV15" s="1506"/>
      <c r="FW15" s="1506"/>
      <c r="FX15" s="1506"/>
      <c r="FY15" s="1506"/>
      <c r="FZ15" s="1506"/>
      <c r="GA15" s="1506"/>
      <c r="GB15" s="1506"/>
      <c r="GC15" s="1506"/>
      <c r="GD15" s="1506"/>
      <c r="GE15" s="1506"/>
      <c r="GF15" s="1506"/>
      <c r="GG15" s="1506"/>
      <c r="GH15" s="1506"/>
      <c r="GI15" s="1506"/>
      <c r="GJ15" s="1506"/>
      <c r="GK15" s="1506"/>
      <c r="GL15" s="1506"/>
      <c r="GM15" s="1506"/>
      <c r="GN15" s="1506"/>
      <c r="GO15" s="1506"/>
      <c r="GP15" s="1506"/>
      <c r="GQ15" s="1506"/>
      <c r="GR15" s="1506"/>
      <c r="GS15" s="1506"/>
      <c r="GT15" s="1506"/>
      <c r="GU15" s="1506"/>
      <c r="GV15" s="1506"/>
      <c r="GW15" s="1506"/>
    </row>
    <row r="16" spans="2:205" ht="24.75" customHeight="1">
      <c r="B16" s="1521"/>
      <c r="C16" s="1521"/>
      <c r="D16" s="1521"/>
      <c r="E16" s="1521"/>
      <c r="F16" s="1521"/>
      <c r="G16" s="1521"/>
      <c r="H16" s="1521"/>
      <c r="I16" s="1521"/>
      <c r="J16" s="1521"/>
      <c r="K16" s="1521"/>
      <c r="L16" s="1504"/>
      <c r="M16" s="1504"/>
      <c r="N16" s="1504"/>
      <c r="O16" s="1504"/>
      <c r="P16" s="1504"/>
      <c r="Q16" s="1504"/>
      <c r="R16" s="1504"/>
      <c r="S16" s="1504"/>
      <c r="T16" s="1504"/>
      <c r="U16" s="1504"/>
      <c r="V16" s="1504"/>
      <c r="W16" s="1504"/>
      <c r="X16" s="1504"/>
      <c r="Y16" s="1504"/>
      <c r="Z16" s="1504"/>
      <c r="AA16" s="1504"/>
      <c r="AB16" s="1504"/>
      <c r="AC16" s="1504"/>
      <c r="AD16" s="1504"/>
      <c r="AE16" s="1504"/>
      <c r="AF16" s="1504"/>
      <c r="AG16" s="1504"/>
      <c r="AH16" s="1504"/>
      <c r="AI16" s="1504"/>
      <c r="AJ16" s="1504"/>
      <c r="AK16" s="1504"/>
      <c r="AL16" s="1504"/>
      <c r="AM16" s="1504"/>
      <c r="AN16" s="1504"/>
      <c r="AO16" s="1504"/>
      <c r="AP16" s="1504"/>
      <c r="AQ16" s="1520"/>
      <c r="AR16" s="1520"/>
      <c r="AS16" s="1520"/>
      <c r="AT16" s="1520"/>
      <c r="AU16" s="1520"/>
      <c r="AV16" s="1520"/>
      <c r="AW16" s="1520"/>
      <c r="AX16" s="1520"/>
      <c r="AY16" s="703"/>
      <c r="AZ16" s="704"/>
      <c r="BA16" s="1509" t="str">
        <f>MID(SUVAHAVUJ!AF49,1,1)</f>
        <v xml:space="preserve"> </v>
      </c>
      <c r="BB16" s="1509"/>
      <c r="BC16" s="1509"/>
      <c r="BD16" s="1509"/>
      <c r="BE16" s="1509"/>
      <c r="BF16" s="1509"/>
      <c r="BG16" s="1509" t="str">
        <f>MID(SUVAHAVUJ!AF49,2,1)</f>
        <v xml:space="preserve"> </v>
      </c>
      <c r="BH16" s="1509"/>
      <c r="BI16" s="1509"/>
      <c r="BJ16" s="1509"/>
      <c r="BK16" s="1509"/>
      <c r="BL16" s="1509" t="str">
        <f>MID(SUVAHAVUJ!AF49,3,1)</f>
        <v xml:space="preserve"> </v>
      </c>
      <c r="BM16" s="1509"/>
      <c r="BN16" s="1509"/>
      <c r="BO16" s="1509"/>
      <c r="BP16" s="1509"/>
      <c r="BQ16" s="1509"/>
      <c r="BR16" s="1509" t="str">
        <f>MID(SUVAHAVUJ!AF49,4,1)</f>
        <v xml:space="preserve"> </v>
      </c>
      <c r="BS16" s="1509"/>
      <c r="BT16" s="1509"/>
      <c r="BU16" s="1509"/>
      <c r="BV16" s="1509"/>
      <c r="BW16" s="1509" t="str">
        <f>MID(SUVAHAVUJ!AF49,5,1)</f>
        <v xml:space="preserve"> </v>
      </c>
      <c r="BX16" s="1509"/>
      <c r="BY16" s="1509"/>
      <c r="BZ16" s="1509"/>
      <c r="CA16" s="1509"/>
      <c r="CB16" s="1509"/>
      <c r="CC16" s="1509" t="str">
        <f>MID(SUVAHAVUJ!AF49,6,1)</f>
        <v xml:space="preserve"> </v>
      </c>
      <c r="CD16" s="1509"/>
      <c r="CE16" s="1509"/>
      <c r="CF16" s="1509"/>
      <c r="CG16" s="1509"/>
      <c r="CH16" s="1509" t="str">
        <f>MID(SUVAHAVUJ!AF49,7,1)</f>
        <v xml:space="preserve"> </v>
      </c>
      <c r="CI16" s="1509"/>
      <c r="CJ16" s="1509"/>
      <c r="CK16" s="1509"/>
      <c r="CL16" s="1509"/>
      <c r="CM16" s="1509"/>
      <c r="CN16" s="1509" t="str">
        <f>MID(SUVAHAVUJ!AF49,8,1)</f>
        <v xml:space="preserve"> </v>
      </c>
      <c r="CO16" s="1509"/>
      <c r="CP16" s="1509"/>
      <c r="CQ16" s="1509"/>
      <c r="CR16" s="1509"/>
      <c r="CS16" s="1509" t="str">
        <f>MID(SUVAHAVUJ!AF49,9,1)</f>
        <v xml:space="preserve"> </v>
      </c>
      <c r="CT16" s="1509"/>
      <c r="CU16" s="1509"/>
      <c r="CV16" s="1509"/>
      <c r="CW16" s="1509"/>
      <c r="CX16" s="1509"/>
      <c r="CY16" s="1509" t="str">
        <f>MID(SUVAHAVUJ!AF49,10,1)</f>
        <v xml:space="preserve"> </v>
      </c>
      <c r="CZ16" s="1509"/>
      <c r="DA16" s="1509"/>
      <c r="DB16" s="1509"/>
      <c r="DC16" s="1509"/>
      <c r="DD16" s="1509" t="str">
        <f>MID(SUVAHAVUJ!AF49,11,1)</f>
        <v>0</v>
      </c>
      <c r="DE16" s="1509"/>
      <c r="DF16" s="1509"/>
      <c r="DG16" s="1509"/>
      <c r="DH16" s="1509"/>
      <c r="DI16" s="1525"/>
      <c r="DJ16" s="1507"/>
      <c r="DK16" s="1507"/>
      <c r="DL16" s="1507"/>
      <c r="DM16" s="1507"/>
      <c r="DN16" s="1507"/>
      <c r="DO16" s="1507"/>
      <c r="DP16" s="1507"/>
      <c r="DQ16" s="1507"/>
      <c r="DR16" s="1507"/>
      <c r="DS16" s="1507"/>
      <c r="DT16" s="1507"/>
      <c r="DU16" s="1507"/>
      <c r="DV16" s="1507"/>
      <c r="DW16" s="1507"/>
      <c r="DX16" s="1507"/>
      <c r="DY16" s="1507"/>
      <c r="DZ16" s="1507"/>
      <c r="EA16" s="1507"/>
      <c r="EB16" s="1507"/>
      <c r="EC16" s="1507"/>
      <c r="ED16" s="1507"/>
      <c r="EE16" s="1507"/>
      <c r="EF16" s="1507"/>
      <c r="EG16" s="1507"/>
      <c r="EH16" s="1507"/>
      <c r="EI16" s="1507"/>
      <c r="EJ16" s="1507"/>
      <c r="EK16" s="1507"/>
      <c r="EL16" s="1507"/>
      <c r="EM16" s="1507"/>
      <c r="EN16" s="703"/>
      <c r="EO16" s="704"/>
      <c r="EP16" s="1509" t="str">
        <f>MID(SUVAHAVUJ!AG49,1,1)</f>
        <v xml:space="preserve"> </v>
      </c>
      <c r="EQ16" s="1509"/>
      <c r="ER16" s="1509"/>
      <c r="ES16" s="1509"/>
      <c r="ET16" s="1509"/>
      <c r="EU16" s="1509"/>
      <c r="EV16" s="1509" t="str">
        <f>MID(SUVAHAVUJ!AG49,2,1)</f>
        <v xml:space="preserve"> </v>
      </c>
      <c r="EW16" s="1509"/>
      <c r="EX16" s="1509"/>
      <c r="EY16" s="1509"/>
      <c r="EZ16" s="1509"/>
      <c r="FA16" s="1509" t="str">
        <f>MID(SUVAHAVUJ!AG49,3,1)</f>
        <v xml:space="preserve"> </v>
      </c>
      <c r="FB16" s="1509"/>
      <c r="FC16" s="1509"/>
      <c r="FD16" s="1509"/>
      <c r="FE16" s="1509"/>
      <c r="FF16" s="1509"/>
      <c r="FG16" s="1509" t="str">
        <f>MID(SUVAHAVUJ!AG49,4,1)</f>
        <v xml:space="preserve"> </v>
      </c>
      <c r="FH16" s="1509"/>
      <c r="FI16" s="1509"/>
      <c r="FJ16" s="1509"/>
      <c r="FK16" s="1509"/>
      <c r="FL16" s="1509" t="str">
        <f>MID(SUVAHAVUJ!AG49,5,1)</f>
        <v xml:space="preserve"> </v>
      </c>
      <c r="FM16" s="1509"/>
      <c r="FN16" s="1509"/>
      <c r="FO16" s="1509"/>
      <c r="FP16" s="1509"/>
      <c r="FQ16" s="1509"/>
      <c r="FR16" s="1509" t="str">
        <f>MID(SUVAHAVUJ!AG49,6,1)</f>
        <v xml:space="preserve"> </v>
      </c>
      <c r="FS16" s="1509"/>
      <c r="FT16" s="1509"/>
      <c r="FU16" s="1509"/>
      <c r="FV16" s="1509"/>
      <c r="FW16" s="1509" t="str">
        <f>MID(SUVAHAVUJ!AG49,7,1)</f>
        <v xml:space="preserve"> </v>
      </c>
      <c r="FX16" s="1509"/>
      <c r="FY16" s="1509"/>
      <c r="FZ16" s="1509"/>
      <c r="GA16" s="1509"/>
      <c r="GB16" s="1509"/>
      <c r="GC16" s="1509" t="str">
        <f>MID(SUVAHAVUJ!AG49,8,1)</f>
        <v xml:space="preserve"> </v>
      </c>
      <c r="GD16" s="1509"/>
      <c r="GE16" s="1509"/>
      <c r="GF16" s="1509"/>
      <c r="GG16" s="1509"/>
      <c r="GH16" s="1509" t="str">
        <f>MID(SUVAHAVUJ!AG49,9,1)</f>
        <v xml:space="preserve"> </v>
      </c>
      <c r="GI16" s="1509"/>
      <c r="GJ16" s="1509"/>
      <c r="GK16" s="1509"/>
      <c r="GL16" s="1509"/>
      <c r="GM16" s="1509"/>
      <c r="GN16" s="1509" t="str">
        <f>MID(SUVAHAVUJ!AG49,10,1)</f>
        <v xml:space="preserve"> </v>
      </c>
      <c r="GO16" s="1509"/>
      <c r="GP16" s="1509"/>
      <c r="GQ16" s="1509"/>
      <c r="GR16" s="1509"/>
      <c r="GS16" s="1516" t="str">
        <f>MID(SUVAHAVUJ!AG49,11,1)</f>
        <v>0</v>
      </c>
      <c r="GT16" s="1516"/>
      <c r="GU16" s="1516"/>
      <c r="GV16" s="1516"/>
      <c r="GW16" s="1522"/>
    </row>
    <row r="17" spans="2:205" s="691" customFormat="1" ht="23.25" customHeight="1">
      <c r="B17" s="1521" t="s">
        <v>2506</v>
      </c>
      <c r="C17" s="1521"/>
      <c r="D17" s="1521"/>
      <c r="E17" s="1521"/>
      <c r="F17" s="1521"/>
      <c r="G17" s="1521"/>
      <c r="H17" s="1521"/>
      <c r="I17" s="1521"/>
      <c r="J17" s="1521"/>
      <c r="K17" s="1521"/>
      <c r="L17" s="1518" t="s">
        <v>3392</v>
      </c>
      <c r="M17" s="1519"/>
      <c r="N17" s="1519"/>
      <c r="O17" s="1519"/>
      <c r="P17" s="1519"/>
      <c r="Q17" s="1519"/>
      <c r="R17" s="1519"/>
      <c r="S17" s="1519"/>
      <c r="T17" s="1519"/>
      <c r="U17" s="1519"/>
      <c r="V17" s="1519"/>
      <c r="W17" s="1519"/>
      <c r="X17" s="1519"/>
      <c r="Y17" s="1519"/>
      <c r="Z17" s="1519"/>
      <c r="AA17" s="1519"/>
      <c r="AB17" s="1519"/>
      <c r="AC17" s="1519"/>
      <c r="AD17" s="1519"/>
      <c r="AE17" s="1519"/>
      <c r="AF17" s="1519"/>
      <c r="AG17" s="1519"/>
      <c r="AH17" s="1519"/>
      <c r="AI17" s="1519"/>
      <c r="AJ17" s="1519"/>
      <c r="AK17" s="1519"/>
      <c r="AL17" s="1519"/>
      <c r="AM17" s="1519"/>
      <c r="AN17" s="1519"/>
      <c r="AO17" s="1519"/>
      <c r="AP17" s="1519"/>
      <c r="AQ17" s="1520" t="s">
        <v>351</v>
      </c>
      <c r="AR17" s="1520"/>
      <c r="AS17" s="1520"/>
      <c r="AT17" s="1520"/>
      <c r="AU17" s="1520"/>
      <c r="AV17" s="1520"/>
      <c r="AW17" s="1520"/>
      <c r="AX17" s="1520"/>
      <c r="AY17" s="703"/>
      <c r="AZ17" s="704"/>
      <c r="BA17" s="1509" t="str">
        <f>MID(SUVAHAVUJ!AD50,1,1)</f>
        <v xml:space="preserve"> </v>
      </c>
      <c r="BB17" s="1509"/>
      <c r="BC17" s="1509"/>
      <c r="BD17" s="1509"/>
      <c r="BE17" s="1509"/>
      <c r="BF17" s="1509"/>
      <c r="BG17" s="1509" t="str">
        <f>MID(SUVAHAVUJ!AD50,2,1)</f>
        <v xml:space="preserve"> </v>
      </c>
      <c r="BH17" s="1509"/>
      <c r="BI17" s="1509"/>
      <c r="BJ17" s="1509"/>
      <c r="BK17" s="1509"/>
      <c r="BL17" s="1509" t="str">
        <f>MID(SUVAHAVUJ!AD50,3,1)</f>
        <v xml:space="preserve"> </v>
      </c>
      <c r="BM17" s="1509"/>
      <c r="BN17" s="1509"/>
      <c r="BO17" s="1509"/>
      <c r="BP17" s="1509"/>
      <c r="BQ17" s="1509"/>
      <c r="BR17" s="1509" t="str">
        <f>MID(SUVAHAVUJ!AD50,4,1)</f>
        <v xml:space="preserve"> </v>
      </c>
      <c r="BS17" s="1509"/>
      <c r="BT17" s="1509"/>
      <c r="BU17" s="1509"/>
      <c r="BV17" s="1509"/>
      <c r="BW17" s="1509" t="str">
        <f>MID(SUVAHAVUJ!AD50,5,1)</f>
        <v xml:space="preserve"> </v>
      </c>
      <c r="BX17" s="1509"/>
      <c r="BY17" s="1509"/>
      <c r="BZ17" s="1509"/>
      <c r="CA17" s="1509"/>
      <c r="CB17" s="1509"/>
      <c r="CC17" s="1509" t="str">
        <f>MID(SUVAHAVUJ!AD50,6,1)</f>
        <v xml:space="preserve"> </v>
      </c>
      <c r="CD17" s="1509"/>
      <c r="CE17" s="1509"/>
      <c r="CF17" s="1509"/>
      <c r="CG17" s="1509"/>
      <c r="CH17" s="1509" t="str">
        <f>MID(SUVAHAVUJ!AD50,7,1)</f>
        <v xml:space="preserve"> </v>
      </c>
      <c r="CI17" s="1509"/>
      <c r="CJ17" s="1509"/>
      <c r="CK17" s="1509"/>
      <c r="CL17" s="1509"/>
      <c r="CM17" s="1509"/>
      <c r="CN17" s="1509" t="str">
        <f>MID(SUVAHAVUJ!AD50,8,1)</f>
        <v xml:space="preserve"> </v>
      </c>
      <c r="CO17" s="1509"/>
      <c r="CP17" s="1509"/>
      <c r="CQ17" s="1509"/>
      <c r="CR17" s="1509"/>
      <c r="CS17" s="1509" t="str">
        <f>MID(SUVAHAVUJ!AD50,9,1)</f>
        <v xml:space="preserve"> </v>
      </c>
      <c r="CT17" s="1509"/>
      <c r="CU17" s="1509"/>
      <c r="CV17" s="1509"/>
      <c r="CW17" s="1509"/>
      <c r="CX17" s="1509"/>
      <c r="CY17" s="1509" t="str">
        <f>MID(SUVAHAVUJ!AD50,10,1)</f>
        <v xml:space="preserve"> </v>
      </c>
      <c r="CZ17" s="1509"/>
      <c r="DA17" s="1509"/>
      <c r="DB17" s="1509"/>
      <c r="DC17" s="1509"/>
      <c r="DD17" s="1509" t="str">
        <f>MID(SUVAHAVUJ!AD50,11,1)</f>
        <v>0</v>
      </c>
      <c r="DE17" s="1509"/>
      <c r="DF17" s="1509"/>
      <c r="DG17" s="1509"/>
      <c r="DH17" s="1509"/>
      <c r="DI17" s="1525"/>
      <c r="DJ17" s="703"/>
      <c r="DK17" s="704"/>
      <c r="DL17" s="1509" t="str">
        <f>MID(SUVAHAVUJ!AE50,1,1)</f>
        <v xml:space="preserve"> </v>
      </c>
      <c r="DM17" s="1509"/>
      <c r="DN17" s="1509"/>
      <c r="DO17" s="1509"/>
      <c r="DP17" s="1509"/>
      <c r="DQ17" s="1509"/>
      <c r="DR17" s="1509" t="str">
        <f>MID(SUVAHAVUJ!AE50,2,1)</f>
        <v xml:space="preserve"> </v>
      </c>
      <c r="DS17" s="1509"/>
      <c r="DT17" s="1509"/>
      <c r="DU17" s="1509"/>
      <c r="DV17" s="1509"/>
      <c r="DW17" s="1509" t="str">
        <f>MID(SUVAHAVUJ!AE50,3,1)</f>
        <v xml:space="preserve"> </v>
      </c>
      <c r="DX17" s="1509"/>
      <c r="DY17" s="1509"/>
      <c r="DZ17" s="1509"/>
      <c r="EA17" s="1509"/>
      <c r="EB17" s="1509"/>
      <c r="EC17" s="1509" t="str">
        <f>MID(SUVAHAVUJ!AE50,4,1)</f>
        <v xml:space="preserve"> </v>
      </c>
      <c r="ED17" s="1509"/>
      <c r="EE17" s="1509"/>
      <c r="EF17" s="1509"/>
      <c r="EG17" s="1509"/>
      <c r="EH17" s="1509" t="str">
        <f>MID(SUVAHAVUJ!AE50,5,1)</f>
        <v xml:space="preserve"> </v>
      </c>
      <c r="EI17" s="1509"/>
      <c r="EJ17" s="1509"/>
      <c r="EK17" s="1509"/>
      <c r="EL17" s="1509"/>
      <c r="EM17" s="1509"/>
      <c r="EN17" s="1509" t="str">
        <f>MID(SUVAHAVUJ!AE50,6,1)</f>
        <v xml:space="preserve"> </v>
      </c>
      <c r="EO17" s="1509"/>
      <c r="EP17" s="1509"/>
      <c r="EQ17" s="1509"/>
      <c r="ER17" s="1509"/>
      <c r="ES17" s="1509" t="str">
        <f>MID(SUVAHAVUJ!AE50,7,1)</f>
        <v xml:space="preserve"> </v>
      </c>
      <c r="ET17" s="1509"/>
      <c r="EU17" s="1509"/>
      <c r="EV17" s="1509"/>
      <c r="EW17" s="1509"/>
      <c r="EX17" s="1509"/>
      <c r="EY17" s="1509" t="str">
        <f>MID(SUVAHAVUJ!AE50,8,1)</f>
        <v xml:space="preserve"> </v>
      </c>
      <c r="EZ17" s="1509"/>
      <c r="FA17" s="1509"/>
      <c r="FB17" s="1509"/>
      <c r="FC17" s="1509"/>
      <c r="FD17" s="1509" t="str">
        <f>MID(SUVAHAVUJ!AE50,9,1)</f>
        <v xml:space="preserve"> </v>
      </c>
      <c r="FE17" s="1509"/>
      <c r="FF17" s="1509"/>
      <c r="FG17" s="1509"/>
      <c r="FH17" s="1509"/>
      <c r="FI17" s="1509"/>
      <c r="FJ17" s="1509" t="str">
        <f>MID(SUVAHAVUJ!AE50,10,1)</f>
        <v xml:space="preserve"> </v>
      </c>
      <c r="FK17" s="1509"/>
      <c r="FL17" s="1509"/>
      <c r="FM17" s="1509"/>
      <c r="FN17" s="1509"/>
      <c r="FO17" s="1516" t="str">
        <f>MID(SUVAHAVUJ!AE50,11,1)</f>
        <v>0</v>
      </c>
      <c r="FP17" s="1516"/>
      <c r="FQ17" s="1516"/>
      <c r="FR17" s="1516"/>
      <c r="FS17" s="1522"/>
      <c r="FT17" s="1506"/>
      <c r="FU17" s="1506"/>
      <c r="FV17" s="1506"/>
      <c r="FW17" s="1506"/>
      <c r="FX17" s="1506"/>
      <c r="FY17" s="1506"/>
      <c r="FZ17" s="1506"/>
      <c r="GA17" s="1506"/>
      <c r="GB17" s="1506"/>
      <c r="GC17" s="1506"/>
      <c r="GD17" s="1506"/>
      <c r="GE17" s="1506"/>
      <c r="GF17" s="1506"/>
      <c r="GG17" s="1506"/>
      <c r="GH17" s="1506"/>
      <c r="GI17" s="1506"/>
      <c r="GJ17" s="1506"/>
      <c r="GK17" s="1506"/>
      <c r="GL17" s="1506"/>
      <c r="GM17" s="1506"/>
      <c r="GN17" s="1506"/>
      <c r="GO17" s="1506"/>
      <c r="GP17" s="1506"/>
      <c r="GQ17" s="1506"/>
      <c r="GR17" s="1506"/>
      <c r="GS17" s="1506"/>
      <c r="GT17" s="1506"/>
      <c r="GU17" s="1506"/>
      <c r="GV17" s="1506"/>
      <c r="GW17" s="1506"/>
    </row>
    <row r="18" spans="2:205" ht="23.25" customHeight="1">
      <c r="B18" s="1521"/>
      <c r="C18" s="1521"/>
      <c r="D18" s="1521"/>
      <c r="E18" s="1521"/>
      <c r="F18" s="1521"/>
      <c r="G18" s="1521"/>
      <c r="H18" s="1521"/>
      <c r="I18" s="1521"/>
      <c r="J18" s="1521"/>
      <c r="K18" s="1521"/>
      <c r="L18" s="1519"/>
      <c r="M18" s="1519"/>
      <c r="N18" s="1519"/>
      <c r="O18" s="1519"/>
      <c r="P18" s="1519"/>
      <c r="Q18" s="1519"/>
      <c r="R18" s="1519"/>
      <c r="S18" s="1519"/>
      <c r="T18" s="1519"/>
      <c r="U18" s="1519"/>
      <c r="V18" s="1519"/>
      <c r="W18" s="1519"/>
      <c r="X18" s="1519"/>
      <c r="Y18" s="1519"/>
      <c r="Z18" s="1519"/>
      <c r="AA18" s="1519"/>
      <c r="AB18" s="1519"/>
      <c r="AC18" s="1519"/>
      <c r="AD18" s="1519"/>
      <c r="AE18" s="1519"/>
      <c r="AF18" s="1519"/>
      <c r="AG18" s="1519"/>
      <c r="AH18" s="1519"/>
      <c r="AI18" s="1519"/>
      <c r="AJ18" s="1519"/>
      <c r="AK18" s="1519"/>
      <c r="AL18" s="1519"/>
      <c r="AM18" s="1519"/>
      <c r="AN18" s="1519"/>
      <c r="AO18" s="1519"/>
      <c r="AP18" s="1519"/>
      <c r="AQ18" s="1520"/>
      <c r="AR18" s="1520"/>
      <c r="AS18" s="1520"/>
      <c r="AT18" s="1520"/>
      <c r="AU18" s="1520"/>
      <c r="AV18" s="1520"/>
      <c r="AW18" s="1520"/>
      <c r="AX18" s="1520"/>
      <c r="AY18" s="703"/>
      <c r="AZ18" s="704"/>
      <c r="BA18" s="1509" t="str">
        <f>MID(SUVAHAVUJ!AF50,1,1)</f>
        <v xml:space="preserve"> </v>
      </c>
      <c r="BB18" s="1509"/>
      <c r="BC18" s="1509"/>
      <c r="BD18" s="1509"/>
      <c r="BE18" s="1509"/>
      <c r="BF18" s="1509"/>
      <c r="BG18" s="1509" t="str">
        <f>MID(SUVAHAVUJ!AF50,2,1)</f>
        <v xml:space="preserve"> </v>
      </c>
      <c r="BH18" s="1509"/>
      <c r="BI18" s="1509"/>
      <c r="BJ18" s="1509"/>
      <c r="BK18" s="1509"/>
      <c r="BL18" s="1509" t="str">
        <f>MID(SUVAHAVUJ!AF50,3,1)</f>
        <v xml:space="preserve"> </v>
      </c>
      <c r="BM18" s="1509"/>
      <c r="BN18" s="1509"/>
      <c r="BO18" s="1509"/>
      <c r="BP18" s="1509"/>
      <c r="BQ18" s="1509"/>
      <c r="BR18" s="1509" t="str">
        <f>MID(SUVAHAVUJ!AF50,4,1)</f>
        <v xml:space="preserve"> </v>
      </c>
      <c r="BS18" s="1509"/>
      <c r="BT18" s="1509"/>
      <c r="BU18" s="1509"/>
      <c r="BV18" s="1509"/>
      <c r="BW18" s="1509" t="str">
        <f>MID(SUVAHAVUJ!AF50,5,1)</f>
        <v xml:space="preserve"> </v>
      </c>
      <c r="BX18" s="1509"/>
      <c r="BY18" s="1509"/>
      <c r="BZ18" s="1509"/>
      <c r="CA18" s="1509"/>
      <c r="CB18" s="1509"/>
      <c r="CC18" s="1509" t="str">
        <f>MID(SUVAHAVUJ!AF50,6,1)</f>
        <v xml:space="preserve"> </v>
      </c>
      <c r="CD18" s="1509"/>
      <c r="CE18" s="1509"/>
      <c r="CF18" s="1509"/>
      <c r="CG18" s="1509"/>
      <c r="CH18" s="1509" t="str">
        <f>MID(SUVAHAVUJ!AF50,7,1)</f>
        <v xml:space="preserve"> </v>
      </c>
      <c r="CI18" s="1509"/>
      <c r="CJ18" s="1509"/>
      <c r="CK18" s="1509"/>
      <c r="CL18" s="1509"/>
      <c r="CM18" s="1509"/>
      <c r="CN18" s="1509" t="str">
        <f>MID(SUVAHAVUJ!AF50,8,1)</f>
        <v xml:space="preserve"> </v>
      </c>
      <c r="CO18" s="1509"/>
      <c r="CP18" s="1509"/>
      <c r="CQ18" s="1509"/>
      <c r="CR18" s="1509"/>
      <c r="CS18" s="1509" t="str">
        <f>MID(SUVAHAVUJ!AF50,9,1)</f>
        <v xml:space="preserve"> </v>
      </c>
      <c r="CT18" s="1509"/>
      <c r="CU18" s="1509"/>
      <c r="CV18" s="1509"/>
      <c r="CW18" s="1509"/>
      <c r="CX18" s="1509"/>
      <c r="CY18" s="1509" t="str">
        <f>MID(SUVAHAVUJ!AF50,10,1)</f>
        <v xml:space="preserve"> </v>
      </c>
      <c r="CZ18" s="1509"/>
      <c r="DA18" s="1509"/>
      <c r="DB18" s="1509"/>
      <c r="DC18" s="1509"/>
      <c r="DD18" s="1509" t="str">
        <f>MID(SUVAHAVUJ!AF50,11,1)</f>
        <v>0</v>
      </c>
      <c r="DE18" s="1509"/>
      <c r="DF18" s="1509"/>
      <c r="DG18" s="1509"/>
      <c r="DH18" s="1509"/>
      <c r="DI18" s="1525"/>
      <c r="DJ18" s="1507"/>
      <c r="DK18" s="1507"/>
      <c r="DL18" s="1507"/>
      <c r="DM18" s="1507"/>
      <c r="DN18" s="1507"/>
      <c r="DO18" s="1507"/>
      <c r="DP18" s="1507"/>
      <c r="DQ18" s="1507"/>
      <c r="DR18" s="1507"/>
      <c r="DS18" s="1507"/>
      <c r="DT18" s="1507"/>
      <c r="DU18" s="1507"/>
      <c r="DV18" s="1507"/>
      <c r="DW18" s="1507"/>
      <c r="DX18" s="1507"/>
      <c r="DY18" s="1507"/>
      <c r="DZ18" s="1507"/>
      <c r="EA18" s="1507"/>
      <c r="EB18" s="1507"/>
      <c r="EC18" s="1507"/>
      <c r="ED18" s="1507"/>
      <c r="EE18" s="1507"/>
      <c r="EF18" s="1507"/>
      <c r="EG18" s="1507"/>
      <c r="EH18" s="1507"/>
      <c r="EI18" s="1507"/>
      <c r="EJ18" s="1507"/>
      <c r="EK18" s="1507"/>
      <c r="EL18" s="1507"/>
      <c r="EM18" s="1507"/>
      <c r="EN18" s="703"/>
      <c r="EO18" s="704"/>
      <c r="EP18" s="1509" t="str">
        <f>MID(SUVAHAVUJ!AG50,1,1)</f>
        <v xml:space="preserve"> </v>
      </c>
      <c r="EQ18" s="1509"/>
      <c r="ER18" s="1509"/>
      <c r="ES18" s="1509"/>
      <c r="ET18" s="1509"/>
      <c r="EU18" s="1509"/>
      <c r="EV18" s="1509" t="str">
        <f>MID(SUVAHAVUJ!AG50,2,1)</f>
        <v xml:space="preserve"> </v>
      </c>
      <c r="EW18" s="1509"/>
      <c r="EX18" s="1509"/>
      <c r="EY18" s="1509"/>
      <c r="EZ18" s="1509"/>
      <c r="FA18" s="1509" t="str">
        <f>MID(SUVAHAVUJ!AG50,3,1)</f>
        <v xml:space="preserve"> </v>
      </c>
      <c r="FB18" s="1509"/>
      <c r="FC18" s="1509"/>
      <c r="FD18" s="1509"/>
      <c r="FE18" s="1509"/>
      <c r="FF18" s="1509"/>
      <c r="FG18" s="1509" t="str">
        <f>MID(SUVAHAVUJ!AG50,4,1)</f>
        <v xml:space="preserve"> </v>
      </c>
      <c r="FH18" s="1509"/>
      <c r="FI18" s="1509"/>
      <c r="FJ18" s="1509"/>
      <c r="FK18" s="1509"/>
      <c r="FL18" s="1509" t="str">
        <f>MID(SUVAHAVUJ!AG50,5,1)</f>
        <v xml:space="preserve"> </v>
      </c>
      <c r="FM18" s="1509"/>
      <c r="FN18" s="1509"/>
      <c r="FO18" s="1509"/>
      <c r="FP18" s="1509"/>
      <c r="FQ18" s="1509"/>
      <c r="FR18" s="1509" t="str">
        <f>MID(SUVAHAVUJ!AG50,6,1)</f>
        <v xml:space="preserve"> </v>
      </c>
      <c r="FS18" s="1509"/>
      <c r="FT18" s="1509"/>
      <c r="FU18" s="1509"/>
      <c r="FV18" s="1509"/>
      <c r="FW18" s="1509" t="str">
        <f>MID(SUVAHAVUJ!AG50,7,1)</f>
        <v xml:space="preserve"> </v>
      </c>
      <c r="FX18" s="1509"/>
      <c r="FY18" s="1509"/>
      <c r="FZ18" s="1509"/>
      <c r="GA18" s="1509"/>
      <c r="GB18" s="1509"/>
      <c r="GC18" s="1509" t="str">
        <f>MID(SUVAHAVUJ!AG50,8,1)</f>
        <v xml:space="preserve"> </v>
      </c>
      <c r="GD18" s="1509"/>
      <c r="GE18" s="1509"/>
      <c r="GF18" s="1509"/>
      <c r="GG18" s="1509"/>
      <c r="GH18" s="1509" t="str">
        <f>MID(SUVAHAVUJ!AG50,9,1)</f>
        <v xml:space="preserve"> </v>
      </c>
      <c r="GI18" s="1509"/>
      <c r="GJ18" s="1509"/>
      <c r="GK18" s="1509"/>
      <c r="GL18" s="1509"/>
      <c r="GM18" s="1509"/>
      <c r="GN18" s="1509" t="str">
        <f>MID(SUVAHAVUJ!AG50,10,1)</f>
        <v xml:space="preserve"> </v>
      </c>
      <c r="GO18" s="1509"/>
      <c r="GP18" s="1509"/>
      <c r="GQ18" s="1509"/>
      <c r="GR18" s="1509"/>
      <c r="GS18" s="1516" t="str">
        <f>MID(SUVAHAVUJ!AG50,11,1)</f>
        <v>0</v>
      </c>
      <c r="GT18" s="1516"/>
      <c r="GU18" s="1516"/>
      <c r="GV18" s="1516"/>
      <c r="GW18" s="1522"/>
    </row>
    <row r="19" spans="2:205" s="691" customFormat="1" ht="23.25" customHeight="1">
      <c r="B19" s="1521" t="s">
        <v>2508</v>
      </c>
      <c r="C19" s="1521"/>
      <c r="D19" s="1521"/>
      <c r="E19" s="1521"/>
      <c r="F19" s="1521"/>
      <c r="G19" s="1521"/>
      <c r="H19" s="1521"/>
      <c r="I19" s="1521"/>
      <c r="J19" s="1521"/>
      <c r="K19" s="1521"/>
      <c r="L19" s="1518" t="s">
        <v>3393</v>
      </c>
      <c r="M19" s="1519"/>
      <c r="N19" s="1519"/>
      <c r="O19" s="1519"/>
      <c r="P19" s="1519"/>
      <c r="Q19" s="1519"/>
      <c r="R19" s="1519"/>
      <c r="S19" s="1519"/>
      <c r="T19" s="1519"/>
      <c r="U19" s="1519"/>
      <c r="V19" s="1519"/>
      <c r="W19" s="1519"/>
      <c r="X19" s="1519"/>
      <c r="Y19" s="1519"/>
      <c r="Z19" s="1519"/>
      <c r="AA19" s="1519"/>
      <c r="AB19" s="1519"/>
      <c r="AC19" s="1519"/>
      <c r="AD19" s="1519"/>
      <c r="AE19" s="1519"/>
      <c r="AF19" s="1519"/>
      <c r="AG19" s="1519"/>
      <c r="AH19" s="1519"/>
      <c r="AI19" s="1519"/>
      <c r="AJ19" s="1519"/>
      <c r="AK19" s="1519"/>
      <c r="AL19" s="1519"/>
      <c r="AM19" s="1519"/>
      <c r="AN19" s="1519"/>
      <c r="AO19" s="1519"/>
      <c r="AP19" s="1519"/>
      <c r="AQ19" s="1520" t="s">
        <v>355</v>
      </c>
      <c r="AR19" s="1520"/>
      <c r="AS19" s="1520"/>
      <c r="AT19" s="1520"/>
      <c r="AU19" s="1520"/>
      <c r="AV19" s="1520"/>
      <c r="AW19" s="1520"/>
      <c r="AX19" s="1520"/>
      <c r="AY19" s="703"/>
      <c r="AZ19" s="704"/>
      <c r="BA19" s="1509" t="str">
        <f>MID(SUVAHAVUJ!AD51,1,1)</f>
        <v xml:space="preserve"> </v>
      </c>
      <c r="BB19" s="1509"/>
      <c r="BC19" s="1509"/>
      <c r="BD19" s="1509"/>
      <c r="BE19" s="1509"/>
      <c r="BF19" s="1509"/>
      <c r="BG19" s="1509" t="str">
        <f>MID(SUVAHAVUJ!AD51,2,1)</f>
        <v xml:space="preserve"> </v>
      </c>
      <c r="BH19" s="1509"/>
      <c r="BI19" s="1509"/>
      <c r="BJ19" s="1509"/>
      <c r="BK19" s="1509"/>
      <c r="BL19" s="1509" t="str">
        <f>MID(SUVAHAVUJ!AD51,3,1)</f>
        <v xml:space="preserve"> </v>
      </c>
      <c r="BM19" s="1509"/>
      <c r="BN19" s="1509"/>
      <c r="BO19" s="1509"/>
      <c r="BP19" s="1509"/>
      <c r="BQ19" s="1509"/>
      <c r="BR19" s="1509" t="str">
        <f>MID(SUVAHAVUJ!AD51,4,1)</f>
        <v xml:space="preserve"> </v>
      </c>
      <c r="BS19" s="1509"/>
      <c r="BT19" s="1509"/>
      <c r="BU19" s="1509"/>
      <c r="BV19" s="1509"/>
      <c r="BW19" s="1509" t="str">
        <f>MID(SUVAHAVUJ!AD51,5,1)</f>
        <v xml:space="preserve"> </v>
      </c>
      <c r="BX19" s="1509"/>
      <c r="BY19" s="1509"/>
      <c r="BZ19" s="1509"/>
      <c r="CA19" s="1509"/>
      <c r="CB19" s="1509"/>
      <c r="CC19" s="1509" t="str">
        <f>MID(SUVAHAVUJ!AD51,6,1)</f>
        <v xml:space="preserve"> </v>
      </c>
      <c r="CD19" s="1509"/>
      <c r="CE19" s="1509"/>
      <c r="CF19" s="1509"/>
      <c r="CG19" s="1509"/>
      <c r="CH19" s="1509" t="str">
        <f>MID(SUVAHAVUJ!AD51,7,1)</f>
        <v xml:space="preserve"> </v>
      </c>
      <c r="CI19" s="1509"/>
      <c r="CJ19" s="1509"/>
      <c r="CK19" s="1509"/>
      <c r="CL19" s="1509"/>
      <c r="CM19" s="1509"/>
      <c r="CN19" s="1509" t="str">
        <f>MID(SUVAHAVUJ!AD51,8,1)</f>
        <v xml:space="preserve"> </v>
      </c>
      <c r="CO19" s="1509"/>
      <c r="CP19" s="1509"/>
      <c r="CQ19" s="1509"/>
      <c r="CR19" s="1509"/>
      <c r="CS19" s="1509" t="str">
        <f>MID(SUVAHAVUJ!AD51,9,1)</f>
        <v xml:space="preserve"> </v>
      </c>
      <c r="CT19" s="1509"/>
      <c r="CU19" s="1509"/>
      <c r="CV19" s="1509"/>
      <c r="CW19" s="1509"/>
      <c r="CX19" s="1509"/>
      <c r="CY19" s="1509" t="str">
        <f>MID(SUVAHAVUJ!AD51,10,1)</f>
        <v xml:space="preserve"> </v>
      </c>
      <c r="CZ19" s="1509"/>
      <c r="DA19" s="1509"/>
      <c r="DB19" s="1509"/>
      <c r="DC19" s="1509"/>
      <c r="DD19" s="1509" t="str">
        <f>MID(SUVAHAVUJ!AD51,11,1)</f>
        <v>0</v>
      </c>
      <c r="DE19" s="1509"/>
      <c r="DF19" s="1509"/>
      <c r="DG19" s="1509"/>
      <c r="DH19" s="1509"/>
      <c r="DI19" s="1525"/>
      <c r="DJ19" s="703"/>
      <c r="DK19" s="704"/>
      <c r="DL19" s="1509" t="str">
        <f>MID(SUVAHAVUJ!AE51,1,1)</f>
        <v xml:space="preserve"> </v>
      </c>
      <c r="DM19" s="1509"/>
      <c r="DN19" s="1509"/>
      <c r="DO19" s="1509"/>
      <c r="DP19" s="1509"/>
      <c r="DQ19" s="1509"/>
      <c r="DR19" s="1509" t="str">
        <f>MID(SUVAHAVUJ!AE51,2,1)</f>
        <v xml:space="preserve"> </v>
      </c>
      <c r="DS19" s="1509"/>
      <c r="DT19" s="1509"/>
      <c r="DU19" s="1509"/>
      <c r="DV19" s="1509"/>
      <c r="DW19" s="1509" t="str">
        <f>MID(SUVAHAVUJ!AE51,3,1)</f>
        <v xml:space="preserve"> </v>
      </c>
      <c r="DX19" s="1509"/>
      <c r="DY19" s="1509"/>
      <c r="DZ19" s="1509"/>
      <c r="EA19" s="1509"/>
      <c r="EB19" s="1509"/>
      <c r="EC19" s="1509" t="str">
        <f>MID(SUVAHAVUJ!AE51,4,1)</f>
        <v xml:space="preserve"> </v>
      </c>
      <c r="ED19" s="1509"/>
      <c r="EE19" s="1509"/>
      <c r="EF19" s="1509"/>
      <c r="EG19" s="1509"/>
      <c r="EH19" s="1509" t="str">
        <f>MID(SUVAHAVUJ!AE51,5,1)</f>
        <v xml:space="preserve"> </v>
      </c>
      <c r="EI19" s="1509"/>
      <c r="EJ19" s="1509"/>
      <c r="EK19" s="1509"/>
      <c r="EL19" s="1509"/>
      <c r="EM19" s="1509"/>
      <c r="EN19" s="1509" t="str">
        <f>MID(SUVAHAVUJ!AE51,6,1)</f>
        <v xml:space="preserve"> </v>
      </c>
      <c r="EO19" s="1509"/>
      <c r="EP19" s="1509"/>
      <c r="EQ19" s="1509"/>
      <c r="ER19" s="1509"/>
      <c r="ES19" s="1509" t="str">
        <f>MID(SUVAHAVUJ!AE51,7,1)</f>
        <v xml:space="preserve"> </v>
      </c>
      <c r="ET19" s="1509"/>
      <c r="EU19" s="1509"/>
      <c r="EV19" s="1509"/>
      <c r="EW19" s="1509"/>
      <c r="EX19" s="1509"/>
      <c r="EY19" s="1509" t="str">
        <f>MID(SUVAHAVUJ!AE51,8,1)</f>
        <v xml:space="preserve"> </v>
      </c>
      <c r="EZ19" s="1509"/>
      <c r="FA19" s="1509"/>
      <c r="FB19" s="1509"/>
      <c r="FC19" s="1509"/>
      <c r="FD19" s="1509" t="str">
        <f>MID(SUVAHAVUJ!AE51,9,1)</f>
        <v xml:space="preserve"> </v>
      </c>
      <c r="FE19" s="1509"/>
      <c r="FF19" s="1509"/>
      <c r="FG19" s="1509"/>
      <c r="FH19" s="1509"/>
      <c r="FI19" s="1509"/>
      <c r="FJ19" s="1509" t="str">
        <f>MID(SUVAHAVUJ!AE51,10,1)</f>
        <v xml:space="preserve"> </v>
      </c>
      <c r="FK19" s="1509"/>
      <c r="FL19" s="1509"/>
      <c r="FM19" s="1509"/>
      <c r="FN19" s="1509"/>
      <c r="FO19" s="1516" t="str">
        <f>MID(SUVAHAVUJ!AE51,11,1)</f>
        <v>0</v>
      </c>
      <c r="FP19" s="1516"/>
      <c r="FQ19" s="1516"/>
      <c r="FR19" s="1516"/>
      <c r="FS19" s="1522"/>
      <c r="FT19" s="1506"/>
      <c r="FU19" s="1506"/>
      <c r="FV19" s="1506"/>
      <c r="FW19" s="1506"/>
      <c r="FX19" s="1506"/>
      <c r="FY19" s="1506"/>
      <c r="FZ19" s="1506"/>
      <c r="GA19" s="1506"/>
      <c r="GB19" s="1506"/>
      <c r="GC19" s="1506"/>
      <c r="GD19" s="1506"/>
      <c r="GE19" s="1506"/>
      <c r="GF19" s="1506"/>
      <c r="GG19" s="1506"/>
      <c r="GH19" s="1506"/>
      <c r="GI19" s="1506"/>
      <c r="GJ19" s="1506"/>
      <c r="GK19" s="1506"/>
      <c r="GL19" s="1506"/>
      <c r="GM19" s="1506"/>
      <c r="GN19" s="1506"/>
      <c r="GO19" s="1506"/>
      <c r="GP19" s="1506"/>
      <c r="GQ19" s="1506"/>
      <c r="GR19" s="1506"/>
      <c r="GS19" s="1506"/>
      <c r="GT19" s="1506"/>
      <c r="GU19" s="1506"/>
      <c r="GV19" s="1506"/>
      <c r="GW19" s="1506"/>
    </row>
    <row r="20" spans="2:205" ht="24" customHeight="1">
      <c r="B20" s="1521"/>
      <c r="C20" s="1521"/>
      <c r="D20" s="1521"/>
      <c r="E20" s="1521"/>
      <c r="F20" s="1521"/>
      <c r="G20" s="1521"/>
      <c r="H20" s="1521"/>
      <c r="I20" s="1521"/>
      <c r="J20" s="1521"/>
      <c r="K20" s="1521"/>
      <c r="L20" s="1519"/>
      <c r="M20" s="1519"/>
      <c r="N20" s="1519"/>
      <c r="O20" s="1519"/>
      <c r="P20" s="1519"/>
      <c r="Q20" s="1519"/>
      <c r="R20" s="1519"/>
      <c r="S20" s="1519"/>
      <c r="T20" s="1519"/>
      <c r="U20" s="1519"/>
      <c r="V20" s="1519"/>
      <c r="W20" s="1519"/>
      <c r="X20" s="1519"/>
      <c r="Y20" s="1519"/>
      <c r="Z20" s="1519"/>
      <c r="AA20" s="1519"/>
      <c r="AB20" s="1519"/>
      <c r="AC20" s="1519"/>
      <c r="AD20" s="1519"/>
      <c r="AE20" s="1519"/>
      <c r="AF20" s="1519"/>
      <c r="AG20" s="1519"/>
      <c r="AH20" s="1519"/>
      <c r="AI20" s="1519"/>
      <c r="AJ20" s="1519"/>
      <c r="AK20" s="1519"/>
      <c r="AL20" s="1519"/>
      <c r="AM20" s="1519"/>
      <c r="AN20" s="1519"/>
      <c r="AO20" s="1519"/>
      <c r="AP20" s="1519"/>
      <c r="AQ20" s="1520"/>
      <c r="AR20" s="1520"/>
      <c r="AS20" s="1520"/>
      <c r="AT20" s="1520"/>
      <c r="AU20" s="1520"/>
      <c r="AV20" s="1520"/>
      <c r="AW20" s="1520"/>
      <c r="AX20" s="1520"/>
      <c r="AY20" s="703"/>
      <c r="AZ20" s="704"/>
      <c r="BA20" s="1509" t="str">
        <f>MID(SUVAHAVUJ!AF51,1,1)</f>
        <v xml:space="preserve"> </v>
      </c>
      <c r="BB20" s="1509"/>
      <c r="BC20" s="1509"/>
      <c r="BD20" s="1509"/>
      <c r="BE20" s="1509"/>
      <c r="BF20" s="1509"/>
      <c r="BG20" s="1509" t="str">
        <f>MID(SUVAHAVUJ!AF51,2,1)</f>
        <v xml:space="preserve"> </v>
      </c>
      <c r="BH20" s="1509"/>
      <c r="BI20" s="1509"/>
      <c r="BJ20" s="1509"/>
      <c r="BK20" s="1509"/>
      <c r="BL20" s="1509" t="str">
        <f>MID(SUVAHAVUJ!AF51,3,1)</f>
        <v xml:space="preserve"> </v>
      </c>
      <c r="BM20" s="1509"/>
      <c r="BN20" s="1509"/>
      <c r="BO20" s="1509"/>
      <c r="BP20" s="1509"/>
      <c r="BQ20" s="1509"/>
      <c r="BR20" s="1509" t="str">
        <f>MID(SUVAHAVUJ!AF51,4,1)</f>
        <v xml:space="preserve"> </v>
      </c>
      <c r="BS20" s="1509"/>
      <c r="BT20" s="1509"/>
      <c r="BU20" s="1509"/>
      <c r="BV20" s="1509"/>
      <c r="BW20" s="1509" t="str">
        <f>MID(SUVAHAVUJ!AF51,5,1)</f>
        <v xml:space="preserve"> </v>
      </c>
      <c r="BX20" s="1509"/>
      <c r="BY20" s="1509"/>
      <c r="BZ20" s="1509"/>
      <c r="CA20" s="1509"/>
      <c r="CB20" s="1509"/>
      <c r="CC20" s="1509" t="str">
        <f>MID(SUVAHAVUJ!AF51,6,1)</f>
        <v xml:space="preserve"> </v>
      </c>
      <c r="CD20" s="1509"/>
      <c r="CE20" s="1509"/>
      <c r="CF20" s="1509"/>
      <c r="CG20" s="1509"/>
      <c r="CH20" s="1509" t="str">
        <f>MID(SUVAHAVUJ!AF51,7,1)</f>
        <v xml:space="preserve"> </v>
      </c>
      <c r="CI20" s="1509"/>
      <c r="CJ20" s="1509"/>
      <c r="CK20" s="1509"/>
      <c r="CL20" s="1509"/>
      <c r="CM20" s="1509"/>
      <c r="CN20" s="1509" t="str">
        <f>MID(SUVAHAVUJ!AF51,8,1)</f>
        <v xml:space="preserve"> </v>
      </c>
      <c r="CO20" s="1509"/>
      <c r="CP20" s="1509"/>
      <c r="CQ20" s="1509"/>
      <c r="CR20" s="1509"/>
      <c r="CS20" s="1509" t="str">
        <f>MID(SUVAHAVUJ!AF51,9,1)</f>
        <v xml:space="preserve"> </v>
      </c>
      <c r="CT20" s="1509"/>
      <c r="CU20" s="1509"/>
      <c r="CV20" s="1509"/>
      <c r="CW20" s="1509"/>
      <c r="CX20" s="1509"/>
      <c r="CY20" s="1509" t="str">
        <f>MID(SUVAHAVUJ!AF51,10,1)</f>
        <v xml:space="preserve"> </v>
      </c>
      <c r="CZ20" s="1509"/>
      <c r="DA20" s="1509"/>
      <c r="DB20" s="1509"/>
      <c r="DC20" s="1509"/>
      <c r="DD20" s="1509" t="str">
        <f>MID(SUVAHAVUJ!AF51,11,1)</f>
        <v>0</v>
      </c>
      <c r="DE20" s="1509"/>
      <c r="DF20" s="1509"/>
      <c r="DG20" s="1509"/>
      <c r="DH20" s="1509"/>
      <c r="DI20" s="1525"/>
      <c r="DJ20" s="1507"/>
      <c r="DK20" s="1507"/>
      <c r="DL20" s="1507"/>
      <c r="DM20" s="1507"/>
      <c r="DN20" s="1507"/>
      <c r="DO20" s="1507"/>
      <c r="DP20" s="1507"/>
      <c r="DQ20" s="1507"/>
      <c r="DR20" s="1507"/>
      <c r="DS20" s="1507"/>
      <c r="DT20" s="1507"/>
      <c r="DU20" s="1507"/>
      <c r="DV20" s="1507"/>
      <c r="DW20" s="1507"/>
      <c r="DX20" s="1507"/>
      <c r="DY20" s="1507"/>
      <c r="DZ20" s="1507"/>
      <c r="EA20" s="1507"/>
      <c r="EB20" s="1507"/>
      <c r="EC20" s="1507"/>
      <c r="ED20" s="1507"/>
      <c r="EE20" s="1507"/>
      <c r="EF20" s="1507"/>
      <c r="EG20" s="1507"/>
      <c r="EH20" s="1507"/>
      <c r="EI20" s="1507"/>
      <c r="EJ20" s="1507"/>
      <c r="EK20" s="1507"/>
      <c r="EL20" s="1507"/>
      <c r="EM20" s="1507"/>
      <c r="EN20" s="703"/>
      <c r="EO20" s="704"/>
      <c r="EP20" s="1509" t="str">
        <f>MID(SUVAHAVUJ!AG51,1,1)</f>
        <v xml:space="preserve"> </v>
      </c>
      <c r="EQ20" s="1509"/>
      <c r="ER20" s="1509"/>
      <c r="ES20" s="1509"/>
      <c r="ET20" s="1509"/>
      <c r="EU20" s="1509"/>
      <c r="EV20" s="1509" t="str">
        <f>MID(SUVAHAVUJ!AG51,2,1)</f>
        <v xml:space="preserve"> </v>
      </c>
      <c r="EW20" s="1509"/>
      <c r="EX20" s="1509"/>
      <c r="EY20" s="1509"/>
      <c r="EZ20" s="1509"/>
      <c r="FA20" s="1509" t="str">
        <f>MID(SUVAHAVUJ!AG51,3,1)</f>
        <v xml:space="preserve"> </v>
      </c>
      <c r="FB20" s="1509"/>
      <c r="FC20" s="1509"/>
      <c r="FD20" s="1509"/>
      <c r="FE20" s="1509"/>
      <c r="FF20" s="1509"/>
      <c r="FG20" s="1509" t="str">
        <f>MID(SUVAHAVUJ!AG51,4,1)</f>
        <v xml:space="preserve"> </v>
      </c>
      <c r="FH20" s="1509"/>
      <c r="FI20" s="1509"/>
      <c r="FJ20" s="1509"/>
      <c r="FK20" s="1509"/>
      <c r="FL20" s="1509" t="str">
        <f>MID(SUVAHAVUJ!AG51,5,1)</f>
        <v xml:space="preserve"> </v>
      </c>
      <c r="FM20" s="1509"/>
      <c r="FN20" s="1509"/>
      <c r="FO20" s="1509"/>
      <c r="FP20" s="1509"/>
      <c r="FQ20" s="1509"/>
      <c r="FR20" s="1509" t="str">
        <f>MID(SUVAHAVUJ!AG51,6,1)</f>
        <v xml:space="preserve"> </v>
      </c>
      <c r="FS20" s="1509"/>
      <c r="FT20" s="1509"/>
      <c r="FU20" s="1509"/>
      <c r="FV20" s="1509"/>
      <c r="FW20" s="1509" t="str">
        <f>MID(SUVAHAVUJ!AG51,7,1)</f>
        <v xml:space="preserve"> </v>
      </c>
      <c r="FX20" s="1509"/>
      <c r="FY20" s="1509"/>
      <c r="FZ20" s="1509"/>
      <c r="GA20" s="1509"/>
      <c r="GB20" s="1509"/>
      <c r="GC20" s="1509" t="str">
        <f>MID(SUVAHAVUJ!AG51,8,1)</f>
        <v xml:space="preserve"> </v>
      </c>
      <c r="GD20" s="1509"/>
      <c r="GE20" s="1509"/>
      <c r="GF20" s="1509"/>
      <c r="GG20" s="1509"/>
      <c r="GH20" s="1509" t="str">
        <f>MID(SUVAHAVUJ!AG51,9,1)</f>
        <v xml:space="preserve"> </v>
      </c>
      <c r="GI20" s="1509"/>
      <c r="GJ20" s="1509"/>
      <c r="GK20" s="1509"/>
      <c r="GL20" s="1509"/>
      <c r="GM20" s="1509"/>
      <c r="GN20" s="1509" t="str">
        <f>MID(SUVAHAVUJ!AG51,10,1)</f>
        <v xml:space="preserve"> </v>
      </c>
      <c r="GO20" s="1509"/>
      <c r="GP20" s="1509"/>
      <c r="GQ20" s="1509"/>
      <c r="GR20" s="1509"/>
      <c r="GS20" s="1516" t="str">
        <f>MID(SUVAHAVUJ!AG51,11,1)</f>
        <v>0</v>
      </c>
      <c r="GT20" s="1516"/>
      <c r="GU20" s="1516"/>
      <c r="GV20" s="1516"/>
      <c r="GW20" s="1522"/>
    </row>
    <row r="21" spans="2:205" s="691" customFormat="1" ht="23.25" customHeight="1">
      <c r="B21" s="1521" t="s">
        <v>2512</v>
      </c>
      <c r="C21" s="1521"/>
      <c r="D21" s="1521"/>
      <c r="E21" s="1521"/>
      <c r="F21" s="1521"/>
      <c r="G21" s="1521"/>
      <c r="H21" s="1521"/>
      <c r="I21" s="1521"/>
      <c r="J21" s="1521"/>
      <c r="K21" s="1521"/>
      <c r="L21" s="1518" t="s">
        <v>3394</v>
      </c>
      <c r="M21" s="1519"/>
      <c r="N21" s="1519"/>
      <c r="O21" s="1519"/>
      <c r="P21" s="1519"/>
      <c r="Q21" s="1519"/>
      <c r="R21" s="1519"/>
      <c r="S21" s="1519"/>
      <c r="T21" s="1519"/>
      <c r="U21" s="1519"/>
      <c r="V21" s="1519"/>
      <c r="W21" s="1519"/>
      <c r="X21" s="1519"/>
      <c r="Y21" s="1519"/>
      <c r="Z21" s="1519"/>
      <c r="AA21" s="1519"/>
      <c r="AB21" s="1519"/>
      <c r="AC21" s="1519"/>
      <c r="AD21" s="1519"/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20" t="s">
        <v>360</v>
      </c>
      <c r="AR21" s="1520"/>
      <c r="AS21" s="1520"/>
      <c r="AT21" s="1520"/>
      <c r="AU21" s="1520"/>
      <c r="AV21" s="1520"/>
      <c r="AW21" s="1520"/>
      <c r="AX21" s="1520"/>
      <c r="AY21" s="703"/>
      <c r="AZ21" s="704"/>
      <c r="BA21" s="1509" t="str">
        <f>MID(SUVAHAVUJ!AD52,1,1)</f>
        <v xml:space="preserve"> </v>
      </c>
      <c r="BB21" s="1509"/>
      <c r="BC21" s="1509"/>
      <c r="BD21" s="1509"/>
      <c r="BE21" s="1509"/>
      <c r="BF21" s="1509"/>
      <c r="BG21" s="1509" t="str">
        <f>MID(SUVAHAVUJ!AD52,2,1)</f>
        <v xml:space="preserve"> </v>
      </c>
      <c r="BH21" s="1509"/>
      <c r="BI21" s="1509"/>
      <c r="BJ21" s="1509"/>
      <c r="BK21" s="1509"/>
      <c r="BL21" s="1509" t="str">
        <f>MID(SUVAHAVUJ!AD52,3,1)</f>
        <v xml:space="preserve"> </v>
      </c>
      <c r="BM21" s="1509"/>
      <c r="BN21" s="1509"/>
      <c r="BO21" s="1509"/>
      <c r="BP21" s="1509"/>
      <c r="BQ21" s="1509"/>
      <c r="BR21" s="1509" t="str">
        <f>MID(SUVAHAVUJ!AD52,4,1)</f>
        <v xml:space="preserve"> </v>
      </c>
      <c r="BS21" s="1509"/>
      <c r="BT21" s="1509"/>
      <c r="BU21" s="1509"/>
      <c r="BV21" s="1509"/>
      <c r="BW21" s="1509" t="str">
        <f>MID(SUVAHAVUJ!AD52,5,1)</f>
        <v xml:space="preserve"> </v>
      </c>
      <c r="BX21" s="1509"/>
      <c r="BY21" s="1509"/>
      <c r="BZ21" s="1509"/>
      <c r="CA21" s="1509"/>
      <c r="CB21" s="1509"/>
      <c r="CC21" s="1509" t="str">
        <f>MID(SUVAHAVUJ!AD52,6,1)</f>
        <v xml:space="preserve"> </v>
      </c>
      <c r="CD21" s="1509"/>
      <c r="CE21" s="1509"/>
      <c r="CF21" s="1509"/>
      <c r="CG21" s="1509"/>
      <c r="CH21" s="1509" t="str">
        <f>MID(SUVAHAVUJ!AD52,7,1)</f>
        <v xml:space="preserve"> </v>
      </c>
      <c r="CI21" s="1509"/>
      <c r="CJ21" s="1509"/>
      <c r="CK21" s="1509"/>
      <c r="CL21" s="1509"/>
      <c r="CM21" s="1509"/>
      <c r="CN21" s="1509" t="str">
        <f>MID(SUVAHAVUJ!AD52,8,1)</f>
        <v xml:space="preserve"> </v>
      </c>
      <c r="CO21" s="1509"/>
      <c r="CP21" s="1509"/>
      <c r="CQ21" s="1509"/>
      <c r="CR21" s="1509"/>
      <c r="CS21" s="1509" t="str">
        <f>MID(SUVAHAVUJ!AD52,9,1)</f>
        <v xml:space="preserve"> </v>
      </c>
      <c r="CT21" s="1509"/>
      <c r="CU21" s="1509"/>
      <c r="CV21" s="1509"/>
      <c r="CW21" s="1509"/>
      <c r="CX21" s="1509"/>
      <c r="CY21" s="1509" t="str">
        <f>MID(SUVAHAVUJ!AD52,10,1)</f>
        <v xml:space="preserve"> </v>
      </c>
      <c r="CZ21" s="1509"/>
      <c r="DA21" s="1509"/>
      <c r="DB21" s="1509"/>
      <c r="DC21" s="1509"/>
      <c r="DD21" s="1509" t="str">
        <f>MID(SUVAHAVUJ!AD52,11,1)</f>
        <v>0</v>
      </c>
      <c r="DE21" s="1509"/>
      <c r="DF21" s="1509"/>
      <c r="DG21" s="1509"/>
      <c r="DH21" s="1509"/>
      <c r="DI21" s="1525"/>
      <c r="DJ21" s="703"/>
      <c r="DK21" s="704"/>
      <c r="DL21" s="1509" t="str">
        <f>MID(SUVAHAVUJ!AE52,1,1)</f>
        <v xml:space="preserve"> </v>
      </c>
      <c r="DM21" s="1509"/>
      <c r="DN21" s="1509"/>
      <c r="DO21" s="1509"/>
      <c r="DP21" s="1509"/>
      <c r="DQ21" s="1509"/>
      <c r="DR21" s="1509" t="str">
        <f>MID(SUVAHAVUJ!AE52,2,1)</f>
        <v xml:space="preserve"> </v>
      </c>
      <c r="DS21" s="1509"/>
      <c r="DT21" s="1509"/>
      <c r="DU21" s="1509"/>
      <c r="DV21" s="1509"/>
      <c r="DW21" s="1509" t="str">
        <f>MID(SUVAHAVUJ!AE52,3,1)</f>
        <v xml:space="preserve"> </v>
      </c>
      <c r="DX21" s="1509"/>
      <c r="DY21" s="1509"/>
      <c r="DZ21" s="1509"/>
      <c r="EA21" s="1509"/>
      <c r="EB21" s="1509"/>
      <c r="EC21" s="1509" t="str">
        <f>MID(SUVAHAVUJ!AE52,4,1)</f>
        <v xml:space="preserve"> </v>
      </c>
      <c r="ED21" s="1509"/>
      <c r="EE21" s="1509"/>
      <c r="EF21" s="1509"/>
      <c r="EG21" s="1509"/>
      <c r="EH21" s="1509" t="str">
        <f>MID(SUVAHAVUJ!AE52,5,1)</f>
        <v xml:space="preserve"> </v>
      </c>
      <c r="EI21" s="1509"/>
      <c r="EJ21" s="1509"/>
      <c r="EK21" s="1509"/>
      <c r="EL21" s="1509"/>
      <c r="EM21" s="1509"/>
      <c r="EN21" s="1509" t="str">
        <f>MID(SUVAHAVUJ!AE52,6,1)</f>
        <v xml:space="preserve"> </v>
      </c>
      <c r="EO21" s="1509"/>
      <c r="EP21" s="1509"/>
      <c r="EQ21" s="1509"/>
      <c r="ER21" s="1509"/>
      <c r="ES21" s="1509" t="str">
        <f>MID(SUVAHAVUJ!AE52,7,1)</f>
        <v xml:space="preserve"> </v>
      </c>
      <c r="ET21" s="1509"/>
      <c r="EU21" s="1509"/>
      <c r="EV21" s="1509"/>
      <c r="EW21" s="1509"/>
      <c r="EX21" s="1509"/>
      <c r="EY21" s="1509" t="str">
        <f>MID(SUVAHAVUJ!AE52,8,1)</f>
        <v xml:space="preserve"> </v>
      </c>
      <c r="EZ21" s="1509"/>
      <c r="FA21" s="1509"/>
      <c r="FB21" s="1509"/>
      <c r="FC21" s="1509"/>
      <c r="FD21" s="1509" t="str">
        <f>MID(SUVAHAVUJ!AE52,9,1)</f>
        <v xml:space="preserve"> </v>
      </c>
      <c r="FE21" s="1509"/>
      <c r="FF21" s="1509"/>
      <c r="FG21" s="1509"/>
      <c r="FH21" s="1509"/>
      <c r="FI21" s="1509"/>
      <c r="FJ21" s="1509" t="str">
        <f>MID(SUVAHAVUJ!AE52,10,1)</f>
        <v xml:space="preserve"> </v>
      </c>
      <c r="FK21" s="1509"/>
      <c r="FL21" s="1509"/>
      <c r="FM21" s="1509"/>
      <c r="FN21" s="1509"/>
      <c r="FO21" s="1516" t="str">
        <f>MID(SUVAHAVUJ!AE52,11,1)</f>
        <v>0</v>
      </c>
      <c r="FP21" s="1516"/>
      <c r="FQ21" s="1516"/>
      <c r="FR21" s="1516"/>
      <c r="FS21" s="1522"/>
      <c r="FT21" s="1506"/>
      <c r="FU21" s="1506"/>
      <c r="FV21" s="1506"/>
      <c r="FW21" s="1506"/>
      <c r="FX21" s="1506"/>
      <c r="FY21" s="1506"/>
      <c r="FZ21" s="1506"/>
      <c r="GA21" s="1506"/>
      <c r="GB21" s="1506"/>
      <c r="GC21" s="1506"/>
      <c r="GD21" s="1506"/>
      <c r="GE21" s="1506"/>
      <c r="GF21" s="1506"/>
      <c r="GG21" s="1506"/>
      <c r="GH21" s="1506"/>
      <c r="GI21" s="1506"/>
      <c r="GJ21" s="1506"/>
      <c r="GK21" s="1506"/>
      <c r="GL21" s="1506"/>
      <c r="GM21" s="1506"/>
      <c r="GN21" s="1506"/>
      <c r="GO21" s="1506"/>
      <c r="GP21" s="1506"/>
      <c r="GQ21" s="1506"/>
      <c r="GR21" s="1506"/>
      <c r="GS21" s="1506"/>
      <c r="GT21" s="1506"/>
      <c r="GU21" s="1506"/>
      <c r="GV21" s="1506"/>
      <c r="GW21" s="1506"/>
    </row>
    <row r="22" spans="2:205" ht="23.25" customHeight="1">
      <c r="B22" s="1521"/>
      <c r="C22" s="1521"/>
      <c r="D22" s="1521"/>
      <c r="E22" s="1521"/>
      <c r="F22" s="1521"/>
      <c r="G22" s="1521"/>
      <c r="H22" s="1521"/>
      <c r="I22" s="1521"/>
      <c r="J22" s="1521"/>
      <c r="K22" s="1521"/>
      <c r="L22" s="1519"/>
      <c r="M22" s="1519"/>
      <c r="N22" s="1519"/>
      <c r="O22" s="1519"/>
      <c r="P22" s="1519"/>
      <c r="Q22" s="1519"/>
      <c r="R22" s="1519"/>
      <c r="S22" s="1519"/>
      <c r="T22" s="1519"/>
      <c r="U22" s="1519"/>
      <c r="V22" s="1519"/>
      <c r="W22" s="1519"/>
      <c r="X22" s="1519"/>
      <c r="Y22" s="1519"/>
      <c r="Z22" s="1519"/>
      <c r="AA22" s="1519"/>
      <c r="AB22" s="1519"/>
      <c r="AC22" s="1519"/>
      <c r="AD22" s="1519"/>
      <c r="AE22" s="1519"/>
      <c r="AF22" s="1519"/>
      <c r="AG22" s="1519"/>
      <c r="AH22" s="1519"/>
      <c r="AI22" s="1519"/>
      <c r="AJ22" s="1519"/>
      <c r="AK22" s="1519"/>
      <c r="AL22" s="1519"/>
      <c r="AM22" s="1519"/>
      <c r="AN22" s="1519"/>
      <c r="AO22" s="1519"/>
      <c r="AP22" s="1519"/>
      <c r="AQ22" s="1520"/>
      <c r="AR22" s="1520"/>
      <c r="AS22" s="1520"/>
      <c r="AT22" s="1520"/>
      <c r="AU22" s="1520"/>
      <c r="AV22" s="1520"/>
      <c r="AW22" s="1520"/>
      <c r="AX22" s="1520"/>
      <c r="AY22" s="703"/>
      <c r="AZ22" s="704"/>
      <c r="BA22" s="1509" t="str">
        <f>MID(SUVAHAVUJ!AF52,1,1)</f>
        <v xml:space="preserve"> </v>
      </c>
      <c r="BB22" s="1509"/>
      <c r="BC22" s="1509"/>
      <c r="BD22" s="1509"/>
      <c r="BE22" s="1509"/>
      <c r="BF22" s="1509"/>
      <c r="BG22" s="1509" t="str">
        <f>MID(SUVAHAVUJ!AF52,2,1)</f>
        <v xml:space="preserve"> </v>
      </c>
      <c r="BH22" s="1509"/>
      <c r="BI22" s="1509"/>
      <c r="BJ22" s="1509"/>
      <c r="BK22" s="1509"/>
      <c r="BL22" s="1509" t="str">
        <f>MID(SUVAHAVUJ!AF52,3,1)</f>
        <v xml:space="preserve"> </v>
      </c>
      <c r="BM22" s="1509"/>
      <c r="BN22" s="1509"/>
      <c r="BO22" s="1509"/>
      <c r="BP22" s="1509"/>
      <c r="BQ22" s="1509"/>
      <c r="BR22" s="1509" t="str">
        <f>MID(SUVAHAVUJ!AF52,4,1)</f>
        <v xml:space="preserve"> </v>
      </c>
      <c r="BS22" s="1509"/>
      <c r="BT22" s="1509"/>
      <c r="BU22" s="1509"/>
      <c r="BV22" s="1509"/>
      <c r="BW22" s="1509" t="str">
        <f>MID(SUVAHAVUJ!AF52,5,1)</f>
        <v xml:space="preserve"> </v>
      </c>
      <c r="BX22" s="1509"/>
      <c r="BY22" s="1509"/>
      <c r="BZ22" s="1509"/>
      <c r="CA22" s="1509"/>
      <c r="CB22" s="1509"/>
      <c r="CC22" s="1509" t="str">
        <f>MID(SUVAHAVUJ!AF52,6,1)</f>
        <v xml:space="preserve"> </v>
      </c>
      <c r="CD22" s="1509"/>
      <c r="CE22" s="1509"/>
      <c r="CF22" s="1509"/>
      <c r="CG22" s="1509"/>
      <c r="CH22" s="1509" t="str">
        <f>MID(SUVAHAVUJ!AF52,7,1)</f>
        <v xml:space="preserve"> </v>
      </c>
      <c r="CI22" s="1509"/>
      <c r="CJ22" s="1509"/>
      <c r="CK22" s="1509"/>
      <c r="CL22" s="1509"/>
      <c r="CM22" s="1509"/>
      <c r="CN22" s="1509" t="str">
        <f>MID(SUVAHAVUJ!AF52,8,1)</f>
        <v xml:space="preserve"> </v>
      </c>
      <c r="CO22" s="1509"/>
      <c r="CP22" s="1509"/>
      <c r="CQ22" s="1509"/>
      <c r="CR22" s="1509"/>
      <c r="CS22" s="1509" t="str">
        <f>MID(SUVAHAVUJ!AF52,9,1)</f>
        <v xml:space="preserve"> </v>
      </c>
      <c r="CT22" s="1509"/>
      <c r="CU22" s="1509"/>
      <c r="CV22" s="1509"/>
      <c r="CW22" s="1509"/>
      <c r="CX22" s="1509"/>
      <c r="CY22" s="1509" t="str">
        <f>MID(SUVAHAVUJ!AF52,10,1)</f>
        <v xml:space="preserve"> </v>
      </c>
      <c r="CZ22" s="1509"/>
      <c r="DA22" s="1509"/>
      <c r="DB22" s="1509"/>
      <c r="DC22" s="1509"/>
      <c r="DD22" s="1509" t="str">
        <f>MID(SUVAHAVUJ!AF52,11,1)</f>
        <v>0</v>
      </c>
      <c r="DE22" s="1509"/>
      <c r="DF22" s="1509"/>
      <c r="DG22" s="1509"/>
      <c r="DH22" s="1509"/>
      <c r="DI22" s="1525"/>
      <c r="DJ22" s="1507"/>
      <c r="DK22" s="1507"/>
      <c r="DL22" s="1507"/>
      <c r="DM22" s="1507"/>
      <c r="DN22" s="1507"/>
      <c r="DO22" s="1507"/>
      <c r="DP22" s="1507"/>
      <c r="DQ22" s="1507"/>
      <c r="DR22" s="1507"/>
      <c r="DS22" s="1507"/>
      <c r="DT22" s="1507"/>
      <c r="DU22" s="1507"/>
      <c r="DV22" s="1507"/>
      <c r="DW22" s="1507"/>
      <c r="DX22" s="1507"/>
      <c r="DY22" s="1507"/>
      <c r="DZ22" s="1507"/>
      <c r="EA22" s="1507"/>
      <c r="EB22" s="1507"/>
      <c r="EC22" s="1507"/>
      <c r="ED22" s="1507"/>
      <c r="EE22" s="1507"/>
      <c r="EF22" s="1507"/>
      <c r="EG22" s="1507"/>
      <c r="EH22" s="1507"/>
      <c r="EI22" s="1507"/>
      <c r="EJ22" s="1507"/>
      <c r="EK22" s="1507"/>
      <c r="EL22" s="1507"/>
      <c r="EM22" s="1507"/>
      <c r="EN22" s="703"/>
      <c r="EO22" s="704"/>
      <c r="EP22" s="1509" t="str">
        <f>MID(SUVAHAVUJ!AG52,1,1)</f>
        <v xml:space="preserve"> </v>
      </c>
      <c r="EQ22" s="1509"/>
      <c r="ER22" s="1509"/>
      <c r="ES22" s="1509"/>
      <c r="ET22" s="1509"/>
      <c r="EU22" s="1509"/>
      <c r="EV22" s="1509" t="str">
        <f>MID(SUVAHAVUJ!AG52,2,1)</f>
        <v xml:space="preserve"> </v>
      </c>
      <c r="EW22" s="1509"/>
      <c r="EX22" s="1509"/>
      <c r="EY22" s="1509"/>
      <c r="EZ22" s="1509"/>
      <c r="FA22" s="1509" t="str">
        <f>MID(SUVAHAVUJ!AG52,3,1)</f>
        <v xml:space="preserve"> </v>
      </c>
      <c r="FB22" s="1509"/>
      <c r="FC22" s="1509"/>
      <c r="FD22" s="1509"/>
      <c r="FE22" s="1509"/>
      <c r="FF22" s="1509"/>
      <c r="FG22" s="1509" t="str">
        <f>MID(SUVAHAVUJ!AG52,4,1)</f>
        <v xml:space="preserve"> </v>
      </c>
      <c r="FH22" s="1509"/>
      <c r="FI22" s="1509"/>
      <c r="FJ22" s="1509"/>
      <c r="FK22" s="1509"/>
      <c r="FL22" s="1509" t="str">
        <f>MID(SUVAHAVUJ!AG52,5,1)</f>
        <v xml:space="preserve"> </v>
      </c>
      <c r="FM22" s="1509"/>
      <c r="FN22" s="1509"/>
      <c r="FO22" s="1509"/>
      <c r="FP22" s="1509"/>
      <c r="FQ22" s="1509"/>
      <c r="FR22" s="1509" t="str">
        <f>MID(SUVAHAVUJ!AG52,6,1)</f>
        <v xml:space="preserve"> </v>
      </c>
      <c r="FS22" s="1509"/>
      <c r="FT22" s="1509"/>
      <c r="FU22" s="1509"/>
      <c r="FV22" s="1509"/>
      <c r="FW22" s="1509" t="str">
        <f>MID(SUVAHAVUJ!AG52,7,1)</f>
        <v xml:space="preserve"> </v>
      </c>
      <c r="FX22" s="1509"/>
      <c r="FY22" s="1509"/>
      <c r="FZ22" s="1509"/>
      <c r="GA22" s="1509"/>
      <c r="GB22" s="1509"/>
      <c r="GC22" s="1509" t="str">
        <f>MID(SUVAHAVUJ!AG52,8,1)</f>
        <v xml:space="preserve"> </v>
      </c>
      <c r="GD22" s="1509"/>
      <c r="GE22" s="1509"/>
      <c r="GF22" s="1509"/>
      <c r="GG22" s="1509"/>
      <c r="GH22" s="1509" t="str">
        <f>MID(SUVAHAVUJ!AG52,9,1)</f>
        <v xml:space="preserve"> </v>
      </c>
      <c r="GI22" s="1509"/>
      <c r="GJ22" s="1509"/>
      <c r="GK22" s="1509"/>
      <c r="GL22" s="1509"/>
      <c r="GM22" s="1509"/>
      <c r="GN22" s="1509" t="str">
        <f>MID(SUVAHAVUJ!AG52,10,1)</f>
        <v xml:space="preserve"> </v>
      </c>
      <c r="GO22" s="1509"/>
      <c r="GP22" s="1509"/>
      <c r="GQ22" s="1509"/>
      <c r="GR22" s="1509"/>
      <c r="GS22" s="1516" t="str">
        <f>MID(SUVAHAVUJ!AG52,11,1)</f>
        <v>0</v>
      </c>
      <c r="GT22" s="1516"/>
      <c r="GU22" s="1516"/>
      <c r="GV22" s="1516"/>
      <c r="GW22" s="1522"/>
    </row>
    <row r="23" spans="2:205" s="691" customFormat="1" ht="23.25" customHeight="1">
      <c r="B23" s="1521" t="s">
        <v>2516</v>
      </c>
      <c r="C23" s="1521"/>
      <c r="D23" s="1521"/>
      <c r="E23" s="1521"/>
      <c r="F23" s="1521"/>
      <c r="G23" s="1521"/>
      <c r="H23" s="1521"/>
      <c r="I23" s="1521"/>
      <c r="J23" s="1521"/>
      <c r="K23" s="1521"/>
      <c r="L23" s="1518" t="s">
        <v>3395</v>
      </c>
      <c r="M23" s="1519"/>
      <c r="N23" s="1519"/>
      <c r="O23" s="1519"/>
      <c r="P23" s="1519"/>
      <c r="Q23" s="1519"/>
      <c r="R23" s="1519"/>
      <c r="S23" s="1519"/>
      <c r="T23" s="1519"/>
      <c r="U23" s="1519"/>
      <c r="V23" s="1519"/>
      <c r="W23" s="1519"/>
      <c r="X23" s="1519"/>
      <c r="Y23" s="1519"/>
      <c r="Z23" s="1519"/>
      <c r="AA23" s="1519"/>
      <c r="AB23" s="1519"/>
      <c r="AC23" s="1519"/>
      <c r="AD23" s="1519"/>
      <c r="AE23" s="1519"/>
      <c r="AF23" s="1519"/>
      <c r="AG23" s="1519"/>
      <c r="AH23" s="1519"/>
      <c r="AI23" s="1519"/>
      <c r="AJ23" s="1519"/>
      <c r="AK23" s="1519"/>
      <c r="AL23" s="1519"/>
      <c r="AM23" s="1519"/>
      <c r="AN23" s="1519"/>
      <c r="AO23" s="1519"/>
      <c r="AP23" s="1519"/>
      <c r="AQ23" s="1520" t="s">
        <v>371</v>
      </c>
      <c r="AR23" s="1520"/>
      <c r="AS23" s="1520"/>
      <c r="AT23" s="1520"/>
      <c r="AU23" s="1520"/>
      <c r="AV23" s="1520"/>
      <c r="AW23" s="1520"/>
      <c r="AX23" s="1520"/>
      <c r="AY23" s="703"/>
      <c r="AZ23" s="704"/>
      <c r="BA23" s="1509" t="str">
        <f>MID(SUVAHAVUJ!AD53,1,1)</f>
        <v xml:space="preserve"> </v>
      </c>
      <c r="BB23" s="1509"/>
      <c r="BC23" s="1509"/>
      <c r="BD23" s="1509"/>
      <c r="BE23" s="1509"/>
      <c r="BF23" s="1509"/>
      <c r="BG23" s="1509" t="str">
        <f>MID(SUVAHAVUJ!AD53,2,1)</f>
        <v xml:space="preserve"> </v>
      </c>
      <c r="BH23" s="1509"/>
      <c r="BI23" s="1509"/>
      <c r="BJ23" s="1509"/>
      <c r="BK23" s="1509"/>
      <c r="BL23" s="1509" t="str">
        <f>MID(SUVAHAVUJ!AD53,3,1)</f>
        <v xml:space="preserve"> </v>
      </c>
      <c r="BM23" s="1509"/>
      <c r="BN23" s="1509"/>
      <c r="BO23" s="1509"/>
      <c r="BP23" s="1509"/>
      <c r="BQ23" s="1509"/>
      <c r="BR23" s="1509" t="str">
        <f>MID(SUVAHAVUJ!AD53,4,1)</f>
        <v xml:space="preserve"> </v>
      </c>
      <c r="BS23" s="1509"/>
      <c r="BT23" s="1509"/>
      <c r="BU23" s="1509"/>
      <c r="BV23" s="1509"/>
      <c r="BW23" s="1509" t="str">
        <f>MID(SUVAHAVUJ!AD53,5,1)</f>
        <v xml:space="preserve"> </v>
      </c>
      <c r="BX23" s="1509"/>
      <c r="BY23" s="1509"/>
      <c r="BZ23" s="1509"/>
      <c r="CA23" s="1509"/>
      <c r="CB23" s="1509"/>
      <c r="CC23" s="1509" t="str">
        <f>MID(SUVAHAVUJ!AD53,6,1)</f>
        <v xml:space="preserve"> </v>
      </c>
      <c r="CD23" s="1509"/>
      <c r="CE23" s="1509"/>
      <c r="CF23" s="1509"/>
      <c r="CG23" s="1509"/>
      <c r="CH23" s="1509" t="str">
        <f>MID(SUVAHAVUJ!AD53,7,1)</f>
        <v xml:space="preserve"> </v>
      </c>
      <c r="CI23" s="1509"/>
      <c r="CJ23" s="1509"/>
      <c r="CK23" s="1509"/>
      <c r="CL23" s="1509"/>
      <c r="CM23" s="1509"/>
      <c r="CN23" s="1509" t="str">
        <f>MID(SUVAHAVUJ!AD53,8,1)</f>
        <v xml:space="preserve"> </v>
      </c>
      <c r="CO23" s="1509"/>
      <c r="CP23" s="1509"/>
      <c r="CQ23" s="1509"/>
      <c r="CR23" s="1509"/>
      <c r="CS23" s="1509" t="str">
        <f>MID(SUVAHAVUJ!AD53,9,1)</f>
        <v xml:space="preserve"> </v>
      </c>
      <c r="CT23" s="1509"/>
      <c r="CU23" s="1509"/>
      <c r="CV23" s="1509"/>
      <c r="CW23" s="1509"/>
      <c r="CX23" s="1509"/>
      <c r="CY23" s="1509" t="str">
        <f>MID(SUVAHAVUJ!AD53,10,1)</f>
        <v xml:space="preserve"> </v>
      </c>
      <c r="CZ23" s="1509"/>
      <c r="DA23" s="1509"/>
      <c r="DB23" s="1509"/>
      <c r="DC23" s="1509"/>
      <c r="DD23" s="1509" t="str">
        <f>MID(SUVAHAVUJ!AD53,11,1)</f>
        <v>0</v>
      </c>
      <c r="DE23" s="1509"/>
      <c r="DF23" s="1509"/>
      <c r="DG23" s="1509"/>
      <c r="DH23" s="1509"/>
      <c r="DI23" s="1525"/>
      <c r="DJ23" s="703"/>
      <c r="DK23" s="704"/>
      <c r="DL23" s="1509" t="str">
        <f>MID(SUVAHAVUJ!AE53,1,1)</f>
        <v xml:space="preserve"> </v>
      </c>
      <c r="DM23" s="1509"/>
      <c r="DN23" s="1509"/>
      <c r="DO23" s="1509"/>
      <c r="DP23" s="1509"/>
      <c r="DQ23" s="1509"/>
      <c r="DR23" s="1509" t="str">
        <f>MID(SUVAHAVUJ!AE53,2,1)</f>
        <v xml:space="preserve"> </v>
      </c>
      <c r="DS23" s="1509"/>
      <c r="DT23" s="1509"/>
      <c r="DU23" s="1509"/>
      <c r="DV23" s="1509"/>
      <c r="DW23" s="1509" t="str">
        <f>MID(SUVAHAVUJ!AE53,3,1)</f>
        <v xml:space="preserve"> </v>
      </c>
      <c r="DX23" s="1509"/>
      <c r="DY23" s="1509"/>
      <c r="DZ23" s="1509"/>
      <c r="EA23" s="1509"/>
      <c r="EB23" s="1509"/>
      <c r="EC23" s="1509" t="str">
        <f>MID(SUVAHAVUJ!AE53,4,1)</f>
        <v xml:space="preserve"> </v>
      </c>
      <c r="ED23" s="1509"/>
      <c r="EE23" s="1509"/>
      <c r="EF23" s="1509"/>
      <c r="EG23" s="1509"/>
      <c r="EH23" s="1509" t="str">
        <f>MID(SUVAHAVUJ!AE53,5,1)</f>
        <v xml:space="preserve"> </v>
      </c>
      <c r="EI23" s="1509"/>
      <c r="EJ23" s="1509"/>
      <c r="EK23" s="1509"/>
      <c r="EL23" s="1509"/>
      <c r="EM23" s="1509"/>
      <c r="EN23" s="1509" t="str">
        <f>MID(SUVAHAVUJ!AE53,6,1)</f>
        <v xml:space="preserve"> </v>
      </c>
      <c r="EO23" s="1509"/>
      <c r="EP23" s="1509"/>
      <c r="EQ23" s="1509"/>
      <c r="ER23" s="1509"/>
      <c r="ES23" s="1509" t="str">
        <f>MID(SUVAHAVUJ!AE53,7,1)</f>
        <v xml:space="preserve"> </v>
      </c>
      <c r="ET23" s="1509"/>
      <c r="EU23" s="1509"/>
      <c r="EV23" s="1509"/>
      <c r="EW23" s="1509"/>
      <c r="EX23" s="1509"/>
      <c r="EY23" s="1509" t="str">
        <f>MID(SUVAHAVUJ!AE53,8,1)</f>
        <v xml:space="preserve"> </v>
      </c>
      <c r="EZ23" s="1509"/>
      <c r="FA23" s="1509"/>
      <c r="FB23" s="1509"/>
      <c r="FC23" s="1509"/>
      <c r="FD23" s="1509" t="str">
        <f>MID(SUVAHAVUJ!AE53,9,1)</f>
        <v xml:space="preserve"> </v>
      </c>
      <c r="FE23" s="1509"/>
      <c r="FF23" s="1509"/>
      <c r="FG23" s="1509"/>
      <c r="FH23" s="1509"/>
      <c r="FI23" s="1509"/>
      <c r="FJ23" s="1509" t="str">
        <f>MID(SUVAHAVUJ!AE53,10,1)</f>
        <v xml:space="preserve"> </v>
      </c>
      <c r="FK23" s="1509"/>
      <c r="FL23" s="1509"/>
      <c r="FM23" s="1509"/>
      <c r="FN23" s="1509"/>
      <c r="FO23" s="1516" t="str">
        <f>MID(SUVAHAVUJ!AE53,11,1)</f>
        <v>0</v>
      </c>
      <c r="FP23" s="1516"/>
      <c r="FQ23" s="1516"/>
      <c r="FR23" s="1516"/>
      <c r="FS23" s="1522"/>
      <c r="FT23" s="1506"/>
      <c r="FU23" s="1506"/>
      <c r="FV23" s="1506"/>
      <c r="FW23" s="1506"/>
      <c r="FX23" s="1506"/>
      <c r="FY23" s="1506"/>
      <c r="FZ23" s="1506"/>
      <c r="GA23" s="1506"/>
      <c r="GB23" s="1506"/>
      <c r="GC23" s="1506"/>
      <c r="GD23" s="1506"/>
      <c r="GE23" s="1506"/>
      <c r="GF23" s="1506"/>
      <c r="GG23" s="1506"/>
      <c r="GH23" s="1506"/>
      <c r="GI23" s="1506"/>
      <c r="GJ23" s="1506"/>
      <c r="GK23" s="1506"/>
      <c r="GL23" s="1506"/>
      <c r="GM23" s="1506"/>
      <c r="GN23" s="1506"/>
      <c r="GO23" s="1506"/>
      <c r="GP23" s="1506"/>
      <c r="GQ23" s="1506"/>
      <c r="GR23" s="1506"/>
      <c r="GS23" s="1506"/>
      <c r="GT23" s="1506"/>
      <c r="GU23" s="1506"/>
      <c r="GV23" s="1506"/>
      <c r="GW23" s="1506"/>
    </row>
    <row r="24" spans="2:205" ht="23.25" customHeight="1">
      <c r="B24" s="1521"/>
      <c r="C24" s="1521"/>
      <c r="D24" s="1521"/>
      <c r="E24" s="1521"/>
      <c r="F24" s="1521"/>
      <c r="G24" s="1521"/>
      <c r="H24" s="1521"/>
      <c r="I24" s="1521"/>
      <c r="J24" s="1521"/>
      <c r="K24" s="1521"/>
      <c r="L24" s="1519"/>
      <c r="M24" s="1519"/>
      <c r="N24" s="1519"/>
      <c r="O24" s="1519"/>
      <c r="P24" s="1519"/>
      <c r="Q24" s="1519"/>
      <c r="R24" s="1519"/>
      <c r="S24" s="1519"/>
      <c r="T24" s="1519"/>
      <c r="U24" s="1519"/>
      <c r="V24" s="1519"/>
      <c r="W24" s="1519"/>
      <c r="X24" s="1519"/>
      <c r="Y24" s="1519"/>
      <c r="Z24" s="1519"/>
      <c r="AA24" s="1519"/>
      <c r="AB24" s="1519"/>
      <c r="AC24" s="1519"/>
      <c r="AD24" s="1519"/>
      <c r="AE24" s="1519"/>
      <c r="AF24" s="1519"/>
      <c r="AG24" s="1519"/>
      <c r="AH24" s="1519"/>
      <c r="AI24" s="1519"/>
      <c r="AJ24" s="1519"/>
      <c r="AK24" s="1519"/>
      <c r="AL24" s="1519"/>
      <c r="AM24" s="1519"/>
      <c r="AN24" s="1519"/>
      <c r="AO24" s="1519"/>
      <c r="AP24" s="1519"/>
      <c r="AQ24" s="1520"/>
      <c r="AR24" s="1520"/>
      <c r="AS24" s="1520"/>
      <c r="AT24" s="1520"/>
      <c r="AU24" s="1520"/>
      <c r="AV24" s="1520"/>
      <c r="AW24" s="1520"/>
      <c r="AX24" s="1520"/>
      <c r="AY24" s="703"/>
      <c r="AZ24" s="704"/>
      <c r="BA24" s="1509" t="str">
        <f>MID(SUVAHAVUJ!AF53,1,1)</f>
        <v xml:space="preserve"> </v>
      </c>
      <c r="BB24" s="1509"/>
      <c r="BC24" s="1509"/>
      <c r="BD24" s="1509"/>
      <c r="BE24" s="1509"/>
      <c r="BF24" s="1509"/>
      <c r="BG24" s="1509" t="str">
        <f>MID(SUVAHAVUJ!AF53,2,1)</f>
        <v xml:space="preserve"> </v>
      </c>
      <c r="BH24" s="1509"/>
      <c r="BI24" s="1509"/>
      <c r="BJ24" s="1509"/>
      <c r="BK24" s="1509"/>
      <c r="BL24" s="1509" t="str">
        <f>MID(SUVAHAVUJ!AF53,3,1)</f>
        <v xml:space="preserve"> </v>
      </c>
      <c r="BM24" s="1509"/>
      <c r="BN24" s="1509"/>
      <c r="BO24" s="1509"/>
      <c r="BP24" s="1509"/>
      <c r="BQ24" s="1509"/>
      <c r="BR24" s="1509" t="str">
        <f>MID(SUVAHAVUJ!AF53,4,1)</f>
        <v xml:space="preserve"> </v>
      </c>
      <c r="BS24" s="1509"/>
      <c r="BT24" s="1509"/>
      <c r="BU24" s="1509"/>
      <c r="BV24" s="1509"/>
      <c r="BW24" s="1509" t="str">
        <f>MID(SUVAHAVUJ!AF53,5,1)</f>
        <v xml:space="preserve"> </v>
      </c>
      <c r="BX24" s="1509"/>
      <c r="BY24" s="1509"/>
      <c r="BZ24" s="1509"/>
      <c r="CA24" s="1509"/>
      <c r="CB24" s="1509"/>
      <c r="CC24" s="1509" t="str">
        <f>MID(SUVAHAVUJ!AF53,6,1)</f>
        <v xml:space="preserve"> </v>
      </c>
      <c r="CD24" s="1509"/>
      <c r="CE24" s="1509"/>
      <c r="CF24" s="1509"/>
      <c r="CG24" s="1509"/>
      <c r="CH24" s="1509" t="str">
        <f>MID(SUVAHAVUJ!AF53,7,1)</f>
        <v xml:space="preserve"> </v>
      </c>
      <c r="CI24" s="1509"/>
      <c r="CJ24" s="1509"/>
      <c r="CK24" s="1509"/>
      <c r="CL24" s="1509"/>
      <c r="CM24" s="1509"/>
      <c r="CN24" s="1509" t="str">
        <f>MID(SUVAHAVUJ!AF53,8,1)</f>
        <v xml:space="preserve"> </v>
      </c>
      <c r="CO24" s="1509"/>
      <c r="CP24" s="1509"/>
      <c r="CQ24" s="1509"/>
      <c r="CR24" s="1509"/>
      <c r="CS24" s="1509" t="str">
        <f>MID(SUVAHAVUJ!AF53,9,1)</f>
        <v xml:space="preserve"> </v>
      </c>
      <c r="CT24" s="1509"/>
      <c r="CU24" s="1509"/>
      <c r="CV24" s="1509"/>
      <c r="CW24" s="1509"/>
      <c r="CX24" s="1509"/>
      <c r="CY24" s="1509" t="str">
        <f>MID(SUVAHAVUJ!AF53,10,1)</f>
        <v xml:space="preserve"> </v>
      </c>
      <c r="CZ24" s="1509"/>
      <c r="DA24" s="1509"/>
      <c r="DB24" s="1509"/>
      <c r="DC24" s="1509"/>
      <c r="DD24" s="1509" t="str">
        <f>MID(SUVAHAVUJ!AF53,11,1)</f>
        <v>0</v>
      </c>
      <c r="DE24" s="1509"/>
      <c r="DF24" s="1509"/>
      <c r="DG24" s="1509"/>
      <c r="DH24" s="1509"/>
      <c r="DI24" s="1525"/>
      <c r="DJ24" s="1507"/>
      <c r="DK24" s="1507"/>
      <c r="DL24" s="1507"/>
      <c r="DM24" s="1507"/>
      <c r="DN24" s="1507"/>
      <c r="DO24" s="1507"/>
      <c r="DP24" s="1507"/>
      <c r="DQ24" s="1507"/>
      <c r="DR24" s="1507"/>
      <c r="DS24" s="1507"/>
      <c r="DT24" s="1507"/>
      <c r="DU24" s="1507"/>
      <c r="DV24" s="1507"/>
      <c r="DW24" s="1507"/>
      <c r="DX24" s="1507"/>
      <c r="DY24" s="1507"/>
      <c r="DZ24" s="1507"/>
      <c r="EA24" s="1507"/>
      <c r="EB24" s="1507"/>
      <c r="EC24" s="1507"/>
      <c r="ED24" s="1507"/>
      <c r="EE24" s="1507"/>
      <c r="EF24" s="1507"/>
      <c r="EG24" s="1507"/>
      <c r="EH24" s="1507"/>
      <c r="EI24" s="1507"/>
      <c r="EJ24" s="1507"/>
      <c r="EK24" s="1507"/>
      <c r="EL24" s="1507"/>
      <c r="EM24" s="1507"/>
      <c r="EN24" s="703"/>
      <c r="EO24" s="704"/>
      <c r="EP24" s="1509" t="str">
        <f>MID(SUVAHAVUJ!AG53,1,1)</f>
        <v xml:space="preserve"> </v>
      </c>
      <c r="EQ24" s="1509"/>
      <c r="ER24" s="1509"/>
      <c r="ES24" s="1509"/>
      <c r="ET24" s="1509"/>
      <c r="EU24" s="1509"/>
      <c r="EV24" s="1509" t="str">
        <f>MID(SUVAHAVUJ!AG53,2,1)</f>
        <v xml:space="preserve"> </v>
      </c>
      <c r="EW24" s="1509"/>
      <c r="EX24" s="1509"/>
      <c r="EY24" s="1509"/>
      <c r="EZ24" s="1509"/>
      <c r="FA24" s="1509" t="str">
        <f>MID(SUVAHAVUJ!AG53,3,1)</f>
        <v xml:space="preserve"> </v>
      </c>
      <c r="FB24" s="1509"/>
      <c r="FC24" s="1509"/>
      <c r="FD24" s="1509"/>
      <c r="FE24" s="1509"/>
      <c r="FF24" s="1509"/>
      <c r="FG24" s="1509" t="str">
        <f>MID(SUVAHAVUJ!AG53,4,1)</f>
        <v xml:space="preserve"> </v>
      </c>
      <c r="FH24" s="1509"/>
      <c r="FI24" s="1509"/>
      <c r="FJ24" s="1509"/>
      <c r="FK24" s="1509"/>
      <c r="FL24" s="1509" t="str">
        <f>MID(SUVAHAVUJ!AG53,5,1)</f>
        <v xml:space="preserve"> </v>
      </c>
      <c r="FM24" s="1509"/>
      <c r="FN24" s="1509"/>
      <c r="FO24" s="1509"/>
      <c r="FP24" s="1509"/>
      <c r="FQ24" s="1509"/>
      <c r="FR24" s="1509" t="str">
        <f>MID(SUVAHAVUJ!AG53,6,1)</f>
        <v xml:space="preserve"> </v>
      </c>
      <c r="FS24" s="1509"/>
      <c r="FT24" s="1509"/>
      <c r="FU24" s="1509"/>
      <c r="FV24" s="1509"/>
      <c r="FW24" s="1509" t="str">
        <f>MID(SUVAHAVUJ!AG53,7,1)</f>
        <v xml:space="preserve"> </v>
      </c>
      <c r="FX24" s="1509"/>
      <c r="FY24" s="1509"/>
      <c r="FZ24" s="1509"/>
      <c r="GA24" s="1509"/>
      <c r="GB24" s="1509"/>
      <c r="GC24" s="1509" t="str">
        <f>MID(SUVAHAVUJ!AG53,8,1)</f>
        <v xml:space="preserve"> </v>
      </c>
      <c r="GD24" s="1509"/>
      <c r="GE24" s="1509"/>
      <c r="GF24" s="1509"/>
      <c r="GG24" s="1509"/>
      <c r="GH24" s="1509" t="str">
        <f>MID(SUVAHAVUJ!AG53,9,1)</f>
        <v xml:space="preserve"> </v>
      </c>
      <c r="GI24" s="1509"/>
      <c r="GJ24" s="1509"/>
      <c r="GK24" s="1509"/>
      <c r="GL24" s="1509"/>
      <c r="GM24" s="1509"/>
      <c r="GN24" s="1509" t="str">
        <f>MID(SUVAHAVUJ!AG53,10,1)</f>
        <v xml:space="preserve"> </v>
      </c>
      <c r="GO24" s="1509"/>
      <c r="GP24" s="1509"/>
      <c r="GQ24" s="1509"/>
      <c r="GR24" s="1509"/>
      <c r="GS24" s="1516" t="str">
        <f>MID(SUVAHAVUJ!AG53,11,1)</f>
        <v>0</v>
      </c>
      <c r="GT24" s="1516"/>
      <c r="GU24" s="1516"/>
      <c r="GV24" s="1516"/>
      <c r="GW24" s="1522"/>
    </row>
    <row r="25" spans="2:205" s="691" customFormat="1" ht="23.25" customHeight="1">
      <c r="B25" s="1521" t="s">
        <v>2545</v>
      </c>
      <c r="C25" s="1521"/>
      <c r="D25" s="1521"/>
      <c r="E25" s="1521"/>
      <c r="F25" s="1521"/>
      <c r="G25" s="1521"/>
      <c r="H25" s="1521"/>
      <c r="I25" s="1521"/>
      <c r="J25" s="1521"/>
      <c r="K25" s="1521"/>
      <c r="L25" s="1523" t="s">
        <v>3396</v>
      </c>
      <c r="M25" s="1524"/>
      <c r="N25" s="1524"/>
      <c r="O25" s="1524"/>
      <c r="P25" s="1524"/>
      <c r="Q25" s="1524"/>
      <c r="R25" s="1524"/>
      <c r="S25" s="1524"/>
      <c r="T25" s="1524"/>
      <c r="U25" s="1524"/>
      <c r="V25" s="1524"/>
      <c r="W25" s="1524"/>
      <c r="X25" s="1524"/>
      <c r="Y25" s="1524"/>
      <c r="Z25" s="1524"/>
      <c r="AA25" s="1524"/>
      <c r="AB25" s="1524"/>
      <c r="AC25" s="1524"/>
      <c r="AD25" s="1524"/>
      <c r="AE25" s="1524"/>
      <c r="AF25" s="1524"/>
      <c r="AG25" s="1524"/>
      <c r="AH25" s="1524"/>
      <c r="AI25" s="1524"/>
      <c r="AJ25" s="1524"/>
      <c r="AK25" s="1524"/>
      <c r="AL25" s="1524"/>
      <c r="AM25" s="1524"/>
      <c r="AN25" s="1524"/>
      <c r="AO25" s="1524"/>
      <c r="AP25" s="1524"/>
      <c r="AQ25" s="1520" t="s">
        <v>382</v>
      </c>
      <c r="AR25" s="1520"/>
      <c r="AS25" s="1520"/>
      <c r="AT25" s="1520"/>
      <c r="AU25" s="1520"/>
      <c r="AV25" s="1520"/>
      <c r="AW25" s="1520"/>
      <c r="AX25" s="1520"/>
      <c r="AY25" s="703"/>
      <c r="AZ25" s="704"/>
      <c r="BA25" s="1509" t="str">
        <f>MID(SUVAHAVUJ!AD54,1,1)</f>
        <v xml:space="preserve"> </v>
      </c>
      <c r="BB25" s="1509"/>
      <c r="BC25" s="1509"/>
      <c r="BD25" s="1509"/>
      <c r="BE25" s="1509"/>
      <c r="BF25" s="1509"/>
      <c r="BG25" s="1509" t="str">
        <f>MID(SUVAHAVUJ!AD54,2,1)</f>
        <v xml:space="preserve"> </v>
      </c>
      <c r="BH25" s="1509"/>
      <c r="BI25" s="1509"/>
      <c r="BJ25" s="1509"/>
      <c r="BK25" s="1509"/>
      <c r="BL25" s="1509" t="str">
        <f>MID(SUVAHAVUJ!AD54,3,1)</f>
        <v xml:space="preserve"> </v>
      </c>
      <c r="BM25" s="1509"/>
      <c r="BN25" s="1509"/>
      <c r="BO25" s="1509"/>
      <c r="BP25" s="1509"/>
      <c r="BQ25" s="1509"/>
      <c r="BR25" s="1509" t="str">
        <f>MID(SUVAHAVUJ!AD54,4,1)</f>
        <v xml:space="preserve"> </v>
      </c>
      <c r="BS25" s="1509"/>
      <c r="BT25" s="1509"/>
      <c r="BU25" s="1509"/>
      <c r="BV25" s="1509"/>
      <c r="BW25" s="1509" t="str">
        <f>MID(SUVAHAVUJ!AD54,5,1)</f>
        <v xml:space="preserve"> </v>
      </c>
      <c r="BX25" s="1509"/>
      <c r="BY25" s="1509"/>
      <c r="BZ25" s="1509"/>
      <c r="CA25" s="1509"/>
      <c r="CB25" s="1509"/>
      <c r="CC25" s="1509" t="str">
        <f>MID(SUVAHAVUJ!AD54,6,1)</f>
        <v xml:space="preserve"> </v>
      </c>
      <c r="CD25" s="1509"/>
      <c r="CE25" s="1509"/>
      <c r="CF25" s="1509"/>
      <c r="CG25" s="1509"/>
      <c r="CH25" s="1509" t="str">
        <f>MID(SUVAHAVUJ!AD54,7,1)</f>
        <v xml:space="preserve"> </v>
      </c>
      <c r="CI25" s="1509"/>
      <c r="CJ25" s="1509"/>
      <c r="CK25" s="1509"/>
      <c r="CL25" s="1509"/>
      <c r="CM25" s="1509"/>
      <c r="CN25" s="1509" t="str">
        <f>MID(SUVAHAVUJ!AD54,8,1)</f>
        <v xml:space="preserve"> </v>
      </c>
      <c r="CO25" s="1509"/>
      <c r="CP25" s="1509"/>
      <c r="CQ25" s="1509"/>
      <c r="CR25" s="1509"/>
      <c r="CS25" s="1509" t="str">
        <f>MID(SUVAHAVUJ!AD54,9,1)</f>
        <v xml:space="preserve"> </v>
      </c>
      <c r="CT25" s="1509"/>
      <c r="CU25" s="1509"/>
      <c r="CV25" s="1509"/>
      <c r="CW25" s="1509"/>
      <c r="CX25" s="1509"/>
      <c r="CY25" s="1509" t="str">
        <f>MID(SUVAHAVUJ!AD54,10,1)</f>
        <v xml:space="preserve"> </v>
      </c>
      <c r="CZ25" s="1509"/>
      <c r="DA25" s="1509"/>
      <c r="DB25" s="1509"/>
      <c r="DC25" s="1509"/>
      <c r="DD25" s="1509" t="str">
        <f>MID(SUVAHAVUJ!AD54,11,1)</f>
        <v>0</v>
      </c>
      <c r="DE25" s="1509"/>
      <c r="DF25" s="1509"/>
      <c r="DG25" s="1509"/>
      <c r="DH25" s="1509"/>
      <c r="DI25" s="1525"/>
      <c r="DJ25" s="703"/>
      <c r="DK25" s="704"/>
      <c r="DL25" s="1509" t="str">
        <f>MID(SUVAHAVUJ!AE54,1,1)</f>
        <v xml:space="preserve"> </v>
      </c>
      <c r="DM25" s="1509"/>
      <c r="DN25" s="1509"/>
      <c r="DO25" s="1509"/>
      <c r="DP25" s="1509"/>
      <c r="DQ25" s="1509"/>
      <c r="DR25" s="1509" t="str">
        <f>MID(SUVAHAVUJ!AE54,2,1)</f>
        <v xml:space="preserve"> </v>
      </c>
      <c r="DS25" s="1509"/>
      <c r="DT25" s="1509"/>
      <c r="DU25" s="1509"/>
      <c r="DV25" s="1509"/>
      <c r="DW25" s="1509" t="str">
        <f>MID(SUVAHAVUJ!AE54,3,1)</f>
        <v xml:space="preserve"> </v>
      </c>
      <c r="DX25" s="1509"/>
      <c r="DY25" s="1509"/>
      <c r="DZ25" s="1509"/>
      <c r="EA25" s="1509"/>
      <c r="EB25" s="1509"/>
      <c r="EC25" s="1509" t="str">
        <f>MID(SUVAHAVUJ!AE54,4,1)</f>
        <v xml:space="preserve"> </v>
      </c>
      <c r="ED25" s="1509"/>
      <c r="EE25" s="1509"/>
      <c r="EF25" s="1509"/>
      <c r="EG25" s="1509"/>
      <c r="EH25" s="1509" t="str">
        <f>MID(SUVAHAVUJ!AE54,5,1)</f>
        <v xml:space="preserve"> </v>
      </c>
      <c r="EI25" s="1509"/>
      <c r="EJ25" s="1509"/>
      <c r="EK25" s="1509"/>
      <c r="EL25" s="1509"/>
      <c r="EM25" s="1509"/>
      <c r="EN25" s="1509" t="str">
        <f>MID(SUVAHAVUJ!AE54,6,1)</f>
        <v xml:space="preserve"> </v>
      </c>
      <c r="EO25" s="1509"/>
      <c r="EP25" s="1509"/>
      <c r="EQ25" s="1509"/>
      <c r="ER25" s="1509"/>
      <c r="ES25" s="1509" t="str">
        <f>MID(SUVAHAVUJ!AE54,7,1)</f>
        <v xml:space="preserve"> </v>
      </c>
      <c r="ET25" s="1509"/>
      <c r="EU25" s="1509"/>
      <c r="EV25" s="1509"/>
      <c r="EW25" s="1509"/>
      <c r="EX25" s="1509"/>
      <c r="EY25" s="1509" t="str">
        <f>MID(SUVAHAVUJ!AE54,8,1)</f>
        <v xml:space="preserve"> </v>
      </c>
      <c r="EZ25" s="1509"/>
      <c r="FA25" s="1509"/>
      <c r="FB25" s="1509"/>
      <c r="FC25" s="1509"/>
      <c r="FD25" s="1509" t="str">
        <f>MID(SUVAHAVUJ!AE54,9,1)</f>
        <v xml:space="preserve"> </v>
      </c>
      <c r="FE25" s="1509"/>
      <c r="FF25" s="1509"/>
      <c r="FG25" s="1509"/>
      <c r="FH25" s="1509"/>
      <c r="FI25" s="1509"/>
      <c r="FJ25" s="1509" t="str">
        <f>MID(SUVAHAVUJ!AE54,10,1)</f>
        <v xml:space="preserve"> </v>
      </c>
      <c r="FK25" s="1509"/>
      <c r="FL25" s="1509"/>
      <c r="FM25" s="1509"/>
      <c r="FN25" s="1509"/>
      <c r="FO25" s="1516" t="str">
        <f>MID(SUVAHAVUJ!AE54,11,1)</f>
        <v>0</v>
      </c>
      <c r="FP25" s="1516"/>
      <c r="FQ25" s="1516"/>
      <c r="FR25" s="1516"/>
      <c r="FS25" s="1522"/>
      <c r="FT25" s="1506"/>
      <c r="FU25" s="1506"/>
      <c r="FV25" s="1506"/>
      <c r="FW25" s="1506"/>
      <c r="FX25" s="1506"/>
      <c r="FY25" s="1506"/>
      <c r="FZ25" s="1506"/>
      <c r="GA25" s="1506"/>
      <c r="GB25" s="1506"/>
      <c r="GC25" s="1506"/>
      <c r="GD25" s="1506"/>
      <c r="GE25" s="1506"/>
      <c r="GF25" s="1506"/>
      <c r="GG25" s="1506"/>
      <c r="GH25" s="1506"/>
      <c r="GI25" s="1506"/>
      <c r="GJ25" s="1506"/>
      <c r="GK25" s="1506"/>
      <c r="GL25" s="1506"/>
      <c r="GM25" s="1506"/>
      <c r="GN25" s="1506"/>
      <c r="GO25" s="1506"/>
      <c r="GP25" s="1506"/>
      <c r="GQ25" s="1506"/>
      <c r="GR25" s="1506"/>
      <c r="GS25" s="1506"/>
      <c r="GT25" s="1506"/>
      <c r="GU25" s="1506"/>
      <c r="GV25" s="1506"/>
      <c r="GW25" s="1506"/>
    </row>
    <row r="26" spans="2:205" ht="25.5" customHeight="1">
      <c r="B26" s="1521"/>
      <c r="C26" s="1521"/>
      <c r="D26" s="1521"/>
      <c r="E26" s="1521"/>
      <c r="F26" s="1521"/>
      <c r="G26" s="1521"/>
      <c r="H26" s="1521"/>
      <c r="I26" s="1521"/>
      <c r="J26" s="1521"/>
      <c r="K26" s="1521"/>
      <c r="L26" s="1524"/>
      <c r="M26" s="1524"/>
      <c r="N26" s="1524"/>
      <c r="O26" s="1524"/>
      <c r="P26" s="1524"/>
      <c r="Q26" s="1524"/>
      <c r="R26" s="1524"/>
      <c r="S26" s="1524"/>
      <c r="T26" s="1524"/>
      <c r="U26" s="1524"/>
      <c r="V26" s="1524"/>
      <c r="W26" s="1524"/>
      <c r="X26" s="1524"/>
      <c r="Y26" s="1524"/>
      <c r="Z26" s="1524"/>
      <c r="AA26" s="1524"/>
      <c r="AB26" s="1524"/>
      <c r="AC26" s="1524"/>
      <c r="AD26" s="1524"/>
      <c r="AE26" s="1524"/>
      <c r="AF26" s="1524"/>
      <c r="AG26" s="1524"/>
      <c r="AH26" s="1524"/>
      <c r="AI26" s="1524"/>
      <c r="AJ26" s="1524"/>
      <c r="AK26" s="1524"/>
      <c r="AL26" s="1524"/>
      <c r="AM26" s="1524"/>
      <c r="AN26" s="1524"/>
      <c r="AO26" s="1524"/>
      <c r="AP26" s="1524"/>
      <c r="AQ26" s="1520"/>
      <c r="AR26" s="1520"/>
      <c r="AS26" s="1520"/>
      <c r="AT26" s="1520"/>
      <c r="AU26" s="1520"/>
      <c r="AV26" s="1520"/>
      <c r="AW26" s="1520"/>
      <c r="AX26" s="1520"/>
      <c r="AY26" s="703"/>
      <c r="AZ26" s="704"/>
      <c r="BA26" s="1509" t="str">
        <f>MID(SUVAHAVUJ!AF54,1,1)</f>
        <v xml:space="preserve"> </v>
      </c>
      <c r="BB26" s="1509"/>
      <c r="BC26" s="1509"/>
      <c r="BD26" s="1509"/>
      <c r="BE26" s="1509"/>
      <c r="BF26" s="1509"/>
      <c r="BG26" s="1509" t="str">
        <f>MID(SUVAHAVUJ!AF54,2,1)</f>
        <v xml:space="preserve"> </v>
      </c>
      <c r="BH26" s="1509"/>
      <c r="BI26" s="1509"/>
      <c r="BJ26" s="1509"/>
      <c r="BK26" s="1509"/>
      <c r="BL26" s="1509" t="str">
        <f>MID(SUVAHAVUJ!AF54,3,1)</f>
        <v xml:space="preserve"> </v>
      </c>
      <c r="BM26" s="1509"/>
      <c r="BN26" s="1509"/>
      <c r="BO26" s="1509"/>
      <c r="BP26" s="1509"/>
      <c r="BQ26" s="1509"/>
      <c r="BR26" s="1509" t="str">
        <f>MID(SUVAHAVUJ!AF54,4,1)</f>
        <v xml:space="preserve"> </v>
      </c>
      <c r="BS26" s="1509"/>
      <c r="BT26" s="1509"/>
      <c r="BU26" s="1509"/>
      <c r="BV26" s="1509"/>
      <c r="BW26" s="1509" t="str">
        <f>MID(SUVAHAVUJ!AF54,5,1)</f>
        <v xml:space="preserve"> </v>
      </c>
      <c r="BX26" s="1509"/>
      <c r="BY26" s="1509"/>
      <c r="BZ26" s="1509"/>
      <c r="CA26" s="1509"/>
      <c r="CB26" s="1509"/>
      <c r="CC26" s="1509" t="str">
        <f>MID(SUVAHAVUJ!AF54,6,1)</f>
        <v xml:space="preserve"> </v>
      </c>
      <c r="CD26" s="1509"/>
      <c r="CE26" s="1509"/>
      <c r="CF26" s="1509"/>
      <c r="CG26" s="1509"/>
      <c r="CH26" s="1509" t="str">
        <f>MID(SUVAHAVUJ!AF54,7,1)</f>
        <v xml:space="preserve"> </v>
      </c>
      <c r="CI26" s="1509"/>
      <c r="CJ26" s="1509"/>
      <c r="CK26" s="1509"/>
      <c r="CL26" s="1509"/>
      <c r="CM26" s="1509"/>
      <c r="CN26" s="1509" t="str">
        <f>MID(SUVAHAVUJ!AF54,8,1)</f>
        <v xml:space="preserve"> </v>
      </c>
      <c r="CO26" s="1509"/>
      <c r="CP26" s="1509"/>
      <c r="CQ26" s="1509"/>
      <c r="CR26" s="1509"/>
      <c r="CS26" s="1509" t="str">
        <f>MID(SUVAHAVUJ!AF54,9,1)</f>
        <v xml:space="preserve"> </v>
      </c>
      <c r="CT26" s="1509"/>
      <c r="CU26" s="1509"/>
      <c r="CV26" s="1509"/>
      <c r="CW26" s="1509"/>
      <c r="CX26" s="1509"/>
      <c r="CY26" s="1509" t="str">
        <f>MID(SUVAHAVUJ!AF54,10,1)</f>
        <v xml:space="preserve"> </v>
      </c>
      <c r="CZ26" s="1509"/>
      <c r="DA26" s="1509"/>
      <c r="DB26" s="1509"/>
      <c r="DC26" s="1509"/>
      <c r="DD26" s="1509" t="str">
        <f>MID(SUVAHAVUJ!AF54,11,1)</f>
        <v>0</v>
      </c>
      <c r="DE26" s="1509"/>
      <c r="DF26" s="1509"/>
      <c r="DG26" s="1509"/>
      <c r="DH26" s="1509"/>
      <c r="DI26" s="1525"/>
      <c r="DJ26" s="1507"/>
      <c r="DK26" s="1507"/>
      <c r="DL26" s="1507"/>
      <c r="DM26" s="1507"/>
      <c r="DN26" s="1507"/>
      <c r="DO26" s="1507"/>
      <c r="DP26" s="1507"/>
      <c r="DQ26" s="1507"/>
      <c r="DR26" s="1507"/>
      <c r="DS26" s="1507"/>
      <c r="DT26" s="1507"/>
      <c r="DU26" s="1507"/>
      <c r="DV26" s="1507"/>
      <c r="DW26" s="1507"/>
      <c r="DX26" s="1507"/>
      <c r="DY26" s="1507"/>
      <c r="DZ26" s="1507"/>
      <c r="EA26" s="1507"/>
      <c r="EB26" s="1507"/>
      <c r="EC26" s="1507"/>
      <c r="ED26" s="1507"/>
      <c r="EE26" s="1507"/>
      <c r="EF26" s="1507"/>
      <c r="EG26" s="1507"/>
      <c r="EH26" s="1507"/>
      <c r="EI26" s="1507"/>
      <c r="EJ26" s="1507"/>
      <c r="EK26" s="1507"/>
      <c r="EL26" s="1507"/>
      <c r="EM26" s="1507"/>
      <c r="EN26" s="703"/>
      <c r="EO26" s="704"/>
      <c r="EP26" s="1509" t="str">
        <f>MID(SUVAHAVUJ!AG54,1,1)</f>
        <v xml:space="preserve"> </v>
      </c>
      <c r="EQ26" s="1509"/>
      <c r="ER26" s="1509"/>
      <c r="ES26" s="1509"/>
      <c r="ET26" s="1509"/>
      <c r="EU26" s="1509"/>
      <c r="EV26" s="1509" t="str">
        <f>MID(SUVAHAVUJ!AG54,2,1)</f>
        <v xml:space="preserve"> </v>
      </c>
      <c r="EW26" s="1509"/>
      <c r="EX26" s="1509"/>
      <c r="EY26" s="1509"/>
      <c r="EZ26" s="1509"/>
      <c r="FA26" s="1509" t="str">
        <f>MID(SUVAHAVUJ!AG54,3,1)</f>
        <v xml:space="preserve"> </v>
      </c>
      <c r="FB26" s="1509"/>
      <c r="FC26" s="1509"/>
      <c r="FD26" s="1509"/>
      <c r="FE26" s="1509"/>
      <c r="FF26" s="1509"/>
      <c r="FG26" s="1509" t="str">
        <f>MID(SUVAHAVUJ!AG54,4,1)</f>
        <v xml:space="preserve"> </v>
      </c>
      <c r="FH26" s="1509"/>
      <c r="FI26" s="1509"/>
      <c r="FJ26" s="1509"/>
      <c r="FK26" s="1509"/>
      <c r="FL26" s="1509" t="str">
        <f>MID(SUVAHAVUJ!AG54,5,1)</f>
        <v xml:space="preserve"> </v>
      </c>
      <c r="FM26" s="1509"/>
      <c r="FN26" s="1509"/>
      <c r="FO26" s="1509"/>
      <c r="FP26" s="1509"/>
      <c r="FQ26" s="1509"/>
      <c r="FR26" s="1509" t="str">
        <f>MID(SUVAHAVUJ!AG54,6,1)</f>
        <v xml:space="preserve"> </v>
      </c>
      <c r="FS26" s="1509"/>
      <c r="FT26" s="1509"/>
      <c r="FU26" s="1509"/>
      <c r="FV26" s="1509"/>
      <c r="FW26" s="1509" t="str">
        <f>MID(SUVAHAVUJ!AG54,7,1)</f>
        <v xml:space="preserve"> </v>
      </c>
      <c r="FX26" s="1509"/>
      <c r="FY26" s="1509"/>
      <c r="FZ26" s="1509"/>
      <c r="GA26" s="1509"/>
      <c r="GB26" s="1509"/>
      <c r="GC26" s="1509" t="str">
        <f>MID(SUVAHAVUJ!AG54,8,1)</f>
        <v xml:space="preserve"> </v>
      </c>
      <c r="GD26" s="1509"/>
      <c r="GE26" s="1509"/>
      <c r="GF26" s="1509"/>
      <c r="GG26" s="1509"/>
      <c r="GH26" s="1509" t="str">
        <f>MID(SUVAHAVUJ!AG54,9,1)</f>
        <v xml:space="preserve"> </v>
      </c>
      <c r="GI26" s="1509"/>
      <c r="GJ26" s="1509"/>
      <c r="GK26" s="1509"/>
      <c r="GL26" s="1509"/>
      <c r="GM26" s="1509"/>
      <c r="GN26" s="1509" t="str">
        <f>MID(SUVAHAVUJ!AG54,10,1)</f>
        <v xml:space="preserve"> </v>
      </c>
      <c r="GO26" s="1509"/>
      <c r="GP26" s="1509"/>
      <c r="GQ26" s="1509"/>
      <c r="GR26" s="1509"/>
      <c r="GS26" s="1516" t="str">
        <f>MID(SUVAHAVUJ!AG54,11,1)</f>
        <v>0</v>
      </c>
      <c r="GT26" s="1516"/>
      <c r="GU26" s="1516"/>
      <c r="GV26" s="1516"/>
      <c r="GW26" s="1522"/>
    </row>
    <row r="27" spans="2:205" s="691" customFormat="1" ht="23.25" customHeight="1">
      <c r="B27" s="1502" t="s">
        <v>2655</v>
      </c>
      <c r="C27" s="1502"/>
      <c r="D27" s="1502"/>
      <c r="E27" s="1502"/>
      <c r="F27" s="1502"/>
      <c r="G27" s="1502"/>
      <c r="H27" s="1502"/>
      <c r="I27" s="1502"/>
      <c r="J27" s="1502"/>
      <c r="K27" s="1502"/>
      <c r="L27" s="1503" t="s">
        <v>3397</v>
      </c>
      <c r="M27" s="1504"/>
      <c r="N27" s="1504"/>
      <c r="O27" s="1504"/>
      <c r="P27" s="1504"/>
      <c r="Q27" s="1504"/>
      <c r="R27" s="1504"/>
      <c r="S27" s="1504"/>
      <c r="T27" s="1504"/>
      <c r="U27" s="1504"/>
      <c r="V27" s="1504"/>
      <c r="W27" s="1504"/>
      <c r="X27" s="1504"/>
      <c r="Y27" s="1504"/>
      <c r="Z27" s="1504"/>
      <c r="AA27" s="1504"/>
      <c r="AB27" s="1504"/>
      <c r="AC27" s="1504"/>
      <c r="AD27" s="1504"/>
      <c r="AE27" s="1504"/>
      <c r="AF27" s="1504"/>
      <c r="AG27" s="1504"/>
      <c r="AH27" s="1504"/>
      <c r="AI27" s="1504"/>
      <c r="AJ27" s="1504"/>
      <c r="AK27" s="1504"/>
      <c r="AL27" s="1504"/>
      <c r="AM27" s="1504"/>
      <c r="AN27" s="1504"/>
      <c r="AO27" s="1504"/>
      <c r="AP27" s="1504"/>
      <c r="AQ27" s="1505" t="s">
        <v>401</v>
      </c>
      <c r="AR27" s="1505"/>
      <c r="AS27" s="1505"/>
      <c r="AT27" s="1505"/>
      <c r="AU27" s="1505"/>
      <c r="AV27" s="1505"/>
      <c r="AW27" s="1505"/>
      <c r="AX27" s="1505"/>
      <c r="AY27" s="703"/>
      <c r="AZ27" s="704"/>
      <c r="BA27" s="1509" t="str">
        <f>MID(SUVAHAVUJ!AD55,1,1)</f>
        <v xml:space="preserve"> </v>
      </c>
      <c r="BB27" s="1509"/>
      <c r="BC27" s="1509"/>
      <c r="BD27" s="1509"/>
      <c r="BE27" s="1509"/>
      <c r="BF27" s="1509"/>
      <c r="BG27" s="1509" t="str">
        <f>MID(SUVAHAVUJ!AD55,2,1)</f>
        <v xml:space="preserve"> </v>
      </c>
      <c r="BH27" s="1509"/>
      <c r="BI27" s="1509"/>
      <c r="BJ27" s="1509"/>
      <c r="BK27" s="1509"/>
      <c r="BL27" s="1509" t="str">
        <f>MID(SUVAHAVUJ!AD55,3,1)</f>
        <v xml:space="preserve"> </v>
      </c>
      <c r="BM27" s="1509"/>
      <c r="BN27" s="1509"/>
      <c r="BO27" s="1509"/>
      <c r="BP27" s="1509"/>
      <c r="BQ27" s="1509"/>
      <c r="BR27" s="1509" t="str">
        <f>MID(SUVAHAVUJ!AD55,4,1)</f>
        <v xml:space="preserve"> </v>
      </c>
      <c r="BS27" s="1509"/>
      <c r="BT27" s="1509"/>
      <c r="BU27" s="1509"/>
      <c r="BV27" s="1509"/>
      <c r="BW27" s="1509" t="str">
        <f>MID(SUVAHAVUJ!AD55,5,1)</f>
        <v xml:space="preserve"> </v>
      </c>
      <c r="BX27" s="1509"/>
      <c r="BY27" s="1509"/>
      <c r="BZ27" s="1509"/>
      <c r="CA27" s="1509"/>
      <c r="CB27" s="1509"/>
      <c r="CC27" s="1509" t="str">
        <f>MID(SUVAHAVUJ!AD55,6,1)</f>
        <v xml:space="preserve"> </v>
      </c>
      <c r="CD27" s="1509"/>
      <c r="CE27" s="1509"/>
      <c r="CF27" s="1509"/>
      <c r="CG27" s="1509"/>
      <c r="CH27" s="1509" t="str">
        <f>MID(SUVAHAVUJ!AD55,7,1)</f>
        <v xml:space="preserve"> </v>
      </c>
      <c r="CI27" s="1509"/>
      <c r="CJ27" s="1509"/>
      <c r="CK27" s="1509"/>
      <c r="CL27" s="1509"/>
      <c r="CM27" s="1509"/>
      <c r="CN27" s="1509" t="str">
        <f>MID(SUVAHAVUJ!AD55,8,1)</f>
        <v xml:space="preserve"> </v>
      </c>
      <c r="CO27" s="1509"/>
      <c r="CP27" s="1509"/>
      <c r="CQ27" s="1509"/>
      <c r="CR27" s="1509"/>
      <c r="CS27" s="1509" t="str">
        <f>MID(SUVAHAVUJ!AD55,9,1)</f>
        <v xml:space="preserve"> </v>
      </c>
      <c r="CT27" s="1509"/>
      <c r="CU27" s="1509"/>
      <c r="CV27" s="1509"/>
      <c r="CW27" s="1509"/>
      <c r="CX27" s="1509"/>
      <c r="CY27" s="1509" t="str">
        <f>MID(SUVAHAVUJ!AD55,10,1)</f>
        <v xml:space="preserve"> </v>
      </c>
      <c r="CZ27" s="1509"/>
      <c r="DA27" s="1509"/>
      <c r="DB27" s="1509"/>
      <c r="DC27" s="1509"/>
      <c r="DD27" s="1509" t="str">
        <f>MID(SUVAHAVUJ!AD55,11,1)</f>
        <v>0</v>
      </c>
      <c r="DE27" s="1509"/>
      <c r="DF27" s="1509"/>
      <c r="DG27" s="1509"/>
      <c r="DH27" s="1509"/>
      <c r="DI27" s="1525"/>
      <c r="DJ27" s="703"/>
      <c r="DK27" s="704"/>
      <c r="DL27" s="1509" t="str">
        <f>MID(SUVAHAVUJ!AE55,1,1)</f>
        <v xml:space="preserve"> </v>
      </c>
      <c r="DM27" s="1509"/>
      <c r="DN27" s="1509"/>
      <c r="DO27" s="1509"/>
      <c r="DP27" s="1509"/>
      <c r="DQ27" s="1509"/>
      <c r="DR27" s="1509" t="str">
        <f>MID(SUVAHAVUJ!AE55,2,1)</f>
        <v xml:space="preserve"> </v>
      </c>
      <c r="DS27" s="1509"/>
      <c r="DT27" s="1509"/>
      <c r="DU27" s="1509"/>
      <c r="DV27" s="1509"/>
      <c r="DW27" s="1509" t="str">
        <f>MID(SUVAHAVUJ!AE55,3,1)</f>
        <v xml:space="preserve"> </v>
      </c>
      <c r="DX27" s="1509"/>
      <c r="DY27" s="1509"/>
      <c r="DZ27" s="1509"/>
      <c r="EA27" s="1509"/>
      <c r="EB27" s="1509"/>
      <c r="EC27" s="1509" t="str">
        <f>MID(SUVAHAVUJ!AE55,4,1)</f>
        <v xml:space="preserve"> </v>
      </c>
      <c r="ED27" s="1509"/>
      <c r="EE27" s="1509"/>
      <c r="EF27" s="1509"/>
      <c r="EG27" s="1509"/>
      <c r="EH27" s="1509" t="str">
        <f>MID(SUVAHAVUJ!AE55,5,1)</f>
        <v xml:space="preserve"> </v>
      </c>
      <c r="EI27" s="1509"/>
      <c r="EJ27" s="1509"/>
      <c r="EK27" s="1509"/>
      <c r="EL27" s="1509"/>
      <c r="EM27" s="1509"/>
      <c r="EN27" s="1509" t="str">
        <f>MID(SUVAHAVUJ!AE55,6,1)</f>
        <v xml:space="preserve"> </v>
      </c>
      <c r="EO27" s="1509"/>
      <c r="EP27" s="1509"/>
      <c r="EQ27" s="1509"/>
      <c r="ER27" s="1509"/>
      <c r="ES27" s="1509" t="str">
        <f>MID(SUVAHAVUJ!AE55,7,1)</f>
        <v xml:space="preserve"> </v>
      </c>
      <c r="ET27" s="1509"/>
      <c r="EU27" s="1509"/>
      <c r="EV27" s="1509"/>
      <c r="EW27" s="1509"/>
      <c r="EX27" s="1509"/>
      <c r="EY27" s="1509" t="str">
        <f>MID(SUVAHAVUJ!AE55,8,1)</f>
        <v xml:space="preserve"> </v>
      </c>
      <c r="EZ27" s="1509"/>
      <c r="FA27" s="1509"/>
      <c r="FB27" s="1509"/>
      <c r="FC27" s="1509"/>
      <c r="FD27" s="1509" t="str">
        <f>MID(SUVAHAVUJ!AE55,9,1)</f>
        <v xml:space="preserve"> </v>
      </c>
      <c r="FE27" s="1509"/>
      <c r="FF27" s="1509"/>
      <c r="FG27" s="1509"/>
      <c r="FH27" s="1509"/>
      <c r="FI27" s="1509"/>
      <c r="FJ27" s="1509" t="str">
        <f>MID(SUVAHAVUJ!AE55,10,1)</f>
        <v xml:space="preserve"> </v>
      </c>
      <c r="FK27" s="1509"/>
      <c r="FL27" s="1509"/>
      <c r="FM27" s="1509"/>
      <c r="FN27" s="1509"/>
      <c r="FO27" s="1516" t="str">
        <f>MID(SUVAHAVUJ!AE55,11,1)</f>
        <v>0</v>
      </c>
      <c r="FP27" s="1516"/>
      <c r="FQ27" s="1516"/>
      <c r="FR27" s="1516"/>
      <c r="FS27" s="1522"/>
      <c r="FT27" s="1506"/>
      <c r="FU27" s="1506"/>
      <c r="FV27" s="1506"/>
      <c r="FW27" s="1506"/>
      <c r="FX27" s="1506"/>
      <c r="FY27" s="1506"/>
      <c r="FZ27" s="1506"/>
      <c r="GA27" s="1506"/>
      <c r="GB27" s="1506"/>
      <c r="GC27" s="1506"/>
      <c r="GD27" s="1506"/>
      <c r="GE27" s="1506"/>
      <c r="GF27" s="1506"/>
      <c r="GG27" s="1506"/>
      <c r="GH27" s="1506"/>
      <c r="GI27" s="1506"/>
      <c r="GJ27" s="1506"/>
      <c r="GK27" s="1506"/>
      <c r="GL27" s="1506"/>
      <c r="GM27" s="1506"/>
      <c r="GN27" s="1506"/>
      <c r="GO27" s="1506"/>
      <c r="GP27" s="1506"/>
      <c r="GQ27" s="1506"/>
      <c r="GR27" s="1506"/>
      <c r="GS27" s="1506"/>
      <c r="GT27" s="1506"/>
      <c r="GU27" s="1506"/>
      <c r="GV27" s="1506"/>
      <c r="GW27" s="1506"/>
    </row>
    <row r="28" spans="2:205" ht="23.25" customHeight="1">
      <c r="B28" s="1502"/>
      <c r="C28" s="1502"/>
      <c r="D28" s="1502"/>
      <c r="E28" s="1502"/>
      <c r="F28" s="1502"/>
      <c r="G28" s="1502"/>
      <c r="H28" s="1502"/>
      <c r="I28" s="1502"/>
      <c r="J28" s="1502"/>
      <c r="K28" s="1502"/>
      <c r="L28" s="1504"/>
      <c r="M28" s="1504"/>
      <c r="N28" s="1504"/>
      <c r="O28" s="1504"/>
      <c r="P28" s="1504"/>
      <c r="Q28" s="1504"/>
      <c r="R28" s="1504"/>
      <c r="S28" s="1504"/>
      <c r="T28" s="1504"/>
      <c r="U28" s="1504"/>
      <c r="V28" s="1504"/>
      <c r="W28" s="1504"/>
      <c r="X28" s="1504"/>
      <c r="Y28" s="1504"/>
      <c r="Z28" s="1504"/>
      <c r="AA28" s="1504"/>
      <c r="AB28" s="1504"/>
      <c r="AC28" s="1504"/>
      <c r="AD28" s="1504"/>
      <c r="AE28" s="1504"/>
      <c r="AF28" s="1504"/>
      <c r="AG28" s="1504"/>
      <c r="AH28" s="1504"/>
      <c r="AI28" s="1504"/>
      <c r="AJ28" s="1504"/>
      <c r="AK28" s="1504"/>
      <c r="AL28" s="1504"/>
      <c r="AM28" s="1504"/>
      <c r="AN28" s="1504"/>
      <c r="AO28" s="1504"/>
      <c r="AP28" s="1504"/>
      <c r="AQ28" s="1505"/>
      <c r="AR28" s="1505"/>
      <c r="AS28" s="1505"/>
      <c r="AT28" s="1505"/>
      <c r="AU28" s="1505"/>
      <c r="AV28" s="1505"/>
      <c r="AW28" s="1505"/>
      <c r="AX28" s="1505"/>
      <c r="AY28" s="703"/>
      <c r="AZ28" s="704"/>
      <c r="BA28" s="1509" t="str">
        <f>MID(SUVAHAVUJ!AF55,1,1)</f>
        <v xml:space="preserve"> </v>
      </c>
      <c r="BB28" s="1509"/>
      <c r="BC28" s="1509"/>
      <c r="BD28" s="1509"/>
      <c r="BE28" s="1509"/>
      <c r="BF28" s="1509"/>
      <c r="BG28" s="1509" t="str">
        <f>MID(SUVAHAVUJ!AF55,2,1)</f>
        <v xml:space="preserve"> </v>
      </c>
      <c r="BH28" s="1509"/>
      <c r="BI28" s="1509"/>
      <c r="BJ28" s="1509"/>
      <c r="BK28" s="1509"/>
      <c r="BL28" s="1509" t="str">
        <f>MID(SUVAHAVUJ!AF55,3,1)</f>
        <v xml:space="preserve"> </v>
      </c>
      <c r="BM28" s="1509"/>
      <c r="BN28" s="1509"/>
      <c r="BO28" s="1509"/>
      <c r="BP28" s="1509"/>
      <c r="BQ28" s="1509"/>
      <c r="BR28" s="1509" t="str">
        <f>MID(SUVAHAVUJ!AF55,4,1)</f>
        <v xml:space="preserve"> </v>
      </c>
      <c r="BS28" s="1509"/>
      <c r="BT28" s="1509"/>
      <c r="BU28" s="1509"/>
      <c r="BV28" s="1509"/>
      <c r="BW28" s="1509" t="str">
        <f>MID(SUVAHAVUJ!AF55,5,1)</f>
        <v xml:space="preserve"> </v>
      </c>
      <c r="BX28" s="1509"/>
      <c r="BY28" s="1509"/>
      <c r="BZ28" s="1509"/>
      <c r="CA28" s="1509"/>
      <c r="CB28" s="1509"/>
      <c r="CC28" s="1509" t="str">
        <f>MID(SUVAHAVUJ!AF55,6,1)</f>
        <v xml:space="preserve"> </v>
      </c>
      <c r="CD28" s="1509"/>
      <c r="CE28" s="1509"/>
      <c r="CF28" s="1509"/>
      <c r="CG28" s="1509"/>
      <c r="CH28" s="1509" t="str">
        <f>MID(SUVAHAVUJ!AF55,7,1)</f>
        <v xml:space="preserve"> </v>
      </c>
      <c r="CI28" s="1509"/>
      <c r="CJ28" s="1509"/>
      <c r="CK28" s="1509"/>
      <c r="CL28" s="1509"/>
      <c r="CM28" s="1509"/>
      <c r="CN28" s="1509" t="str">
        <f>MID(SUVAHAVUJ!AF55,8,1)</f>
        <v xml:space="preserve"> </v>
      </c>
      <c r="CO28" s="1509"/>
      <c r="CP28" s="1509"/>
      <c r="CQ28" s="1509"/>
      <c r="CR28" s="1509"/>
      <c r="CS28" s="1509" t="str">
        <f>MID(SUVAHAVUJ!AF55,9,1)</f>
        <v xml:space="preserve"> </v>
      </c>
      <c r="CT28" s="1509"/>
      <c r="CU28" s="1509"/>
      <c r="CV28" s="1509"/>
      <c r="CW28" s="1509"/>
      <c r="CX28" s="1509"/>
      <c r="CY28" s="1509" t="str">
        <f>MID(SUVAHAVUJ!AF55,10,1)</f>
        <v xml:space="preserve"> </v>
      </c>
      <c r="CZ28" s="1509"/>
      <c r="DA28" s="1509"/>
      <c r="DB28" s="1509"/>
      <c r="DC28" s="1509"/>
      <c r="DD28" s="1509" t="str">
        <f>MID(SUVAHAVUJ!AF55,11,1)</f>
        <v>0</v>
      </c>
      <c r="DE28" s="1509"/>
      <c r="DF28" s="1509"/>
      <c r="DG28" s="1509"/>
      <c r="DH28" s="1509"/>
      <c r="DI28" s="1525"/>
      <c r="DJ28" s="1507"/>
      <c r="DK28" s="1507"/>
      <c r="DL28" s="1507"/>
      <c r="DM28" s="1507"/>
      <c r="DN28" s="1507"/>
      <c r="DO28" s="1507"/>
      <c r="DP28" s="1507"/>
      <c r="DQ28" s="1507"/>
      <c r="DR28" s="1507"/>
      <c r="DS28" s="1507"/>
      <c r="DT28" s="1507"/>
      <c r="DU28" s="1507"/>
      <c r="DV28" s="1507"/>
      <c r="DW28" s="1507"/>
      <c r="DX28" s="1507"/>
      <c r="DY28" s="1507"/>
      <c r="DZ28" s="1507"/>
      <c r="EA28" s="1507"/>
      <c r="EB28" s="1507"/>
      <c r="EC28" s="1507"/>
      <c r="ED28" s="1507"/>
      <c r="EE28" s="1507"/>
      <c r="EF28" s="1507"/>
      <c r="EG28" s="1507"/>
      <c r="EH28" s="1507"/>
      <c r="EI28" s="1507"/>
      <c r="EJ28" s="1507"/>
      <c r="EK28" s="1507"/>
      <c r="EL28" s="1507"/>
      <c r="EM28" s="1507"/>
      <c r="EN28" s="703"/>
      <c r="EO28" s="704"/>
      <c r="EP28" s="1509" t="str">
        <f>MID(SUVAHAVUJ!AG55,1,1)</f>
        <v xml:space="preserve"> </v>
      </c>
      <c r="EQ28" s="1509"/>
      <c r="ER28" s="1509"/>
      <c r="ES28" s="1509"/>
      <c r="ET28" s="1509"/>
      <c r="EU28" s="1509"/>
      <c r="EV28" s="1509" t="str">
        <f>MID(SUVAHAVUJ!AG55,2,1)</f>
        <v xml:space="preserve"> </v>
      </c>
      <c r="EW28" s="1509"/>
      <c r="EX28" s="1509"/>
      <c r="EY28" s="1509"/>
      <c r="EZ28" s="1509"/>
      <c r="FA28" s="1509" t="str">
        <f>MID(SUVAHAVUJ!AG55,3,1)</f>
        <v xml:space="preserve"> </v>
      </c>
      <c r="FB28" s="1509"/>
      <c r="FC28" s="1509"/>
      <c r="FD28" s="1509"/>
      <c r="FE28" s="1509"/>
      <c r="FF28" s="1509"/>
      <c r="FG28" s="1509" t="str">
        <f>MID(SUVAHAVUJ!AG55,4,1)</f>
        <v xml:space="preserve"> </v>
      </c>
      <c r="FH28" s="1509"/>
      <c r="FI28" s="1509"/>
      <c r="FJ28" s="1509"/>
      <c r="FK28" s="1509"/>
      <c r="FL28" s="1509" t="str">
        <f>MID(SUVAHAVUJ!AG55,5,1)</f>
        <v xml:space="preserve"> </v>
      </c>
      <c r="FM28" s="1509"/>
      <c r="FN28" s="1509"/>
      <c r="FO28" s="1509"/>
      <c r="FP28" s="1509"/>
      <c r="FQ28" s="1509"/>
      <c r="FR28" s="1509" t="str">
        <f>MID(SUVAHAVUJ!AG55,6,1)</f>
        <v xml:space="preserve"> </v>
      </c>
      <c r="FS28" s="1509"/>
      <c r="FT28" s="1509"/>
      <c r="FU28" s="1509"/>
      <c r="FV28" s="1509"/>
      <c r="FW28" s="1509" t="str">
        <f>MID(SUVAHAVUJ!AG55,7,1)</f>
        <v xml:space="preserve"> </v>
      </c>
      <c r="FX28" s="1509"/>
      <c r="FY28" s="1509"/>
      <c r="FZ28" s="1509"/>
      <c r="GA28" s="1509"/>
      <c r="GB28" s="1509"/>
      <c r="GC28" s="1509" t="str">
        <f>MID(SUVAHAVUJ!AG55,8,1)</f>
        <v xml:space="preserve"> </v>
      </c>
      <c r="GD28" s="1509"/>
      <c r="GE28" s="1509"/>
      <c r="GF28" s="1509"/>
      <c r="GG28" s="1509"/>
      <c r="GH28" s="1509" t="str">
        <f>MID(SUVAHAVUJ!AG55,9,1)</f>
        <v xml:space="preserve"> </v>
      </c>
      <c r="GI28" s="1509"/>
      <c r="GJ28" s="1509"/>
      <c r="GK28" s="1509"/>
      <c r="GL28" s="1509"/>
      <c r="GM28" s="1509"/>
      <c r="GN28" s="1509" t="str">
        <f>MID(SUVAHAVUJ!AG55,10,1)</f>
        <v xml:space="preserve"> </v>
      </c>
      <c r="GO28" s="1509"/>
      <c r="GP28" s="1509"/>
      <c r="GQ28" s="1509"/>
      <c r="GR28" s="1509"/>
      <c r="GS28" s="1516" t="str">
        <f>MID(SUVAHAVUJ!AG55,11,1)</f>
        <v>0</v>
      </c>
      <c r="GT28" s="1516"/>
      <c r="GU28" s="1516"/>
      <c r="GV28" s="1516"/>
      <c r="GW28" s="1522"/>
    </row>
    <row r="29" spans="2:205" s="691" customFormat="1" ht="24" customHeight="1">
      <c r="B29" s="1547" t="s">
        <v>2658</v>
      </c>
      <c r="C29" s="1547"/>
      <c r="D29" s="1547"/>
      <c r="E29" s="1547"/>
      <c r="F29" s="1547"/>
      <c r="G29" s="1547"/>
      <c r="H29" s="1547"/>
      <c r="I29" s="1547"/>
      <c r="J29" s="1547"/>
      <c r="K29" s="1547"/>
      <c r="L29" s="1503" t="s">
        <v>3398</v>
      </c>
      <c r="M29" s="1504"/>
      <c r="N29" s="1504"/>
      <c r="O29" s="1504"/>
      <c r="P29" s="1504"/>
      <c r="Q29" s="1504"/>
      <c r="R29" s="1504"/>
      <c r="S29" s="1504"/>
      <c r="T29" s="1504"/>
      <c r="U29" s="1504"/>
      <c r="V29" s="1504"/>
      <c r="W29" s="1504"/>
      <c r="X29" s="1504"/>
      <c r="Y29" s="1504"/>
      <c r="Z29" s="1504"/>
      <c r="AA29" s="1504"/>
      <c r="AB29" s="1504"/>
      <c r="AC29" s="1504"/>
      <c r="AD29" s="1504"/>
      <c r="AE29" s="1504"/>
      <c r="AF29" s="1504"/>
      <c r="AG29" s="1504"/>
      <c r="AH29" s="1504"/>
      <c r="AI29" s="1504"/>
      <c r="AJ29" s="1504"/>
      <c r="AK29" s="1504"/>
      <c r="AL29" s="1504"/>
      <c r="AM29" s="1504"/>
      <c r="AN29" s="1504"/>
      <c r="AO29" s="1504"/>
      <c r="AP29" s="1504"/>
      <c r="AQ29" s="1505" t="s">
        <v>605</v>
      </c>
      <c r="AR29" s="1505"/>
      <c r="AS29" s="1505"/>
      <c r="AT29" s="1505"/>
      <c r="AU29" s="1505"/>
      <c r="AV29" s="1505"/>
      <c r="AW29" s="1505"/>
      <c r="AX29" s="1505"/>
      <c r="AY29" s="703"/>
      <c r="AZ29" s="704"/>
      <c r="BA29" s="1509" t="str">
        <f>MID(SUVAHAVUJ!AD56,1,1)</f>
        <v xml:space="preserve"> </v>
      </c>
      <c r="BB29" s="1509"/>
      <c r="BC29" s="1509"/>
      <c r="BD29" s="1509"/>
      <c r="BE29" s="1509"/>
      <c r="BF29" s="1509"/>
      <c r="BG29" s="1509" t="str">
        <f>MID(SUVAHAVUJ!AD56,2,1)</f>
        <v xml:space="preserve"> </v>
      </c>
      <c r="BH29" s="1509"/>
      <c r="BI29" s="1509"/>
      <c r="BJ29" s="1509"/>
      <c r="BK29" s="1509"/>
      <c r="BL29" s="1509" t="str">
        <f>MID(SUVAHAVUJ!AD56,3,1)</f>
        <v xml:space="preserve"> </v>
      </c>
      <c r="BM29" s="1509"/>
      <c r="BN29" s="1509"/>
      <c r="BO29" s="1509"/>
      <c r="BP29" s="1509"/>
      <c r="BQ29" s="1509"/>
      <c r="BR29" s="1509" t="str">
        <f>MID(SUVAHAVUJ!AD56,4,1)</f>
        <v xml:space="preserve"> </v>
      </c>
      <c r="BS29" s="1509"/>
      <c r="BT29" s="1509"/>
      <c r="BU29" s="1509"/>
      <c r="BV29" s="1509"/>
      <c r="BW29" s="1509" t="str">
        <f>MID(SUVAHAVUJ!AD56,5,1)</f>
        <v xml:space="preserve"> </v>
      </c>
      <c r="BX29" s="1509"/>
      <c r="BY29" s="1509"/>
      <c r="BZ29" s="1509"/>
      <c r="CA29" s="1509"/>
      <c r="CB29" s="1509"/>
      <c r="CC29" s="1509" t="str">
        <f>MID(SUVAHAVUJ!AD56,6,1)</f>
        <v xml:space="preserve"> </v>
      </c>
      <c r="CD29" s="1509"/>
      <c r="CE29" s="1509"/>
      <c r="CF29" s="1509"/>
      <c r="CG29" s="1509"/>
      <c r="CH29" s="1509" t="str">
        <f>MID(SUVAHAVUJ!AD56,7,1)</f>
        <v xml:space="preserve"> </v>
      </c>
      <c r="CI29" s="1509"/>
      <c r="CJ29" s="1509"/>
      <c r="CK29" s="1509"/>
      <c r="CL29" s="1509"/>
      <c r="CM29" s="1509"/>
      <c r="CN29" s="1509" t="str">
        <f>MID(SUVAHAVUJ!AD56,8,1)</f>
        <v xml:space="preserve"> </v>
      </c>
      <c r="CO29" s="1509"/>
      <c r="CP29" s="1509"/>
      <c r="CQ29" s="1509"/>
      <c r="CR29" s="1509"/>
      <c r="CS29" s="1509" t="str">
        <f>MID(SUVAHAVUJ!AD56,9,1)</f>
        <v xml:space="preserve"> </v>
      </c>
      <c r="CT29" s="1509"/>
      <c r="CU29" s="1509"/>
      <c r="CV29" s="1509"/>
      <c r="CW29" s="1509"/>
      <c r="CX29" s="1509"/>
      <c r="CY29" s="1509" t="str">
        <f>MID(SUVAHAVUJ!AD56,10,1)</f>
        <v xml:space="preserve"> </v>
      </c>
      <c r="CZ29" s="1509"/>
      <c r="DA29" s="1509"/>
      <c r="DB29" s="1509"/>
      <c r="DC29" s="1509"/>
      <c r="DD29" s="1509" t="str">
        <f>MID(SUVAHAVUJ!AD56,11,1)</f>
        <v>0</v>
      </c>
      <c r="DE29" s="1509"/>
      <c r="DF29" s="1509"/>
      <c r="DG29" s="1509"/>
      <c r="DH29" s="1509"/>
      <c r="DI29" s="1525"/>
      <c r="DJ29" s="703"/>
      <c r="DK29" s="704"/>
      <c r="DL29" s="1509" t="str">
        <f>MID(SUVAHAVUJ!AE56,1,1)</f>
        <v xml:space="preserve"> </v>
      </c>
      <c r="DM29" s="1509"/>
      <c r="DN29" s="1509"/>
      <c r="DO29" s="1509"/>
      <c r="DP29" s="1509"/>
      <c r="DQ29" s="1509"/>
      <c r="DR29" s="1509" t="str">
        <f>MID(SUVAHAVUJ!AE56,2,1)</f>
        <v xml:space="preserve"> </v>
      </c>
      <c r="DS29" s="1509"/>
      <c r="DT29" s="1509"/>
      <c r="DU29" s="1509"/>
      <c r="DV29" s="1509"/>
      <c r="DW29" s="1509" t="str">
        <f>MID(SUVAHAVUJ!AE56,3,1)</f>
        <v xml:space="preserve"> </v>
      </c>
      <c r="DX29" s="1509"/>
      <c r="DY29" s="1509"/>
      <c r="DZ29" s="1509"/>
      <c r="EA29" s="1509"/>
      <c r="EB29" s="1509"/>
      <c r="EC29" s="1509" t="str">
        <f>MID(SUVAHAVUJ!AE56,4,1)</f>
        <v xml:space="preserve"> </v>
      </c>
      <c r="ED29" s="1509"/>
      <c r="EE29" s="1509"/>
      <c r="EF29" s="1509"/>
      <c r="EG29" s="1509"/>
      <c r="EH29" s="1509" t="str">
        <f>MID(SUVAHAVUJ!AE56,5,1)</f>
        <v xml:space="preserve"> </v>
      </c>
      <c r="EI29" s="1509"/>
      <c r="EJ29" s="1509"/>
      <c r="EK29" s="1509"/>
      <c r="EL29" s="1509"/>
      <c r="EM29" s="1509"/>
      <c r="EN29" s="1509" t="str">
        <f>MID(SUVAHAVUJ!AE56,6,1)</f>
        <v xml:space="preserve"> </v>
      </c>
      <c r="EO29" s="1509"/>
      <c r="EP29" s="1509"/>
      <c r="EQ29" s="1509"/>
      <c r="ER29" s="1509"/>
      <c r="ES29" s="1509" t="str">
        <f>MID(SUVAHAVUJ!AE56,7,1)</f>
        <v xml:space="preserve"> </v>
      </c>
      <c r="ET29" s="1509"/>
      <c r="EU29" s="1509"/>
      <c r="EV29" s="1509"/>
      <c r="EW29" s="1509"/>
      <c r="EX29" s="1509"/>
      <c r="EY29" s="1509" t="str">
        <f>MID(SUVAHAVUJ!AE56,8,1)</f>
        <v xml:space="preserve"> </v>
      </c>
      <c r="EZ29" s="1509"/>
      <c r="FA29" s="1509"/>
      <c r="FB29" s="1509"/>
      <c r="FC29" s="1509"/>
      <c r="FD29" s="1509" t="str">
        <f>MID(SUVAHAVUJ!AE56,9,1)</f>
        <v xml:space="preserve"> </v>
      </c>
      <c r="FE29" s="1509"/>
      <c r="FF29" s="1509"/>
      <c r="FG29" s="1509"/>
      <c r="FH29" s="1509"/>
      <c r="FI29" s="1509"/>
      <c r="FJ29" s="1509" t="str">
        <f>MID(SUVAHAVUJ!AE56,10,1)</f>
        <v xml:space="preserve"> </v>
      </c>
      <c r="FK29" s="1509"/>
      <c r="FL29" s="1509"/>
      <c r="FM29" s="1509"/>
      <c r="FN29" s="1509"/>
      <c r="FO29" s="1516" t="str">
        <f>MID(SUVAHAVUJ!AE56,11,1)</f>
        <v>0</v>
      </c>
      <c r="FP29" s="1516"/>
      <c r="FQ29" s="1516"/>
      <c r="FR29" s="1516"/>
      <c r="FS29" s="1522"/>
      <c r="FT29" s="1506"/>
      <c r="FU29" s="1506"/>
      <c r="FV29" s="1506"/>
      <c r="FW29" s="1506"/>
      <c r="FX29" s="1506"/>
      <c r="FY29" s="1506"/>
      <c r="FZ29" s="1506"/>
      <c r="GA29" s="1506"/>
      <c r="GB29" s="1506"/>
      <c r="GC29" s="1506"/>
      <c r="GD29" s="1506"/>
      <c r="GE29" s="1506"/>
      <c r="GF29" s="1506"/>
      <c r="GG29" s="1506"/>
      <c r="GH29" s="1506"/>
      <c r="GI29" s="1506"/>
      <c r="GJ29" s="1506"/>
      <c r="GK29" s="1506"/>
      <c r="GL29" s="1506"/>
      <c r="GM29" s="1506"/>
      <c r="GN29" s="1506"/>
      <c r="GO29" s="1506"/>
      <c r="GP29" s="1506"/>
      <c r="GQ29" s="1506"/>
      <c r="GR29" s="1506"/>
      <c r="GS29" s="1506"/>
      <c r="GT29" s="1506"/>
      <c r="GU29" s="1506"/>
      <c r="GV29" s="1506"/>
      <c r="GW29" s="1506"/>
    </row>
    <row r="30" spans="2:205" ht="23.25" customHeight="1">
      <c r="B30" s="1547"/>
      <c r="C30" s="1547"/>
      <c r="D30" s="1547"/>
      <c r="E30" s="1547"/>
      <c r="F30" s="1547"/>
      <c r="G30" s="1547"/>
      <c r="H30" s="1547"/>
      <c r="I30" s="1547"/>
      <c r="J30" s="1547"/>
      <c r="K30" s="1547"/>
      <c r="L30" s="1504"/>
      <c r="M30" s="1504"/>
      <c r="N30" s="1504"/>
      <c r="O30" s="1504"/>
      <c r="P30" s="1504"/>
      <c r="Q30" s="1504"/>
      <c r="R30" s="1504"/>
      <c r="S30" s="1504"/>
      <c r="T30" s="1504"/>
      <c r="U30" s="1504"/>
      <c r="V30" s="1504"/>
      <c r="W30" s="1504"/>
      <c r="X30" s="1504"/>
      <c r="Y30" s="1504"/>
      <c r="Z30" s="1504"/>
      <c r="AA30" s="1504"/>
      <c r="AB30" s="1504"/>
      <c r="AC30" s="1504"/>
      <c r="AD30" s="1504"/>
      <c r="AE30" s="1504"/>
      <c r="AF30" s="1504"/>
      <c r="AG30" s="1504"/>
      <c r="AH30" s="1504"/>
      <c r="AI30" s="1504"/>
      <c r="AJ30" s="1504"/>
      <c r="AK30" s="1504"/>
      <c r="AL30" s="1504"/>
      <c r="AM30" s="1504"/>
      <c r="AN30" s="1504"/>
      <c r="AO30" s="1504"/>
      <c r="AP30" s="1504"/>
      <c r="AQ30" s="1505"/>
      <c r="AR30" s="1505"/>
      <c r="AS30" s="1505"/>
      <c r="AT30" s="1505"/>
      <c r="AU30" s="1505"/>
      <c r="AV30" s="1505"/>
      <c r="AW30" s="1505"/>
      <c r="AX30" s="1505"/>
      <c r="AY30" s="703"/>
      <c r="AZ30" s="704"/>
      <c r="BA30" s="1509" t="str">
        <f>MID(SUVAHAVUJ!AF56,1,1)</f>
        <v xml:space="preserve"> </v>
      </c>
      <c r="BB30" s="1509"/>
      <c r="BC30" s="1509"/>
      <c r="BD30" s="1509"/>
      <c r="BE30" s="1509"/>
      <c r="BF30" s="1509"/>
      <c r="BG30" s="1509" t="str">
        <f>MID(SUVAHAVUJ!AF56,2,1)</f>
        <v xml:space="preserve"> </v>
      </c>
      <c r="BH30" s="1509"/>
      <c r="BI30" s="1509"/>
      <c r="BJ30" s="1509"/>
      <c r="BK30" s="1509"/>
      <c r="BL30" s="1509" t="str">
        <f>MID(SUVAHAVUJ!AF56,3,1)</f>
        <v xml:space="preserve"> </v>
      </c>
      <c r="BM30" s="1509"/>
      <c r="BN30" s="1509"/>
      <c r="BO30" s="1509"/>
      <c r="BP30" s="1509"/>
      <c r="BQ30" s="1509"/>
      <c r="BR30" s="1509" t="str">
        <f>MID(SUVAHAVUJ!AF56,4,1)</f>
        <v xml:space="preserve"> </v>
      </c>
      <c r="BS30" s="1509"/>
      <c r="BT30" s="1509"/>
      <c r="BU30" s="1509"/>
      <c r="BV30" s="1509"/>
      <c r="BW30" s="1509" t="str">
        <f>MID(SUVAHAVUJ!AF56,5,1)</f>
        <v xml:space="preserve"> </v>
      </c>
      <c r="BX30" s="1509"/>
      <c r="BY30" s="1509"/>
      <c r="BZ30" s="1509"/>
      <c r="CA30" s="1509"/>
      <c r="CB30" s="1509"/>
      <c r="CC30" s="1509" t="str">
        <f>MID(SUVAHAVUJ!AF56,6,1)</f>
        <v xml:space="preserve"> </v>
      </c>
      <c r="CD30" s="1509"/>
      <c r="CE30" s="1509"/>
      <c r="CF30" s="1509"/>
      <c r="CG30" s="1509"/>
      <c r="CH30" s="1509" t="str">
        <f>MID(SUVAHAVUJ!AF56,7,1)</f>
        <v xml:space="preserve"> </v>
      </c>
      <c r="CI30" s="1509"/>
      <c r="CJ30" s="1509"/>
      <c r="CK30" s="1509"/>
      <c r="CL30" s="1509"/>
      <c r="CM30" s="1509"/>
      <c r="CN30" s="1509" t="str">
        <f>MID(SUVAHAVUJ!AF56,8,1)</f>
        <v xml:space="preserve"> </v>
      </c>
      <c r="CO30" s="1509"/>
      <c r="CP30" s="1509"/>
      <c r="CQ30" s="1509"/>
      <c r="CR30" s="1509"/>
      <c r="CS30" s="1509" t="str">
        <f>MID(SUVAHAVUJ!AF56,9,1)</f>
        <v xml:space="preserve"> </v>
      </c>
      <c r="CT30" s="1509"/>
      <c r="CU30" s="1509"/>
      <c r="CV30" s="1509"/>
      <c r="CW30" s="1509"/>
      <c r="CX30" s="1509"/>
      <c r="CY30" s="1509" t="str">
        <f>MID(SUVAHAVUJ!AF56,10,1)</f>
        <v xml:space="preserve"> </v>
      </c>
      <c r="CZ30" s="1509"/>
      <c r="DA30" s="1509"/>
      <c r="DB30" s="1509"/>
      <c r="DC30" s="1509"/>
      <c r="DD30" s="1509" t="str">
        <f>MID(SUVAHAVUJ!AF56,11,1)</f>
        <v>0</v>
      </c>
      <c r="DE30" s="1509"/>
      <c r="DF30" s="1509"/>
      <c r="DG30" s="1509"/>
      <c r="DH30" s="1509"/>
      <c r="DI30" s="1525"/>
      <c r="DJ30" s="1507"/>
      <c r="DK30" s="1507"/>
      <c r="DL30" s="1507"/>
      <c r="DM30" s="1507"/>
      <c r="DN30" s="1507"/>
      <c r="DO30" s="1507"/>
      <c r="DP30" s="1507"/>
      <c r="DQ30" s="1507"/>
      <c r="DR30" s="1507"/>
      <c r="DS30" s="1507"/>
      <c r="DT30" s="1507"/>
      <c r="DU30" s="1507"/>
      <c r="DV30" s="1507"/>
      <c r="DW30" s="1507"/>
      <c r="DX30" s="1507"/>
      <c r="DY30" s="1507"/>
      <c r="DZ30" s="1507"/>
      <c r="EA30" s="1507"/>
      <c r="EB30" s="1507"/>
      <c r="EC30" s="1507"/>
      <c r="ED30" s="1507"/>
      <c r="EE30" s="1507"/>
      <c r="EF30" s="1507"/>
      <c r="EG30" s="1507"/>
      <c r="EH30" s="1507"/>
      <c r="EI30" s="1507"/>
      <c r="EJ30" s="1507"/>
      <c r="EK30" s="1507"/>
      <c r="EL30" s="1507"/>
      <c r="EM30" s="1507"/>
      <c r="EN30" s="703"/>
      <c r="EO30" s="704"/>
      <c r="EP30" s="1509" t="str">
        <f>MID(SUVAHAVUJ!AG56,1,1)</f>
        <v xml:space="preserve"> </v>
      </c>
      <c r="EQ30" s="1509"/>
      <c r="ER30" s="1509"/>
      <c r="ES30" s="1509"/>
      <c r="ET30" s="1509"/>
      <c r="EU30" s="1509"/>
      <c r="EV30" s="1509" t="str">
        <f>MID(SUVAHAVUJ!AG56,2,1)</f>
        <v xml:space="preserve"> </v>
      </c>
      <c r="EW30" s="1509"/>
      <c r="EX30" s="1509"/>
      <c r="EY30" s="1509"/>
      <c r="EZ30" s="1509"/>
      <c r="FA30" s="1509" t="str">
        <f>MID(SUVAHAVUJ!AG56,3,1)</f>
        <v xml:space="preserve"> </v>
      </c>
      <c r="FB30" s="1509"/>
      <c r="FC30" s="1509"/>
      <c r="FD30" s="1509"/>
      <c r="FE30" s="1509"/>
      <c r="FF30" s="1509"/>
      <c r="FG30" s="1509" t="str">
        <f>MID(SUVAHAVUJ!AG56,4,1)</f>
        <v xml:space="preserve"> </v>
      </c>
      <c r="FH30" s="1509"/>
      <c r="FI30" s="1509"/>
      <c r="FJ30" s="1509"/>
      <c r="FK30" s="1509"/>
      <c r="FL30" s="1509" t="str">
        <f>MID(SUVAHAVUJ!AG56,5,1)</f>
        <v xml:space="preserve"> </v>
      </c>
      <c r="FM30" s="1509"/>
      <c r="FN30" s="1509"/>
      <c r="FO30" s="1509"/>
      <c r="FP30" s="1509"/>
      <c r="FQ30" s="1509"/>
      <c r="FR30" s="1509" t="str">
        <f>MID(SUVAHAVUJ!AG56,6,1)</f>
        <v xml:space="preserve"> </v>
      </c>
      <c r="FS30" s="1509"/>
      <c r="FT30" s="1509"/>
      <c r="FU30" s="1509"/>
      <c r="FV30" s="1509"/>
      <c r="FW30" s="1509" t="str">
        <f>MID(SUVAHAVUJ!AG56,7,1)</f>
        <v xml:space="preserve"> </v>
      </c>
      <c r="FX30" s="1509"/>
      <c r="FY30" s="1509"/>
      <c r="FZ30" s="1509"/>
      <c r="GA30" s="1509"/>
      <c r="GB30" s="1509"/>
      <c r="GC30" s="1509" t="str">
        <f>MID(SUVAHAVUJ!AG56,8,1)</f>
        <v xml:space="preserve"> </v>
      </c>
      <c r="GD30" s="1509"/>
      <c r="GE30" s="1509"/>
      <c r="GF30" s="1509"/>
      <c r="GG30" s="1509"/>
      <c r="GH30" s="1509" t="str">
        <f>MID(SUVAHAVUJ!AG56,9,1)</f>
        <v xml:space="preserve"> </v>
      </c>
      <c r="GI30" s="1509"/>
      <c r="GJ30" s="1509"/>
      <c r="GK30" s="1509"/>
      <c r="GL30" s="1509"/>
      <c r="GM30" s="1509"/>
      <c r="GN30" s="1509" t="str">
        <f>MID(SUVAHAVUJ!AG56,10,1)</f>
        <v xml:space="preserve"> </v>
      </c>
      <c r="GO30" s="1509"/>
      <c r="GP30" s="1509"/>
      <c r="GQ30" s="1509"/>
      <c r="GR30" s="1509"/>
      <c r="GS30" s="1516" t="str">
        <f>MID(SUVAHAVUJ!AG56,11,1)</f>
        <v>0</v>
      </c>
      <c r="GT30" s="1516"/>
      <c r="GU30" s="1516"/>
      <c r="GV30" s="1516"/>
      <c r="GW30" s="1522"/>
    </row>
    <row r="31" spans="2:205" s="691" customFormat="1" ht="23.25" customHeight="1">
      <c r="B31" s="1521" t="s">
        <v>2622</v>
      </c>
      <c r="C31" s="1521"/>
      <c r="D31" s="1521"/>
      <c r="E31" s="1521"/>
      <c r="F31" s="1521"/>
      <c r="G31" s="1521"/>
      <c r="H31" s="1521"/>
      <c r="I31" s="1521"/>
      <c r="J31" s="1521"/>
      <c r="K31" s="1521"/>
      <c r="L31" s="1546" t="s">
        <v>3399</v>
      </c>
      <c r="M31" s="1546"/>
      <c r="N31" s="1546"/>
      <c r="O31" s="1546"/>
      <c r="P31" s="1546"/>
      <c r="Q31" s="1546"/>
      <c r="R31" s="1546"/>
      <c r="S31" s="1546"/>
      <c r="T31" s="1546"/>
      <c r="U31" s="1546"/>
      <c r="V31" s="1546"/>
      <c r="W31" s="1546"/>
      <c r="X31" s="1546"/>
      <c r="Y31" s="1546"/>
      <c r="Z31" s="1546"/>
      <c r="AA31" s="1546"/>
      <c r="AB31" s="1546"/>
      <c r="AC31" s="1546"/>
      <c r="AD31" s="1546"/>
      <c r="AE31" s="1546"/>
      <c r="AF31" s="1546"/>
      <c r="AG31" s="1546"/>
      <c r="AH31" s="1546"/>
      <c r="AI31" s="1546"/>
      <c r="AJ31" s="1546"/>
      <c r="AK31" s="1546"/>
      <c r="AL31" s="1546"/>
      <c r="AM31" s="1546"/>
      <c r="AN31" s="1546"/>
      <c r="AO31" s="1546"/>
      <c r="AP31" s="1546"/>
      <c r="AQ31" s="1520" t="s">
        <v>624</v>
      </c>
      <c r="AR31" s="1520"/>
      <c r="AS31" s="1520"/>
      <c r="AT31" s="1520"/>
      <c r="AU31" s="1520"/>
      <c r="AV31" s="1520"/>
      <c r="AW31" s="1520"/>
      <c r="AX31" s="1520"/>
      <c r="AY31" s="703"/>
      <c r="AZ31" s="704"/>
      <c r="BA31" s="1509" t="str">
        <f>MID(SUVAHAVUJ!AD57,1,1)</f>
        <v xml:space="preserve"> </v>
      </c>
      <c r="BB31" s="1509"/>
      <c r="BC31" s="1509"/>
      <c r="BD31" s="1509"/>
      <c r="BE31" s="1509"/>
      <c r="BF31" s="1509"/>
      <c r="BG31" s="1509" t="str">
        <f>MID(SUVAHAVUJ!AD57,2,1)</f>
        <v xml:space="preserve"> </v>
      </c>
      <c r="BH31" s="1509"/>
      <c r="BI31" s="1509"/>
      <c r="BJ31" s="1509"/>
      <c r="BK31" s="1509"/>
      <c r="BL31" s="1509" t="str">
        <f>MID(SUVAHAVUJ!AD57,3,1)</f>
        <v xml:space="preserve"> </v>
      </c>
      <c r="BM31" s="1509"/>
      <c r="BN31" s="1509"/>
      <c r="BO31" s="1509"/>
      <c r="BP31" s="1509"/>
      <c r="BQ31" s="1509"/>
      <c r="BR31" s="1509" t="str">
        <f>MID(SUVAHAVUJ!AD57,4,1)</f>
        <v xml:space="preserve"> </v>
      </c>
      <c r="BS31" s="1509"/>
      <c r="BT31" s="1509"/>
      <c r="BU31" s="1509"/>
      <c r="BV31" s="1509"/>
      <c r="BW31" s="1509" t="str">
        <f>MID(SUVAHAVUJ!AD57,5,1)</f>
        <v xml:space="preserve"> </v>
      </c>
      <c r="BX31" s="1509"/>
      <c r="BY31" s="1509"/>
      <c r="BZ31" s="1509"/>
      <c r="CA31" s="1509"/>
      <c r="CB31" s="1509"/>
      <c r="CC31" s="1509" t="str">
        <f>MID(SUVAHAVUJ!AD57,6,1)</f>
        <v xml:space="preserve"> </v>
      </c>
      <c r="CD31" s="1509"/>
      <c r="CE31" s="1509"/>
      <c r="CF31" s="1509"/>
      <c r="CG31" s="1509"/>
      <c r="CH31" s="1509" t="str">
        <f>MID(SUVAHAVUJ!AD57,7,1)</f>
        <v xml:space="preserve"> </v>
      </c>
      <c r="CI31" s="1509"/>
      <c r="CJ31" s="1509"/>
      <c r="CK31" s="1509"/>
      <c r="CL31" s="1509"/>
      <c r="CM31" s="1509"/>
      <c r="CN31" s="1509" t="str">
        <f>MID(SUVAHAVUJ!AD57,8,1)</f>
        <v xml:space="preserve"> </v>
      </c>
      <c r="CO31" s="1509"/>
      <c r="CP31" s="1509"/>
      <c r="CQ31" s="1509"/>
      <c r="CR31" s="1509"/>
      <c r="CS31" s="1509" t="str">
        <f>MID(SUVAHAVUJ!AD57,9,1)</f>
        <v xml:space="preserve"> </v>
      </c>
      <c r="CT31" s="1509"/>
      <c r="CU31" s="1509"/>
      <c r="CV31" s="1509"/>
      <c r="CW31" s="1509"/>
      <c r="CX31" s="1509"/>
      <c r="CY31" s="1509" t="str">
        <f>MID(SUVAHAVUJ!AD57,10,1)</f>
        <v xml:space="preserve"> </v>
      </c>
      <c r="CZ31" s="1509"/>
      <c r="DA31" s="1509"/>
      <c r="DB31" s="1509"/>
      <c r="DC31" s="1509"/>
      <c r="DD31" s="1509" t="str">
        <f>MID(SUVAHAVUJ!AD57,11,1)</f>
        <v>0</v>
      </c>
      <c r="DE31" s="1509"/>
      <c r="DF31" s="1509"/>
      <c r="DG31" s="1509"/>
      <c r="DH31" s="1509"/>
      <c r="DI31" s="1525"/>
      <c r="DJ31" s="703"/>
      <c r="DK31" s="704"/>
      <c r="DL31" s="1509" t="str">
        <f>MID(SUVAHAVUJ!AE57,1,1)</f>
        <v xml:space="preserve"> </v>
      </c>
      <c r="DM31" s="1509"/>
      <c r="DN31" s="1509"/>
      <c r="DO31" s="1509"/>
      <c r="DP31" s="1509"/>
      <c r="DQ31" s="1509"/>
      <c r="DR31" s="1509" t="str">
        <f>MID(SUVAHAVUJ!AE57,2,1)</f>
        <v xml:space="preserve"> </v>
      </c>
      <c r="DS31" s="1509"/>
      <c r="DT31" s="1509"/>
      <c r="DU31" s="1509"/>
      <c r="DV31" s="1509"/>
      <c r="DW31" s="1509" t="str">
        <f>MID(SUVAHAVUJ!AE57,3,1)</f>
        <v xml:space="preserve"> </v>
      </c>
      <c r="DX31" s="1509"/>
      <c r="DY31" s="1509"/>
      <c r="DZ31" s="1509"/>
      <c r="EA31" s="1509"/>
      <c r="EB31" s="1509"/>
      <c r="EC31" s="1509" t="str">
        <f>MID(SUVAHAVUJ!AE57,4,1)</f>
        <v xml:space="preserve"> </v>
      </c>
      <c r="ED31" s="1509"/>
      <c r="EE31" s="1509"/>
      <c r="EF31" s="1509"/>
      <c r="EG31" s="1509"/>
      <c r="EH31" s="1509" t="str">
        <f>MID(SUVAHAVUJ!AE57,5,1)</f>
        <v xml:space="preserve"> </v>
      </c>
      <c r="EI31" s="1509"/>
      <c r="EJ31" s="1509"/>
      <c r="EK31" s="1509"/>
      <c r="EL31" s="1509"/>
      <c r="EM31" s="1509"/>
      <c r="EN31" s="1509" t="str">
        <f>MID(SUVAHAVUJ!AE57,6,1)</f>
        <v xml:space="preserve"> </v>
      </c>
      <c r="EO31" s="1509"/>
      <c r="EP31" s="1509"/>
      <c r="EQ31" s="1509"/>
      <c r="ER31" s="1509"/>
      <c r="ES31" s="1509" t="str">
        <f>MID(SUVAHAVUJ!AE57,7,1)</f>
        <v xml:space="preserve"> </v>
      </c>
      <c r="ET31" s="1509"/>
      <c r="EU31" s="1509"/>
      <c r="EV31" s="1509"/>
      <c r="EW31" s="1509"/>
      <c r="EX31" s="1509"/>
      <c r="EY31" s="1509" t="str">
        <f>MID(SUVAHAVUJ!AE57,8,1)</f>
        <v xml:space="preserve"> </v>
      </c>
      <c r="EZ31" s="1509"/>
      <c r="FA31" s="1509"/>
      <c r="FB31" s="1509"/>
      <c r="FC31" s="1509"/>
      <c r="FD31" s="1509" t="str">
        <f>MID(SUVAHAVUJ!AE57,9,1)</f>
        <v xml:space="preserve"> </v>
      </c>
      <c r="FE31" s="1509"/>
      <c r="FF31" s="1509"/>
      <c r="FG31" s="1509"/>
      <c r="FH31" s="1509"/>
      <c r="FI31" s="1509"/>
      <c r="FJ31" s="1509" t="str">
        <f>MID(SUVAHAVUJ!AE57,10,1)</f>
        <v xml:space="preserve"> </v>
      </c>
      <c r="FK31" s="1509"/>
      <c r="FL31" s="1509"/>
      <c r="FM31" s="1509"/>
      <c r="FN31" s="1509"/>
      <c r="FO31" s="1516" t="str">
        <f>MID(SUVAHAVUJ!AE57,11,1)</f>
        <v>0</v>
      </c>
      <c r="FP31" s="1516"/>
      <c r="FQ31" s="1516"/>
      <c r="FR31" s="1516"/>
      <c r="FS31" s="1522"/>
      <c r="FT31" s="1506"/>
      <c r="FU31" s="1506"/>
      <c r="FV31" s="1506"/>
      <c r="FW31" s="1506"/>
      <c r="FX31" s="1506"/>
      <c r="FY31" s="1506"/>
      <c r="FZ31" s="1506"/>
      <c r="GA31" s="1506"/>
      <c r="GB31" s="1506"/>
      <c r="GC31" s="1506"/>
      <c r="GD31" s="1506"/>
      <c r="GE31" s="1506"/>
      <c r="GF31" s="1506"/>
      <c r="GG31" s="1506"/>
      <c r="GH31" s="1506"/>
      <c r="GI31" s="1506"/>
      <c r="GJ31" s="1506"/>
      <c r="GK31" s="1506"/>
      <c r="GL31" s="1506"/>
      <c r="GM31" s="1506"/>
      <c r="GN31" s="1506"/>
      <c r="GO31" s="1506"/>
      <c r="GP31" s="1506"/>
      <c r="GQ31" s="1506"/>
      <c r="GR31" s="1506"/>
      <c r="GS31" s="1506"/>
      <c r="GT31" s="1506"/>
      <c r="GU31" s="1506"/>
      <c r="GV31" s="1506"/>
      <c r="GW31" s="1506"/>
    </row>
    <row r="32" spans="2:205" ht="23.25" customHeight="1">
      <c r="B32" s="1521"/>
      <c r="C32" s="1521"/>
      <c r="D32" s="1521"/>
      <c r="E32" s="1521"/>
      <c r="F32" s="1521"/>
      <c r="G32" s="1521"/>
      <c r="H32" s="1521"/>
      <c r="I32" s="1521"/>
      <c r="J32" s="1521"/>
      <c r="K32" s="1521"/>
      <c r="L32" s="1546"/>
      <c r="M32" s="1546"/>
      <c r="N32" s="1546"/>
      <c r="O32" s="1546"/>
      <c r="P32" s="1546"/>
      <c r="Q32" s="1546"/>
      <c r="R32" s="1546"/>
      <c r="S32" s="1546"/>
      <c r="T32" s="1546"/>
      <c r="U32" s="1546"/>
      <c r="V32" s="1546"/>
      <c r="W32" s="1546"/>
      <c r="X32" s="1546"/>
      <c r="Y32" s="1546"/>
      <c r="Z32" s="1546"/>
      <c r="AA32" s="1546"/>
      <c r="AB32" s="1546"/>
      <c r="AC32" s="1546"/>
      <c r="AD32" s="1546"/>
      <c r="AE32" s="1546"/>
      <c r="AF32" s="1546"/>
      <c r="AG32" s="1546"/>
      <c r="AH32" s="1546"/>
      <c r="AI32" s="1546"/>
      <c r="AJ32" s="1546"/>
      <c r="AK32" s="1546"/>
      <c r="AL32" s="1546"/>
      <c r="AM32" s="1546"/>
      <c r="AN32" s="1546"/>
      <c r="AO32" s="1546"/>
      <c r="AP32" s="1546"/>
      <c r="AQ32" s="1520"/>
      <c r="AR32" s="1520"/>
      <c r="AS32" s="1520"/>
      <c r="AT32" s="1520"/>
      <c r="AU32" s="1520"/>
      <c r="AV32" s="1520"/>
      <c r="AW32" s="1520"/>
      <c r="AX32" s="1520"/>
      <c r="AY32" s="703"/>
      <c r="AZ32" s="704"/>
      <c r="BA32" s="1509" t="str">
        <f>MID(SUVAHAVUJ!AF57,1,1)</f>
        <v xml:space="preserve"> </v>
      </c>
      <c r="BB32" s="1509"/>
      <c r="BC32" s="1509"/>
      <c r="BD32" s="1509"/>
      <c r="BE32" s="1509"/>
      <c r="BF32" s="1509"/>
      <c r="BG32" s="1509" t="str">
        <f>MID(SUVAHAVUJ!AF57,2,1)</f>
        <v xml:space="preserve"> </v>
      </c>
      <c r="BH32" s="1509"/>
      <c r="BI32" s="1509"/>
      <c r="BJ32" s="1509"/>
      <c r="BK32" s="1509"/>
      <c r="BL32" s="1509" t="str">
        <f>MID(SUVAHAVUJ!AF57,3,1)</f>
        <v xml:space="preserve"> </v>
      </c>
      <c r="BM32" s="1509"/>
      <c r="BN32" s="1509"/>
      <c r="BO32" s="1509"/>
      <c r="BP32" s="1509"/>
      <c r="BQ32" s="1509"/>
      <c r="BR32" s="1509" t="str">
        <f>MID(SUVAHAVUJ!AF57,4,1)</f>
        <v xml:space="preserve"> </v>
      </c>
      <c r="BS32" s="1509"/>
      <c r="BT32" s="1509"/>
      <c r="BU32" s="1509"/>
      <c r="BV32" s="1509"/>
      <c r="BW32" s="1509" t="str">
        <f>MID(SUVAHAVUJ!AF57,5,1)</f>
        <v xml:space="preserve"> </v>
      </c>
      <c r="BX32" s="1509"/>
      <c r="BY32" s="1509"/>
      <c r="BZ32" s="1509"/>
      <c r="CA32" s="1509"/>
      <c r="CB32" s="1509"/>
      <c r="CC32" s="1509" t="str">
        <f>MID(SUVAHAVUJ!AF57,6,1)</f>
        <v xml:space="preserve"> </v>
      </c>
      <c r="CD32" s="1509"/>
      <c r="CE32" s="1509"/>
      <c r="CF32" s="1509"/>
      <c r="CG32" s="1509"/>
      <c r="CH32" s="1509" t="str">
        <f>MID(SUVAHAVUJ!AF57,7,1)</f>
        <v xml:space="preserve"> </v>
      </c>
      <c r="CI32" s="1509"/>
      <c r="CJ32" s="1509"/>
      <c r="CK32" s="1509"/>
      <c r="CL32" s="1509"/>
      <c r="CM32" s="1509"/>
      <c r="CN32" s="1509" t="str">
        <f>MID(SUVAHAVUJ!AF57,8,1)</f>
        <v xml:space="preserve"> </v>
      </c>
      <c r="CO32" s="1509"/>
      <c r="CP32" s="1509"/>
      <c r="CQ32" s="1509"/>
      <c r="CR32" s="1509"/>
      <c r="CS32" s="1509" t="str">
        <f>MID(SUVAHAVUJ!AF57,9,1)</f>
        <v xml:space="preserve"> </v>
      </c>
      <c r="CT32" s="1509"/>
      <c r="CU32" s="1509"/>
      <c r="CV32" s="1509"/>
      <c r="CW32" s="1509"/>
      <c r="CX32" s="1509"/>
      <c r="CY32" s="1509" t="str">
        <f>MID(SUVAHAVUJ!AF57,10,1)</f>
        <v xml:space="preserve"> </v>
      </c>
      <c r="CZ32" s="1509"/>
      <c r="DA32" s="1509"/>
      <c r="DB32" s="1509"/>
      <c r="DC32" s="1509"/>
      <c r="DD32" s="1509" t="str">
        <f>MID(SUVAHAVUJ!AF57,11,1)</f>
        <v>0</v>
      </c>
      <c r="DE32" s="1509"/>
      <c r="DF32" s="1509"/>
      <c r="DG32" s="1509"/>
      <c r="DH32" s="1509"/>
      <c r="DI32" s="1525"/>
      <c r="DJ32" s="1507"/>
      <c r="DK32" s="1507"/>
      <c r="DL32" s="1507"/>
      <c r="DM32" s="1507"/>
      <c r="DN32" s="1507"/>
      <c r="DO32" s="1507"/>
      <c r="DP32" s="1507"/>
      <c r="DQ32" s="1507"/>
      <c r="DR32" s="1507"/>
      <c r="DS32" s="1507"/>
      <c r="DT32" s="1507"/>
      <c r="DU32" s="1507"/>
      <c r="DV32" s="1507"/>
      <c r="DW32" s="1507"/>
      <c r="DX32" s="1507"/>
      <c r="DY32" s="1507"/>
      <c r="DZ32" s="1507"/>
      <c r="EA32" s="1507"/>
      <c r="EB32" s="1507"/>
      <c r="EC32" s="1507"/>
      <c r="ED32" s="1507"/>
      <c r="EE32" s="1507"/>
      <c r="EF32" s="1507"/>
      <c r="EG32" s="1507"/>
      <c r="EH32" s="1507"/>
      <c r="EI32" s="1507"/>
      <c r="EJ32" s="1507"/>
      <c r="EK32" s="1507"/>
      <c r="EL32" s="1507"/>
      <c r="EM32" s="1507"/>
      <c r="EN32" s="703"/>
      <c r="EO32" s="704"/>
      <c r="EP32" s="1509" t="str">
        <f>MID(SUVAHAVUJ!AG57,1,1)</f>
        <v xml:space="preserve"> </v>
      </c>
      <c r="EQ32" s="1509"/>
      <c r="ER32" s="1509"/>
      <c r="ES32" s="1509"/>
      <c r="ET32" s="1509"/>
      <c r="EU32" s="1509"/>
      <c r="EV32" s="1509" t="str">
        <f>MID(SUVAHAVUJ!AG57,2,1)</f>
        <v xml:space="preserve"> </v>
      </c>
      <c r="EW32" s="1509"/>
      <c r="EX32" s="1509"/>
      <c r="EY32" s="1509"/>
      <c r="EZ32" s="1509"/>
      <c r="FA32" s="1509" t="str">
        <f>MID(SUVAHAVUJ!AG57,3,1)</f>
        <v xml:space="preserve"> </v>
      </c>
      <c r="FB32" s="1509"/>
      <c r="FC32" s="1509"/>
      <c r="FD32" s="1509"/>
      <c r="FE32" s="1509"/>
      <c r="FF32" s="1509"/>
      <c r="FG32" s="1509" t="str">
        <f>MID(SUVAHAVUJ!AG57,4,1)</f>
        <v xml:space="preserve"> </v>
      </c>
      <c r="FH32" s="1509"/>
      <c r="FI32" s="1509"/>
      <c r="FJ32" s="1509"/>
      <c r="FK32" s="1509"/>
      <c r="FL32" s="1509" t="str">
        <f>MID(SUVAHAVUJ!AG57,5,1)</f>
        <v xml:space="preserve"> </v>
      </c>
      <c r="FM32" s="1509"/>
      <c r="FN32" s="1509"/>
      <c r="FO32" s="1509"/>
      <c r="FP32" s="1509"/>
      <c r="FQ32" s="1509"/>
      <c r="FR32" s="1509" t="str">
        <f>MID(SUVAHAVUJ!AG57,6,1)</f>
        <v xml:space="preserve"> </v>
      </c>
      <c r="FS32" s="1509"/>
      <c r="FT32" s="1509"/>
      <c r="FU32" s="1509"/>
      <c r="FV32" s="1509"/>
      <c r="FW32" s="1509" t="str">
        <f>MID(SUVAHAVUJ!AG57,7,1)</f>
        <v xml:space="preserve"> </v>
      </c>
      <c r="FX32" s="1509"/>
      <c r="FY32" s="1509"/>
      <c r="FZ32" s="1509"/>
      <c r="GA32" s="1509"/>
      <c r="GB32" s="1509"/>
      <c r="GC32" s="1509" t="str">
        <f>MID(SUVAHAVUJ!AG57,8,1)</f>
        <v xml:space="preserve"> </v>
      </c>
      <c r="GD32" s="1509"/>
      <c r="GE32" s="1509"/>
      <c r="GF32" s="1509"/>
      <c r="GG32" s="1509"/>
      <c r="GH32" s="1509" t="str">
        <f>MID(SUVAHAVUJ!AG57,9,1)</f>
        <v xml:space="preserve"> </v>
      </c>
      <c r="GI32" s="1509"/>
      <c r="GJ32" s="1509"/>
      <c r="GK32" s="1509"/>
      <c r="GL32" s="1509"/>
      <c r="GM32" s="1509"/>
      <c r="GN32" s="1509" t="str">
        <f>MID(SUVAHAVUJ!AG57,10,1)</f>
        <v xml:space="preserve"> </v>
      </c>
      <c r="GO32" s="1509"/>
      <c r="GP32" s="1509"/>
      <c r="GQ32" s="1509"/>
      <c r="GR32" s="1509"/>
      <c r="GS32" s="1516" t="str">
        <f>MID(SUVAHAVUJ!AG57,11,1)</f>
        <v>0</v>
      </c>
      <c r="GT32" s="1516"/>
      <c r="GU32" s="1516"/>
      <c r="GV32" s="1516"/>
      <c r="GW32" s="1522"/>
    </row>
    <row r="33" spans="1:205" s="691" customFormat="1" ht="23.25" customHeight="1">
      <c r="B33" s="1521" t="s">
        <v>2626</v>
      </c>
      <c r="C33" s="1521"/>
      <c r="D33" s="1521"/>
      <c r="E33" s="1521"/>
      <c r="F33" s="1521"/>
      <c r="G33" s="1521"/>
      <c r="H33" s="1521"/>
      <c r="I33" s="1521"/>
      <c r="J33" s="1521"/>
      <c r="K33" s="1521"/>
      <c r="L33" s="1546" t="s">
        <v>3388</v>
      </c>
      <c r="M33" s="1546"/>
      <c r="N33" s="1546"/>
      <c r="O33" s="1546"/>
      <c r="P33" s="1546"/>
      <c r="Q33" s="1546"/>
      <c r="R33" s="1546"/>
      <c r="S33" s="1546"/>
      <c r="T33" s="1546"/>
      <c r="U33" s="1546"/>
      <c r="V33" s="1546"/>
      <c r="W33" s="1546"/>
      <c r="X33" s="1546"/>
      <c r="Y33" s="1546"/>
      <c r="Z33" s="1546"/>
      <c r="AA33" s="1546"/>
      <c r="AB33" s="1546"/>
      <c r="AC33" s="1546"/>
      <c r="AD33" s="1546"/>
      <c r="AE33" s="1546"/>
      <c r="AF33" s="1546"/>
      <c r="AG33" s="1546"/>
      <c r="AH33" s="1546"/>
      <c r="AI33" s="1546"/>
      <c r="AJ33" s="1546"/>
      <c r="AK33" s="1546"/>
      <c r="AL33" s="1546"/>
      <c r="AM33" s="1546"/>
      <c r="AN33" s="1546"/>
      <c r="AO33" s="1546"/>
      <c r="AP33" s="1546"/>
      <c r="AQ33" s="1520" t="s">
        <v>640</v>
      </c>
      <c r="AR33" s="1520"/>
      <c r="AS33" s="1520"/>
      <c r="AT33" s="1520"/>
      <c r="AU33" s="1520"/>
      <c r="AV33" s="1520"/>
      <c r="AW33" s="1520"/>
      <c r="AX33" s="1520"/>
      <c r="AY33" s="703"/>
      <c r="AZ33" s="704"/>
      <c r="BA33" s="1509" t="str">
        <f>MID(SUVAHAVUJ!AD58,1,1)</f>
        <v xml:space="preserve"> </v>
      </c>
      <c r="BB33" s="1509"/>
      <c r="BC33" s="1509"/>
      <c r="BD33" s="1509"/>
      <c r="BE33" s="1509"/>
      <c r="BF33" s="1509"/>
      <c r="BG33" s="1509" t="str">
        <f>MID(SUVAHAVUJ!AD58,2,1)</f>
        <v xml:space="preserve"> </v>
      </c>
      <c r="BH33" s="1509"/>
      <c r="BI33" s="1509"/>
      <c r="BJ33" s="1509"/>
      <c r="BK33" s="1509"/>
      <c r="BL33" s="1509" t="str">
        <f>MID(SUVAHAVUJ!AD58,3,1)</f>
        <v xml:space="preserve"> </v>
      </c>
      <c r="BM33" s="1509"/>
      <c r="BN33" s="1509"/>
      <c r="BO33" s="1509"/>
      <c r="BP33" s="1509"/>
      <c r="BQ33" s="1509"/>
      <c r="BR33" s="1509" t="str">
        <f>MID(SUVAHAVUJ!AD58,4,1)</f>
        <v xml:space="preserve"> </v>
      </c>
      <c r="BS33" s="1509"/>
      <c r="BT33" s="1509"/>
      <c r="BU33" s="1509"/>
      <c r="BV33" s="1509"/>
      <c r="BW33" s="1509" t="str">
        <f>MID(SUVAHAVUJ!AD58,5,1)</f>
        <v xml:space="preserve"> </v>
      </c>
      <c r="BX33" s="1509"/>
      <c r="BY33" s="1509"/>
      <c r="BZ33" s="1509"/>
      <c r="CA33" s="1509"/>
      <c r="CB33" s="1509"/>
      <c r="CC33" s="1509" t="str">
        <f>MID(SUVAHAVUJ!AD58,6,1)</f>
        <v xml:space="preserve"> </v>
      </c>
      <c r="CD33" s="1509"/>
      <c r="CE33" s="1509"/>
      <c r="CF33" s="1509"/>
      <c r="CG33" s="1509"/>
      <c r="CH33" s="1509" t="str">
        <f>MID(SUVAHAVUJ!AD58,7,1)</f>
        <v xml:space="preserve"> </v>
      </c>
      <c r="CI33" s="1509"/>
      <c r="CJ33" s="1509"/>
      <c r="CK33" s="1509"/>
      <c r="CL33" s="1509"/>
      <c r="CM33" s="1509"/>
      <c r="CN33" s="1509" t="str">
        <f>MID(SUVAHAVUJ!AD58,8,1)</f>
        <v xml:space="preserve"> </v>
      </c>
      <c r="CO33" s="1509"/>
      <c r="CP33" s="1509"/>
      <c r="CQ33" s="1509"/>
      <c r="CR33" s="1509"/>
      <c r="CS33" s="1509" t="str">
        <f>MID(SUVAHAVUJ!AD58,9,1)</f>
        <v xml:space="preserve"> </v>
      </c>
      <c r="CT33" s="1509"/>
      <c r="CU33" s="1509"/>
      <c r="CV33" s="1509"/>
      <c r="CW33" s="1509"/>
      <c r="CX33" s="1509"/>
      <c r="CY33" s="1509" t="str">
        <f>MID(SUVAHAVUJ!AD58,10,1)</f>
        <v xml:space="preserve"> </v>
      </c>
      <c r="CZ33" s="1509"/>
      <c r="DA33" s="1509"/>
      <c r="DB33" s="1509"/>
      <c r="DC33" s="1509"/>
      <c r="DD33" s="1509" t="str">
        <f>MID(SUVAHAVUJ!AD58,11,1)</f>
        <v>0</v>
      </c>
      <c r="DE33" s="1509"/>
      <c r="DF33" s="1509"/>
      <c r="DG33" s="1509"/>
      <c r="DH33" s="1509"/>
      <c r="DI33" s="1525"/>
      <c r="DJ33" s="703"/>
      <c r="DK33" s="704"/>
      <c r="DL33" s="1509" t="str">
        <f>MID(SUVAHAVUJ!AE58,1,1)</f>
        <v xml:space="preserve"> </v>
      </c>
      <c r="DM33" s="1509"/>
      <c r="DN33" s="1509"/>
      <c r="DO33" s="1509"/>
      <c r="DP33" s="1509"/>
      <c r="DQ33" s="1509"/>
      <c r="DR33" s="1509" t="str">
        <f>MID(SUVAHAVUJ!AE58,2,1)</f>
        <v xml:space="preserve"> </v>
      </c>
      <c r="DS33" s="1509"/>
      <c r="DT33" s="1509"/>
      <c r="DU33" s="1509"/>
      <c r="DV33" s="1509"/>
      <c r="DW33" s="1509" t="str">
        <f>MID(SUVAHAVUJ!AE58,3,1)</f>
        <v xml:space="preserve"> </v>
      </c>
      <c r="DX33" s="1509"/>
      <c r="DY33" s="1509"/>
      <c r="DZ33" s="1509"/>
      <c r="EA33" s="1509"/>
      <c r="EB33" s="1509"/>
      <c r="EC33" s="1509" t="str">
        <f>MID(SUVAHAVUJ!AE58,4,1)</f>
        <v xml:space="preserve"> </v>
      </c>
      <c r="ED33" s="1509"/>
      <c r="EE33" s="1509"/>
      <c r="EF33" s="1509"/>
      <c r="EG33" s="1509"/>
      <c r="EH33" s="1509" t="str">
        <f>MID(SUVAHAVUJ!AE58,5,1)</f>
        <v xml:space="preserve"> </v>
      </c>
      <c r="EI33" s="1509"/>
      <c r="EJ33" s="1509"/>
      <c r="EK33" s="1509"/>
      <c r="EL33" s="1509"/>
      <c r="EM33" s="1509"/>
      <c r="EN33" s="1509" t="str">
        <f>MID(SUVAHAVUJ!AE58,6,1)</f>
        <v xml:space="preserve"> </v>
      </c>
      <c r="EO33" s="1509"/>
      <c r="EP33" s="1509"/>
      <c r="EQ33" s="1509"/>
      <c r="ER33" s="1509"/>
      <c r="ES33" s="1509" t="str">
        <f>MID(SUVAHAVUJ!AE58,7,1)</f>
        <v xml:space="preserve"> </v>
      </c>
      <c r="ET33" s="1509"/>
      <c r="EU33" s="1509"/>
      <c r="EV33" s="1509"/>
      <c r="EW33" s="1509"/>
      <c r="EX33" s="1509"/>
      <c r="EY33" s="1509" t="str">
        <f>MID(SUVAHAVUJ!AE58,8,1)</f>
        <v xml:space="preserve"> </v>
      </c>
      <c r="EZ33" s="1509"/>
      <c r="FA33" s="1509"/>
      <c r="FB33" s="1509"/>
      <c r="FC33" s="1509"/>
      <c r="FD33" s="1509" t="str">
        <f>MID(SUVAHAVUJ!AE58,9,1)</f>
        <v xml:space="preserve"> </v>
      </c>
      <c r="FE33" s="1509"/>
      <c r="FF33" s="1509"/>
      <c r="FG33" s="1509"/>
      <c r="FH33" s="1509"/>
      <c r="FI33" s="1509"/>
      <c r="FJ33" s="1509" t="str">
        <f>MID(SUVAHAVUJ!AE58,10,1)</f>
        <v xml:space="preserve"> </v>
      </c>
      <c r="FK33" s="1509"/>
      <c r="FL33" s="1509"/>
      <c r="FM33" s="1509"/>
      <c r="FN33" s="1509"/>
      <c r="FO33" s="1516" t="str">
        <f>MID(SUVAHAVUJ!AE58,11,1)</f>
        <v>0</v>
      </c>
      <c r="FP33" s="1516"/>
      <c r="FQ33" s="1516"/>
      <c r="FR33" s="1516"/>
      <c r="FS33" s="1522"/>
      <c r="FT33" s="1506"/>
      <c r="FU33" s="1506"/>
      <c r="FV33" s="1506"/>
      <c r="FW33" s="1506"/>
      <c r="FX33" s="1506"/>
      <c r="FY33" s="1506"/>
      <c r="FZ33" s="1506"/>
      <c r="GA33" s="1506"/>
      <c r="GB33" s="1506"/>
      <c r="GC33" s="1506"/>
      <c r="GD33" s="1506"/>
      <c r="GE33" s="1506"/>
      <c r="GF33" s="1506"/>
      <c r="GG33" s="1506"/>
      <c r="GH33" s="1506"/>
      <c r="GI33" s="1506"/>
      <c r="GJ33" s="1506"/>
      <c r="GK33" s="1506"/>
      <c r="GL33" s="1506"/>
      <c r="GM33" s="1506"/>
      <c r="GN33" s="1506"/>
      <c r="GO33" s="1506"/>
      <c r="GP33" s="1506"/>
      <c r="GQ33" s="1506"/>
      <c r="GR33" s="1506"/>
      <c r="GS33" s="1506"/>
      <c r="GT33" s="1506"/>
      <c r="GU33" s="1506"/>
      <c r="GV33" s="1506"/>
      <c r="GW33" s="1506"/>
    </row>
    <row r="34" spans="1:205" ht="23.25" customHeight="1">
      <c r="B34" s="1521"/>
      <c r="C34" s="1521"/>
      <c r="D34" s="1521"/>
      <c r="E34" s="1521"/>
      <c r="F34" s="1521"/>
      <c r="G34" s="1521"/>
      <c r="H34" s="1521"/>
      <c r="I34" s="1521"/>
      <c r="J34" s="1521"/>
      <c r="K34" s="1521"/>
      <c r="L34" s="1546"/>
      <c r="M34" s="1546"/>
      <c r="N34" s="1546"/>
      <c r="O34" s="1546"/>
      <c r="P34" s="1546"/>
      <c r="Q34" s="1546"/>
      <c r="R34" s="1546"/>
      <c r="S34" s="1546"/>
      <c r="T34" s="1546"/>
      <c r="U34" s="1546"/>
      <c r="V34" s="1546"/>
      <c r="W34" s="1546"/>
      <c r="X34" s="1546"/>
      <c r="Y34" s="1546"/>
      <c r="Z34" s="1546"/>
      <c r="AA34" s="1546"/>
      <c r="AB34" s="1546"/>
      <c r="AC34" s="1546"/>
      <c r="AD34" s="1546"/>
      <c r="AE34" s="1546"/>
      <c r="AF34" s="1546"/>
      <c r="AG34" s="1546"/>
      <c r="AH34" s="1546"/>
      <c r="AI34" s="1546"/>
      <c r="AJ34" s="1546"/>
      <c r="AK34" s="1546"/>
      <c r="AL34" s="1546"/>
      <c r="AM34" s="1546"/>
      <c r="AN34" s="1546"/>
      <c r="AO34" s="1546"/>
      <c r="AP34" s="1546"/>
      <c r="AQ34" s="1520"/>
      <c r="AR34" s="1520"/>
      <c r="AS34" s="1520"/>
      <c r="AT34" s="1520"/>
      <c r="AU34" s="1520"/>
      <c r="AV34" s="1520"/>
      <c r="AW34" s="1520"/>
      <c r="AX34" s="1520"/>
      <c r="AY34" s="703"/>
      <c r="AZ34" s="704"/>
      <c r="BA34" s="1509" t="str">
        <f>MID(SUVAHAVUJ!AF58,1,1)</f>
        <v xml:space="preserve"> </v>
      </c>
      <c r="BB34" s="1509"/>
      <c r="BC34" s="1509"/>
      <c r="BD34" s="1509"/>
      <c r="BE34" s="1509"/>
      <c r="BF34" s="1509"/>
      <c r="BG34" s="1509" t="str">
        <f>MID(SUVAHAVUJ!AF58,2,1)</f>
        <v xml:space="preserve"> </v>
      </c>
      <c r="BH34" s="1509"/>
      <c r="BI34" s="1509"/>
      <c r="BJ34" s="1509"/>
      <c r="BK34" s="1509"/>
      <c r="BL34" s="1509" t="str">
        <f>MID(SUVAHAVUJ!AF58,3,1)</f>
        <v xml:space="preserve"> </v>
      </c>
      <c r="BM34" s="1509"/>
      <c r="BN34" s="1509"/>
      <c r="BO34" s="1509"/>
      <c r="BP34" s="1509"/>
      <c r="BQ34" s="1509"/>
      <c r="BR34" s="1509" t="str">
        <f>MID(SUVAHAVUJ!AF58,4,1)</f>
        <v xml:space="preserve"> </v>
      </c>
      <c r="BS34" s="1509"/>
      <c r="BT34" s="1509"/>
      <c r="BU34" s="1509"/>
      <c r="BV34" s="1509"/>
      <c r="BW34" s="1509" t="str">
        <f>MID(SUVAHAVUJ!AF58,5,1)</f>
        <v xml:space="preserve"> </v>
      </c>
      <c r="BX34" s="1509"/>
      <c r="BY34" s="1509"/>
      <c r="BZ34" s="1509"/>
      <c r="CA34" s="1509"/>
      <c r="CB34" s="1509"/>
      <c r="CC34" s="1509" t="str">
        <f>MID(SUVAHAVUJ!AF58,6,1)</f>
        <v xml:space="preserve"> </v>
      </c>
      <c r="CD34" s="1509"/>
      <c r="CE34" s="1509"/>
      <c r="CF34" s="1509"/>
      <c r="CG34" s="1509"/>
      <c r="CH34" s="1509" t="str">
        <f>MID(SUVAHAVUJ!AF58,7,1)</f>
        <v xml:space="preserve"> </v>
      </c>
      <c r="CI34" s="1509"/>
      <c r="CJ34" s="1509"/>
      <c r="CK34" s="1509"/>
      <c r="CL34" s="1509"/>
      <c r="CM34" s="1509"/>
      <c r="CN34" s="1509" t="str">
        <f>MID(SUVAHAVUJ!AF58,8,1)</f>
        <v xml:space="preserve"> </v>
      </c>
      <c r="CO34" s="1509"/>
      <c r="CP34" s="1509"/>
      <c r="CQ34" s="1509"/>
      <c r="CR34" s="1509"/>
      <c r="CS34" s="1509" t="str">
        <f>MID(SUVAHAVUJ!AF58,9,1)</f>
        <v xml:space="preserve"> </v>
      </c>
      <c r="CT34" s="1509"/>
      <c r="CU34" s="1509"/>
      <c r="CV34" s="1509"/>
      <c r="CW34" s="1509"/>
      <c r="CX34" s="1509"/>
      <c r="CY34" s="1509" t="str">
        <f>MID(SUVAHAVUJ!AF58,10,1)</f>
        <v xml:space="preserve"> </v>
      </c>
      <c r="CZ34" s="1509"/>
      <c r="DA34" s="1509"/>
      <c r="DB34" s="1509"/>
      <c r="DC34" s="1509"/>
      <c r="DD34" s="1509" t="str">
        <f>MID(SUVAHAVUJ!AF58,11,1)</f>
        <v>0</v>
      </c>
      <c r="DE34" s="1509"/>
      <c r="DF34" s="1509"/>
      <c r="DG34" s="1509"/>
      <c r="DH34" s="1509"/>
      <c r="DI34" s="1525"/>
      <c r="DJ34" s="1507"/>
      <c r="DK34" s="1507"/>
      <c r="DL34" s="1507"/>
      <c r="DM34" s="1507"/>
      <c r="DN34" s="1507"/>
      <c r="DO34" s="1507"/>
      <c r="DP34" s="1507"/>
      <c r="DQ34" s="1507"/>
      <c r="DR34" s="1507"/>
      <c r="DS34" s="1507"/>
      <c r="DT34" s="1507"/>
      <c r="DU34" s="1507"/>
      <c r="DV34" s="1507"/>
      <c r="DW34" s="1507"/>
      <c r="DX34" s="1507"/>
      <c r="DY34" s="1507"/>
      <c r="DZ34" s="1507"/>
      <c r="EA34" s="1507"/>
      <c r="EB34" s="1507"/>
      <c r="EC34" s="1507"/>
      <c r="ED34" s="1507"/>
      <c r="EE34" s="1507"/>
      <c r="EF34" s="1507"/>
      <c r="EG34" s="1507"/>
      <c r="EH34" s="1507"/>
      <c r="EI34" s="1507"/>
      <c r="EJ34" s="1507"/>
      <c r="EK34" s="1507"/>
      <c r="EL34" s="1507"/>
      <c r="EM34" s="1507"/>
      <c r="EN34" s="703"/>
      <c r="EO34" s="704"/>
      <c r="EP34" s="1509" t="str">
        <f>MID(SUVAHAVUJ!AG58,1,1)</f>
        <v xml:space="preserve"> </v>
      </c>
      <c r="EQ34" s="1509"/>
      <c r="ER34" s="1509"/>
      <c r="ES34" s="1509"/>
      <c r="ET34" s="1509"/>
      <c r="EU34" s="1509"/>
      <c r="EV34" s="1509" t="str">
        <f>MID(SUVAHAVUJ!AG58,2,1)</f>
        <v xml:space="preserve"> </v>
      </c>
      <c r="EW34" s="1509"/>
      <c r="EX34" s="1509"/>
      <c r="EY34" s="1509"/>
      <c r="EZ34" s="1509"/>
      <c r="FA34" s="1509" t="str">
        <f>MID(SUVAHAVUJ!AG58,3,1)</f>
        <v xml:space="preserve"> </v>
      </c>
      <c r="FB34" s="1509"/>
      <c r="FC34" s="1509"/>
      <c r="FD34" s="1509"/>
      <c r="FE34" s="1509"/>
      <c r="FF34" s="1509"/>
      <c r="FG34" s="1509" t="str">
        <f>MID(SUVAHAVUJ!AG58,4,1)</f>
        <v xml:space="preserve"> </v>
      </c>
      <c r="FH34" s="1509"/>
      <c r="FI34" s="1509"/>
      <c r="FJ34" s="1509"/>
      <c r="FK34" s="1509"/>
      <c r="FL34" s="1509" t="str">
        <f>MID(SUVAHAVUJ!AG58,5,1)</f>
        <v xml:space="preserve"> </v>
      </c>
      <c r="FM34" s="1509"/>
      <c r="FN34" s="1509"/>
      <c r="FO34" s="1509"/>
      <c r="FP34" s="1509"/>
      <c r="FQ34" s="1509"/>
      <c r="FR34" s="1509" t="str">
        <f>MID(SUVAHAVUJ!AG58,6,1)</f>
        <v xml:space="preserve"> </v>
      </c>
      <c r="FS34" s="1509"/>
      <c r="FT34" s="1509"/>
      <c r="FU34" s="1509"/>
      <c r="FV34" s="1509"/>
      <c r="FW34" s="1509" t="str">
        <f>MID(SUVAHAVUJ!AG58,7,1)</f>
        <v xml:space="preserve"> </v>
      </c>
      <c r="FX34" s="1509"/>
      <c r="FY34" s="1509"/>
      <c r="FZ34" s="1509"/>
      <c r="GA34" s="1509"/>
      <c r="GB34" s="1509"/>
      <c r="GC34" s="1509" t="str">
        <f>MID(SUVAHAVUJ!AG58,8,1)</f>
        <v xml:space="preserve"> </v>
      </c>
      <c r="GD34" s="1509"/>
      <c r="GE34" s="1509"/>
      <c r="GF34" s="1509"/>
      <c r="GG34" s="1509"/>
      <c r="GH34" s="1509" t="str">
        <f>MID(SUVAHAVUJ!AG58,9,1)</f>
        <v xml:space="preserve"> </v>
      </c>
      <c r="GI34" s="1509"/>
      <c r="GJ34" s="1509"/>
      <c r="GK34" s="1509"/>
      <c r="GL34" s="1509"/>
      <c r="GM34" s="1509"/>
      <c r="GN34" s="1509" t="str">
        <f>MID(SUVAHAVUJ!AG58,10,1)</f>
        <v xml:space="preserve"> </v>
      </c>
      <c r="GO34" s="1509"/>
      <c r="GP34" s="1509"/>
      <c r="GQ34" s="1509"/>
      <c r="GR34" s="1509"/>
      <c r="GS34" s="1516" t="str">
        <f>MID(SUVAHAVUJ!AG58,11,1)</f>
        <v>0</v>
      </c>
      <c r="GT34" s="1516"/>
      <c r="GU34" s="1516"/>
      <c r="GV34" s="1516"/>
      <c r="GW34" s="1522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0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482" t="s">
        <v>3423</v>
      </c>
      <c r="J2" s="1482"/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510" t="s">
        <v>3358</v>
      </c>
      <c r="C4" s="1511"/>
      <c r="D4" s="1511"/>
      <c r="E4" s="1511"/>
      <c r="F4" s="1511"/>
      <c r="G4" s="1511"/>
      <c r="H4" s="1511"/>
      <c r="I4" s="1511"/>
      <c r="J4" s="1511"/>
      <c r="K4" s="1512"/>
      <c r="L4" s="1461" t="s">
        <v>3339</v>
      </c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7" t="s">
        <v>3338</v>
      </c>
      <c r="AR4" s="1468"/>
      <c r="AS4" s="1468"/>
      <c r="AT4" s="1468"/>
      <c r="AU4" s="1468"/>
      <c r="AV4" s="1468"/>
      <c r="AW4" s="1468"/>
      <c r="AX4" s="1469"/>
      <c r="AY4" s="1490" t="s">
        <v>816</v>
      </c>
      <c r="AZ4" s="1491"/>
      <c r="BA4" s="1491"/>
      <c r="BB4" s="1491"/>
      <c r="BC4" s="1491"/>
      <c r="BD4" s="1491"/>
      <c r="BE4" s="1491"/>
      <c r="BF4" s="1491"/>
      <c r="BG4" s="1491"/>
      <c r="BH4" s="1491"/>
      <c r="BI4" s="1491"/>
      <c r="BJ4" s="1491"/>
      <c r="BK4" s="1491"/>
      <c r="BL4" s="1491"/>
      <c r="BM4" s="1491"/>
      <c r="BN4" s="1491"/>
      <c r="BO4" s="1491"/>
      <c r="BP4" s="1491"/>
      <c r="BQ4" s="1491"/>
      <c r="BR4" s="1491"/>
      <c r="BS4" s="1491"/>
      <c r="BT4" s="1491"/>
      <c r="BU4" s="1491"/>
      <c r="BV4" s="1491"/>
      <c r="BW4" s="1491"/>
      <c r="BX4" s="1491"/>
      <c r="BY4" s="1491"/>
      <c r="BZ4" s="1491"/>
      <c r="CA4" s="1491"/>
      <c r="CB4" s="1491"/>
      <c r="CC4" s="1491"/>
      <c r="CD4" s="1491"/>
      <c r="CE4" s="1491"/>
      <c r="CF4" s="1491"/>
      <c r="CG4" s="1491"/>
      <c r="CH4" s="1491"/>
      <c r="CI4" s="1491"/>
      <c r="CJ4" s="1491"/>
      <c r="CK4" s="1491"/>
      <c r="CL4" s="1491"/>
      <c r="CM4" s="1491"/>
      <c r="CN4" s="1491"/>
      <c r="CO4" s="1491"/>
      <c r="CP4" s="1491"/>
      <c r="CQ4" s="1491"/>
      <c r="CR4" s="1491"/>
      <c r="CS4" s="1491"/>
      <c r="CT4" s="1491"/>
      <c r="CU4" s="1491"/>
      <c r="CV4" s="1491"/>
      <c r="CW4" s="1491"/>
      <c r="CX4" s="1491"/>
      <c r="CY4" s="1491"/>
      <c r="CZ4" s="1491"/>
      <c r="DA4" s="1491"/>
      <c r="DB4" s="1491"/>
      <c r="DC4" s="1491"/>
      <c r="DD4" s="1491"/>
      <c r="DE4" s="1491"/>
      <c r="DF4" s="1491"/>
      <c r="DG4" s="1491"/>
      <c r="DH4" s="1491"/>
      <c r="DI4" s="1491"/>
      <c r="DJ4" s="1491"/>
      <c r="DK4" s="1491"/>
      <c r="DL4" s="1491"/>
      <c r="DM4" s="1491"/>
      <c r="DN4" s="1491"/>
      <c r="DO4" s="1491"/>
      <c r="DP4" s="1491"/>
      <c r="DQ4" s="1491"/>
      <c r="DR4" s="1491"/>
      <c r="DS4" s="1491"/>
      <c r="DT4" s="1491"/>
      <c r="DU4" s="1491"/>
      <c r="DV4" s="1491"/>
      <c r="DW4" s="1491"/>
      <c r="DX4" s="1491"/>
      <c r="DY4" s="1491"/>
      <c r="DZ4" s="1491"/>
      <c r="EA4" s="1491"/>
      <c r="EB4" s="1491"/>
      <c r="EC4" s="1491"/>
      <c r="ED4" s="1491"/>
      <c r="EE4" s="1491"/>
      <c r="EF4" s="1491"/>
      <c r="EG4" s="1491"/>
      <c r="EH4" s="1491"/>
      <c r="EI4" s="1491"/>
      <c r="EJ4" s="1491"/>
      <c r="EK4" s="1491"/>
      <c r="EL4" s="1491"/>
      <c r="EM4" s="1491"/>
      <c r="EN4" s="1491"/>
      <c r="EO4" s="1491"/>
      <c r="EP4" s="1491"/>
      <c r="EQ4" s="1491"/>
      <c r="ER4" s="1491"/>
      <c r="ES4" s="1491"/>
      <c r="ET4" s="1491"/>
      <c r="EU4" s="1491"/>
      <c r="EV4" s="1491"/>
      <c r="EW4" s="1491"/>
      <c r="EX4" s="1491"/>
      <c r="EY4" s="1491"/>
      <c r="EZ4" s="1491"/>
      <c r="FA4" s="1491"/>
      <c r="FB4" s="1492"/>
      <c r="FC4" s="1496" t="s">
        <v>3357</v>
      </c>
      <c r="FD4" s="1497"/>
      <c r="FE4" s="1497"/>
      <c r="FF4" s="1497"/>
      <c r="FG4" s="1497"/>
      <c r="FH4" s="1497"/>
      <c r="FI4" s="1497"/>
      <c r="FJ4" s="1497"/>
      <c r="FK4" s="1497"/>
      <c r="FL4" s="1497"/>
      <c r="FM4" s="1497"/>
      <c r="FN4" s="1497"/>
      <c r="FO4" s="1497"/>
      <c r="FP4" s="1497"/>
      <c r="FQ4" s="1497"/>
      <c r="FR4" s="1497"/>
      <c r="FS4" s="1497"/>
      <c r="FT4" s="1497"/>
      <c r="FU4" s="1497"/>
      <c r="FV4" s="1497"/>
      <c r="FW4" s="1497"/>
      <c r="FX4" s="1497"/>
      <c r="FY4" s="1497"/>
      <c r="FZ4" s="1497"/>
      <c r="GA4" s="1497"/>
      <c r="GB4" s="1497"/>
      <c r="GC4" s="1497"/>
      <c r="GD4" s="1497"/>
      <c r="GE4" s="1497"/>
      <c r="GF4" s="1497"/>
      <c r="GG4" s="1497"/>
      <c r="GH4" s="1497"/>
      <c r="GI4" s="1497"/>
      <c r="GJ4" s="1497"/>
      <c r="GK4" s="1497"/>
      <c r="GL4" s="1497"/>
      <c r="GM4" s="1497"/>
      <c r="GN4" s="1497"/>
      <c r="GO4" s="1497"/>
      <c r="GP4" s="1497"/>
      <c r="GQ4" s="1497"/>
      <c r="GR4" s="1497"/>
      <c r="GS4" s="1497"/>
      <c r="GT4" s="1497"/>
      <c r="GU4" s="1497"/>
      <c r="GV4" s="1497"/>
      <c r="GW4" s="1498"/>
    </row>
    <row r="5" spans="2:205" ht="11.25" customHeight="1">
      <c r="B5" s="1513" t="s">
        <v>3419</v>
      </c>
      <c r="C5" s="1514"/>
      <c r="D5" s="1514"/>
      <c r="E5" s="1514"/>
      <c r="F5" s="1514"/>
      <c r="G5" s="1514"/>
      <c r="H5" s="1514"/>
      <c r="I5" s="1514"/>
      <c r="J5" s="1514"/>
      <c r="K5" s="1515"/>
      <c r="L5" s="1463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64"/>
      <c r="AP5" s="1464"/>
      <c r="AQ5" s="1470"/>
      <c r="AR5" s="1471"/>
      <c r="AS5" s="1471"/>
      <c r="AT5" s="1471"/>
      <c r="AU5" s="1471"/>
      <c r="AV5" s="1471"/>
      <c r="AW5" s="1471"/>
      <c r="AX5" s="1472"/>
      <c r="AY5" s="1476"/>
      <c r="AZ5" s="1477"/>
      <c r="BA5" s="1477"/>
      <c r="BB5" s="1477"/>
      <c r="BC5" s="1477"/>
      <c r="BD5" s="1478"/>
      <c r="BE5" s="1484" t="s">
        <v>3337</v>
      </c>
      <c r="BF5" s="1485"/>
      <c r="BG5" s="1485"/>
      <c r="BH5" s="1485"/>
      <c r="BI5" s="1485"/>
      <c r="BJ5" s="1485"/>
      <c r="BK5" s="1485"/>
      <c r="BL5" s="1485"/>
      <c r="BM5" s="1485"/>
      <c r="BN5" s="1485"/>
      <c r="BO5" s="1485"/>
      <c r="BP5" s="1485"/>
      <c r="BQ5" s="1485"/>
      <c r="BR5" s="1485"/>
      <c r="BS5" s="1485"/>
      <c r="BT5" s="1485"/>
      <c r="BU5" s="1485"/>
      <c r="BV5" s="1485"/>
      <c r="BW5" s="1485"/>
      <c r="BX5" s="1485"/>
      <c r="BY5" s="1485"/>
      <c r="BZ5" s="1485"/>
      <c r="CA5" s="1485"/>
      <c r="CB5" s="1485"/>
      <c r="CC5" s="1485"/>
      <c r="CD5" s="1485"/>
      <c r="CE5" s="1485"/>
      <c r="CF5" s="1485"/>
      <c r="CG5" s="1485"/>
      <c r="CH5" s="1485"/>
      <c r="CI5" s="1485"/>
      <c r="CJ5" s="1485"/>
      <c r="CK5" s="1485"/>
      <c r="CL5" s="1485"/>
      <c r="CM5" s="1485"/>
      <c r="CN5" s="1485"/>
      <c r="CO5" s="1485"/>
      <c r="CP5" s="1485"/>
      <c r="CQ5" s="1485"/>
      <c r="CR5" s="1485"/>
      <c r="CS5" s="1485"/>
      <c r="CT5" s="1485"/>
      <c r="CU5" s="1485"/>
      <c r="CV5" s="1485"/>
      <c r="CW5" s="1485"/>
      <c r="CX5" s="1485"/>
      <c r="CY5" s="1485"/>
      <c r="CZ5" s="1485"/>
      <c r="DA5" s="1485"/>
      <c r="DB5" s="1485"/>
      <c r="DC5" s="1485"/>
      <c r="DD5" s="1485"/>
      <c r="DE5" s="1485"/>
      <c r="DF5" s="1485"/>
      <c r="DG5" s="1485"/>
      <c r="DH5" s="1485"/>
      <c r="DI5" s="1486"/>
      <c r="DJ5" s="1490" t="s">
        <v>3355</v>
      </c>
      <c r="DK5" s="1491"/>
      <c r="DL5" s="1491"/>
      <c r="DM5" s="1491"/>
      <c r="DN5" s="1491"/>
      <c r="DO5" s="1491"/>
      <c r="DP5" s="1491"/>
      <c r="DQ5" s="1491"/>
      <c r="DR5" s="1491"/>
      <c r="DS5" s="1491"/>
      <c r="DT5" s="1491"/>
      <c r="DU5" s="1491"/>
      <c r="DV5" s="1491"/>
      <c r="DW5" s="1491"/>
      <c r="DX5" s="1491"/>
      <c r="DY5" s="1491"/>
      <c r="DZ5" s="1491"/>
      <c r="EA5" s="1491"/>
      <c r="EB5" s="1491"/>
      <c r="EC5" s="1491"/>
      <c r="ED5" s="1491"/>
      <c r="EE5" s="1491"/>
      <c r="EF5" s="1491"/>
      <c r="EG5" s="1491"/>
      <c r="EH5" s="1491"/>
      <c r="EI5" s="1491"/>
      <c r="EJ5" s="1491"/>
      <c r="EK5" s="1491"/>
      <c r="EL5" s="1491"/>
      <c r="EM5" s="1491"/>
      <c r="EN5" s="1491"/>
      <c r="EO5" s="1491"/>
      <c r="EP5" s="1491"/>
      <c r="EQ5" s="1491"/>
      <c r="ER5" s="1491"/>
      <c r="ES5" s="1491"/>
      <c r="ET5" s="1491"/>
      <c r="EU5" s="1491"/>
      <c r="EV5" s="1491"/>
      <c r="EW5" s="1491"/>
      <c r="EX5" s="1491"/>
      <c r="EY5" s="1491"/>
      <c r="EZ5" s="1491"/>
      <c r="FA5" s="1491"/>
      <c r="FB5" s="1492"/>
      <c r="FC5" s="1499"/>
      <c r="FD5" s="1500"/>
      <c r="FE5" s="1500"/>
      <c r="FF5" s="1500"/>
      <c r="FG5" s="1500"/>
      <c r="FH5" s="1500"/>
      <c r="FI5" s="1500"/>
      <c r="FJ5" s="1500"/>
      <c r="FK5" s="1500"/>
      <c r="FL5" s="1500"/>
      <c r="FM5" s="1500"/>
      <c r="FN5" s="1500"/>
      <c r="FO5" s="1500"/>
      <c r="FP5" s="1500"/>
      <c r="FQ5" s="1500"/>
      <c r="FR5" s="1500"/>
      <c r="FS5" s="1500"/>
      <c r="FT5" s="1500"/>
      <c r="FU5" s="1500"/>
      <c r="FV5" s="1500"/>
      <c r="FW5" s="1500"/>
      <c r="FX5" s="1500"/>
      <c r="FY5" s="1500"/>
      <c r="FZ5" s="1500"/>
      <c r="GA5" s="1500"/>
      <c r="GB5" s="1500"/>
      <c r="GC5" s="1500"/>
      <c r="GD5" s="1500"/>
      <c r="GE5" s="1500"/>
      <c r="GF5" s="1500"/>
      <c r="GG5" s="1500"/>
      <c r="GH5" s="1500"/>
      <c r="GI5" s="1500"/>
      <c r="GJ5" s="1500"/>
      <c r="GK5" s="1500"/>
      <c r="GL5" s="1500"/>
      <c r="GM5" s="1500"/>
      <c r="GN5" s="1500"/>
      <c r="GO5" s="1500"/>
      <c r="GP5" s="1500"/>
      <c r="GQ5" s="1500"/>
      <c r="GR5" s="1500"/>
      <c r="GS5" s="1500"/>
      <c r="GT5" s="1500"/>
      <c r="GU5" s="1500"/>
      <c r="GV5" s="1500"/>
      <c r="GW5" s="1501"/>
    </row>
    <row r="6" spans="2:205" ht="10.5" customHeight="1">
      <c r="B6" s="1479" t="s">
        <v>817</v>
      </c>
      <c r="C6" s="1480"/>
      <c r="D6" s="1480"/>
      <c r="E6" s="1480"/>
      <c r="F6" s="1480"/>
      <c r="G6" s="1480"/>
      <c r="H6" s="1480"/>
      <c r="I6" s="1480"/>
      <c r="J6" s="1480"/>
      <c r="K6" s="1481"/>
      <c r="L6" s="1465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73"/>
      <c r="AR6" s="1474"/>
      <c r="AS6" s="1474"/>
      <c r="AT6" s="1474"/>
      <c r="AU6" s="1474"/>
      <c r="AV6" s="1474"/>
      <c r="AW6" s="1474"/>
      <c r="AX6" s="1475"/>
      <c r="AY6" s="1476"/>
      <c r="AZ6" s="1477"/>
      <c r="BA6" s="1477"/>
      <c r="BB6" s="1477"/>
      <c r="BC6" s="1477"/>
      <c r="BD6" s="1478"/>
      <c r="BE6" s="1487" t="s">
        <v>3336</v>
      </c>
      <c r="BF6" s="1488"/>
      <c r="BG6" s="1488"/>
      <c r="BH6" s="1488"/>
      <c r="BI6" s="1488"/>
      <c r="BJ6" s="1488"/>
      <c r="BK6" s="1488"/>
      <c r="BL6" s="1488"/>
      <c r="BM6" s="1488"/>
      <c r="BN6" s="1488"/>
      <c r="BO6" s="1488"/>
      <c r="BP6" s="1488"/>
      <c r="BQ6" s="1488"/>
      <c r="BR6" s="1488"/>
      <c r="BS6" s="1488"/>
      <c r="BT6" s="1488"/>
      <c r="BU6" s="1488"/>
      <c r="BV6" s="1488"/>
      <c r="BW6" s="1488"/>
      <c r="BX6" s="1488"/>
      <c r="BY6" s="1488"/>
      <c r="BZ6" s="1488"/>
      <c r="CA6" s="1488"/>
      <c r="CB6" s="1488"/>
      <c r="CC6" s="1488"/>
      <c r="CD6" s="1488"/>
      <c r="CE6" s="1488"/>
      <c r="CF6" s="1488"/>
      <c r="CG6" s="1488"/>
      <c r="CH6" s="1488"/>
      <c r="CI6" s="1488"/>
      <c r="CJ6" s="1488"/>
      <c r="CK6" s="1488"/>
      <c r="CL6" s="1488"/>
      <c r="CM6" s="1488"/>
      <c r="CN6" s="1488"/>
      <c r="CO6" s="1488"/>
      <c r="CP6" s="1488"/>
      <c r="CQ6" s="1488"/>
      <c r="CR6" s="1488"/>
      <c r="CS6" s="1488"/>
      <c r="CT6" s="1488"/>
      <c r="CU6" s="1488"/>
      <c r="CV6" s="1488"/>
      <c r="CW6" s="1488"/>
      <c r="CX6" s="1488"/>
      <c r="CY6" s="1488"/>
      <c r="CZ6" s="1488"/>
      <c r="DA6" s="1488"/>
      <c r="DB6" s="1488"/>
      <c r="DC6" s="1488"/>
      <c r="DD6" s="1488"/>
      <c r="DE6" s="1488"/>
      <c r="DF6" s="1488"/>
      <c r="DG6" s="1488"/>
      <c r="DH6" s="1488"/>
      <c r="DI6" s="1489"/>
      <c r="DJ6" s="1490"/>
      <c r="DK6" s="1491"/>
      <c r="DL6" s="1491"/>
      <c r="DM6" s="1491"/>
      <c r="DN6" s="1491"/>
      <c r="DO6" s="1491"/>
      <c r="DP6" s="1491"/>
      <c r="DQ6" s="1491"/>
      <c r="DR6" s="1491"/>
      <c r="DS6" s="1491"/>
      <c r="DT6" s="1491"/>
      <c r="DU6" s="1491"/>
      <c r="DV6" s="1491"/>
      <c r="DW6" s="1491"/>
      <c r="DX6" s="1491"/>
      <c r="DY6" s="1491"/>
      <c r="DZ6" s="1491"/>
      <c r="EA6" s="1491"/>
      <c r="EB6" s="1491"/>
      <c r="EC6" s="1491"/>
      <c r="ED6" s="1491"/>
      <c r="EE6" s="1491"/>
      <c r="EF6" s="1491"/>
      <c r="EG6" s="1491"/>
      <c r="EH6" s="1491"/>
      <c r="EI6" s="1491"/>
      <c r="EJ6" s="1491"/>
      <c r="EK6" s="1491"/>
      <c r="EL6" s="1491"/>
      <c r="EM6" s="1491"/>
      <c r="EN6" s="1491"/>
      <c r="EO6" s="1491"/>
      <c r="EP6" s="1491"/>
      <c r="EQ6" s="1491"/>
      <c r="ER6" s="1491"/>
      <c r="ES6" s="1491"/>
      <c r="ET6" s="1491"/>
      <c r="EU6" s="1491"/>
      <c r="EV6" s="1491"/>
      <c r="EW6" s="1491"/>
      <c r="EX6" s="1491"/>
      <c r="EY6" s="1491"/>
      <c r="EZ6" s="1491"/>
      <c r="FA6" s="1491"/>
      <c r="FB6" s="1492"/>
      <c r="FC6" s="1493" t="s">
        <v>3356</v>
      </c>
      <c r="FD6" s="1494"/>
      <c r="FE6" s="1494"/>
      <c r="FF6" s="1494"/>
      <c r="FG6" s="1494"/>
      <c r="FH6" s="1494"/>
      <c r="FI6" s="1494"/>
      <c r="FJ6" s="1494"/>
      <c r="FK6" s="1494"/>
      <c r="FL6" s="1494"/>
      <c r="FM6" s="1494"/>
      <c r="FN6" s="1494"/>
      <c r="FO6" s="1494"/>
      <c r="FP6" s="1494"/>
      <c r="FQ6" s="1494"/>
      <c r="FR6" s="1494"/>
      <c r="FS6" s="1494"/>
      <c r="FT6" s="1494"/>
      <c r="FU6" s="1494"/>
      <c r="FV6" s="1494"/>
      <c r="FW6" s="1494"/>
      <c r="FX6" s="1494"/>
      <c r="FY6" s="1494"/>
      <c r="FZ6" s="1494"/>
      <c r="GA6" s="1494"/>
      <c r="GB6" s="1494"/>
      <c r="GC6" s="1494"/>
      <c r="GD6" s="1494"/>
      <c r="GE6" s="1494"/>
      <c r="GF6" s="1494"/>
      <c r="GG6" s="1494"/>
      <c r="GH6" s="1494"/>
      <c r="GI6" s="1494"/>
      <c r="GJ6" s="1494"/>
      <c r="GK6" s="1494"/>
      <c r="GL6" s="1494"/>
      <c r="GM6" s="1494"/>
      <c r="GN6" s="1494"/>
      <c r="GO6" s="1494"/>
      <c r="GP6" s="1494"/>
      <c r="GQ6" s="1494"/>
      <c r="GR6" s="1494"/>
      <c r="GS6" s="1494"/>
      <c r="GT6" s="1494"/>
      <c r="GU6" s="1494"/>
      <c r="GV6" s="1494"/>
      <c r="GW6" s="1495"/>
    </row>
    <row r="7" spans="2:205" s="691" customFormat="1" ht="25.5" customHeight="1">
      <c r="B7" s="1521" t="s">
        <v>2630</v>
      </c>
      <c r="C7" s="1521"/>
      <c r="D7" s="1521"/>
      <c r="E7" s="1521"/>
      <c r="F7" s="1521"/>
      <c r="G7" s="1521"/>
      <c r="H7" s="1521"/>
      <c r="I7" s="1521"/>
      <c r="J7" s="1521"/>
      <c r="K7" s="1521"/>
      <c r="L7" s="1546" t="s">
        <v>3409</v>
      </c>
      <c r="M7" s="1546"/>
      <c r="N7" s="1546"/>
      <c r="O7" s="1546"/>
      <c r="P7" s="1546"/>
      <c r="Q7" s="1546"/>
      <c r="R7" s="1546"/>
      <c r="S7" s="1546"/>
      <c r="T7" s="1546"/>
      <c r="U7" s="1546"/>
      <c r="V7" s="1546"/>
      <c r="W7" s="1546"/>
      <c r="X7" s="1546"/>
      <c r="Y7" s="1546"/>
      <c r="Z7" s="1546"/>
      <c r="AA7" s="1546"/>
      <c r="AB7" s="1546"/>
      <c r="AC7" s="1546"/>
      <c r="AD7" s="1546"/>
      <c r="AE7" s="1546"/>
      <c r="AF7" s="1546"/>
      <c r="AG7" s="1546"/>
      <c r="AH7" s="1546"/>
      <c r="AI7" s="1546"/>
      <c r="AJ7" s="1546"/>
      <c r="AK7" s="1546"/>
      <c r="AL7" s="1546"/>
      <c r="AM7" s="1546"/>
      <c r="AN7" s="1546"/>
      <c r="AO7" s="1546"/>
      <c r="AP7" s="1546"/>
      <c r="AQ7" s="1520" t="s">
        <v>659</v>
      </c>
      <c r="AR7" s="1520"/>
      <c r="AS7" s="1520"/>
      <c r="AT7" s="1520"/>
      <c r="AU7" s="1520"/>
      <c r="AV7" s="1520"/>
      <c r="AW7" s="1520"/>
      <c r="AX7" s="1520"/>
      <c r="AY7" s="703"/>
      <c r="AZ7" s="704"/>
      <c r="BA7" s="1509" t="str">
        <f>MID(SUVAHAVUJ!AD59,1,1)</f>
        <v xml:space="preserve"> </v>
      </c>
      <c r="BB7" s="1509"/>
      <c r="BC7" s="1509"/>
      <c r="BD7" s="1509"/>
      <c r="BE7" s="1509"/>
      <c r="BF7" s="1509"/>
      <c r="BG7" s="1509" t="str">
        <f>MID(SUVAHAVUJ!AD59,2,1)</f>
        <v xml:space="preserve"> </v>
      </c>
      <c r="BH7" s="1509"/>
      <c r="BI7" s="1509"/>
      <c r="BJ7" s="1509"/>
      <c r="BK7" s="1509"/>
      <c r="BL7" s="1509" t="str">
        <f>MID(SUVAHAVUJ!AD59,3,1)</f>
        <v xml:space="preserve"> </v>
      </c>
      <c r="BM7" s="1509"/>
      <c r="BN7" s="1509"/>
      <c r="BO7" s="1509"/>
      <c r="BP7" s="1509"/>
      <c r="BQ7" s="1509"/>
      <c r="BR7" s="1509" t="str">
        <f>MID(SUVAHAVUJ!AD59,4,1)</f>
        <v xml:space="preserve"> </v>
      </c>
      <c r="BS7" s="1509"/>
      <c r="BT7" s="1509"/>
      <c r="BU7" s="1509"/>
      <c r="BV7" s="1509"/>
      <c r="BW7" s="1509" t="str">
        <f>MID(SUVAHAVUJ!AD59,5,1)</f>
        <v xml:space="preserve"> </v>
      </c>
      <c r="BX7" s="1509"/>
      <c r="BY7" s="1509"/>
      <c r="BZ7" s="1509"/>
      <c r="CA7" s="1509"/>
      <c r="CB7" s="1509"/>
      <c r="CC7" s="1509" t="str">
        <f>MID(SUVAHAVUJ!AD59,6,1)</f>
        <v xml:space="preserve"> </v>
      </c>
      <c r="CD7" s="1509"/>
      <c r="CE7" s="1509"/>
      <c r="CF7" s="1509"/>
      <c r="CG7" s="1509"/>
      <c r="CH7" s="1509" t="str">
        <f>MID(SUVAHAVUJ!AD59,7,1)</f>
        <v xml:space="preserve"> </v>
      </c>
      <c r="CI7" s="1509"/>
      <c r="CJ7" s="1509"/>
      <c r="CK7" s="1509"/>
      <c r="CL7" s="1509"/>
      <c r="CM7" s="1509"/>
      <c r="CN7" s="1509" t="str">
        <f>MID(SUVAHAVUJ!AD59,8,1)</f>
        <v xml:space="preserve"> </v>
      </c>
      <c r="CO7" s="1509"/>
      <c r="CP7" s="1509"/>
      <c r="CQ7" s="1509"/>
      <c r="CR7" s="1509"/>
      <c r="CS7" s="1509" t="str">
        <f>MID(SUVAHAVUJ!AD59,9,1)</f>
        <v xml:space="preserve"> </v>
      </c>
      <c r="CT7" s="1509"/>
      <c r="CU7" s="1509"/>
      <c r="CV7" s="1509"/>
      <c r="CW7" s="1509"/>
      <c r="CX7" s="1509"/>
      <c r="CY7" s="1509" t="str">
        <f>MID(SUVAHAVUJ!AD59,10,1)</f>
        <v xml:space="preserve"> </v>
      </c>
      <c r="CZ7" s="1509"/>
      <c r="DA7" s="1509"/>
      <c r="DB7" s="1509"/>
      <c r="DC7" s="1509"/>
      <c r="DD7" s="1509" t="str">
        <f>MID(SUVAHAVUJ!AD59,11,1)</f>
        <v>0</v>
      </c>
      <c r="DE7" s="1509"/>
      <c r="DF7" s="1509"/>
      <c r="DG7" s="1509"/>
      <c r="DH7" s="1509"/>
      <c r="DI7" s="1525"/>
      <c r="DJ7" s="703"/>
      <c r="DK7" s="704"/>
      <c r="DL7" s="1509" t="str">
        <f>MID(SUVAHAVUJ!AE59,1,1)</f>
        <v xml:space="preserve"> </v>
      </c>
      <c r="DM7" s="1509"/>
      <c r="DN7" s="1509"/>
      <c r="DO7" s="1509"/>
      <c r="DP7" s="1509"/>
      <c r="DQ7" s="1509"/>
      <c r="DR7" s="1509" t="str">
        <f>MID(SUVAHAVUJ!AE59,2,1)</f>
        <v xml:space="preserve"> </v>
      </c>
      <c r="DS7" s="1509"/>
      <c r="DT7" s="1509"/>
      <c r="DU7" s="1509"/>
      <c r="DV7" s="1509"/>
      <c r="DW7" s="1509" t="str">
        <f>MID(SUVAHAVUJ!AE59,3,1)</f>
        <v xml:space="preserve"> </v>
      </c>
      <c r="DX7" s="1509"/>
      <c r="DY7" s="1509"/>
      <c r="DZ7" s="1509"/>
      <c r="EA7" s="1509"/>
      <c r="EB7" s="1509"/>
      <c r="EC7" s="1509" t="str">
        <f>MID(SUVAHAVUJ!AE59,4,1)</f>
        <v xml:space="preserve"> </v>
      </c>
      <c r="ED7" s="1509"/>
      <c r="EE7" s="1509"/>
      <c r="EF7" s="1509"/>
      <c r="EG7" s="1509"/>
      <c r="EH7" s="1509" t="str">
        <f>MID(SUVAHAVUJ!AE59,5,1)</f>
        <v xml:space="preserve"> </v>
      </c>
      <c r="EI7" s="1509"/>
      <c r="EJ7" s="1509"/>
      <c r="EK7" s="1509"/>
      <c r="EL7" s="1509"/>
      <c r="EM7" s="1509"/>
      <c r="EN7" s="1509" t="str">
        <f>MID(SUVAHAVUJ!AE59,6,1)</f>
        <v xml:space="preserve"> </v>
      </c>
      <c r="EO7" s="1509"/>
      <c r="EP7" s="1509"/>
      <c r="EQ7" s="1509"/>
      <c r="ER7" s="1509"/>
      <c r="ES7" s="1509" t="str">
        <f>MID(SUVAHAVUJ!AE59,7,1)</f>
        <v xml:space="preserve"> </v>
      </c>
      <c r="ET7" s="1509"/>
      <c r="EU7" s="1509"/>
      <c r="EV7" s="1509"/>
      <c r="EW7" s="1509"/>
      <c r="EX7" s="1509"/>
      <c r="EY7" s="1509" t="str">
        <f>MID(SUVAHAVUJ!AE59,8,1)</f>
        <v xml:space="preserve"> </v>
      </c>
      <c r="EZ7" s="1509"/>
      <c r="FA7" s="1509"/>
      <c r="FB7" s="1509"/>
      <c r="FC7" s="1509"/>
      <c r="FD7" s="1509" t="str">
        <f>MID(SUVAHAVUJ!AE59,9,1)</f>
        <v xml:space="preserve"> </v>
      </c>
      <c r="FE7" s="1509"/>
      <c r="FF7" s="1509"/>
      <c r="FG7" s="1509"/>
      <c r="FH7" s="1509"/>
      <c r="FI7" s="1509"/>
      <c r="FJ7" s="1509" t="str">
        <f>MID(SUVAHAVUJ!AE59,10,1)</f>
        <v xml:space="preserve"> </v>
      </c>
      <c r="FK7" s="1509"/>
      <c r="FL7" s="1509"/>
      <c r="FM7" s="1509"/>
      <c r="FN7" s="1509"/>
      <c r="FO7" s="1516" t="str">
        <f>MID(SUVAHAVUJ!AE59,11,1)</f>
        <v>0</v>
      </c>
      <c r="FP7" s="1516"/>
      <c r="FQ7" s="1516"/>
      <c r="FR7" s="1516"/>
      <c r="FS7" s="1522"/>
      <c r="FT7" s="1506"/>
      <c r="FU7" s="1506"/>
      <c r="FV7" s="1506"/>
      <c r="FW7" s="1506"/>
      <c r="FX7" s="1506"/>
      <c r="FY7" s="1506"/>
      <c r="FZ7" s="1506"/>
      <c r="GA7" s="1506"/>
      <c r="GB7" s="1506"/>
      <c r="GC7" s="1506"/>
      <c r="GD7" s="1506"/>
      <c r="GE7" s="1506"/>
      <c r="GF7" s="1506"/>
      <c r="GG7" s="1506"/>
      <c r="GH7" s="1506"/>
      <c r="GI7" s="1506"/>
      <c r="GJ7" s="1506"/>
      <c r="GK7" s="1506"/>
      <c r="GL7" s="1506"/>
      <c r="GM7" s="1506"/>
      <c r="GN7" s="1506"/>
      <c r="GO7" s="1506"/>
      <c r="GP7" s="1506"/>
      <c r="GQ7" s="1506"/>
      <c r="GR7" s="1506"/>
      <c r="GS7" s="1506"/>
      <c r="GT7" s="1506"/>
      <c r="GU7" s="1506"/>
      <c r="GV7" s="1506"/>
      <c r="GW7" s="1506"/>
    </row>
    <row r="8" spans="2:205" ht="22.5" customHeight="1">
      <c r="B8" s="1521"/>
      <c r="C8" s="1521"/>
      <c r="D8" s="1521"/>
      <c r="E8" s="1521"/>
      <c r="F8" s="1521"/>
      <c r="G8" s="1521"/>
      <c r="H8" s="1521"/>
      <c r="I8" s="1521"/>
      <c r="J8" s="1521"/>
      <c r="K8" s="1521"/>
      <c r="L8" s="1546"/>
      <c r="M8" s="1546"/>
      <c r="N8" s="1546"/>
      <c r="O8" s="1546"/>
      <c r="P8" s="1546"/>
      <c r="Q8" s="1546"/>
      <c r="R8" s="1546"/>
      <c r="S8" s="1546"/>
      <c r="T8" s="1546"/>
      <c r="U8" s="1546"/>
      <c r="V8" s="1546"/>
      <c r="W8" s="1546"/>
      <c r="X8" s="1546"/>
      <c r="Y8" s="1546"/>
      <c r="Z8" s="1546"/>
      <c r="AA8" s="1546"/>
      <c r="AB8" s="1546"/>
      <c r="AC8" s="1546"/>
      <c r="AD8" s="1546"/>
      <c r="AE8" s="1546"/>
      <c r="AF8" s="1546"/>
      <c r="AG8" s="1546"/>
      <c r="AH8" s="1546"/>
      <c r="AI8" s="1546"/>
      <c r="AJ8" s="1546"/>
      <c r="AK8" s="1546"/>
      <c r="AL8" s="1546"/>
      <c r="AM8" s="1546"/>
      <c r="AN8" s="1546"/>
      <c r="AO8" s="1546"/>
      <c r="AP8" s="1546"/>
      <c r="AQ8" s="1520"/>
      <c r="AR8" s="1520"/>
      <c r="AS8" s="1520"/>
      <c r="AT8" s="1520"/>
      <c r="AU8" s="1520"/>
      <c r="AV8" s="1520"/>
      <c r="AW8" s="1520"/>
      <c r="AX8" s="1520"/>
      <c r="AY8" s="703"/>
      <c r="AZ8" s="704"/>
      <c r="BA8" s="1509" t="str">
        <f>MID(SUVAHAVUJ!AF59,1,1)</f>
        <v xml:space="preserve"> </v>
      </c>
      <c r="BB8" s="1509"/>
      <c r="BC8" s="1509"/>
      <c r="BD8" s="1509"/>
      <c r="BE8" s="1509"/>
      <c r="BF8" s="1509"/>
      <c r="BG8" s="1509" t="str">
        <f>MID(SUVAHAVUJ!AF59,2,1)</f>
        <v xml:space="preserve"> </v>
      </c>
      <c r="BH8" s="1509"/>
      <c r="BI8" s="1509"/>
      <c r="BJ8" s="1509"/>
      <c r="BK8" s="1509"/>
      <c r="BL8" s="1509" t="str">
        <f>MID(SUVAHAVUJ!AF59,3,1)</f>
        <v xml:space="preserve"> </v>
      </c>
      <c r="BM8" s="1509"/>
      <c r="BN8" s="1509"/>
      <c r="BO8" s="1509"/>
      <c r="BP8" s="1509"/>
      <c r="BQ8" s="1509"/>
      <c r="BR8" s="1509" t="str">
        <f>MID(SUVAHAVUJ!AF59,4,1)</f>
        <v xml:space="preserve"> </v>
      </c>
      <c r="BS8" s="1509"/>
      <c r="BT8" s="1509"/>
      <c r="BU8" s="1509"/>
      <c r="BV8" s="1509"/>
      <c r="BW8" s="1509" t="str">
        <f>MID(SUVAHAVUJ!AF59,5,1)</f>
        <v xml:space="preserve"> </v>
      </c>
      <c r="BX8" s="1509"/>
      <c r="BY8" s="1509"/>
      <c r="BZ8" s="1509"/>
      <c r="CA8" s="1509"/>
      <c r="CB8" s="1509"/>
      <c r="CC8" s="1509" t="str">
        <f>MID(SUVAHAVUJ!AF59,6,1)</f>
        <v xml:space="preserve"> </v>
      </c>
      <c r="CD8" s="1509"/>
      <c r="CE8" s="1509"/>
      <c r="CF8" s="1509"/>
      <c r="CG8" s="1509"/>
      <c r="CH8" s="1509" t="str">
        <f>MID(SUVAHAVUJ!AF59,7,1)</f>
        <v xml:space="preserve"> </v>
      </c>
      <c r="CI8" s="1509"/>
      <c r="CJ8" s="1509"/>
      <c r="CK8" s="1509"/>
      <c r="CL8" s="1509"/>
      <c r="CM8" s="1509"/>
      <c r="CN8" s="1509" t="str">
        <f>MID(SUVAHAVUJ!AF59,8,1)</f>
        <v xml:space="preserve"> </v>
      </c>
      <c r="CO8" s="1509"/>
      <c r="CP8" s="1509"/>
      <c r="CQ8" s="1509"/>
      <c r="CR8" s="1509"/>
      <c r="CS8" s="1509" t="str">
        <f>MID(SUVAHAVUJ!AF59,9,1)</f>
        <v xml:space="preserve"> </v>
      </c>
      <c r="CT8" s="1509"/>
      <c r="CU8" s="1509"/>
      <c r="CV8" s="1509"/>
      <c r="CW8" s="1509"/>
      <c r="CX8" s="1509"/>
      <c r="CY8" s="1509" t="str">
        <f>MID(SUVAHAVUJ!AF59,10,1)</f>
        <v xml:space="preserve"> </v>
      </c>
      <c r="CZ8" s="1509"/>
      <c r="DA8" s="1509"/>
      <c r="DB8" s="1509"/>
      <c r="DC8" s="1509"/>
      <c r="DD8" s="1509" t="str">
        <f>MID(SUVAHAVUJ!AF59,11,1)</f>
        <v>0</v>
      </c>
      <c r="DE8" s="1509"/>
      <c r="DF8" s="1509"/>
      <c r="DG8" s="1509"/>
      <c r="DH8" s="1509"/>
      <c r="DI8" s="1525"/>
      <c r="DJ8" s="1507"/>
      <c r="DK8" s="1507"/>
      <c r="DL8" s="1507"/>
      <c r="DM8" s="1507"/>
      <c r="DN8" s="1507"/>
      <c r="DO8" s="1507"/>
      <c r="DP8" s="1507"/>
      <c r="DQ8" s="1507"/>
      <c r="DR8" s="1507"/>
      <c r="DS8" s="1507"/>
      <c r="DT8" s="1507"/>
      <c r="DU8" s="1507"/>
      <c r="DV8" s="1507"/>
      <c r="DW8" s="1507"/>
      <c r="DX8" s="1507"/>
      <c r="DY8" s="1507"/>
      <c r="DZ8" s="1507"/>
      <c r="EA8" s="1507"/>
      <c r="EB8" s="1507"/>
      <c r="EC8" s="1507"/>
      <c r="ED8" s="1507"/>
      <c r="EE8" s="1507"/>
      <c r="EF8" s="1507"/>
      <c r="EG8" s="1507"/>
      <c r="EH8" s="1507"/>
      <c r="EI8" s="1507"/>
      <c r="EJ8" s="1507"/>
      <c r="EK8" s="1507"/>
      <c r="EL8" s="1507"/>
      <c r="EM8" s="1507"/>
      <c r="EN8" s="703"/>
      <c r="EO8" s="704"/>
      <c r="EP8" s="1509" t="str">
        <f>MID(SUVAHAVUJ!AG59,1,1)</f>
        <v xml:space="preserve"> </v>
      </c>
      <c r="EQ8" s="1509"/>
      <c r="ER8" s="1509"/>
      <c r="ES8" s="1509"/>
      <c r="ET8" s="1509"/>
      <c r="EU8" s="1509"/>
      <c r="EV8" s="1509" t="str">
        <f>MID(SUVAHAVUJ!AG59,2,1)</f>
        <v xml:space="preserve"> </v>
      </c>
      <c r="EW8" s="1509"/>
      <c r="EX8" s="1509"/>
      <c r="EY8" s="1509"/>
      <c r="EZ8" s="1509"/>
      <c r="FA8" s="1509" t="str">
        <f>MID(SUVAHAVUJ!AG59,3,1)</f>
        <v xml:space="preserve"> </v>
      </c>
      <c r="FB8" s="1509"/>
      <c r="FC8" s="1509"/>
      <c r="FD8" s="1509"/>
      <c r="FE8" s="1509"/>
      <c r="FF8" s="1509"/>
      <c r="FG8" s="1509" t="str">
        <f>MID(SUVAHAVUJ!AG59,4,1)</f>
        <v xml:space="preserve"> </v>
      </c>
      <c r="FH8" s="1509"/>
      <c r="FI8" s="1509"/>
      <c r="FJ8" s="1509"/>
      <c r="FK8" s="1509"/>
      <c r="FL8" s="1509" t="str">
        <f>MID(SUVAHAVUJ!AG59,5,1)</f>
        <v xml:space="preserve"> </v>
      </c>
      <c r="FM8" s="1509"/>
      <c r="FN8" s="1509"/>
      <c r="FO8" s="1509"/>
      <c r="FP8" s="1509"/>
      <c r="FQ8" s="1509"/>
      <c r="FR8" s="1509" t="str">
        <f>MID(SUVAHAVUJ!AG59,6,1)</f>
        <v xml:space="preserve"> </v>
      </c>
      <c r="FS8" s="1509"/>
      <c r="FT8" s="1509"/>
      <c r="FU8" s="1509"/>
      <c r="FV8" s="1509"/>
      <c r="FW8" s="1509" t="str">
        <f>MID(SUVAHAVUJ!AG59,7,1)</f>
        <v xml:space="preserve"> </v>
      </c>
      <c r="FX8" s="1509"/>
      <c r="FY8" s="1509"/>
      <c r="FZ8" s="1509"/>
      <c r="GA8" s="1509"/>
      <c r="GB8" s="1509"/>
      <c r="GC8" s="1509" t="str">
        <f>MID(SUVAHAVUJ!AG59,8,1)</f>
        <v xml:space="preserve"> </v>
      </c>
      <c r="GD8" s="1509"/>
      <c r="GE8" s="1509"/>
      <c r="GF8" s="1509"/>
      <c r="GG8" s="1509"/>
      <c r="GH8" s="1509" t="str">
        <f>MID(SUVAHAVUJ!AG59,9,1)</f>
        <v xml:space="preserve"> </v>
      </c>
      <c r="GI8" s="1509"/>
      <c r="GJ8" s="1509"/>
      <c r="GK8" s="1509"/>
      <c r="GL8" s="1509"/>
      <c r="GM8" s="1509"/>
      <c r="GN8" s="1509" t="str">
        <f>MID(SUVAHAVUJ!AG59,10,1)</f>
        <v xml:space="preserve"> </v>
      </c>
      <c r="GO8" s="1509"/>
      <c r="GP8" s="1509"/>
      <c r="GQ8" s="1509"/>
      <c r="GR8" s="1509"/>
      <c r="GS8" s="1516" t="str">
        <f>MID(SUVAHAVUJ!AG59,11,1)</f>
        <v>0</v>
      </c>
      <c r="GT8" s="1516"/>
      <c r="GU8" s="1516"/>
      <c r="GV8" s="1516"/>
      <c r="GW8" s="1522"/>
    </row>
    <row r="9" spans="2:205" s="691" customFormat="1" ht="25.5" customHeight="1">
      <c r="B9" s="1548" t="s">
        <v>2500</v>
      </c>
      <c r="C9" s="1549"/>
      <c r="D9" s="1549"/>
      <c r="E9" s="1549"/>
      <c r="F9" s="1549"/>
      <c r="G9" s="1549"/>
      <c r="H9" s="1549"/>
      <c r="I9" s="1549"/>
      <c r="J9" s="1549"/>
      <c r="K9" s="1550"/>
      <c r="L9" s="1546" t="s">
        <v>3390</v>
      </c>
      <c r="M9" s="1546"/>
      <c r="N9" s="1546"/>
      <c r="O9" s="1546"/>
      <c r="P9" s="1546"/>
      <c r="Q9" s="1546"/>
      <c r="R9" s="1546"/>
      <c r="S9" s="1546"/>
      <c r="T9" s="1546"/>
      <c r="U9" s="1546"/>
      <c r="V9" s="1546"/>
      <c r="W9" s="1546"/>
      <c r="X9" s="1546"/>
      <c r="Y9" s="1546"/>
      <c r="Z9" s="1546"/>
      <c r="AA9" s="1546"/>
      <c r="AB9" s="1546"/>
      <c r="AC9" s="1546"/>
      <c r="AD9" s="1546"/>
      <c r="AE9" s="1546"/>
      <c r="AF9" s="1546"/>
      <c r="AG9" s="1546"/>
      <c r="AH9" s="1546"/>
      <c r="AI9" s="1546"/>
      <c r="AJ9" s="1546"/>
      <c r="AK9" s="1546"/>
      <c r="AL9" s="1546"/>
      <c r="AM9" s="1546"/>
      <c r="AN9" s="1546"/>
      <c r="AO9" s="1546"/>
      <c r="AP9" s="1546"/>
      <c r="AQ9" s="1520" t="s">
        <v>665</v>
      </c>
      <c r="AR9" s="1520"/>
      <c r="AS9" s="1520"/>
      <c r="AT9" s="1520"/>
      <c r="AU9" s="1520"/>
      <c r="AV9" s="1520"/>
      <c r="AW9" s="1520"/>
      <c r="AX9" s="1520"/>
      <c r="AY9" s="703"/>
      <c r="AZ9" s="704"/>
      <c r="BA9" s="1509" t="str">
        <f>MID(SUVAHAVUJ!AD60,1,1)</f>
        <v xml:space="preserve"> </v>
      </c>
      <c r="BB9" s="1509"/>
      <c r="BC9" s="1509"/>
      <c r="BD9" s="1509"/>
      <c r="BE9" s="1509"/>
      <c r="BF9" s="1509"/>
      <c r="BG9" s="1509" t="str">
        <f>MID(SUVAHAVUJ!AD60,2,1)</f>
        <v xml:space="preserve"> </v>
      </c>
      <c r="BH9" s="1509"/>
      <c r="BI9" s="1509"/>
      <c r="BJ9" s="1509"/>
      <c r="BK9" s="1509"/>
      <c r="BL9" s="1509" t="str">
        <f>MID(SUVAHAVUJ!AD60,3,1)</f>
        <v xml:space="preserve"> </v>
      </c>
      <c r="BM9" s="1509"/>
      <c r="BN9" s="1509"/>
      <c r="BO9" s="1509"/>
      <c r="BP9" s="1509"/>
      <c r="BQ9" s="1509"/>
      <c r="BR9" s="1509" t="str">
        <f>MID(SUVAHAVUJ!AD60,4,1)</f>
        <v xml:space="preserve"> </v>
      </c>
      <c r="BS9" s="1509"/>
      <c r="BT9" s="1509"/>
      <c r="BU9" s="1509"/>
      <c r="BV9" s="1509"/>
      <c r="BW9" s="1509" t="str">
        <f>MID(SUVAHAVUJ!AD60,5,1)</f>
        <v xml:space="preserve"> </v>
      </c>
      <c r="BX9" s="1509"/>
      <c r="BY9" s="1509"/>
      <c r="BZ9" s="1509"/>
      <c r="CA9" s="1509"/>
      <c r="CB9" s="1509"/>
      <c r="CC9" s="1509" t="str">
        <f>MID(SUVAHAVUJ!AD60,6,1)</f>
        <v xml:space="preserve"> </v>
      </c>
      <c r="CD9" s="1509"/>
      <c r="CE9" s="1509"/>
      <c r="CF9" s="1509"/>
      <c r="CG9" s="1509"/>
      <c r="CH9" s="1509" t="str">
        <f>MID(SUVAHAVUJ!AD60,7,1)</f>
        <v xml:space="preserve"> </v>
      </c>
      <c r="CI9" s="1509"/>
      <c r="CJ9" s="1509"/>
      <c r="CK9" s="1509"/>
      <c r="CL9" s="1509"/>
      <c r="CM9" s="1509"/>
      <c r="CN9" s="1509" t="str">
        <f>MID(SUVAHAVUJ!AD60,8,1)</f>
        <v xml:space="preserve"> </v>
      </c>
      <c r="CO9" s="1509"/>
      <c r="CP9" s="1509"/>
      <c r="CQ9" s="1509"/>
      <c r="CR9" s="1509"/>
      <c r="CS9" s="1509" t="str">
        <f>MID(SUVAHAVUJ!AD60,9,1)</f>
        <v xml:space="preserve"> </v>
      </c>
      <c r="CT9" s="1509"/>
      <c r="CU9" s="1509"/>
      <c r="CV9" s="1509"/>
      <c r="CW9" s="1509"/>
      <c r="CX9" s="1509"/>
      <c r="CY9" s="1509" t="str">
        <f>MID(SUVAHAVUJ!AD60,10,1)</f>
        <v xml:space="preserve"> </v>
      </c>
      <c r="CZ9" s="1509"/>
      <c r="DA9" s="1509"/>
      <c r="DB9" s="1509"/>
      <c r="DC9" s="1509"/>
      <c r="DD9" s="1509" t="str">
        <f>MID(SUVAHAVUJ!AD60,11,1)</f>
        <v>0</v>
      </c>
      <c r="DE9" s="1509"/>
      <c r="DF9" s="1509"/>
      <c r="DG9" s="1509"/>
      <c r="DH9" s="1509"/>
      <c r="DI9" s="1525"/>
      <c r="DJ9" s="703"/>
      <c r="DK9" s="704"/>
      <c r="DL9" s="1509" t="str">
        <f>MID(SUVAHAVUJ!AE60,1,1)</f>
        <v xml:space="preserve"> </v>
      </c>
      <c r="DM9" s="1509"/>
      <c r="DN9" s="1509"/>
      <c r="DO9" s="1509"/>
      <c r="DP9" s="1509"/>
      <c r="DQ9" s="1509"/>
      <c r="DR9" s="1509" t="str">
        <f>MID(SUVAHAVUJ!AE60,2,1)</f>
        <v xml:space="preserve"> </v>
      </c>
      <c r="DS9" s="1509"/>
      <c r="DT9" s="1509"/>
      <c r="DU9" s="1509"/>
      <c r="DV9" s="1509"/>
      <c r="DW9" s="1509" t="str">
        <f>MID(SUVAHAVUJ!AE60,3,1)</f>
        <v xml:space="preserve"> </v>
      </c>
      <c r="DX9" s="1509"/>
      <c r="DY9" s="1509"/>
      <c r="DZ9" s="1509"/>
      <c r="EA9" s="1509"/>
      <c r="EB9" s="1509"/>
      <c r="EC9" s="1509" t="str">
        <f>MID(SUVAHAVUJ!AE60,4,1)</f>
        <v xml:space="preserve"> </v>
      </c>
      <c r="ED9" s="1509"/>
      <c r="EE9" s="1509"/>
      <c r="EF9" s="1509"/>
      <c r="EG9" s="1509"/>
      <c r="EH9" s="1509" t="str">
        <f>MID(SUVAHAVUJ!AE60,5,1)</f>
        <v xml:space="preserve"> </v>
      </c>
      <c r="EI9" s="1509"/>
      <c r="EJ9" s="1509"/>
      <c r="EK9" s="1509"/>
      <c r="EL9" s="1509"/>
      <c r="EM9" s="1509"/>
      <c r="EN9" s="1509" t="str">
        <f>MID(SUVAHAVUJ!AE60,6,1)</f>
        <v xml:space="preserve"> </v>
      </c>
      <c r="EO9" s="1509"/>
      <c r="EP9" s="1509"/>
      <c r="EQ9" s="1509"/>
      <c r="ER9" s="1509"/>
      <c r="ES9" s="1509" t="str">
        <f>MID(SUVAHAVUJ!AE60,7,1)</f>
        <v xml:space="preserve"> </v>
      </c>
      <c r="ET9" s="1509"/>
      <c r="EU9" s="1509"/>
      <c r="EV9" s="1509"/>
      <c r="EW9" s="1509"/>
      <c r="EX9" s="1509"/>
      <c r="EY9" s="1509" t="str">
        <f>MID(SUVAHAVUJ!AE60,8,1)</f>
        <v xml:space="preserve"> </v>
      </c>
      <c r="EZ9" s="1509"/>
      <c r="FA9" s="1509"/>
      <c r="FB9" s="1509"/>
      <c r="FC9" s="1509"/>
      <c r="FD9" s="1509" t="str">
        <f>MID(SUVAHAVUJ!AE60,9,1)</f>
        <v xml:space="preserve"> </v>
      </c>
      <c r="FE9" s="1509"/>
      <c r="FF9" s="1509"/>
      <c r="FG9" s="1509"/>
      <c r="FH9" s="1509"/>
      <c r="FI9" s="1509"/>
      <c r="FJ9" s="1509" t="str">
        <f>MID(SUVAHAVUJ!AE60,10,1)</f>
        <v xml:space="preserve"> </v>
      </c>
      <c r="FK9" s="1509"/>
      <c r="FL9" s="1509"/>
      <c r="FM9" s="1509"/>
      <c r="FN9" s="1509"/>
      <c r="FO9" s="1516" t="str">
        <f>MID(SUVAHAVUJ!AE60,11,1)</f>
        <v>0</v>
      </c>
      <c r="FP9" s="1516"/>
      <c r="FQ9" s="1516"/>
      <c r="FR9" s="1516"/>
      <c r="FS9" s="1522"/>
      <c r="FT9" s="1506"/>
      <c r="FU9" s="1506"/>
      <c r="FV9" s="1506"/>
      <c r="FW9" s="1506"/>
      <c r="FX9" s="1506"/>
      <c r="FY9" s="1506"/>
      <c r="FZ9" s="1506"/>
      <c r="GA9" s="1506"/>
      <c r="GB9" s="1506"/>
      <c r="GC9" s="1506"/>
      <c r="GD9" s="1506"/>
      <c r="GE9" s="1506"/>
      <c r="GF9" s="1506"/>
      <c r="GG9" s="1506"/>
      <c r="GH9" s="1506"/>
      <c r="GI9" s="1506"/>
      <c r="GJ9" s="1506"/>
      <c r="GK9" s="1506"/>
      <c r="GL9" s="1506"/>
      <c r="GM9" s="1506"/>
      <c r="GN9" s="1506"/>
      <c r="GO9" s="1506"/>
      <c r="GP9" s="1506"/>
      <c r="GQ9" s="1506"/>
      <c r="GR9" s="1506"/>
      <c r="GS9" s="1506"/>
      <c r="GT9" s="1506"/>
      <c r="GU9" s="1506"/>
      <c r="GV9" s="1506"/>
      <c r="GW9" s="1506"/>
    </row>
    <row r="10" spans="2:205" ht="21" customHeight="1">
      <c r="B10" s="1551"/>
      <c r="C10" s="1552"/>
      <c r="D10" s="1552"/>
      <c r="E10" s="1552"/>
      <c r="F10" s="1552"/>
      <c r="G10" s="1552"/>
      <c r="H10" s="1552"/>
      <c r="I10" s="1552"/>
      <c r="J10" s="1552"/>
      <c r="K10" s="1553"/>
      <c r="L10" s="1546"/>
      <c r="M10" s="1546"/>
      <c r="N10" s="1546"/>
      <c r="O10" s="1546"/>
      <c r="P10" s="1546"/>
      <c r="Q10" s="1546"/>
      <c r="R10" s="1546"/>
      <c r="S10" s="1546"/>
      <c r="T10" s="1546"/>
      <c r="U10" s="1546"/>
      <c r="V10" s="1546"/>
      <c r="W10" s="1546"/>
      <c r="X10" s="1546"/>
      <c r="Y10" s="1546"/>
      <c r="Z10" s="1546"/>
      <c r="AA10" s="1546"/>
      <c r="AB10" s="1546"/>
      <c r="AC10" s="1546"/>
      <c r="AD10" s="1546"/>
      <c r="AE10" s="1546"/>
      <c r="AF10" s="1546"/>
      <c r="AG10" s="1546"/>
      <c r="AH10" s="1546"/>
      <c r="AI10" s="1546"/>
      <c r="AJ10" s="1546"/>
      <c r="AK10" s="1546"/>
      <c r="AL10" s="1546"/>
      <c r="AM10" s="1546"/>
      <c r="AN10" s="1546"/>
      <c r="AO10" s="1546"/>
      <c r="AP10" s="1546"/>
      <c r="AQ10" s="1520"/>
      <c r="AR10" s="1520"/>
      <c r="AS10" s="1520"/>
      <c r="AT10" s="1520"/>
      <c r="AU10" s="1520"/>
      <c r="AV10" s="1520"/>
      <c r="AW10" s="1520"/>
      <c r="AX10" s="1520"/>
      <c r="AY10" s="703"/>
      <c r="AZ10" s="704"/>
      <c r="BA10" s="1509" t="str">
        <f>MID(SUVAHAVUJ!AF60,1,1)</f>
        <v xml:space="preserve"> </v>
      </c>
      <c r="BB10" s="1509"/>
      <c r="BC10" s="1509"/>
      <c r="BD10" s="1509"/>
      <c r="BE10" s="1509"/>
      <c r="BF10" s="1509"/>
      <c r="BG10" s="1509" t="str">
        <f>MID(SUVAHAVUJ!AF60,2,1)</f>
        <v xml:space="preserve"> </v>
      </c>
      <c r="BH10" s="1509"/>
      <c r="BI10" s="1509"/>
      <c r="BJ10" s="1509"/>
      <c r="BK10" s="1509"/>
      <c r="BL10" s="1509" t="str">
        <f>MID(SUVAHAVUJ!AF60,3,1)</f>
        <v xml:space="preserve"> </v>
      </c>
      <c r="BM10" s="1509"/>
      <c r="BN10" s="1509"/>
      <c r="BO10" s="1509"/>
      <c r="BP10" s="1509"/>
      <c r="BQ10" s="1509"/>
      <c r="BR10" s="1509" t="str">
        <f>MID(SUVAHAVUJ!AF60,4,1)</f>
        <v xml:space="preserve"> </v>
      </c>
      <c r="BS10" s="1509"/>
      <c r="BT10" s="1509"/>
      <c r="BU10" s="1509"/>
      <c r="BV10" s="1509"/>
      <c r="BW10" s="1509" t="str">
        <f>MID(SUVAHAVUJ!AF60,5,1)</f>
        <v xml:space="preserve"> </v>
      </c>
      <c r="BX10" s="1509"/>
      <c r="BY10" s="1509"/>
      <c r="BZ10" s="1509"/>
      <c r="CA10" s="1509"/>
      <c r="CB10" s="1509"/>
      <c r="CC10" s="1509" t="str">
        <f>MID(SUVAHAVUJ!AF60,6,1)</f>
        <v xml:space="preserve"> </v>
      </c>
      <c r="CD10" s="1509"/>
      <c r="CE10" s="1509"/>
      <c r="CF10" s="1509"/>
      <c r="CG10" s="1509"/>
      <c r="CH10" s="1509" t="str">
        <f>MID(SUVAHAVUJ!AF60,7,1)</f>
        <v xml:space="preserve"> </v>
      </c>
      <c r="CI10" s="1509"/>
      <c r="CJ10" s="1509"/>
      <c r="CK10" s="1509"/>
      <c r="CL10" s="1509"/>
      <c r="CM10" s="1509"/>
      <c r="CN10" s="1509" t="str">
        <f>MID(SUVAHAVUJ!AF60,8,1)</f>
        <v xml:space="preserve"> </v>
      </c>
      <c r="CO10" s="1509"/>
      <c r="CP10" s="1509"/>
      <c r="CQ10" s="1509"/>
      <c r="CR10" s="1509"/>
      <c r="CS10" s="1509" t="str">
        <f>MID(SUVAHAVUJ!AF60,9,1)</f>
        <v xml:space="preserve"> </v>
      </c>
      <c r="CT10" s="1509"/>
      <c r="CU10" s="1509"/>
      <c r="CV10" s="1509"/>
      <c r="CW10" s="1509"/>
      <c r="CX10" s="1509"/>
      <c r="CY10" s="1509" t="str">
        <f>MID(SUVAHAVUJ!AF60,10,1)</f>
        <v xml:space="preserve"> </v>
      </c>
      <c r="CZ10" s="1509"/>
      <c r="DA10" s="1509"/>
      <c r="DB10" s="1509"/>
      <c r="DC10" s="1509"/>
      <c r="DD10" s="1509" t="str">
        <f>MID(SUVAHAVUJ!AF60,11,1)</f>
        <v>0</v>
      </c>
      <c r="DE10" s="1509"/>
      <c r="DF10" s="1509"/>
      <c r="DG10" s="1509"/>
      <c r="DH10" s="1509"/>
      <c r="DI10" s="1525"/>
      <c r="DJ10" s="1507"/>
      <c r="DK10" s="1507"/>
      <c r="DL10" s="1507"/>
      <c r="DM10" s="1507"/>
      <c r="DN10" s="1507"/>
      <c r="DO10" s="1507"/>
      <c r="DP10" s="1507"/>
      <c r="DQ10" s="1507"/>
      <c r="DR10" s="1507"/>
      <c r="DS10" s="1507"/>
      <c r="DT10" s="1507"/>
      <c r="DU10" s="1507"/>
      <c r="DV10" s="1507"/>
      <c r="DW10" s="1507"/>
      <c r="DX10" s="1507"/>
      <c r="DY10" s="1507"/>
      <c r="DZ10" s="1507"/>
      <c r="EA10" s="1507"/>
      <c r="EB10" s="1507"/>
      <c r="EC10" s="1507"/>
      <c r="ED10" s="1507"/>
      <c r="EE10" s="1507"/>
      <c r="EF10" s="1507"/>
      <c r="EG10" s="1507"/>
      <c r="EH10" s="1507"/>
      <c r="EI10" s="1507"/>
      <c r="EJ10" s="1507"/>
      <c r="EK10" s="1507"/>
      <c r="EL10" s="1507"/>
      <c r="EM10" s="1507"/>
      <c r="EN10" s="703"/>
      <c r="EO10" s="704"/>
      <c r="EP10" s="1509" t="str">
        <f>MID(SUVAHAVUJ!AG60,1,1)</f>
        <v xml:space="preserve"> </v>
      </c>
      <c r="EQ10" s="1509"/>
      <c r="ER10" s="1509"/>
      <c r="ES10" s="1509"/>
      <c r="ET10" s="1509"/>
      <c r="EU10" s="1509"/>
      <c r="EV10" s="1509" t="str">
        <f>MID(SUVAHAVUJ!AG60,2,1)</f>
        <v xml:space="preserve"> </v>
      </c>
      <c r="EW10" s="1509"/>
      <c r="EX10" s="1509"/>
      <c r="EY10" s="1509"/>
      <c r="EZ10" s="1509"/>
      <c r="FA10" s="1509" t="str">
        <f>MID(SUVAHAVUJ!AG60,3,1)</f>
        <v xml:space="preserve"> </v>
      </c>
      <c r="FB10" s="1509"/>
      <c r="FC10" s="1509"/>
      <c r="FD10" s="1509"/>
      <c r="FE10" s="1509"/>
      <c r="FF10" s="1509"/>
      <c r="FG10" s="1509" t="str">
        <f>MID(SUVAHAVUJ!AG60,4,1)</f>
        <v xml:space="preserve"> </v>
      </c>
      <c r="FH10" s="1509"/>
      <c r="FI10" s="1509"/>
      <c r="FJ10" s="1509"/>
      <c r="FK10" s="1509"/>
      <c r="FL10" s="1509" t="str">
        <f>MID(SUVAHAVUJ!AG60,5,1)</f>
        <v xml:space="preserve"> </v>
      </c>
      <c r="FM10" s="1509"/>
      <c r="FN10" s="1509"/>
      <c r="FO10" s="1509"/>
      <c r="FP10" s="1509"/>
      <c r="FQ10" s="1509"/>
      <c r="FR10" s="1509" t="str">
        <f>MID(SUVAHAVUJ!AG60,6,1)</f>
        <v xml:space="preserve"> </v>
      </c>
      <c r="FS10" s="1509"/>
      <c r="FT10" s="1509"/>
      <c r="FU10" s="1509"/>
      <c r="FV10" s="1509"/>
      <c r="FW10" s="1509" t="str">
        <f>MID(SUVAHAVUJ!AG60,7,1)</f>
        <v xml:space="preserve"> </v>
      </c>
      <c r="FX10" s="1509"/>
      <c r="FY10" s="1509"/>
      <c r="FZ10" s="1509"/>
      <c r="GA10" s="1509"/>
      <c r="GB10" s="1509"/>
      <c r="GC10" s="1509" t="str">
        <f>MID(SUVAHAVUJ!AG60,8,1)</f>
        <v xml:space="preserve"> </v>
      </c>
      <c r="GD10" s="1509"/>
      <c r="GE10" s="1509"/>
      <c r="GF10" s="1509"/>
      <c r="GG10" s="1509"/>
      <c r="GH10" s="1509" t="str">
        <f>MID(SUVAHAVUJ!AG60,9,1)</f>
        <v xml:space="preserve"> </v>
      </c>
      <c r="GI10" s="1509"/>
      <c r="GJ10" s="1509"/>
      <c r="GK10" s="1509"/>
      <c r="GL10" s="1509"/>
      <c r="GM10" s="1509"/>
      <c r="GN10" s="1509" t="str">
        <f>MID(SUVAHAVUJ!AG60,10,1)</f>
        <v xml:space="preserve"> </v>
      </c>
      <c r="GO10" s="1509"/>
      <c r="GP10" s="1509"/>
      <c r="GQ10" s="1509"/>
      <c r="GR10" s="1509"/>
      <c r="GS10" s="1516" t="str">
        <f>MID(SUVAHAVUJ!AG60,11,1)</f>
        <v>0</v>
      </c>
      <c r="GT10" s="1516"/>
      <c r="GU10" s="1516"/>
      <c r="GV10" s="1516"/>
      <c r="GW10" s="1522"/>
    </row>
    <row r="11" spans="2:205" s="691" customFormat="1" ht="23.25" customHeight="1">
      <c r="B11" s="1548" t="s">
        <v>2503</v>
      </c>
      <c r="C11" s="1549"/>
      <c r="D11" s="1549"/>
      <c r="E11" s="1549"/>
      <c r="F11" s="1549"/>
      <c r="G11" s="1549"/>
      <c r="H11" s="1549"/>
      <c r="I11" s="1549"/>
      <c r="J11" s="1549"/>
      <c r="K11" s="1550"/>
      <c r="L11" s="1518" t="s">
        <v>3391</v>
      </c>
      <c r="M11" s="1519"/>
      <c r="N11" s="1519"/>
      <c r="O11" s="1519"/>
      <c r="P11" s="1519"/>
      <c r="Q11" s="1519"/>
      <c r="R11" s="1519"/>
      <c r="S11" s="1519"/>
      <c r="T11" s="1519"/>
      <c r="U11" s="1519"/>
      <c r="V11" s="1519"/>
      <c r="W11" s="1519"/>
      <c r="X11" s="1519"/>
      <c r="Y11" s="1519"/>
      <c r="Z11" s="1519"/>
      <c r="AA11" s="1519"/>
      <c r="AB11" s="1519"/>
      <c r="AC11" s="1519"/>
      <c r="AD11" s="1519"/>
      <c r="AE11" s="1519"/>
      <c r="AF11" s="1519"/>
      <c r="AG11" s="1519"/>
      <c r="AH11" s="1519"/>
      <c r="AI11" s="1519"/>
      <c r="AJ11" s="1519"/>
      <c r="AK11" s="1519"/>
      <c r="AL11" s="1519"/>
      <c r="AM11" s="1519"/>
      <c r="AN11" s="1519"/>
      <c r="AO11" s="1519"/>
      <c r="AP11" s="1519"/>
      <c r="AQ11" s="1520" t="s">
        <v>676</v>
      </c>
      <c r="AR11" s="1520"/>
      <c r="AS11" s="1520"/>
      <c r="AT11" s="1520"/>
      <c r="AU11" s="1520"/>
      <c r="AV11" s="1520"/>
      <c r="AW11" s="1520"/>
      <c r="AX11" s="1520"/>
      <c r="AY11" s="703"/>
      <c r="AZ11" s="704"/>
      <c r="BA11" s="1509" t="str">
        <f>MID(SUVAHAVUJ!AD61,1,1)</f>
        <v xml:space="preserve"> </v>
      </c>
      <c r="BB11" s="1509"/>
      <c r="BC11" s="1509"/>
      <c r="BD11" s="1509"/>
      <c r="BE11" s="1509"/>
      <c r="BF11" s="1509"/>
      <c r="BG11" s="1509" t="str">
        <f>MID(SUVAHAVUJ!AD61,2,1)</f>
        <v xml:space="preserve"> </v>
      </c>
      <c r="BH11" s="1509"/>
      <c r="BI11" s="1509"/>
      <c r="BJ11" s="1509"/>
      <c r="BK11" s="1509"/>
      <c r="BL11" s="1509" t="str">
        <f>MID(SUVAHAVUJ!AD61,3,1)</f>
        <v xml:space="preserve"> </v>
      </c>
      <c r="BM11" s="1509"/>
      <c r="BN11" s="1509"/>
      <c r="BO11" s="1509"/>
      <c r="BP11" s="1509"/>
      <c r="BQ11" s="1509"/>
      <c r="BR11" s="1509" t="str">
        <f>MID(SUVAHAVUJ!AD61,4,1)</f>
        <v xml:space="preserve"> </v>
      </c>
      <c r="BS11" s="1509"/>
      <c r="BT11" s="1509"/>
      <c r="BU11" s="1509"/>
      <c r="BV11" s="1509"/>
      <c r="BW11" s="1509" t="str">
        <f>MID(SUVAHAVUJ!AD61,5,1)</f>
        <v xml:space="preserve"> </v>
      </c>
      <c r="BX11" s="1509"/>
      <c r="BY11" s="1509"/>
      <c r="BZ11" s="1509"/>
      <c r="CA11" s="1509"/>
      <c r="CB11" s="1509"/>
      <c r="CC11" s="1509" t="str">
        <f>MID(SUVAHAVUJ!AD61,6,1)</f>
        <v xml:space="preserve"> </v>
      </c>
      <c r="CD11" s="1509"/>
      <c r="CE11" s="1509"/>
      <c r="CF11" s="1509"/>
      <c r="CG11" s="1509"/>
      <c r="CH11" s="1509" t="str">
        <f>MID(SUVAHAVUJ!AD61,7,1)</f>
        <v xml:space="preserve"> </v>
      </c>
      <c r="CI11" s="1509"/>
      <c r="CJ11" s="1509"/>
      <c r="CK11" s="1509"/>
      <c r="CL11" s="1509"/>
      <c r="CM11" s="1509"/>
      <c r="CN11" s="1509" t="str">
        <f>MID(SUVAHAVUJ!AD61,8,1)</f>
        <v xml:space="preserve"> </v>
      </c>
      <c r="CO11" s="1509"/>
      <c r="CP11" s="1509"/>
      <c r="CQ11" s="1509"/>
      <c r="CR11" s="1509"/>
      <c r="CS11" s="1509" t="str">
        <f>MID(SUVAHAVUJ!AD61,9,1)</f>
        <v xml:space="preserve"> </v>
      </c>
      <c r="CT11" s="1509"/>
      <c r="CU11" s="1509"/>
      <c r="CV11" s="1509"/>
      <c r="CW11" s="1509"/>
      <c r="CX11" s="1509"/>
      <c r="CY11" s="1509" t="str">
        <f>MID(SUVAHAVUJ!AD61,10,1)</f>
        <v xml:space="preserve"> </v>
      </c>
      <c r="CZ11" s="1509"/>
      <c r="DA11" s="1509"/>
      <c r="DB11" s="1509"/>
      <c r="DC11" s="1509"/>
      <c r="DD11" s="1509" t="str">
        <f>MID(SUVAHAVUJ!AD61,11,1)</f>
        <v>0</v>
      </c>
      <c r="DE11" s="1509"/>
      <c r="DF11" s="1509"/>
      <c r="DG11" s="1509"/>
      <c r="DH11" s="1509"/>
      <c r="DI11" s="1525"/>
      <c r="DJ11" s="703"/>
      <c r="DK11" s="704"/>
      <c r="DL11" s="1509" t="str">
        <f>MID(SUVAHAVUJ!AE61,1,1)</f>
        <v xml:space="preserve"> </v>
      </c>
      <c r="DM11" s="1509"/>
      <c r="DN11" s="1509"/>
      <c r="DO11" s="1509"/>
      <c r="DP11" s="1509"/>
      <c r="DQ11" s="1509"/>
      <c r="DR11" s="1509" t="str">
        <f>MID(SUVAHAVUJ!AE61,2,1)</f>
        <v xml:space="preserve"> </v>
      </c>
      <c r="DS11" s="1509"/>
      <c r="DT11" s="1509"/>
      <c r="DU11" s="1509"/>
      <c r="DV11" s="1509"/>
      <c r="DW11" s="1509" t="str">
        <f>MID(SUVAHAVUJ!AE61,3,1)</f>
        <v xml:space="preserve"> </v>
      </c>
      <c r="DX11" s="1509"/>
      <c r="DY11" s="1509"/>
      <c r="DZ11" s="1509"/>
      <c r="EA11" s="1509"/>
      <c r="EB11" s="1509"/>
      <c r="EC11" s="1509" t="str">
        <f>MID(SUVAHAVUJ!AE61,4,1)</f>
        <v xml:space="preserve"> </v>
      </c>
      <c r="ED11" s="1509"/>
      <c r="EE11" s="1509"/>
      <c r="EF11" s="1509"/>
      <c r="EG11" s="1509"/>
      <c r="EH11" s="1509" t="str">
        <f>MID(SUVAHAVUJ!AE61,5,1)</f>
        <v xml:space="preserve"> </v>
      </c>
      <c r="EI11" s="1509"/>
      <c r="EJ11" s="1509"/>
      <c r="EK11" s="1509"/>
      <c r="EL11" s="1509"/>
      <c r="EM11" s="1509"/>
      <c r="EN11" s="1509" t="str">
        <f>MID(SUVAHAVUJ!AE61,6,1)</f>
        <v xml:space="preserve"> </v>
      </c>
      <c r="EO11" s="1509"/>
      <c r="EP11" s="1509"/>
      <c r="EQ11" s="1509"/>
      <c r="ER11" s="1509"/>
      <c r="ES11" s="1509" t="str">
        <f>MID(SUVAHAVUJ!AE61,7,1)</f>
        <v xml:space="preserve"> </v>
      </c>
      <c r="ET11" s="1509"/>
      <c r="EU11" s="1509"/>
      <c r="EV11" s="1509"/>
      <c r="EW11" s="1509"/>
      <c r="EX11" s="1509"/>
      <c r="EY11" s="1509" t="str">
        <f>MID(SUVAHAVUJ!AE61,8,1)</f>
        <v xml:space="preserve"> </v>
      </c>
      <c r="EZ11" s="1509"/>
      <c r="FA11" s="1509"/>
      <c r="FB11" s="1509"/>
      <c r="FC11" s="1509"/>
      <c r="FD11" s="1509" t="str">
        <f>MID(SUVAHAVUJ!AE61,9,1)</f>
        <v xml:space="preserve"> </v>
      </c>
      <c r="FE11" s="1509"/>
      <c r="FF11" s="1509"/>
      <c r="FG11" s="1509"/>
      <c r="FH11" s="1509"/>
      <c r="FI11" s="1509"/>
      <c r="FJ11" s="1509" t="str">
        <f>MID(SUVAHAVUJ!AE61,10,1)</f>
        <v xml:space="preserve"> </v>
      </c>
      <c r="FK11" s="1509"/>
      <c r="FL11" s="1509"/>
      <c r="FM11" s="1509"/>
      <c r="FN11" s="1509"/>
      <c r="FO11" s="1516" t="str">
        <f>MID(SUVAHAVUJ!AE61,11,1)</f>
        <v>0</v>
      </c>
      <c r="FP11" s="1516"/>
      <c r="FQ11" s="1516"/>
      <c r="FR11" s="1516"/>
      <c r="FS11" s="1522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6"/>
      <c r="GL11" s="1506"/>
      <c r="GM11" s="1506"/>
      <c r="GN11" s="1506"/>
      <c r="GO11" s="1506"/>
      <c r="GP11" s="1506"/>
      <c r="GQ11" s="1506"/>
      <c r="GR11" s="1506"/>
      <c r="GS11" s="1506"/>
      <c r="GT11" s="1506"/>
      <c r="GU11" s="1506"/>
      <c r="GV11" s="1506"/>
      <c r="GW11" s="1506"/>
    </row>
    <row r="12" spans="2:205" ht="23.25" customHeight="1">
      <c r="B12" s="1551"/>
      <c r="C12" s="1552"/>
      <c r="D12" s="1552"/>
      <c r="E12" s="1552"/>
      <c r="F12" s="1552"/>
      <c r="G12" s="1552"/>
      <c r="H12" s="1552"/>
      <c r="I12" s="1552"/>
      <c r="J12" s="1552"/>
      <c r="K12" s="1553"/>
      <c r="L12" s="1519"/>
      <c r="M12" s="1519"/>
      <c r="N12" s="1519"/>
      <c r="O12" s="1519"/>
      <c r="P12" s="1519"/>
      <c r="Q12" s="1519"/>
      <c r="R12" s="1519"/>
      <c r="S12" s="1519"/>
      <c r="T12" s="1519"/>
      <c r="U12" s="1519"/>
      <c r="V12" s="1519"/>
      <c r="W12" s="1519"/>
      <c r="X12" s="1519"/>
      <c r="Y12" s="1519"/>
      <c r="Z12" s="1519"/>
      <c r="AA12" s="1519"/>
      <c r="AB12" s="1519"/>
      <c r="AC12" s="1519"/>
      <c r="AD12" s="1519"/>
      <c r="AE12" s="1519"/>
      <c r="AF12" s="1519"/>
      <c r="AG12" s="1519"/>
      <c r="AH12" s="1519"/>
      <c r="AI12" s="1519"/>
      <c r="AJ12" s="1519"/>
      <c r="AK12" s="1519"/>
      <c r="AL12" s="1519"/>
      <c r="AM12" s="1519"/>
      <c r="AN12" s="1519"/>
      <c r="AO12" s="1519"/>
      <c r="AP12" s="1519"/>
      <c r="AQ12" s="1520"/>
      <c r="AR12" s="1520"/>
      <c r="AS12" s="1520"/>
      <c r="AT12" s="1520"/>
      <c r="AU12" s="1520"/>
      <c r="AV12" s="1520"/>
      <c r="AW12" s="1520"/>
      <c r="AX12" s="1520"/>
      <c r="AY12" s="703"/>
      <c r="AZ12" s="704"/>
      <c r="BA12" s="1509" t="str">
        <f>MID(SUVAHAVUJ!AF61,1,1)</f>
        <v xml:space="preserve"> </v>
      </c>
      <c r="BB12" s="1509"/>
      <c r="BC12" s="1509"/>
      <c r="BD12" s="1509"/>
      <c r="BE12" s="1509"/>
      <c r="BF12" s="1509"/>
      <c r="BG12" s="1509" t="str">
        <f>MID(SUVAHAVUJ!AF61,2,1)</f>
        <v xml:space="preserve"> </v>
      </c>
      <c r="BH12" s="1509"/>
      <c r="BI12" s="1509"/>
      <c r="BJ12" s="1509"/>
      <c r="BK12" s="1509"/>
      <c r="BL12" s="1509" t="str">
        <f>MID(SUVAHAVUJ!AF61,3,1)</f>
        <v xml:space="preserve"> </v>
      </c>
      <c r="BM12" s="1509"/>
      <c r="BN12" s="1509"/>
      <c r="BO12" s="1509"/>
      <c r="BP12" s="1509"/>
      <c r="BQ12" s="1509"/>
      <c r="BR12" s="1509" t="str">
        <f>MID(SUVAHAVUJ!AF61,4,1)</f>
        <v xml:space="preserve"> </v>
      </c>
      <c r="BS12" s="1509"/>
      <c r="BT12" s="1509"/>
      <c r="BU12" s="1509"/>
      <c r="BV12" s="1509"/>
      <c r="BW12" s="1509" t="str">
        <f>MID(SUVAHAVUJ!AF61,5,1)</f>
        <v xml:space="preserve"> </v>
      </c>
      <c r="BX12" s="1509"/>
      <c r="BY12" s="1509"/>
      <c r="BZ12" s="1509"/>
      <c r="CA12" s="1509"/>
      <c r="CB12" s="1509"/>
      <c r="CC12" s="1509" t="str">
        <f>MID(SUVAHAVUJ!AF61,6,1)</f>
        <v xml:space="preserve"> </v>
      </c>
      <c r="CD12" s="1509"/>
      <c r="CE12" s="1509"/>
      <c r="CF12" s="1509"/>
      <c r="CG12" s="1509"/>
      <c r="CH12" s="1509" t="str">
        <f>MID(SUVAHAVUJ!AF61,7,1)</f>
        <v xml:space="preserve"> </v>
      </c>
      <c r="CI12" s="1509"/>
      <c r="CJ12" s="1509"/>
      <c r="CK12" s="1509"/>
      <c r="CL12" s="1509"/>
      <c r="CM12" s="1509"/>
      <c r="CN12" s="1509" t="str">
        <f>MID(SUVAHAVUJ!AF61,8,1)</f>
        <v xml:space="preserve"> </v>
      </c>
      <c r="CO12" s="1509"/>
      <c r="CP12" s="1509"/>
      <c r="CQ12" s="1509"/>
      <c r="CR12" s="1509"/>
      <c r="CS12" s="1509" t="str">
        <f>MID(SUVAHAVUJ!AF61,9,1)</f>
        <v xml:space="preserve"> </v>
      </c>
      <c r="CT12" s="1509"/>
      <c r="CU12" s="1509"/>
      <c r="CV12" s="1509"/>
      <c r="CW12" s="1509"/>
      <c r="CX12" s="1509"/>
      <c r="CY12" s="1509" t="str">
        <f>MID(SUVAHAVUJ!AF61,10,1)</f>
        <v xml:space="preserve"> </v>
      </c>
      <c r="CZ12" s="1509"/>
      <c r="DA12" s="1509"/>
      <c r="DB12" s="1509"/>
      <c r="DC12" s="1509"/>
      <c r="DD12" s="1509" t="str">
        <f>MID(SUVAHAVUJ!AF61,11,1)</f>
        <v>0</v>
      </c>
      <c r="DE12" s="1509"/>
      <c r="DF12" s="1509"/>
      <c r="DG12" s="1509"/>
      <c r="DH12" s="1509"/>
      <c r="DI12" s="1525"/>
      <c r="DJ12" s="1507"/>
      <c r="DK12" s="1507"/>
      <c r="DL12" s="1507"/>
      <c r="DM12" s="1507"/>
      <c r="DN12" s="1507"/>
      <c r="DO12" s="1507"/>
      <c r="DP12" s="1507"/>
      <c r="DQ12" s="1507"/>
      <c r="DR12" s="1507"/>
      <c r="DS12" s="1507"/>
      <c r="DT12" s="1507"/>
      <c r="DU12" s="1507"/>
      <c r="DV12" s="1507"/>
      <c r="DW12" s="1507"/>
      <c r="DX12" s="1507"/>
      <c r="DY12" s="1507"/>
      <c r="DZ12" s="1507"/>
      <c r="EA12" s="1507"/>
      <c r="EB12" s="1507"/>
      <c r="EC12" s="1507"/>
      <c r="ED12" s="1507"/>
      <c r="EE12" s="1507"/>
      <c r="EF12" s="1507"/>
      <c r="EG12" s="1507"/>
      <c r="EH12" s="1507"/>
      <c r="EI12" s="1507"/>
      <c r="EJ12" s="1507"/>
      <c r="EK12" s="1507"/>
      <c r="EL12" s="1507"/>
      <c r="EM12" s="1507"/>
      <c r="EN12" s="703"/>
      <c r="EO12" s="704"/>
      <c r="EP12" s="1509" t="str">
        <f>MID(SUVAHAVUJ!AG61,1,1)</f>
        <v xml:space="preserve"> </v>
      </c>
      <c r="EQ12" s="1509"/>
      <c r="ER12" s="1509"/>
      <c r="ES12" s="1509"/>
      <c r="ET12" s="1509"/>
      <c r="EU12" s="1509"/>
      <c r="EV12" s="1509" t="str">
        <f>MID(SUVAHAVUJ!AG61,2,1)</f>
        <v xml:space="preserve"> </v>
      </c>
      <c r="EW12" s="1509"/>
      <c r="EX12" s="1509"/>
      <c r="EY12" s="1509"/>
      <c r="EZ12" s="1509"/>
      <c r="FA12" s="1509" t="str">
        <f>MID(SUVAHAVUJ!AG61,3,1)</f>
        <v xml:space="preserve"> </v>
      </c>
      <c r="FB12" s="1509"/>
      <c r="FC12" s="1509"/>
      <c r="FD12" s="1509"/>
      <c r="FE12" s="1509"/>
      <c r="FF12" s="1509"/>
      <c r="FG12" s="1509" t="str">
        <f>MID(SUVAHAVUJ!AG61,4,1)</f>
        <v xml:space="preserve"> </v>
      </c>
      <c r="FH12" s="1509"/>
      <c r="FI12" s="1509"/>
      <c r="FJ12" s="1509"/>
      <c r="FK12" s="1509"/>
      <c r="FL12" s="1509" t="str">
        <f>MID(SUVAHAVUJ!AG61,5,1)</f>
        <v xml:space="preserve"> </v>
      </c>
      <c r="FM12" s="1509"/>
      <c r="FN12" s="1509"/>
      <c r="FO12" s="1509"/>
      <c r="FP12" s="1509"/>
      <c r="FQ12" s="1509"/>
      <c r="FR12" s="1509" t="str">
        <f>MID(SUVAHAVUJ!AG61,6,1)</f>
        <v xml:space="preserve"> </v>
      </c>
      <c r="FS12" s="1509"/>
      <c r="FT12" s="1509"/>
      <c r="FU12" s="1509"/>
      <c r="FV12" s="1509"/>
      <c r="FW12" s="1509" t="str">
        <f>MID(SUVAHAVUJ!AG61,7,1)</f>
        <v xml:space="preserve"> </v>
      </c>
      <c r="FX12" s="1509"/>
      <c r="FY12" s="1509"/>
      <c r="FZ12" s="1509"/>
      <c r="GA12" s="1509"/>
      <c r="GB12" s="1509"/>
      <c r="GC12" s="1509" t="str">
        <f>MID(SUVAHAVUJ!AG61,8,1)</f>
        <v xml:space="preserve"> </v>
      </c>
      <c r="GD12" s="1509"/>
      <c r="GE12" s="1509"/>
      <c r="GF12" s="1509"/>
      <c r="GG12" s="1509"/>
      <c r="GH12" s="1509" t="str">
        <f>MID(SUVAHAVUJ!AG61,9,1)</f>
        <v xml:space="preserve"> </v>
      </c>
      <c r="GI12" s="1509"/>
      <c r="GJ12" s="1509"/>
      <c r="GK12" s="1509"/>
      <c r="GL12" s="1509"/>
      <c r="GM12" s="1509"/>
      <c r="GN12" s="1509" t="str">
        <f>MID(SUVAHAVUJ!AG61,10,1)</f>
        <v xml:space="preserve"> </v>
      </c>
      <c r="GO12" s="1509"/>
      <c r="GP12" s="1509"/>
      <c r="GQ12" s="1509"/>
      <c r="GR12" s="1509"/>
      <c r="GS12" s="1516" t="str">
        <f>MID(SUVAHAVUJ!AG61,11,1)</f>
        <v>0</v>
      </c>
      <c r="GT12" s="1516"/>
      <c r="GU12" s="1516"/>
      <c r="GV12" s="1516"/>
      <c r="GW12" s="1522"/>
    </row>
    <row r="13" spans="2:205" s="691" customFormat="1" ht="23.25" customHeight="1">
      <c r="B13" s="1548" t="s">
        <v>2506</v>
      </c>
      <c r="C13" s="1549"/>
      <c r="D13" s="1549"/>
      <c r="E13" s="1549"/>
      <c r="F13" s="1549"/>
      <c r="G13" s="1549"/>
      <c r="H13" s="1549"/>
      <c r="I13" s="1549"/>
      <c r="J13" s="1549"/>
      <c r="K13" s="1550"/>
      <c r="L13" s="1546" t="s">
        <v>3392</v>
      </c>
      <c r="M13" s="1546"/>
      <c r="N13" s="1546"/>
      <c r="O13" s="1546"/>
      <c r="P13" s="1546"/>
      <c r="Q13" s="1546"/>
      <c r="R13" s="1546"/>
      <c r="S13" s="1546"/>
      <c r="T13" s="1546"/>
      <c r="U13" s="1546"/>
      <c r="V13" s="1546"/>
      <c r="W13" s="1546"/>
      <c r="X13" s="1546"/>
      <c r="Y13" s="1546"/>
      <c r="Z13" s="1546"/>
      <c r="AA13" s="1546"/>
      <c r="AB13" s="1546"/>
      <c r="AC13" s="1546"/>
      <c r="AD13" s="1546"/>
      <c r="AE13" s="1546"/>
      <c r="AF13" s="1546"/>
      <c r="AG13" s="1546"/>
      <c r="AH13" s="1546"/>
      <c r="AI13" s="1546"/>
      <c r="AJ13" s="1546"/>
      <c r="AK13" s="1546"/>
      <c r="AL13" s="1546"/>
      <c r="AM13" s="1546"/>
      <c r="AN13" s="1546"/>
      <c r="AO13" s="1546"/>
      <c r="AP13" s="1546"/>
      <c r="AQ13" s="1520" t="s">
        <v>694</v>
      </c>
      <c r="AR13" s="1520"/>
      <c r="AS13" s="1520"/>
      <c r="AT13" s="1520"/>
      <c r="AU13" s="1520"/>
      <c r="AV13" s="1520"/>
      <c r="AW13" s="1520"/>
      <c r="AX13" s="1520"/>
      <c r="AY13" s="703"/>
      <c r="AZ13" s="704"/>
      <c r="BA13" s="1509" t="str">
        <f>MID(SUVAHAVUJ!AD62,1,1)</f>
        <v xml:space="preserve"> </v>
      </c>
      <c r="BB13" s="1509"/>
      <c r="BC13" s="1509"/>
      <c r="BD13" s="1509"/>
      <c r="BE13" s="1509"/>
      <c r="BF13" s="1509"/>
      <c r="BG13" s="1509" t="str">
        <f>MID(SUVAHAVUJ!AD62,2,1)</f>
        <v xml:space="preserve"> </v>
      </c>
      <c r="BH13" s="1509"/>
      <c r="BI13" s="1509"/>
      <c r="BJ13" s="1509"/>
      <c r="BK13" s="1509"/>
      <c r="BL13" s="1509" t="str">
        <f>MID(SUVAHAVUJ!AD62,3,1)</f>
        <v xml:space="preserve"> </v>
      </c>
      <c r="BM13" s="1509"/>
      <c r="BN13" s="1509"/>
      <c r="BO13" s="1509"/>
      <c r="BP13" s="1509"/>
      <c r="BQ13" s="1509"/>
      <c r="BR13" s="1509" t="str">
        <f>MID(SUVAHAVUJ!AD62,4,1)</f>
        <v xml:space="preserve"> </v>
      </c>
      <c r="BS13" s="1509"/>
      <c r="BT13" s="1509"/>
      <c r="BU13" s="1509"/>
      <c r="BV13" s="1509"/>
      <c r="BW13" s="1509" t="str">
        <f>MID(SUVAHAVUJ!AD62,5,1)</f>
        <v xml:space="preserve"> </v>
      </c>
      <c r="BX13" s="1509"/>
      <c r="BY13" s="1509"/>
      <c r="BZ13" s="1509"/>
      <c r="CA13" s="1509"/>
      <c r="CB13" s="1509"/>
      <c r="CC13" s="1509" t="str">
        <f>MID(SUVAHAVUJ!AD62,6,1)</f>
        <v xml:space="preserve"> </v>
      </c>
      <c r="CD13" s="1509"/>
      <c r="CE13" s="1509"/>
      <c r="CF13" s="1509"/>
      <c r="CG13" s="1509"/>
      <c r="CH13" s="1509" t="str">
        <f>MID(SUVAHAVUJ!AD62,7,1)</f>
        <v xml:space="preserve"> </v>
      </c>
      <c r="CI13" s="1509"/>
      <c r="CJ13" s="1509"/>
      <c r="CK13" s="1509"/>
      <c r="CL13" s="1509"/>
      <c r="CM13" s="1509"/>
      <c r="CN13" s="1509" t="str">
        <f>MID(SUVAHAVUJ!AD62,8,1)</f>
        <v xml:space="preserve"> </v>
      </c>
      <c r="CO13" s="1509"/>
      <c r="CP13" s="1509"/>
      <c r="CQ13" s="1509"/>
      <c r="CR13" s="1509"/>
      <c r="CS13" s="1509" t="str">
        <f>MID(SUVAHAVUJ!AD62,9,1)</f>
        <v xml:space="preserve"> </v>
      </c>
      <c r="CT13" s="1509"/>
      <c r="CU13" s="1509"/>
      <c r="CV13" s="1509"/>
      <c r="CW13" s="1509"/>
      <c r="CX13" s="1509"/>
      <c r="CY13" s="1509" t="str">
        <f>MID(SUVAHAVUJ!AD62,10,1)</f>
        <v xml:space="preserve"> </v>
      </c>
      <c r="CZ13" s="1509"/>
      <c r="DA13" s="1509"/>
      <c r="DB13" s="1509"/>
      <c r="DC13" s="1509"/>
      <c r="DD13" s="1509" t="str">
        <f>MID(SUVAHAVUJ!AD62,11,1)</f>
        <v>0</v>
      </c>
      <c r="DE13" s="1509"/>
      <c r="DF13" s="1509"/>
      <c r="DG13" s="1509"/>
      <c r="DH13" s="1509"/>
      <c r="DI13" s="1525"/>
      <c r="DJ13" s="703"/>
      <c r="DK13" s="704"/>
      <c r="DL13" s="1509" t="str">
        <f>MID(SUVAHAVUJ!AE62,1,1)</f>
        <v xml:space="preserve"> </v>
      </c>
      <c r="DM13" s="1509"/>
      <c r="DN13" s="1509"/>
      <c r="DO13" s="1509"/>
      <c r="DP13" s="1509"/>
      <c r="DQ13" s="1509"/>
      <c r="DR13" s="1509" t="str">
        <f>MID(SUVAHAVUJ!AE62,2,1)</f>
        <v xml:space="preserve"> </v>
      </c>
      <c r="DS13" s="1509"/>
      <c r="DT13" s="1509"/>
      <c r="DU13" s="1509"/>
      <c r="DV13" s="1509"/>
      <c r="DW13" s="1509" t="str">
        <f>MID(SUVAHAVUJ!AE62,3,1)</f>
        <v xml:space="preserve"> </v>
      </c>
      <c r="DX13" s="1509"/>
      <c r="DY13" s="1509"/>
      <c r="DZ13" s="1509"/>
      <c r="EA13" s="1509"/>
      <c r="EB13" s="1509"/>
      <c r="EC13" s="1509" t="str">
        <f>MID(SUVAHAVUJ!AE62,4,1)</f>
        <v xml:space="preserve"> </v>
      </c>
      <c r="ED13" s="1509"/>
      <c r="EE13" s="1509"/>
      <c r="EF13" s="1509"/>
      <c r="EG13" s="1509"/>
      <c r="EH13" s="1509" t="str">
        <f>MID(SUVAHAVUJ!AE62,5,1)</f>
        <v xml:space="preserve"> </v>
      </c>
      <c r="EI13" s="1509"/>
      <c r="EJ13" s="1509"/>
      <c r="EK13" s="1509"/>
      <c r="EL13" s="1509"/>
      <c r="EM13" s="1509"/>
      <c r="EN13" s="1509" t="str">
        <f>MID(SUVAHAVUJ!AE62,6,1)</f>
        <v xml:space="preserve"> </v>
      </c>
      <c r="EO13" s="1509"/>
      <c r="EP13" s="1509"/>
      <c r="EQ13" s="1509"/>
      <c r="ER13" s="1509"/>
      <c r="ES13" s="1509" t="str">
        <f>MID(SUVAHAVUJ!AE62,7,1)</f>
        <v xml:space="preserve"> </v>
      </c>
      <c r="ET13" s="1509"/>
      <c r="EU13" s="1509"/>
      <c r="EV13" s="1509"/>
      <c r="EW13" s="1509"/>
      <c r="EX13" s="1509"/>
      <c r="EY13" s="1509" t="str">
        <f>MID(SUVAHAVUJ!AE62,8,1)</f>
        <v xml:space="preserve"> </v>
      </c>
      <c r="EZ13" s="1509"/>
      <c r="FA13" s="1509"/>
      <c r="FB13" s="1509"/>
      <c r="FC13" s="1509"/>
      <c r="FD13" s="1509" t="str">
        <f>MID(SUVAHAVUJ!AE62,9,1)</f>
        <v xml:space="preserve"> </v>
      </c>
      <c r="FE13" s="1509"/>
      <c r="FF13" s="1509"/>
      <c r="FG13" s="1509"/>
      <c r="FH13" s="1509"/>
      <c r="FI13" s="1509"/>
      <c r="FJ13" s="1509" t="str">
        <f>MID(SUVAHAVUJ!AE62,10,1)</f>
        <v xml:space="preserve"> </v>
      </c>
      <c r="FK13" s="1509"/>
      <c r="FL13" s="1509"/>
      <c r="FM13" s="1509"/>
      <c r="FN13" s="1509"/>
      <c r="FO13" s="1516" t="str">
        <f>MID(SUVAHAVUJ!AE62,11,1)</f>
        <v>0</v>
      </c>
      <c r="FP13" s="1516"/>
      <c r="FQ13" s="1516"/>
      <c r="FR13" s="1516"/>
      <c r="FS13" s="1522"/>
      <c r="FT13" s="1506"/>
      <c r="FU13" s="1506"/>
      <c r="FV13" s="1506"/>
      <c r="FW13" s="1506"/>
      <c r="FX13" s="1506"/>
      <c r="FY13" s="1506"/>
      <c r="FZ13" s="1506"/>
      <c r="GA13" s="1506"/>
      <c r="GB13" s="1506"/>
      <c r="GC13" s="1506"/>
      <c r="GD13" s="1506"/>
      <c r="GE13" s="1506"/>
      <c r="GF13" s="1506"/>
      <c r="GG13" s="1506"/>
      <c r="GH13" s="1506"/>
      <c r="GI13" s="1506"/>
      <c r="GJ13" s="1506"/>
      <c r="GK13" s="1506"/>
      <c r="GL13" s="1506"/>
      <c r="GM13" s="1506"/>
      <c r="GN13" s="1506"/>
      <c r="GO13" s="1506"/>
      <c r="GP13" s="1506"/>
      <c r="GQ13" s="1506"/>
      <c r="GR13" s="1506"/>
      <c r="GS13" s="1506"/>
      <c r="GT13" s="1506"/>
      <c r="GU13" s="1506"/>
      <c r="GV13" s="1506"/>
      <c r="GW13" s="1506"/>
    </row>
    <row r="14" spans="2:205" ht="23.25" customHeight="1">
      <c r="B14" s="1551"/>
      <c r="C14" s="1552"/>
      <c r="D14" s="1552"/>
      <c r="E14" s="1552"/>
      <c r="F14" s="1552"/>
      <c r="G14" s="1552"/>
      <c r="H14" s="1552"/>
      <c r="I14" s="1552"/>
      <c r="J14" s="1552"/>
      <c r="K14" s="1553"/>
      <c r="L14" s="1546"/>
      <c r="M14" s="1546"/>
      <c r="N14" s="1546"/>
      <c r="O14" s="1546"/>
      <c r="P14" s="1546"/>
      <c r="Q14" s="1546"/>
      <c r="R14" s="1546"/>
      <c r="S14" s="1546"/>
      <c r="T14" s="1546"/>
      <c r="U14" s="1546"/>
      <c r="V14" s="1546"/>
      <c r="W14" s="1546"/>
      <c r="X14" s="1546"/>
      <c r="Y14" s="1546"/>
      <c r="Z14" s="1546"/>
      <c r="AA14" s="1546"/>
      <c r="AB14" s="1546"/>
      <c r="AC14" s="1546"/>
      <c r="AD14" s="1546"/>
      <c r="AE14" s="1546"/>
      <c r="AF14" s="1546"/>
      <c r="AG14" s="1546"/>
      <c r="AH14" s="1546"/>
      <c r="AI14" s="1546"/>
      <c r="AJ14" s="1546"/>
      <c r="AK14" s="1546"/>
      <c r="AL14" s="1546"/>
      <c r="AM14" s="1546"/>
      <c r="AN14" s="1546"/>
      <c r="AO14" s="1546"/>
      <c r="AP14" s="1546"/>
      <c r="AQ14" s="1520"/>
      <c r="AR14" s="1520"/>
      <c r="AS14" s="1520"/>
      <c r="AT14" s="1520"/>
      <c r="AU14" s="1520"/>
      <c r="AV14" s="1520"/>
      <c r="AW14" s="1520"/>
      <c r="AX14" s="1520"/>
      <c r="AY14" s="703"/>
      <c r="AZ14" s="704"/>
      <c r="BA14" s="1509" t="str">
        <f>MID(SUVAHAVUJ!AF62,1,1)</f>
        <v xml:space="preserve"> </v>
      </c>
      <c r="BB14" s="1509"/>
      <c r="BC14" s="1509"/>
      <c r="BD14" s="1509"/>
      <c r="BE14" s="1509"/>
      <c r="BF14" s="1509"/>
      <c r="BG14" s="1509" t="str">
        <f>MID(SUVAHAVUJ!AF62,2,1)</f>
        <v xml:space="preserve"> </v>
      </c>
      <c r="BH14" s="1509"/>
      <c r="BI14" s="1509"/>
      <c r="BJ14" s="1509"/>
      <c r="BK14" s="1509"/>
      <c r="BL14" s="1509" t="str">
        <f>MID(SUVAHAVUJ!AF62,3,1)</f>
        <v xml:space="preserve"> </v>
      </c>
      <c r="BM14" s="1509"/>
      <c r="BN14" s="1509"/>
      <c r="BO14" s="1509"/>
      <c r="BP14" s="1509"/>
      <c r="BQ14" s="1509"/>
      <c r="BR14" s="1509" t="str">
        <f>MID(SUVAHAVUJ!AF62,4,1)</f>
        <v xml:space="preserve"> </v>
      </c>
      <c r="BS14" s="1509"/>
      <c r="BT14" s="1509"/>
      <c r="BU14" s="1509"/>
      <c r="BV14" s="1509"/>
      <c r="BW14" s="1509" t="str">
        <f>MID(SUVAHAVUJ!AF62,5,1)</f>
        <v xml:space="preserve"> </v>
      </c>
      <c r="BX14" s="1509"/>
      <c r="BY14" s="1509"/>
      <c r="BZ14" s="1509"/>
      <c r="CA14" s="1509"/>
      <c r="CB14" s="1509"/>
      <c r="CC14" s="1509" t="str">
        <f>MID(SUVAHAVUJ!AF62,6,1)</f>
        <v xml:space="preserve"> </v>
      </c>
      <c r="CD14" s="1509"/>
      <c r="CE14" s="1509"/>
      <c r="CF14" s="1509"/>
      <c r="CG14" s="1509"/>
      <c r="CH14" s="1509" t="str">
        <f>MID(SUVAHAVUJ!AF62,7,1)</f>
        <v xml:space="preserve"> </v>
      </c>
      <c r="CI14" s="1509"/>
      <c r="CJ14" s="1509"/>
      <c r="CK14" s="1509"/>
      <c r="CL14" s="1509"/>
      <c r="CM14" s="1509"/>
      <c r="CN14" s="1509" t="str">
        <f>MID(SUVAHAVUJ!AF62,8,1)</f>
        <v xml:space="preserve"> </v>
      </c>
      <c r="CO14" s="1509"/>
      <c r="CP14" s="1509"/>
      <c r="CQ14" s="1509"/>
      <c r="CR14" s="1509"/>
      <c r="CS14" s="1509" t="str">
        <f>MID(SUVAHAVUJ!AF62,9,1)</f>
        <v xml:space="preserve"> </v>
      </c>
      <c r="CT14" s="1509"/>
      <c r="CU14" s="1509"/>
      <c r="CV14" s="1509"/>
      <c r="CW14" s="1509"/>
      <c r="CX14" s="1509"/>
      <c r="CY14" s="1509" t="str">
        <f>MID(SUVAHAVUJ!AF62,10,1)</f>
        <v xml:space="preserve"> </v>
      </c>
      <c r="CZ14" s="1509"/>
      <c r="DA14" s="1509"/>
      <c r="DB14" s="1509"/>
      <c r="DC14" s="1509"/>
      <c r="DD14" s="1509" t="str">
        <f>MID(SUVAHAVUJ!AF62,11,1)</f>
        <v>0</v>
      </c>
      <c r="DE14" s="1509"/>
      <c r="DF14" s="1509"/>
      <c r="DG14" s="1509"/>
      <c r="DH14" s="1509"/>
      <c r="DI14" s="1525"/>
      <c r="DJ14" s="1507"/>
      <c r="DK14" s="1507"/>
      <c r="DL14" s="1507"/>
      <c r="DM14" s="1507"/>
      <c r="DN14" s="1507"/>
      <c r="DO14" s="1507"/>
      <c r="DP14" s="1507"/>
      <c r="DQ14" s="1507"/>
      <c r="DR14" s="1507"/>
      <c r="DS14" s="1507"/>
      <c r="DT14" s="1507"/>
      <c r="DU14" s="1507"/>
      <c r="DV14" s="1507"/>
      <c r="DW14" s="1507"/>
      <c r="DX14" s="1507"/>
      <c r="DY14" s="1507"/>
      <c r="DZ14" s="1507"/>
      <c r="EA14" s="1507"/>
      <c r="EB14" s="1507"/>
      <c r="EC14" s="1507"/>
      <c r="ED14" s="1507"/>
      <c r="EE14" s="1507"/>
      <c r="EF14" s="1507"/>
      <c r="EG14" s="1507"/>
      <c r="EH14" s="1507"/>
      <c r="EI14" s="1507"/>
      <c r="EJ14" s="1507"/>
      <c r="EK14" s="1507"/>
      <c r="EL14" s="1507"/>
      <c r="EM14" s="1507"/>
      <c r="EN14" s="703"/>
      <c r="EO14" s="704"/>
      <c r="EP14" s="1509" t="str">
        <f>MID(SUVAHAVUJ!AG62,1,1)</f>
        <v xml:space="preserve"> </v>
      </c>
      <c r="EQ14" s="1509"/>
      <c r="ER14" s="1509"/>
      <c r="ES14" s="1509"/>
      <c r="ET14" s="1509"/>
      <c r="EU14" s="1509"/>
      <c r="EV14" s="1509" t="str">
        <f>MID(SUVAHAVUJ!AG62,2,1)</f>
        <v xml:space="preserve"> </v>
      </c>
      <c r="EW14" s="1509"/>
      <c r="EX14" s="1509"/>
      <c r="EY14" s="1509"/>
      <c r="EZ14" s="1509"/>
      <c r="FA14" s="1509" t="str">
        <f>MID(SUVAHAVUJ!AG62,3,1)</f>
        <v xml:space="preserve"> </v>
      </c>
      <c r="FB14" s="1509"/>
      <c r="FC14" s="1509"/>
      <c r="FD14" s="1509"/>
      <c r="FE14" s="1509"/>
      <c r="FF14" s="1509"/>
      <c r="FG14" s="1509" t="str">
        <f>MID(SUVAHAVUJ!AG62,4,1)</f>
        <v xml:space="preserve"> </v>
      </c>
      <c r="FH14" s="1509"/>
      <c r="FI14" s="1509"/>
      <c r="FJ14" s="1509"/>
      <c r="FK14" s="1509"/>
      <c r="FL14" s="1509" t="str">
        <f>MID(SUVAHAVUJ!AG62,5,1)</f>
        <v xml:space="preserve"> </v>
      </c>
      <c r="FM14" s="1509"/>
      <c r="FN14" s="1509"/>
      <c r="FO14" s="1509"/>
      <c r="FP14" s="1509"/>
      <c r="FQ14" s="1509"/>
      <c r="FR14" s="1509" t="str">
        <f>MID(SUVAHAVUJ!AG62,6,1)</f>
        <v xml:space="preserve"> </v>
      </c>
      <c r="FS14" s="1509"/>
      <c r="FT14" s="1509"/>
      <c r="FU14" s="1509"/>
      <c r="FV14" s="1509"/>
      <c r="FW14" s="1509" t="str">
        <f>MID(SUVAHAVUJ!AG62,7,1)</f>
        <v xml:space="preserve"> </v>
      </c>
      <c r="FX14" s="1509"/>
      <c r="FY14" s="1509"/>
      <c r="FZ14" s="1509"/>
      <c r="GA14" s="1509"/>
      <c r="GB14" s="1509"/>
      <c r="GC14" s="1509" t="str">
        <f>MID(SUVAHAVUJ!AG62,8,1)</f>
        <v xml:space="preserve"> </v>
      </c>
      <c r="GD14" s="1509"/>
      <c r="GE14" s="1509"/>
      <c r="GF14" s="1509"/>
      <c r="GG14" s="1509"/>
      <c r="GH14" s="1509" t="str">
        <f>MID(SUVAHAVUJ!AG62,9,1)</f>
        <v xml:space="preserve"> </v>
      </c>
      <c r="GI14" s="1509"/>
      <c r="GJ14" s="1509"/>
      <c r="GK14" s="1509"/>
      <c r="GL14" s="1509"/>
      <c r="GM14" s="1509"/>
      <c r="GN14" s="1509" t="str">
        <f>MID(SUVAHAVUJ!AG62,10,1)</f>
        <v xml:space="preserve"> </v>
      </c>
      <c r="GO14" s="1509"/>
      <c r="GP14" s="1509"/>
      <c r="GQ14" s="1509"/>
      <c r="GR14" s="1509"/>
      <c r="GS14" s="1516" t="str">
        <f>MID(SUVAHAVUJ!AG62,11,1)</f>
        <v>0</v>
      </c>
      <c r="GT14" s="1516"/>
      <c r="GU14" s="1516"/>
      <c r="GV14" s="1516"/>
      <c r="GW14" s="1522"/>
    </row>
    <row r="15" spans="2:205" s="691" customFormat="1" ht="24" customHeight="1">
      <c r="B15" s="1548" t="s">
        <v>2508</v>
      </c>
      <c r="C15" s="1549"/>
      <c r="D15" s="1549"/>
      <c r="E15" s="1549"/>
      <c r="F15" s="1549"/>
      <c r="G15" s="1549"/>
      <c r="H15" s="1549"/>
      <c r="I15" s="1549"/>
      <c r="J15" s="1549"/>
      <c r="K15" s="1550"/>
      <c r="L15" s="1518" t="s">
        <v>3408</v>
      </c>
      <c r="M15" s="1519"/>
      <c r="N15" s="1519"/>
      <c r="O15" s="1519"/>
      <c r="P15" s="1519"/>
      <c r="Q15" s="1519"/>
      <c r="R15" s="1519"/>
      <c r="S15" s="1519"/>
      <c r="T15" s="1519"/>
      <c r="U15" s="1519"/>
      <c r="V15" s="1519"/>
      <c r="W15" s="1519"/>
      <c r="X15" s="1519"/>
      <c r="Y15" s="1519"/>
      <c r="Z15" s="1519"/>
      <c r="AA15" s="1519"/>
      <c r="AB15" s="1519"/>
      <c r="AC15" s="1519"/>
      <c r="AD15" s="1519"/>
      <c r="AE15" s="1519"/>
      <c r="AF15" s="1519"/>
      <c r="AG15" s="1519"/>
      <c r="AH15" s="1519"/>
      <c r="AI15" s="1519"/>
      <c r="AJ15" s="1519"/>
      <c r="AK15" s="1519"/>
      <c r="AL15" s="1519"/>
      <c r="AM15" s="1519"/>
      <c r="AN15" s="1519"/>
      <c r="AO15" s="1519"/>
      <c r="AP15" s="1519"/>
      <c r="AQ15" s="1520" t="s">
        <v>704</v>
      </c>
      <c r="AR15" s="1520"/>
      <c r="AS15" s="1520"/>
      <c r="AT15" s="1520"/>
      <c r="AU15" s="1520"/>
      <c r="AV15" s="1520"/>
      <c r="AW15" s="1520"/>
      <c r="AX15" s="1520"/>
      <c r="AY15" s="703"/>
      <c r="AZ15" s="704"/>
      <c r="BA15" s="1509" t="str">
        <f>MID(SUVAHAVUJ!AD63,1,1)</f>
        <v xml:space="preserve"> </v>
      </c>
      <c r="BB15" s="1509"/>
      <c r="BC15" s="1509"/>
      <c r="BD15" s="1509"/>
      <c r="BE15" s="1509"/>
      <c r="BF15" s="1509"/>
      <c r="BG15" s="1509" t="str">
        <f>MID(SUVAHAVUJ!AD63,2,1)</f>
        <v xml:space="preserve"> </v>
      </c>
      <c r="BH15" s="1509"/>
      <c r="BI15" s="1509"/>
      <c r="BJ15" s="1509"/>
      <c r="BK15" s="1509"/>
      <c r="BL15" s="1509" t="str">
        <f>MID(SUVAHAVUJ!AD63,3,1)</f>
        <v xml:space="preserve"> </v>
      </c>
      <c r="BM15" s="1509"/>
      <c r="BN15" s="1509"/>
      <c r="BO15" s="1509"/>
      <c r="BP15" s="1509"/>
      <c r="BQ15" s="1509"/>
      <c r="BR15" s="1509" t="str">
        <f>MID(SUVAHAVUJ!AD63,4,1)</f>
        <v xml:space="preserve"> </v>
      </c>
      <c r="BS15" s="1509"/>
      <c r="BT15" s="1509"/>
      <c r="BU15" s="1509"/>
      <c r="BV15" s="1509"/>
      <c r="BW15" s="1509" t="str">
        <f>MID(SUVAHAVUJ!AD63,5,1)</f>
        <v xml:space="preserve"> </v>
      </c>
      <c r="BX15" s="1509"/>
      <c r="BY15" s="1509"/>
      <c r="BZ15" s="1509"/>
      <c r="CA15" s="1509"/>
      <c r="CB15" s="1509"/>
      <c r="CC15" s="1509" t="str">
        <f>MID(SUVAHAVUJ!AD63,6,1)</f>
        <v xml:space="preserve"> </v>
      </c>
      <c r="CD15" s="1509"/>
      <c r="CE15" s="1509"/>
      <c r="CF15" s="1509"/>
      <c r="CG15" s="1509"/>
      <c r="CH15" s="1509" t="str">
        <f>MID(SUVAHAVUJ!AD63,7,1)</f>
        <v xml:space="preserve"> </v>
      </c>
      <c r="CI15" s="1509"/>
      <c r="CJ15" s="1509"/>
      <c r="CK15" s="1509"/>
      <c r="CL15" s="1509"/>
      <c r="CM15" s="1509"/>
      <c r="CN15" s="1509" t="str">
        <f>MID(SUVAHAVUJ!AD63,8,1)</f>
        <v xml:space="preserve"> </v>
      </c>
      <c r="CO15" s="1509"/>
      <c r="CP15" s="1509"/>
      <c r="CQ15" s="1509"/>
      <c r="CR15" s="1509"/>
      <c r="CS15" s="1509" t="str">
        <f>MID(SUVAHAVUJ!AD63,9,1)</f>
        <v xml:space="preserve"> </v>
      </c>
      <c r="CT15" s="1509"/>
      <c r="CU15" s="1509"/>
      <c r="CV15" s="1509"/>
      <c r="CW15" s="1509"/>
      <c r="CX15" s="1509"/>
      <c r="CY15" s="1509" t="str">
        <f>MID(SUVAHAVUJ!AD63,10,1)</f>
        <v xml:space="preserve"> </v>
      </c>
      <c r="CZ15" s="1509"/>
      <c r="DA15" s="1509"/>
      <c r="DB15" s="1509"/>
      <c r="DC15" s="1509"/>
      <c r="DD15" s="1509" t="str">
        <f>MID(SUVAHAVUJ!AD63,11,1)</f>
        <v>0</v>
      </c>
      <c r="DE15" s="1509"/>
      <c r="DF15" s="1509"/>
      <c r="DG15" s="1509"/>
      <c r="DH15" s="1509"/>
      <c r="DI15" s="1525"/>
      <c r="DJ15" s="703"/>
      <c r="DK15" s="704"/>
      <c r="DL15" s="1509" t="str">
        <f>MID(SUVAHAVUJ!AE63,1,1)</f>
        <v xml:space="preserve"> </v>
      </c>
      <c r="DM15" s="1509"/>
      <c r="DN15" s="1509"/>
      <c r="DO15" s="1509"/>
      <c r="DP15" s="1509"/>
      <c r="DQ15" s="1509"/>
      <c r="DR15" s="1509" t="str">
        <f>MID(SUVAHAVUJ!AE63,2,1)</f>
        <v xml:space="preserve"> </v>
      </c>
      <c r="DS15" s="1509"/>
      <c r="DT15" s="1509"/>
      <c r="DU15" s="1509"/>
      <c r="DV15" s="1509"/>
      <c r="DW15" s="1509" t="str">
        <f>MID(SUVAHAVUJ!AE63,3,1)</f>
        <v xml:space="preserve"> </v>
      </c>
      <c r="DX15" s="1509"/>
      <c r="DY15" s="1509"/>
      <c r="DZ15" s="1509"/>
      <c r="EA15" s="1509"/>
      <c r="EB15" s="1509"/>
      <c r="EC15" s="1509" t="str">
        <f>MID(SUVAHAVUJ!AE63,4,1)</f>
        <v xml:space="preserve"> </v>
      </c>
      <c r="ED15" s="1509"/>
      <c r="EE15" s="1509"/>
      <c r="EF15" s="1509"/>
      <c r="EG15" s="1509"/>
      <c r="EH15" s="1509" t="str">
        <f>MID(SUVAHAVUJ!AE63,5,1)</f>
        <v xml:space="preserve"> </v>
      </c>
      <c r="EI15" s="1509"/>
      <c r="EJ15" s="1509"/>
      <c r="EK15" s="1509"/>
      <c r="EL15" s="1509"/>
      <c r="EM15" s="1509"/>
      <c r="EN15" s="1509" t="str">
        <f>MID(SUVAHAVUJ!AE63,6,1)</f>
        <v xml:space="preserve"> </v>
      </c>
      <c r="EO15" s="1509"/>
      <c r="EP15" s="1509"/>
      <c r="EQ15" s="1509"/>
      <c r="ER15" s="1509"/>
      <c r="ES15" s="1509" t="str">
        <f>MID(SUVAHAVUJ!AE63,7,1)</f>
        <v xml:space="preserve"> </v>
      </c>
      <c r="ET15" s="1509"/>
      <c r="EU15" s="1509"/>
      <c r="EV15" s="1509"/>
      <c r="EW15" s="1509"/>
      <c r="EX15" s="1509"/>
      <c r="EY15" s="1509" t="str">
        <f>MID(SUVAHAVUJ!AE63,8,1)</f>
        <v xml:space="preserve"> </v>
      </c>
      <c r="EZ15" s="1509"/>
      <c r="FA15" s="1509"/>
      <c r="FB15" s="1509"/>
      <c r="FC15" s="1509"/>
      <c r="FD15" s="1509" t="str">
        <f>MID(SUVAHAVUJ!AE63,9,1)</f>
        <v xml:space="preserve"> </v>
      </c>
      <c r="FE15" s="1509"/>
      <c r="FF15" s="1509"/>
      <c r="FG15" s="1509"/>
      <c r="FH15" s="1509"/>
      <c r="FI15" s="1509"/>
      <c r="FJ15" s="1509" t="str">
        <f>MID(SUVAHAVUJ!AE63,10,1)</f>
        <v xml:space="preserve"> </v>
      </c>
      <c r="FK15" s="1509"/>
      <c r="FL15" s="1509"/>
      <c r="FM15" s="1509"/>
      <c r="FN15" s="1509"/>
      <c r="FO15" s="1516" t="str">
        <f>MID(SUVAHAVUJ!AE63,11,1)</f>
        <v>0</v>
      </c>
      <c r="FP15" s="1516"/>
      <c r="FQ15" s="1516"/>
      <c r="FR15" s="1516"/>
      <c r="FS15" s="1522"/>
      <c r="FT15" s="1506"/>
      <c r="FU15" s="1506"/>
      <c r="FV15" s="1506"/>
      <c r="FW15" s="1506"/>
      <c r="FX15" s="1506"/>
      <c r="FY15" s="1506"/>
      <c r="FZ15" s="1506"/>
      <c r="GA15" s="1506"/>
      <c r="GB15" s="1506"/>
      <c r="GC15" s="1506"/>
      <c r="GD15" s="1506"/>
      <c r="GE15" s="1506"/>
      <c r="GF15" s="1506"/>
      <c r="GG15" s="1506"/>
      <c r="GH15" s="1506"/>
      <c r="GI15" s="1506"/>
      <c r="GJ15" s="1506"/>
      <c r="GK15" s="1506"/>
      <c r="GL15" s="1506"/>
      <c r="GM15" s="1506"/>
      <c r="GN15" s="1506"/>
      <c r="GO15" s="1506"/>
      <c r="GP15" s="1506"/>
      <c r="GQ15" s="1506"/>
      <c r="GR15" s="1506"/>
      <c r="GS15" s="1506"/>
      <c r="GT15" s="1506"/>
      <c r="GU15" s="1506"/>
      <c r="GV15" s="1506"/>
      <c r="GW15" s="1506"/>
    </row>
    <row r="16" spans="2:205" ht="24.75" customHeight="1">
      <c r="B16" s="1551"/>
      <c r="C16" s="1552"/>
      <c r="D16" s="1552"/>
      <c r="E16" s="1552"/>
      <c r="F16" s="1552"/>
      <c r="G16" s="1552"/>
      <c r="H16" s="1552"/>
      <c r="I16" s="1552"/>
      <c r="J16" s="1552"/>
      <c r="K16" s="1553"/>
      <c r="L16" s="1519"/>
      <c r="M16" s="1519"/>
      <c r="N16" s="1519"/>
      <c r="O16" s="1519"/>
      <c r="P16" s="1519"/>
      <c r="Q16" s="1519"/>
      <c r="R16" s="1519"/>
      <c r="S16" s="1519"/>
      <c r="T16" s="1519"/>
      <c r="U16" s="1519"/>
      <c r="V16" s="1519"/>
      <c r="W16" s="1519"/>
      <c r="X16" s="1519"/>
      <c r="Y16" s="1519"/>
      <c r="Z16" s="1519"/>
      <c r="AA16" s="1519"/>
      <c r="AB16" s="1519"/>
      <c r="AC16" s="1519"/>
      <c r="AD16" s="1519"/>
      <c r="AE16" s="1519"/>
      <c r="AF16" s="1519"/>
      <c r="AG16" s="1519"/>
      <c r="AH16" s="1519"/>
      <c r="AI16" s="1519"/>
      <c r="AJ16" s="1519"/>
      <c r="AK16" s="1519"/>
      <c r="AL16" s="1519"/>
      <c r="AM16" s="1519"/>
      <c r="AN16" s="1519"/>
      <c r="AO16" s="1519"/>
      <c r="AP16" s="1519"/>
      <c r="AQ16" s="1520"/>
      <c r="AR16" s="1520"/>
      <c r="AS16" s="1520"/>
      <c r="AT16" s="1520"/>
      <c r="AU16" s="1520"/>
      <c r="AV16" s="1520"/>
      <c r="AW16" s="1520"/>
      <c r="AX16" s="1520"/>
      <c r="AY16" s="703"/>
      <c r="AZ16" s="704"/>
      <c r="BA16" s="1509" t="str">
        <f>MID(SUVAHAVUJ!AF63,1,1)</f>
        <v xml:space="preserve"> </v>
      </c>
      <c r="BB16" s="1509"/>
      <c r="BC16" s="1509"/>
      <c r="BD16" s="1509"/>
      <c r="BE16" s="1509"/>
      <c r="BF16" s="1509"/>
      <c r="BG16" s="1509" t="str">
        <f>MID(SUVAHAVUJ!AF63,2,1)</f>
        <v xml:space="preserve"> </v>
      </c>
      <c r="BH16" s="1509"/>
      <c r="BI16" s="1509"/>
      <c r="BJ16" s="1509"/>
      <c r="BK16" s="1509"/>
      <c r="BL16" s="1509" t="str">
        <f>MID(SUVAHAVUJ!AF63,3,1)</f>
        <v xml:space="preserve"> </v>
      </c>
      <c r="BM16" s="1509"/>
      <c r="BN16" s="1509"/>
      <c r="BO16" s="1509"/>
      <c r="BP16" s="1509"/>
      <c r="BQ16" s="1509"/>
      <c r="BR16" s="1509" t="str">
        <f>MID(SUVAHAVUJ!AF63,4,1)</f>
        <v xml:space="preserve"> </v>
      </c>
      <c r="BS16" s="1509"/>
      <c r="BT16" s="1509"/>
      <c r="BU16" s="1509"/>
      <c r="BV16" s="1509"/>
      <c r="BW16" s="1509" t="str">
        <f>MID(SUVAHAVUJ!AF63,5,1)</f>
        <v xml:space="preserve"> </v>
      </c>
      <c r="BX16" s="1509"/>
      <c r="BY16" s="1509"/>
      <c r="BZ16" s="1509"/>
      <c r="CA16" s="1509"/>
      <c r="CB16" s="1509"/>
      <c r="CC16" s="1509" t="str">
        <f>MID(SUVAHAVUJ!AF63,6,1)</f>
        <v xml:space="preserve"> </v>
      </c>
      <c r="CD16" s="1509"/>
      <c r="CE16" s="1509"/>
      <c r="CF16" s="1509"/>
      <c r="CG16" s="1509"/>
      <c r="CH16" s="1509" t="str">
        <f>MID(SUVAHAVUJ!AF63,7,1)</f>
        <v xml:space="preserve"> </v>
      </c>
      <c r="CI16" s="1509"/>
      <c r="CJ16" s="1509"/>
      <c r="CK16" s="1509"/>
      <c r="CL16" s="1509"/>
      <c r="CM16" s="1509"/>
      <c r="CN16" s="1509" t="str">
        <f>MID(SUVAHAVUJ!AF63,8,1)</f>
        <v xml:space="preserve"> </v>
      </c>
      <c r="CO16" s="1509"/>
      <c r="CP16" s="1509"/>
      <c r="CQ16" s="1509"/>
      <c r="CR16" s="1509"/>
      <c r="CS16" s="1509" t="str">
        <f>MID(SUVAHAVUJ!AF63,9,1)</f>
        <v xml:space="preserve"> </v>
      </c>
      <c r="CT16" s="1509"/>
      <c r="CU16" s="1509"/>
      <c r="CV16" s="1509"/>
      <c r="CW16" s="1509"/>
      <c r="CX16" s="1509"/>
      <c r="CY16" s="1509" t="str">
        <f>MID(SUVAHAVUJ!AF63,10,1)</f>
        <v xml:space="preserve"> </v>
      </c>
      <c r="CZ16" s="1509"/>
      <c r="DA16" s="1509"/>
      <c r="DB16" s="1509"/>
      <c r="DC16" s="1509"/>
      <c r="DD16" s="1509" t="str">
        <f>MID(SUVAHAVUJ!AF63,11,1)</f>
        <v>0</v>
      </c>
      <c r="DE16" s="1509"/>
      <c r="DF16" s="1509"/>
      <c r="DG16" s="1509"/>
      <c r="DH16" s="1509"/>
      <c r="DI16" s="1525"/>
      <c r="DJ16" s="1507"/>
      <c r="DK16" s="1507"/>
      <c r="DL16" s="1507"/>
      <c r="DM16" s="1507"/>
      <c r="DN16" s="1507"/>
      <c r="DO16" s="1507"/>
      <c r="DP16" s="1507"/>
      <c r="DQ16" s="1507"/>
      <c r="DR16" s="1507"/>
      <c r="DS16" s="1507"/>
      <c r="DT16" s="1507"/>
      <c r="DU16" s="1507"/>
      <c r="DV16" s="1507"/>
      <c r="DW16" s="1507"/>
      <c r="DX16" s="1507"/>
      <c r="DY16" s="1507"/>
      <c r="DZ16" s="1507"/>
      <c r="EA16" s="1507"/>
      <c r="EB16" s="1507"/>
      <c r="EC16" s="1507"/>
      <c r="ED16" s="1507"/>
      <c r="EE16" s="1507"/>
      <c r="EF16" s="1507"/>
      <c r="EG16" s="1507"/>
      <c r="EH16" s="1507"/>
      <c r="EI16" s="1507"/>
      <c r="EJ16" s="1507"/>
      <c r="EK16" s="1507"/>
      <c r="EL16" s="1507"/>
      <c r="EM16" s="1507"/>
      <c r="EN16" s="703"/>
      <c r="EO16" s="704"/>
      <c r="EP16" s="1509" t="str">
        <f>MID(SUVAHAVUJ!AG63,1,1)</f>
        <v xml:space="preserve"> </v>
      </c>
      <c r="EQ16" s="1509"/>
      <c r="ER16" s="1509"/>
      <c r="ES16" s="1509"/>
      <c r="ET16" s="1509"/>
      <c r="EU16" s="1509"/>
      <c r="EV16" s="1509" t="str">
        <f>MID(SUVAHAVUJ!AG63,2,1)</f>
        <v xml:space="preserve"> </v>
      </c>
      <c r="EW16" s="1509"/>
      <c r="EX16" s="1509"/>
      <c r="EY16" s="1509"/>
      <c r="EZ16" s="1509"/>
      <c r="FA16" s="1509" t="str">
        <f>MID(SUVAHAVUJ!AG63,3,1)</f>
        <v xml:space="preserve"> </v>
      </c>
      <c r="FB16" s="1509"/>
      <c r="FC16" s="1509"/>
      <c r="FD16" s="1509"/>
      <c r="FE16" s="1509"/>
      <c r="FF16" s="1509"/>
      <c r="FG16" s="1509" t="str">
        <f>MID(SUVAHAVUJ!AG63,4,1)</f>
        <v xml:space="preserve"> </v>
      </c>
      <c r="FH16" s="1509"/>
      <c r="FI16" s="1509"/>
      <c r="FJ16" s="1509"/>
      <c r="FK16" s="1509"/>
      <c r="FL16" s="1509" t="str">
        <f>MID(SUVAHAVUJ!AG63,5,1)</f>
        <v xml:space="preserve"> </v>
      </c>
      <c r="FM16" s="1509"/>
      <c r="FN16" s="1509"/>
      <c r="FO16" s="1509"/>
      <c r="FP16" s="1509"/>
      <c r="FQ16" s="1509"/>
      <c r="FR16" s="1509" t="str">
        <f>MID(SUVAHAVUJ!AG63,6,1)</f>
        <v xml:space="preserve"> </v>
      </c>
      <c r="FS16" s="1509"/>
      <c r="FT16" s="1509"/>
      <c r="FU16" s="1509"/>
      <c r="FV16" s="1509"/>
      <c r="FW16" s="1509" t="str">
        <f>MID(SUVAHAVUJ!AG63,7,1)</f>
        <v xml:space="preserve"> </v>
      </c>
      <c r="FX16" s="1509"/>
      <c r="FY16" s="1509"/>
      <c r="FZ16" s="1509"/>
      <c r="GA16" s="1509"/>
      <c r="GB16" s="1509"/>
      <c r="GC16" s="1509" t="str">
        <f>MID(SUVAHAVUJ!AG63,8,1)</f>
        <v xml:space="preserve"> </v>
      </c>
      <c r="GD16" s="1509"/>
      <c r="GE16" s="1509"/>
      <c r="GF16" s="1509"/>
      <c r="GG16" s="1509"/>
      <c r="GH16" s="1509" t="str">
        <f>MID(SUVAHAVUJ!AG63,9,1)</f>
        <v xml:space="preserve"> </v>
      </c>
      <c r="GI16" s="1509"/>
      <c r="GJ16" s="1509"/>
      <c r="GK16" s="1509"/>
      <c r="GL16" s="1509"/>
      <c r="GM16" s="1509"/>
      <c r="GN16" s="1509" t="str">
        <f>MID(SUVAHAVUJ!AG63,10,1)</f>
        <v xml:space="preserve"> </v>
      </c>
      <c r="GO16" s="1509"/>
      <c r="GP16" s="1509"/>
      <c r="GQ16" s="1509"/>
      <c r="GR16" s="1509"/>
      <c r="GS16" s="1516" t="str">
        <f>MID(SUVAHAVUJ!AG63,11,1)</f>
        <v>0</v>
      </c>
      <c r="GT16" s="1516"/>
      <c r="GU16" s="1516"/>
      <c r="GV16" s="1516"/>
      <c r="GW16" s="1522"/>
    </row>
    <row r="17" spans="2:205" s="691" customFormat="1" ht="23.25" customHeight="1">
      <c r="B17" s="1548" t="s">
        <v>2512</v>
      </c>
      <c r="C17" s="1549"/>
      <c r="D17" s="1549"/>
      <c r="E17" s="1549"/>
      <c r="F17" s="1549"/>
      <c r="G17" s="1549"/>
      <c r="H17" s="1549"/>
      <c r="I17" s="1549"/>
      <c r="J17" s="1549"/>
      <c r="K17" s="1550"/>
      <c r="L17" s="1518" t="s">
        <v>3407</v>
      </c>
      <c r="M17" s="1519"/>
      <c r="N17" s="1519"/>
      <c r="O17" s="1519"/>
      <c r="P17" s="1519"/>
      <c r="Q17" s="1519"/>
      <c r="R17" s="1519"/>
      <c r="S17" s="1519"/>
      <c r="T17" s="1519"/>
      <c r="U17" s="1519"/>
      <c r="V17" s="1519"/>
      <c r="W17" s="1519"/>
      <c r="X17" s="1519"/>
      <c r="Y17" s="1519"/>
      <c r="Z17" s="1519"/>
      <c r="AA17" s="1519"/>
      <c r="AB17" s="1519"/>
      <c r="AC17" s="1519"/>
      <c r="AD17" s="1519"/>
      <c r="AE17" s="1519"/>
      <c r="AF17" s="1519"/>
      <c r="AG17" s="1519"/>
      <c r="AH17" s="1519"/>
      <c r="AI17" s="1519"/>
      <c r="AJ17" s="1519"/>
      <c r="AK17" s="1519"/>
      <c r="AL17" s="1519"/>
      <c r="AM17" s="1519"/>
      <c r="AN17" s="1519"/>
      <c r="AO17" s="1519"/>
      <c r="AP17" s="1519"/>
      <c r="AQ17" s="1520" t="s">
        <v>716</v>
      </c>
      <c r="AR17" s="1520"/>
      <c r="AS17" s="1520"/>
      <c r="AT17" s="1520"/>
      <c r="AU17" s="1520"/>
      <c r="AV17" s="1520"/>
      <c r="AW17" s="1520"/>
      <c r="AX17" s="1520"/>
      <c r="AY17" s="703"/>
      <c r="AZ17" s="704"/>
      <c r="BA17" s="1509" t="str">
        <f>MID(SUVAHAVUJ!AD64,1,1)</f>
        <v xml:space="preserve"> </v>
      </c>
      <c r="BB17" s="1509"/>
      <c r="BC17" s="1509"/>
      <c r="BD17" s="1509"/>
      <c r="BE17" s="1509"/>
      <c r="BF17" s="1509"/>
      <c r="BG17" s="1509" t="str">
        <f>MID(SUVAHAVUJ!AD64,2,1)</f>
        <v xml:space="preserve"> </v>
      </c>
      <c r="BH17" s="1509"/>
      <c r="BI17" s="1509"/>
      <c r="BJ17" s="1509"/>
      <c r="BK17" s="1509"/>
      <c r="BL17" s="1509" t="str">
        <f>MID(SUVAHAVUJ!AD64,3,1)</f>
        <v xml:space="preserve"> </v>
      </c>
      <c r="BM17" s="1509"/>
      <c r="BN17" s="1509"/>
      <c r="BO17" s="1509"/>
      <c r="BP17" s="1509"/>
      <c r="BQ17" s="1509"/>
      <c r="BR17" s="1509" t="str">
        <f>MID(SUVAHAVUJ!AD64,4,1)</f>
        <v xml:space="preserve"> </v>
      </c>
      <c r="BS17" s="1509"/>
      <c r="BT17" s="1509"/>
      <c r="BU17" s="1509"/>
      <c r="BV17" s="1509"/>
      <c r="BW17" s="1509" t="str">
        <f>MID(SUVAHAVUJ!AD64,5,1)</f>
        <v xml:space="preserve"> </v>
      </c>
      <c r="BX17" s="1509"/>
      <c r="BY17" s="1509"/>
      <c r="BZ17" s="1509"/>
      <c r="CA17" s="1509"/>
      <c r="CB17" s="1509"/>
      <c r="CC17" s="1509" t="str">
        <f>MID(SUVAHAVUJ!AD64,6,1)</f>
        <v xml:space="preserve"> </v>
      </c>
      <c r="CD17" s="1509"/>
      <c r="CE17" s="1509"/>
      <c r="CF17" s="1509"/>
      <c r="CG17" s="1509"/>
      <c r="CH17" s="1509" t="str">
        <f>MID(SUVAHAVUJ!AD64,7,1)</f>
        <v xml:space="preserve"> </v>
      </c>
      <c r="CI17" s="1509"/>
      <c r="CJ17" s="1509"/>
      <c r="CK17" s="1509"/>
      <c r="CL17" s="1509"/>
      <c r="CM17" s="1509"/>
      <c r="CN17" s="1509" t="str">
        <f>MID(SUVAHAVUJ!AD64,8,1)</f>
        <v xml:space="preserve"> </v>
      </c>
      <c r="CO17" s="1509"/>
      <c r="CP17" s="1509"/>
      <c r="CQ17" s="1509"/>
      <c r="CR17" s="1509"/>
      <c r="CS17" s="1509" t="str">
        <f>MID(SUVAHAVUJ!AD64,9,1)</f>
        <v xml:space="preserve"> </v>
      </c>
      <c r="CT17" s="1509"/>
      <c r="CU17" s="1509"/>
      <c r="CV17" s="1509"/>
      <c r="CW17" s="1509"/>
      <c r="CX17" s="1509"/>
      <c r="CY17" s="1509" t="str">
        <f>MID(SUVAHAVUJ!AD64,10,1)</f>
        <v xml:space="preserve"> </v>
      </c>
      <c r="CZ17" s="1509"/>
      <c r="DA17" s="1509"/>
      <c r="DB17" s="1509"/>
      <c r="DC17" s="1509"/>
      <c r="DD17" s="1509" t="str">
        <f>MID(SUVAHAVUJ!AD64,11,1)</f>
        <v>0</v>
      </c>
      <c r="DE17" s="1509"/>
      <c r="DF17" s="1509"/>
      <c r="DG17" s="1509"/>
      <c r="DH17" s="1509"/>
      <c r="DI17" s="1525"/>
      <c r="DJ17" s="703"/>
      <c r="DK17" s="704"/>
      <c r="DL17" s="1509" t="str">
        <f>MID(SUVAHAVUJ!AE64,1,1)</f>
        <v xml:space="preserve"> </v>
      </c>
      <c r="DM17" s="1509"/>
      <c r="DN17" s="1509"/>
      <c r="DO17" s="1509"/>
      <c r="DP17" s="1509"/>
      <c r="DQ17" s="1509"/>
      <c r="DR17" s="1509" t="str">
        <f>MID(SUVAHAVUJ!AE64,2,1)</f>
        <v xml:space="preserve"> </v>
      </c>
      <c r="DS17" s="1509"/>
      <c r="DT17" s="1509"/>
      <c r="DU17" s="1509"/>
      <c r="DV17" s="1509"/>
      <c r="DW17" s="1509" t="str">
        <f>MID(SUVAHAVUJ!AE64,3,1)</f>
        <v xml:space="preserve"> </v>
      </c>
      <c r="DX17" s="1509"/>
      <c r="DY17" s="1509"/>
      <c r="DZ17" s="1509"/>
      <c r="EA17" s="1509"/>
      <c r="EB17" s="1509"/>
      <c r="EC17" s="1509" t="str">
        <f>MID(SUVAHAVUJ!AE64,4,1)</f>
        <v xml:space="preserve"> </v>
      </c>
      <c r="ED17" s="1509"/>
      <c r="EE17" s="1509"/>
      <c r="EF17" s="1509"/>
      <c r="EG17" s="1509"/>
      <c r="EH17" s="1509" t="str">
        <f>MID(SUVAHAVUJ!AE64,5,1)</f>
        <v xml:space="preserve"> </v>
      </c>
      <c r="EI17" s="1509"/>
      <c r="EJ17" s="1509"/>
      <c r="EK17" s="1509"/>
      <c r="EL17" s="1509"/>
      <c r="EM17" s="1509"/>
      <c r="EN17" s="1509" t="str">
        <f>MID(SUVAHAVUJ!AE64,6,1)</f>
        <v xml:space="preserve"> </v>
      </c>
      <c r="EO17" s="1509"/>
      <c r="EP17" s="1509"/>
      <c r="EQ17" s="1509"/>
      <c r="ER17" s="1509"/>
      <c r="ES17" s="1509" t="str">
        <f>MID(SUVAHAVUJ!AE64,7,1)</f>
        <v xml:space="preserve"> </v>
      </c>
      <c r="ET17" s="1509"/>
      <c r="EU17" s="1509"/>
      <c r="EV17" s="1509"/>
      <c r="EW17" s="1509"/>
      <c r="EX17" s="1509"/>
      <c r="EY17" s="1509" t="str">
        <f>MID(SUVAHAVUJ!AE64,8,1)</f>
        <v xml:space="preserve"> </v>
      </c>
      <c r="EZ17" s="1509"/>
      <c r="FA17" s="1509"/>
      <c r="FB17" s="1509"/>
      <c r="FC17" s="1509"/>
      <c r="FD17" s="1509" t="str">
        <f>MID(SUVAHAVUJ!AE64,9,1)</f>
        <v xml:space="preserve"> </v>
      </c>
      <c r="FE17" s="1509"/>
      <c r="FF17" s="1509"/>
      <c r="FG17" s="1509"/>
      <c r="FH17" s="1509"/>
      <c r="FI17" s="1509"/>
      <c r="FJ17" s="1509" t="str">
        <f>MID(SUVAHAVUJ!AE64,10,1)</f>
        <v xml:space="preserve"> </v>
      </c>
      <c r="FK17" s="1509"/>
      <c r="FL17" s="1509"/>
      <c r="FM17" s="1509"/>
      <c r="FN17" s="1509"/>
      <c r="FO17" s="1516" t="str">
        <f>MID(SUVAHAVUJ!AE64,11,1)</f>
        <v>0</v>
      </c>
      <c r="FP17" s="1516"/>
      <c r="FQ17" s="1516"/>
      <c r="FR17" s="1516"/>
      <c r="FS17" s="1522"/>
      <c r="FT17" s="1506"/>
      <c r="FU17" s="1506"/>
      <c r="FV17" s="1506"/>
      <c r="FW17" s="1506"/>
      <c r="FX17" s="1506"/>
      <c r="FY17" s="1506"/>
      <c r="FZ17" s="1506"/>
      <c r="GA17" s="1506"/>
      <c r="GB17" s="1506"/>
      <c r="GC17" s="1506"/>
      <c r="GD17" s="1506"/>
      <c r="GE17" s="1506"/>
      <c r="GF17" s="1506"/>
      <c r="GG17" s="1506"/>
      <c r="GH17" s="1506"/>
      <c r="GI17" s="1506"/>
      <c r="GJ17" s="1506"/>
      <c r="GK17" s="1506"/>
      <c r="GL17" s="1506"/>
      <c r="GM17" s="1506"/>
      <c r="GN17" s="1506"/>
      <c r="GO17" s="1506"/>
      <c r="GP17" s="1506"/>
      <c r="GQ17" s="1506"/>
      <c r="GR17" s="1506"/>
      <c r="GS17" s="1506"/>
      <c r="GT17" s="1506"/>
      <c r="GU17" s="1506"/>
      <c r="GV17" s="1506"/>
      <c r="GW17" s="1506"/>
    </row>
    <row r="18" spans="2:205" ht="23.25" customHeight="1">
      <c r="B18" s="1551"/>
      <c r="C18" s="1552"/>
      <c r="D18" s="1552"/>
      <c r="E18" s="1552"/>
      <c r="F18" s="1552"/>
      <c r="G18" s="1552"/>
      <c r="H18" s="1552"/>
      <c r="I18" s="1552"/>
      <c r="J18" s="1552"/>
      <c r="K18" s="1553"/>
      <c r="L18" s="1519"/>
      <c r="M18" s="1519"/>
      <c r="N18" s="1519"/>
      <c r="O18" s="1519"/>
      <c r="P18" s="1519"/>
      <c r="Q18" s="1519"/>
      <c r="R18" s="1519"/>
      <c r="S18" s="1519"/>
      <c r="T18" s="1519"/>
      <c r="U18" s="1519"/>
      <c r="V18" s="1519"/>
      <c r="W18" s="1519"/>
      <c r="X18" s="1519"/>
      <c r="Y18" s="1519"/>
      <c r="Z18" s="1519"/>
      <c r="AA18" s="1519"/>
      <c r="AB18" s="1519"/>
      <c r="AC18" s="1519"/>
      <c r="AD18" s="1519"/>
      <c r="AE18" s="1519"/>
      <c r="AF18" s="1519"/>
      <c r="AG18" s="1519"/>
      <c r="AH18" s="1519"/>
      <c r="AI18" s="1519"/>
      <c r="AJ18" s="1519"/>
      <c r="AK18" s="1519"/>
      <c r="AL18" s="1519"/>
      <c r="AM18" s="1519"/>
      <c r="AN18" s="1519"/>
      <c r="AO18" s="1519"/>
      <c r="AP18" s="1519"/>
      <c r="AQ18" s="1520"/>
      <c r="AR18" s="1520"/>
      <c r="AS18" s="1520"/>
      <c r="AT18" s="1520"/>
      <c r="AU18" s="1520"/>
      <c r="AV18" s="1520"/>
      <c r="AW18" s="1520"/>
      <c r="AX18" s="1520"/>
      <c r="AY18" s="703"/>
      <c r="AZ18" s="704"/>
      <c r="BA18" s="1509" t="str">
        <f>MID(SUVAHAVUJ!AF64,1,1)</f>
        <v xml:space="preserve"> </v>
      </c>
      <c r="BB18" s="1509"/>
      <c r="BC18" s="1509"/>
      <c r="BD18" s="1509"/>
      <c r="BE18" s="1509"/>
      <c r="BF18" s="1509"/>
      <c r="BG18" s="1509" t="str">
        <f>MID(SUVAHAVUJ!AF64,2,1)</f>
        <v xml:space="preserve"> </v>
      </c>
      <c r="BH18" s="1509"/>
      <c r="BI18" s="1509"/>
      <c r="BJ18" s="1509"/>
      <c r="BK18" s="1509"/>
      <c r="BL18" s="1509" t="str">
        <f>MID(SUVAHAVUJ!AF64,3,1)</f>
        <v xml:space="preserve"> </v>
      </c>
      <c r="BM18" s="1509"/>
      <c r="BN18" s="1509"/>
      <c r="BO18" s="1509"/>
      <c r="BP18" s="1509"/>
      <c r="BQ18" s="1509"/>
      <c r="BR18" s="1509" t="str">
        <f>MID(SUVAHAVUJ!AF64,4,1)</f>
        <v xml:space="preserve"> </v>
      </c>
      <c r="BS18" s="1509"/>
      <c r="BT18" s="1509"/>
      <c r="BU18" s="1509"/>
      <c r="BV18" s="1509"/>
      <c r="BW18" s="1509" t="str">
        <f>MID(SUVAHAVUJ!AF64,5,1)</f>
        <v xml:space="preserve"> </v>
      </c>
      <c r="BX18" s="1509"/>
      <c r="BY18" s="1509"/>
      <c r="BZ18" s="1509"/>
      <c r="CA18" s="1509"/>
      <c r="CB18" s="1509"/>
      <c r="CC18" s="1509" t="str">
        <f>MID(SUVAHAVUJ!AF64,6,1)</f>
        <v xml:space="preserve"> </v>
      </c>
      <c r="CD18" s="1509"/>
      <c r="CE18" s="1509"/>
      <c r="CF18" s="1509"/>
      <c r="CG18" s="1509"/>
      <c r="CH18" s="1509" t="str">
        <f>MID(SUVAHAVUJ!AF64,7,1)</f>
        <v xml:space="preserve"> </v>
      </c>
      <c r="CI18" s="1509"/>
      <c r="CJ18" s="1509"/>
      <c r="CK18" s="1509"/>
      <c r="CL18" s="1509"/>
      <c r="CM18" s="1509"/>
      <c r="CN18" s="1509" t="str">
        <f>MID(SUVAHAVUJ!AF64,8,1)</f>
        <v xml:space="preserve"> </v>
      </c>
      <c r="CO18" s="1509"/>
      <c r="CP18" s="1509"/>
      <c r="CQ18" s="1509"/>
      <c r="CR18" s="1509"/>
      <c r="CS18" s="1509" t="str">
        <f>MID(SUVAHAVUJ!AF64,9,1)</f>
        <v xml:space="preserve"> </v>
      </c>
      <c r="CT18" s="1509"/>
      <c r="CU18" s="1509"/>
      <c r="CV18" s="1509"/>
      <c r="CW18" s="1509"/>
      <c r="CX18" s="1509"/>
      <c r="CY18" s="1509" t="str">
        <f>MID(SUVAHAVUJ!AF64,10,1)</f>
        <v xml:space="preserve"> </v>
      </c>
      <c r="CZ18" s="1509"/>
      <c r="DA18" s="1509"/>
      <c r="DB18" s="1509"/>
      <c r="DC18" s="1509"/>
      <c r="DD18" s="1509" t="str">
        <f>MID(SUVAHAVUJ!AF64,11,1)</f>
        <v>0</v>
      </c>
      <c r="DE18" s="1509"/>
      <c r="DF18" s="1509"/>
      <c r="DG18" s="1509"/>
      <c r="DH18" s="1509"/>
      <c r="DI18" s="1525"/>
      <c r="DJ18" s="1507"/>
      <c r="DK18" s="1507"/>
      <c r="DL18" s="1507"/>
      <c r="DM18" s="1507"/>
      <c r="DN18" s="1507"/>
      <c r="DO18" s="1507"/>
      <c r="DP18" s="1507"/>
      <c r="DQ18" s="1507"/>
      <c r="DR18" s="1507"/>
      <c r="DS18" s="1507"/>
      <c r="DT18" s="1507"/>
      <c r="DU18" s="1507"/>
      <c r="DV18" s="1507"/>
      <c r="DW18" s="1507"/>
      <c r="DX18" s="1507"/>
      <c r="DY18" s="1507"/>
      <c r="DZ18" s="1507"/>
      <c r="EA18" s="1507"/>
      <c r="EB18" s="1507"/>
      <c r="EC18" s="1507"/>
      <c r="ED18" s="1507"/>
      <c r="EE18" s="1507"/>
      <c r="EF18" s="1507"/>
      <c r="EG18" s="1507"/>
      <c r="EH18" s="1507"/>
      <c r="EI18" s="1507"/>
      <c r="EJ18" s="1507"/>
      <c r="EK18" s="1507"/>
      <c r="EL18" s="1507"/>
      <c r="EM18" s="1507"/>
      <c r="EN18" s="703"/>
      <c r="EO18" s="704"/>
      <c r="EP18" s="1509" t="str">
        <f>MID(SUVAHAVUJ!AG64,1,1)</f>
        <v xml:space="preserve"> </v>
      </c>
      <c r="EQ18" s="1509"/>
      <c r="ER18" s="1509"/>
      <c r="ES18" s="1509"/>
      <c r="ET18" s="1509"/>
      <c r="EU18" s="1509"/>
      <c r="EV18" s="1509" t="str">
        <f>MID(SUVAHAVUJ!AG64,2,1)</f>
        <v xml:space="preserve"> </v>
      </c>
      <c r="EW18" s="1509"/>
      <c r="EX18" s="1509"/>
      <c r="EY18" s="1509"/>
      <c r="EZ18" s="1509"/>
      <c r="FA18" s="1509" t="str">
        <f>MID(SUVAHAVUJ!AG64,3,1)</f>
        <v xml:space="preserve"> </v>
      </c>
      <c r="FB18" s="1509"/>
      <c r="FC18" s="1509"/>
      <c r="FD18" s="1509"/>
      <c r="FE18" s="1509"/>
      <c r="FF18" s="1509"/>
      <c r="FG18" s="1509" t="str">
        <f>MID(SUVAHAVUJ!AG64,4,1)</f>
        <v xml:space="preserve"> </v>
      </c>
      <c r="FH18" s="1509"/>
      <c r="FI18" s="1509"/>
      <c r="FJ18" s="1509"/>
      <c r="FK18" s="1509"/>
      <c r="FL18" s="1509" t="str">
        <f>MID(SUVAHAVUJ!AG64,5,1)</f>
        <v xml:space="preserve"> </v>
      </c>
      <c r="FM18" s="1509"/>
      <c r="FN18" s="1509"/>
      <c r="FO18" s="1509"/>
      <c r="FP18" s="1509"/>
      <c r="FQ18" s="1509"/>
      <c r="FR18" s="1509" t="str">
        <f>MID(SUVAHAVUJ!AG64,6,1)</f>
        <v xml:space="preserve"> </v>
      </c>
      <c r="FS18" s="1509"/>
      <c r="FT18" s="1509"/>
      <c r="FU18" s="1509"/>
      <c r="FV18" s="1509"/>
      <c r="FW18" s="1509" t="str">
        <f>MID(SUVAHAVUJ!AG64,7,1)</f>
        <v xml:space="preserve"> </v>
      </c>
      <c r="FX18" s="1509"/>
      <c r="FY18" s="1509"/>
      <c r="FZ18" s="1509"/>
      <c r="GA18" s="1509"/>
      <c r="GB18" s="1509"/>
      <c r="GC18" s="1509" t="str">
        <f>MID(SUVAHAVUJ!AG64,8,1)</f>
        <v xml:space="preserve"> </v>
      </c>
      <c r="GD18" s="1509"/>
      <c r="GE18" s="1509"/>
      <c r="GF18" s="1509"/>
      <c r="GG18" s="1509"/>
      <c r="GH18" s="1509" t="str">
        <f>MID(SUVAHAVUJ!AG64,9,1)</f>
        <v xml:space="preserve"> </v>
      </c>
      <c r="GI18" s="1509"/>
      <c r="GJ18" s="1509"/>
      <c r="GK18" s="1509"/>
      <c r="GL18" s="1509"/>
      <c r="GM18" s="1509"/>
      <c r="GN18" s="1509" t="str">
        <f>MID(SUVAHAVUJ!AG64,10,1)</f>
        <v xml:space="preserve"> </v>
      </c>
      <c r="GO18" s="1509"/>
      <c r="GP18" s="1509"/>
      <c r="GQ18" s="1509"/>
      <c r="GR18" s="1509"/>
      <c r="GS18" s="1516" t="str">
        <f>MID(SUVAHAVUJ!AG64,11,1)</f>
        <v>0</v>
      </c>
      <c r="GT18" s="1516"/>
      <c r="GU18" s="1516"/>
      <c r="GV18" s="1516"/>
      <c r="GW18" s="1522"/>
    </row>
    <row r="19" spans="2:205" s="691" customFormat="1" ht="23.25" customHeight="1">
      <c r="B19" s="1521" t="s">
        <v>2516</v>
      </c>
      <c r="C19" s="1521"/>
      <c r="D19" s="1521"/>
      <c r="E19" s="1521"/>
      <c r="F19" s="1521"/>
      <c r="G19" s="1521"/>
      <c r="H19" s="1521"/>
      <c r="I19" s="1521"/>
      <c r="J19" s="1521"/>
      <c r="K19" s="1521"/>
      <c r="L19" s="1518" t="s">
        <v>3406</v>
      </c>
      <c r="M19" s="1519"/>
      <c r="N19" s="1519"/>
      <c r="O19" s="1519"/>
      <c r="P19" s="1519"/>
      <c r="Q19" s="1519"/>
      <c r="R19" s="1519"/>
      <c r="S19" s="1519"/>
      <c r="T19" s="1519"/>
      <c r="U19" s="1519"/>
      <c r="V19" s="1519"/>
      <c r="W19" s="1519"/>
      <c r="X19" s="1519"/>
      <c r="Y19" s="1519"/>
      <c r="Z19" s="1519"/>
      <c r="AA19" s="1519"/>
      <c r="AB19" s="1519"/>
      <c r="AC19" s="1519"/>
      <c r="AD19" s="1519"/>
      <c r="AE19" s="1519"/>
      <c r="AF19" s="1519"/>
      <c r="AG19" s="1519"/>
      <c r="AH19" s="1519"/>
      <c r="AI19" s="1519"/>
      <c r="AJ19" s="1519"/>
      <c r="AK19" s="1519"/>
      <c r="AL19" s="1519"/>
      <c r="AM19" s="1519"/>
      <c r="AN19" s="1519"/>
      <c r="AO19" s="1519"/>
      <c r="AP19" s="1519"/>
      <c r="AQ19" s="1520" t="s">
        <v>2307</v>
      </c>
      <c r="AR19" s="1520"/>
      <c r="AS19" s="1520"/>
      <c r="AT19" s="1520"/>
      <c r="AU19" s="1520"/>
      <c r="AV19" s="1520"/>
      <c r="AW19" s="1520"/>
      <c r="AX19" s="1520"/>
      <c r="AY19" s="703"/>
      <c r="AZ19" s="704"/>
      <c r="BA19" s="1509" t="str">
        <f>MID(SUVAHAVUJ!AD65,1,1)</f>
        <v xml:space="preserve"> </v>
      </c>
      <c r="BB19" s="1509"/>
      <c r="BC19" s="1509"/>
      <c r="BD19" s="1509"/>
      <c r="BE19" s="1509"/>
      <c r="BF19" s="1509"/>
      <c r="BG19" s="1509" t="str">
        <f>MID(SUVAHAVUJ!AD65,2,1)</f>
        <v xml:space="preserve"> </v>
      </c>
      <c r="BH19" s="1509"/>
      <c r="BI19" s="1509"/>
      <c r="BJ19" s="1509"/>
      <c r="BK19" s="1509"/>
      <c r="BL19" s="1509" t="str">
        <f>MID(SUVAHAVUJ!AD65,3,1)</f>
        <v xml:space="preserve"> </v>
      </c>
      <c r="BM19" s="1509"/>
      <c r="BN19" s="1509"/>
      <c r="BO19" s="1509"/>
      <c r="BP19" s="1509"/>
      <c r="BQ19" s="1509"/>
      <c r="BR19" s="1509" t="str">
        <f>MID(SUVAHAVUJ!AD65,4,1)</f>
        <v xml:space="preserve"> </v>
      </c>
      <c r="BS19" s="1509"/>
      <c r="BT19" s="1509"/>
      <c r="BU19" s="1509"/>
      <c r="BV19" s="1509"/>
      <c r="BW19" s="1509" t="str">
        <f>MID(SUVAHAVUJ!AD65,5,1)</f>
        <v xml:space="preserve"> </v>
      </c>
      <c r="BX19" s="1509"/>
      <c r="BY19" s="1509"/>
      <c r="BZ19" s="1509"/>
      <c r="CA19" s="1509"/>
      <c r="CB19" s="1509"/>
      <c r="CC19" s="1509" t="str">
        <f>MID(SUVAHAVUJ!AD65,6,1)</f>
        <v xml:space="preserve"> </v>
      </c>
      <c r="CD19" s="1509"/>
      <c r="CE19" s="1509"/>
      <c r="CF19" s="1509"/>
      <c r="CG19" s="1509"/>
      <c r="CH19" s="1509" t="str">
        <f>MID(SUVAHAVUJ!AD65,7,1)</f>
        <v xml:space="preserve"> </v>
      </c>
      <c r="CI19" s="1509"/>
      <c r="CJ19" s="1509"/>
      <c r="CK19" s="1509"/>
      <c r="CL19" s="1509"/>
      <c r="CM19" s="1509"/>
      <c r="CN19" s="1509" t="str">
        <f>MID(SUVAHAVUJ!AD65,8,1)</f>
        <v xml:space="preserve"> </v>
      </c>
      <c r="CO19" s="1509"/>
      <c r="CP19" s="1509"/>
      <c r="CQ19" s="1509"/>
      <c r="CR19" s="1509"/>
      <c r="CS19" s="1509" t="str">
        <f>MID(SUVAHAVUJ!AD65,9,1)</f>
        <v xml:space="preserve"> </v>
      </c>
      <c r="CT19" s="1509"/>
      <c r="CU19" s="1509"/>
      <c r="CV19" s="1509"/>
      <c r="CW19" s="1509"/>
      <c r="CX19" s="1509"/>
      <c r="CY19" s="1509" t="str">
        <f>MID(SUVAHAVUJ!AD65,10,1)</f>
        <v xml:space="preserve"> </v>
      </c>
      <c r="CZ19" s="1509"/>
      <c r="DA19" s="1509"/>
      <c r="DB19" s="1509"/>
      <c r="DC19" s="1509"/>
      <c r="DD19" s="1509" t="str">
        <f>MID(SUVAHAVUJ!AD65,11,1)</f>
        <v>0</v>
      </c>
      <c r="DE19" s="1509"/>
      <c r="DF19" s="1509"/>
      <c r="DG19" s="1509"/>
      <c r="DH19" s="1509"/>
      <c r="DI19" s="1525"/>
      <c r="DJ19" s="703"/>
      <c r="DK19" s="704"/>
      <c r="DL19" s="1509" t="str">
        <f>MID(SUVAHAVUJ!AE65,1,1)</f>
        <v xml:space="preserve"> </v>
      </c>
      <c r="DM19" s="1509"/>
      <c r="DN19" s="1509"/>
      <c r="DO19" s="1509"/>
      <c r="DP19" s="1509"/>
      <c r="DQ19" s="1509"/>
      <c r="DR19" s="1509" t="str">
        <f>MID(SUVAHAVUJ!AE65,2,1)</f>
        <v xml:space="preserve"> </v>
      </c>
      <c r="DS19" s="1509"/>
      <c r="DT19" s="1509"/>
      <c r="DU19" s="1509"/>
      <c r="DV19" s="1509"/>
      <c r="DW19" s="1509" t="str">
        <f>MID(SUVAHAVUJ!AE65,3,1)</f>
        <v xml:space="preserve"> </v>
      </c>
      <c r="DX19" s="1509"/>
      <c r="DY19" s="1509"/>
      <c r="DZ19" s="1509"/>
      <c r="EA19" s="1509"/>
      <c r="EB19" s="1509"/>
      <c r="EC19" s="1509" t="str">
        <f>MID(SUVAHAVUJ!AE65,4,1)</f>
        <v xml:space="preserve"> </v>
      </c>
      <c r="ED19" s="1509"/>
      <c r="EE19" s="1509"/>
      <c r="EF19" s="1509"/>
      <c r="EG19" s="1509"/>
      <c r="EH19" s="1509" t="str">
        <f>MID(SUVAHAVUJ!AE65,5,1)</f>
        <v xml:space="preserve"> </v>
      </c>
      <c r="EI19" s="1509"/>
      <c r="EJ19" s="1509"/>
      <c r="EK19" s="1509"/>
      <c r="EL19" s="1509"/>
      <c r="EM19" s="1509"/>
      <c r="EN19" s="1509" t="str">
        <f>MID(SUVAHAVUJ!AE65,6,1)</f>
        <v xml:space="preserve"> </v>
      </c>
      <c r="EO19" s="1509"/>
      <c r="EP19" s="1509"/>
      <c r="EQ19" s="1509"/>
      <c r="ER19" s="1509"/>
      <c r="ES19" s="1509" t="str">
        <f>MID(SUVAHAVUJ!AE65,7,1)</f>
        <v xml:space="preserve"> </v>
      </c>
      <c r="ET19" s="1509"/>
      <c r="EU19" s="1509"/>
      <c r="EV19" s="1509"/>
      <c r="EW19" s="1509"/>
      <c r="EX19" s="1509"/>
      <c r="EY19" s="1509" t="str">
        <f>MID(SUVAHAVUJ!AE65,8,1)</f>
        <v xml:space="preserve"> </v>
      </c>
      <c r="EZ19" s="1509"/>
      <c r="FA19" s="1509"/>
      <c r="FB19" s="1509"/>
      <c r="FC19" s="1509"/>
      <c r="FD19" s="1509" t="str">
        <f>MID(SUVAHAVUJ!AE65,9,1)</f>
        <v xml:space="preserve"> </v>
      </c>
      <c r="FE19" s="1509"/>
      <c r="FF19" s="1509"/>
      <c r="FG19" s="1509"/>
      <c r="FH19" s="1509"/>
      <c r="FI19" s="1509"/>
      <c r="FJ19" s="1509" t="str">
        <f>MID(SUVAHAVUJ!AE65,10,1)</f>
        <v xml:space="preserve"> </v>
      </c>
      <c r="FK19" s="1509"/>
      <c r="FL19" s="1509"/>
      <c r="FM19" s="1509"/>
      <c r="FN19" s="1509"/>
      <c r="FO19" s="1516" t="str">
        <f>MID(SUVAHAVUJ!AE65,11,1)</f>
        <v>0</v>
      </c>
      <c r="FP19" s="1516"/>
      <c r="FQ19" s="1516"/>
      <c r="FR19" s="1516"/>
      <c r="FS19" s="1522"/>
      <c r="FT19" s="1506"/>
      <c r="FU19" s="1506"/>
      <c r="FV19" s="1506"/>
      <c r="FW19" s="1506"/>
      <c r="FX19" s="1506"/>
      <c r="FY19" s="1506"/>
      <c r="FZ19" s="1506"/>
      <c r="GA19" s="1506"/>
      <c r="GB19" s="1506"/>
      <c r="GC19" s="1506"/>
      <c r="GD19" s="1506"/>
      <c r="GE19" s="1506"/>
      <c r="GF19" s="1506"/>
      <c r="GG19" s="1506"/>
      <c r="GH19" s="1506"/>
      <c r="GI19" s="1506"/>
      <c r="GJ19" s="1506"/>
      <c r="GK19" s="1506"/>
      <c r="GL19" s="1506"/>
      <c r="GM19" s="1506"/>
      <c r="GN19" s="1506"/>
      <c r="GO19" s="1506"/>
      <c r="GP19" s="1506"/>
      <c r="GQ19" s="1506"/>
      <c r="GR19" s="1506"/>
      <c r="GS19" s="1506"/>
      <c r="GT19" s="1506"/>
      <c r="GU19" s="1506"/>
      <c r="GV19" s="1506"/>
      <c r="GW19" s="1506"/>
    </row>
    <row r="20" spans="2:205" ht="24" customHeight="1">
      <c r="B20" s="1521"/>
      <c r="C20" s="1521"/>
      <c r="D20" s="1521"/>
      <c r="E20" s="1521"/>
      <c r="F20" s="1521"/>
      <c r="G20" s="1521"/>
      <c r="H20" s="1521"/>
      <c r="I20" s="1521"/>
      <c r="J20" s="1521"/>
      <c r="K20" s="1521"/>
      <c r="L20" s="1519"/>
      <c r="M20" s="1519"/>
      <c r="N20" s="1519"/>
      <c r="O20" s="1519"/>
      <c r="P20" s="1519"/>
      <c r="Q20" s="1519"/>
      <c r="R20" s="1519"/>
      <c r="S20" s="1519"/>
      <c r="T20" s="1519"/>
      <c r="U20" s="1519"/>
      <c r="V20" s="1519"/>
      <c r="W20" s="1519"/>
      <c r="X20" s="1519"/>
      <c r="Y20" s="1519"/>
      <c r="Z20" s="1519"/>
      <c r="AA20" s="1519"/>
      <c r="AB20" s="1519"/>
      <c r="AC20" s="1519"/>
      <c r="AD20" s="1519"/>
      <c r="AE20" s="1519"/>
      <c r="AF20" s="1519"/>
      <c r="AG20" s="1519"/>
      <c r="AH20" s="1519"/>
      <c r="AI20" s="1519"/>
      <c r="AJ20" s="1519"/>
      <c r="AK20" s="1519"/>
      <c r="AL20" s="1519"/>
      <c r="AM20" s="1519"/>
      <c r="AN20" s="1519"/>
      <c r="AO20" s="1519"/>
      <c r="AP20" s="1519"/>
      <c r="AQ20" s="1520"/>
      <c r="AR20" s="1520"/>
      <c r="AS20" s="1520"/>
      <c r="AT20" s="1520"/>
      <c r="AU20" s="1520"/>
      <c r="AV20" s="1520"/>
      <c r="AW20" s="1520"/>
      <c r="AX20" s="1520"/>
      <c r="AY20" s="703"/>
      <c r="AZ20" s="704"/>
      <c r="BA20" s="1509" t="str">
        <f>MID(SUVAHAVUJ!AF65,1,1)</f>
        <v xml:space="preserve"> </v>
      </c>
      <c r="BB20" s="1509"/>
      <c r="BC20" s="1509"/>
      <c r="BD20" s="1509"/>
      <c r="BE20" s="1509"/>
      <c r="BF20" s="1509"/>
      <c r="BG20" s="1509" t="str">
        <f>MID(SUVAHAVUJ!AF65,2,1)</f>
        <v xml:space="preserve"> </v>
      </c>
      <c r="BH20" s="1509"/>
      <c r="BI20" s="1509"/>
      <c r="BJ20" s="1509"/>
      <c r="BK20" s="1509"/>
      <c r="BL20" s="1509" t="str">
        <f>MID(SUVAHAVUJ!AF65,3,1)</f>
        <v xml:space="preserve"> </v>
      </c>
      <c r="BM20" s="1509"/>
      <c r="BN20" s="1509"/>
      <c r="BO20" s="1509"/>
      <c r="BP20" s="1509"/>
      <c r="BQ20" s="1509"/>
      <c r="BR20" s="1509" t="str">
        <f>MID(SUVAHAVUJ!AF65,4,1)</f>
        <v xml:space="preserve"> </v>
      </c>
      <c r="BS20" s="1509"/>
      <c r="BT20" s="1509"/>
      <c r="BU20" s="1509"/>
      <c r="BV20" s="1509"/>
      <c r="BW20" s="1509" t="str">
        <f>MID(SUVAHAVUJ!AF65,5,1)</f>
        <v xml:space="preserve"> </v>
      </c>
      <c r="BX20" s="1509"/>
      <c r="BY20" s="1509"/>
      <c r="BZ20" s="1509"/>
      <c r="CA20" s="1509"/>
      <c r="CB20" s="1509"/>
      <c r="CC20" s="1509" t="str">
        <f>MID(SUVAHAVUJ!AF65,6,1)</f>
        <v xml:space="preserve"> </v>
      </c>
      <c r="CD20" s="1509"/>
      <c r="CE20" s="1509"/>
      <c r="CF20" s="1509"/>
      <c r="CG20" s="1509"/>
      <c r="CH20" s="1509" t="str">
        <f>MID(SUVAHAVUJ!AF65,7,1)</f>
        <v xml:space="preserve"> </v>
      </c>
      <c r="CI20" s="1509"/>
      <c r="CJ20" s="1509"/>
      <c r="CK20" s="1509"/>
      <c r="CL20" s="1509"/>
      <c r="CM20" s="1509"/>
      <c r="CN20" s="1509" t="str">
        <f>MID(SUVAHAVUJ!AF65,8,1)</f>
        <v xml:space="preserve"> </v>
      </c>
      <c r="CO20" s="1509"/>
      <c r="CP20" s="1509"/>
      <c r="CQ20" s="1509"/>
      <c r="CR20" s="1509"/>
      <c r="CS20" s="1509" t="str">
        <f>MID(SUVAHAVUJ!AF65,9,1)</f>
        <v xml:space="preserve"> </v>
      </c>
      <c r="CT20" s="1509"/>
      <c r="CU20" s="1509"/>
      <c r="CV20" s="1509"/>
      <c r="CW20" s="1509"/>
      <c r="CX20" s="1509"/>
      <c r="CY20" s="1509" t="str">
        <f>MID(SUVAHAVUJ!AF65,10,1)</f>
        <v xml:space="preserve"> </v>
      </c>
      <c r="CZ20" s="1509"/>
      <c r="DA20" s="1509"/>
      <c r="DB20" s="1509"/>
      <c r="DC20" s="1509"/>
      <c r="DD20" s="1509" t="str">
        <f>MID(SUVAHAVUJ!AF65,11,1)</f>
        <v>0</v>
      </c>
      <c r="DE20" s="1509"/>
      <c r="DF20" s="1509"/>
      <c r="DG20" s="1509"/>
      <c r="DH20" s="1509"/>
      <c r="DI20" s="1525"/>
      <c r="DJ20" s="1507"/>
      <c r="DK20" s="1507"/>
      <c r="DL20" s="1507"/>
      <c r="DM20" s="1507"/>
      <c r="DN20" s="1507"/>
      <c r="DO20" s="1507"/>
      <c r="DP20" s="1507"/>
      <c r="DQ20" s="1507"/>
      <c r="DR20" s="1507"/>
      <c r="DS20" s="1507"/>
      <c r="DT20" s="1507"/>
      <c r="DU20" s="1507"/>
      <c r="DV20" s="1507"/>
      <c r="DW20" s="1507"/>
      <c r="DX20" s="1507"/>
      <c r="DY20" s="1507"/>
      <c r="DZ20" s="1507"/>
      <c r="EA20" s="1507"/>
      <c r="EB20" s="1507"/>
      <c r="EC20" s="1507"/>
      <c r="ED20" s="1507"/>
      <c r="EE20" s="1507"/>
      <c r="EF20" s="1507"/>
      <c r="EG20" s="1507"/>
      <c r="EH20" s="1507"/>
      <c r="EI20" s="1507"/>
      <c r="EJ20" s="1507"/>
      <c r="EK20" s="1507"/>
      <c r="EL20" s="1507"/>
      <c r="EM20" s="1507"/>
      <c r="EN20" s="703"/>
      <c r="EO20" s="704"/>
      <c r="EP20" s="1509" t="str">
        <f>MID(SUVAHAVUJ!AG65,1,1)</f>
        <v xml:space="preserve"> </v>
      </c>
      <c r="EQ20" s="1509"/>
      <c r="ER20" s="1509"/>
      <c r="ES20" s="1509"/>
      <c r="ET20" s="1509"/>
      <c r="EU20" s="1509"/>
      <c r="EV20" s="1509" t="str">
        <f>MID(SUVAHAVUJ!AG65,2,1)</f>
        <v xml:space="preserve"> </v>
      </c>
      <c r="EW20" s="1509"/>
      <c r="EX20" s="1509"/>
      <c r="EY20" s="1509"/>
      <c r="EZ20" s="1509"/>
      <c r="FA20" s="1509" t="str">
        <f>MID(SUVAHAVUJ!AG65,3,1)</f>
        <v xml:space="preserve"> </v>
      </c>
      <c r="FB20" s="1509"/>
      <c r="FC20" s="1509"/>
      <c r="FD20" s="1509"/>
      <c r="FE20" s="1509"/>
      <c r="FF20" s="1509"/>
      <c r="FG20" s="1509" t="str">
        <f>MID(SUVAHAVUJ!AG65,4,1)</f>
        <v xml:space="preserve"> </v>
      </c>
      <c r="FH20" s="1509"/>
      <c r="FI20" s="1509"/>
      <c r="FJ20" s="1509"/>
      <c r="FK20" s="1509"/>
      <c r="FL20" s="1509" t="str">
        <f>MID(SUVAHAVUJ!AG65,5,1)</f>
        <v xml:space="preserve"> </v>
      </c>
      <c r="FM20" s="1509"/>
      <c r="FN20" s="1509"/>
      <c r="FO20" s="1509"/>
      <c r="FP20" s="1509"/>
      <c r="FQ20" s="1509"/>
      <c r="FR20" s="1509" t="str">
        <f>MID(SUVAHAVUJ!AG65,6,1)</f>
        <v xml:space="preserve"> </v>
      </c>
      <c r="FS20" s="1509"/>
      <c r="FT20" s="1509"/>
      <c r="FU20" s="1509"/>
      <c r="FV20" s="1509"/>
      <c r="FW20" s="1509" t="str">
        <f>MID(SUVAHAVUJ!AG65,7,1)</f>
        <v xml:space="preserve"> </v>
      </c>
      <c r="FX20" s="1509"/>
      <c r="FY20" s="1509"/>
      <c r="FZ20" s="1509"/>
      <c r="GA20" s="1509"/>
      <c r="GB20" s="1509"/>
      <c r="GC20" s="1509" t="str">
        <f>MID(SUVAHAVUJ!AG65,8,1)</f>
        <v xml:space="preserve"> </v>
      </c>
      <c r="GD20" s="1509"/>
      <c r="GE20" s="1509"/>
      <c r="GF20" s="1509"/>
      <c r="GG20" s="1509"/>
      <c r="GH20" s="1509" t="str">
        <f>MID(SUVAHAVUJ!AG65,9,1)</f>
        <v xml:space="preserve"> </v>
      </c>
      <c r="GI20" s="1509"/>
      <c r="GJ20" s="1509"/>
      <c r="GK20" s="1509"/>
      <c r="GL20" s="1509"/>
      <c r="GM20" s="1509"/>
      <c r="GN20" s="1509" t="str">
        <f>MID(SUVAHAVUJ!AG65,10,1)</f>
        <v xml:space="preserve"> </v>
      </c>
      <c r="GO20" s="1509"/>
      <c r="GP20" s="1509"/>
      <c r="GQ20" s="1509"/>
      <c r="GR20" s="1509"/>
      <c r="GS20" s="1516" t="str">
        <f>MID(SUVAHAVUJ!AG65,11,1)</f>
        <v>0</v>
      </c>
      <c r="GT20" s="1516"/>
      <c r="GU20" s="1516"/>
      <c r="GV20" s="1516"/>
      <c r="GW20" s="1522"/>
    </row>
    <row r="21" spans="2:205" s="691" customFormat="1" ht="23.25" customHeight="1">
      <c r="B21" s="1521" t="s">
        <v>2545</v>
      </c>
      <c r="C21" s="1521"/>
      <c r="D21" s="1521"/>
      <c r="E21" s="1521"/>
      <c r="F21" s="1521"/>
      <c r="G21" s="1521"/>
      <c r="H21" s="1521"/>
      <c r="I21" s="1521"/>
      <c r="J21" s="1521"/>
      <c r="K21" s="1521"/>
      <c r="L21" s="1518" t="s">
        <v>3394</v>
      </c>
      <c r="M21" s="1519"/>
      <c r="N21" s="1519"/>
      <c r="O21" s="1519"/>
      <c r="P21" s="1519"/>
      <c r="Q21" s="1519"/>
      <c r="R21" s="1519"/>
      <c r="S21" s="1519"/>
      <c r="T21" s="1519"/>
      <c r="U21" s="1519"/>
      <c r="V21" s="1519"/>
      <c r="W21" s="1519"/>
      <c r="X21" s="1519"/>
      <c r="Y21" s="1519"/>
      <c r="Z21" s="1519"/>
      <c r="AA21" s="1519"/>
      <c r="AB21" s="1519"/>
      <c r="AC21" s="1519"/>
      <c r="AD21" s="1519"/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20" t="s">
        <v>727</v>
      </c>
      <c r="AR21" s="1520"/>
      <c r="AS21" s="1520"/>
      <c r="AT21" s="1520"/>
      <c r="AU21" s="1520"/>
      <c r="AV21" s="1520"/>
      <c r="AW21" s="1520"/>
      <c r="AX21" s="1520"/>
      <c r="AY21" s="703"/>
      <c r="AZ21" s="704"/>
      <c r="BA21" s="1509" t="str">
        <f>MID(SUVAHAVUJ!AD66,1,1)</f>
        <v xml:space="preserve"> </v>
      </c>
      <c r="BB21" s="1509"/>
      <c r="BC21" s="1509"/>
      <c r="BD21" s="1509"/>
      <c r="BE21" s="1509"/>
      <c r="BF21" s="1509"/>
      <c r="BG21" s="1509" t="str">
        <f>MID(SUVAHAVUJ!AD66,2,1)</f>
        <v xml:space="preserve"> </v>
      </c>
      <c r="BH21" s="1509"/>
      <c r="BI21" s="1509"/>
      <c r="BJ21" s="1509"/>
      <c r="BK21" s="1509"/>
      <c r="BL21" s="1509" t="str">
        <f>MID(SUVAHAVUJ!AD66,3,1)</f>
        <v xml:space="preserve"> </v>
      </c>
      <c r="BM21" s="1509"/>
      <c r="BN21" s="1509"/>
      <c r="BO21" s="1509"/>
      <c r="BP21" s="1509"/>
      <c r="BQ21" s="1509"/>
      <c r="BR21" s="1509" t="str">
        <f>MID(SUVAHAVUJ!AD66,4,1)</f>
        <v xml:space="preserve"> </v>
      </c>
      <c r="BS21" s="1509"/>
      <c r="BT21" s="1509"/>
      <c r="BU21" s="1509"/>
      <c r="BV21" s="1509"/>
      <c r="BW21" s="1509" t="str">
        <f>MID(SUVAHAVUJ!AD66,5,1)</f>
        <v xml:space="preserve"> </v>
      </c>
      <c r="BX21" s="1509"/>
      <c r="BY21" s="1509"/>
      <c r="BZ21" s="1509"/>
      <c r="CA21" s="1509"/>
      <c r="CB21" s="1509"/>
      <c r="CC21" s="1509" t="str">
        <f>MID(SUVAHAVUJ!AD66,6,1)</f>
        <v xml:space="preserve"> </v>
      </c>
      <c r="CD21" s="1509"/>
      <c r="CE21" s="1509"/>
      <c r="CF21" s="1509"/>
      <c r="CG21" s="1509"/>
      <c r="CH21" s="1509" t="str">
        <f>MID(SUVAHAVUJ!AD66,7,1)</f>
        <v xml:space="preserve"> </v>
      </c>
      <c r="CI21" s="1509"/>
      <c r="CJ21" s="1509"/>
      <c r="CK21" s="1509"/>
      <c r="CL21" s="1509"/>
      <c r="CM21" s="1509"/>
      <c r="CN21" s="1509" t="str">
        <f>MID(SUVAHAVUJ!AD66,8,1)</f>
        <v xml:space="preserve"> </v>
      </c>
      <c r="CO21" s="1509"/>
      <c r="CP21" s="1509"/>
      <c r="CQ21" s="1509"/>
      <c r="CR21" s="1509"/>
      <c r="CS21" s="1509" t="str">
        <f>MID(SUVAHAVUJ!AD66,9,1)</f>
        <v xml:space="preserve"> </v>
      </c>
      <c r="CT21" s="1509"/>
      <c r="CU21" s="1509"/>
      <c r="CV21" s="1509"/>
      <c r="CW21" s="1509"/>
      <c r="CX21" s="1509"/>
      <c r="CY21" s="1509" t="str">
        <f>MID(SUVAHAVUJ!AD66,10,1)</f>
        <v xml:space="preserve"> </v>
      </c>
      <c r="CZ21" s="1509"/>
      <c r="DA21" s="1509"/>
      <c r="DB21" s="1509"/>
      <c r="DC21" s="1509"/>
      <c r="DD21" s="1509" t="str">
        <f>MID(SUVAHAVUJ!AD66,11,1)</f>
        <v>0</v>
      </c>
      <c r="DE21" s="1509"/>
      <c r="DF21" s="1509"/>
      <c r="DG21" s="1509"/>
      <c r="DH21" s="1509"/>
      <c r="DI21" s="1525"/>
      <c r="DJ21" s="703"/>
      <c r="DK21" s="704"/>
      <c r="DL21" s="1509" t="str">
        <f>MID(SUVAHAVUJ!AE66,1,1)</f>
        <v xml:space="preserve"> </v>
      </c>
      <c r="DM21" s="1509"/>
      <c r="DN21" s="1509"/>
      <c r="DO21" s="1509"/>
      <c r="DP21" s="1509"/>
      <c r="DQ21" s="1509"/>
      <c r="DR21" s="1509" t="str">
        <f>MID(SUVAHAVUJ!AE66,2,1)</f>
        <v xml:space="preserve"> </v>
      </c>
      <c r="DS21" s="1509"/>
      <c r="DT21" s="1509"/>
      <c r="DU21" s="1509"/>
      <c r="DV21" s="1509"/>
      <c r="DW21" s="1509" t="str">
        <f>MID(SUVAHAVUJ!AE66,3,1)</f>
        <v xml:space="preserve"> </v>
      </c>
      <c r="DX21" s="1509"/>
      <c r="DY21" s="1509"/>
      <c r="DZ21" s="1509"/>
      <c r="EA21" s="1509"/>
      <c r="EB21" s="1509"/>
      <c r="EC21" s="1509" t="str">
        <f>MID(SUVAHAVUJ!AE66,4,1)</f>
        <v xml:space="preserve"> </v>
      </c>
      <c r="ED21" s="1509"/>
      <c r="EE21" s="1509"/>
      <c r="EF21" s="1509"/>
      <c r="EG21" s="1509"/>
      <c r="EH21" s="1509" t="str">
        <f>MID(SUVAHAVUJ!AE66,5,1)</f>
        <v xml:space="preserve"> </v>
      </c>
      <c r="EI21" s="1509"/>
      <c r="EJ21" s="1509"/>
      <c r="EK21" s="1509"/>
      <c r="EL21" s="1509"/>
      <c r="EM21" s="1509"/>
      <c r="EN21" s="1509" t="str">
        <f>MID(SUVAHAVUJ!AE66,6,1)</f>
        <v xml:space="preserve"> </v>
      </c>
      <c r="EO21" s="1509"/>
      <c r="EP21" s="1509"/>
      <c r="EQ21" s="1509"/>
      <c r="ER21" s="1509"/>
      <c r="ES21" s="1509" t="str">
        <f>MID(SUVAHAVUJ!AE66,7,1)</f>
        <v xml:space="preserve"> </v>
      </c>
      <c r="ET21" s="1509"/>
      <c r="EU21" s="1509"/>
      <c r="EV21" s="1509"/>
      <c r="EW21" s="1509"/>
      <c r="EX21" s="1509"/>
      <c r="EY21" s="1509" t="str">
        <f>MID(SUVAHAVUJ!AE66,8,1)</f>
        <v xml:space="preserve"> </v>
      </c>
      <c r="EZ21" s="1509"/>
      <c r="FA21" s="1509"/>
      <c r="FB21" s="1509"/>
      <c r="FC21" s="1509"/>
      <c r="FD21" s="1509" t="str">
        <f>MID(SUVAHAVUJ!AE66,9,1)</f>
        <v xml:space="preserve"> </v>
      </c>
      <c r="FE21" s="1509"/>
      <c r="FF21" s="1509"/>
      <c r="FG21" s="1509"/>
      <c r="FH21" s="1509"/>
      <c r="FI21" s="1509"/>
      <c r="FJ21" s="1509" t="str">
        <f>MID(SUVAHAVUJ!AE66,10,1)</f>
        <v xml:space="preserve"> </v>
      </c>
      <c r="FK21" s="1509"/>
      <c r="FL21" s="1509"/>
      <c r="FM21" s="1509"/>
      <c r="FN21" s="1509"/>
      <c r="FO21" s="1516" t="str">
        <f>MID(SUVAHAVUJ!AE66,11,1)</f>
        <v>0</v>
      </c>
      <c r="FP21" s="1516"/>
      <c r="FQ21" s="1516"/>
      <c r="FR21" s="1516"/>
      <c r="FS21" s="1522"/>
      <c r="FT21" s="1506"/>
      <c r="FU21" s="1506"/>
      <c r="FV21" s="1506"/>
      <c r="FW21" s="1506"/>
      <c r="FX21" s="1506"/>
      <c r="FY21" s="1506"/>
      <c r="FZ21" s="1506"/>
      <c r="GA21" s="1506"/>
      <c r="GB21" s="1506"/>
      <c r="GC21" s="1506"/>
      <c r="GD21" s="1506"/>
      <c r="GE21" s="1506"/>
      <c r="GF21" s="1506"/>
      <c r="GG21" s="1506"/>
      <c r="GH21" s="1506"/>
      <c r="GI21" s="1506"/>
      <c r="GJ21" s="1506"/>
      <c r="GK21" s="1506"/>
      <c r="GL21" s="1506"/>
      <c r="GM21" s="1506"/>
      <c r="GN21" s="1506"/>
      <c r="GO21" s="1506"/>
      <c r="GP21" s="1506"/>
      <c r="GQ21" s="1506"/>
      <c r="GR21" s="1506"/>
      <c r="GS21" s="1506"/>
      <c r="GT21" s="1506"/>
      <c r="GU21" s="1506"/>
      <c r="GV21" s="1506"/>
      <c r="GW21" s="1506"/>
    </row>
    <row r="22" spans="2:205" ht="23.25" customHeight="1">
      <c r="B22" s="1521"/>
      <c r="C22" s="1521"/>
      <c r="D22" s="1521"/>
      <c r="E22" s="1521"/>
      <c r="F22" s="1521"/>
      <c r="G22" s="1521"/>
      <c r="H22" s="1521"/>
      <c r="I22" s="1521"/>
      <c r="J22" s="1521"/>
      <c r="K22" s="1521"/>
      <c r="L22" s="1519"/>
      <c r="M22" s="1519"/>
      <c r="N22" s="1519"/>
      <c r="O22" s="1519"/>
      <c r="P22" s="1519"/>
      <c r="Q22" s="1519"/>
      <c r="R22" s="1519"/>
      <c r="S22" s="1519"/>
      <c r="T22" s="1519"/>
      <c r="U22" s="1519"/>
      <c r="V22" s="1519"/>
      <c r="W22" s="1519"/>
      <c r="X22" s="1519"/>
      <c r="Y22" s="1519"/>
      <c r="Z22" s="1519"/>
      <c r="AA22" s="1519"/>
      <c r="AB22" s="1519"/>
      <c r="AC22" s="1519"/>
      <c r="AD22" s="1519"/>
      <c r="AE22" s="1519"/>
      <c r="AF22" s="1519"/>
      <c r="AG22" s="1519"/>
      <c r="AH22" s="1519"/>
      <c r="AI22" s="1519"/>
      <c r="AJ22" s="1519"/>
      <c r="AK22" s="1519"/>
      <c r="AL22" s="1519"/>
      <c r="AM22" s="1519"/>
      <c r="AN22" s="1519"/>
      <c r="AO22" s="1519"/>
      <c r="AP22" s="1519"/>
      <c r="AQ22" s="1520"/>
      <c r="AR22" s="1520"/>
      <c r="AS22" s="1520"/>
      <c r="AT22" s="1520"/>
      <c r="AU22" s="1520"/>
      <c r="AV22" s="1520"/>
      <c r="AW22" s="1520"/>
      <c r="AX22" s="1520"/>
      <c r="AY22" s="703"/>
      <c r="AZ22" s="704"/>
      <c r="BA22" s="1509" t="str">
        <f>MID(SUVAHAVUJ!AF66,1,1)</f>
        <v xml:space="preserve"> </v>
      </c>
      <c r="BB22" s="1509"/>
      <c r="BC22" s="1509"/>
      <c r="BD22" s="1509"/>
      <c r="BE22" s="1509"/>
      <c r="BF22" s="1509"/>
      <c r="BG22" s="1509" t="str">
        <f>MID(SUVAHAVUJ!AF66,2,1)</f>
        <v xml:space="preserve"> </v>
      </c>
      <c r="BH22" s="1509"/>
      <c r="BI22" s="1509"/>
      <c r="BJ22" s="1509"/>
      <c r="BK22" s="1509"/>
      <c r="BL22" s="1509" t="str">
        <f>MID(SUVAHAVUJ!AF66,3,1)</f>
        <v xml:space="preserve"> </v>
      </c>
      <c r="BM22" s="1509"/>
      <c r="BN22" s="1509"/>
      <c r="BO22" s="1509"/>
      <c r="BP22" s="1509"/>
      <c r="BQ22" s="1509"/>
      <c r="BR22" s="1509" t="str">
        <f>MID(SUVAHAVUJ!AF66,4,1)</f>
        <v xml:space="preserve"> </v>
      </c>
      <c r="BS22" s="1509"/>
      <c r="BT22" s="1509"/>
      <c r="BU22" s="1509"/>
      <c r="BV22" s="1509"/>
      <c r="BW22" s="1509" t="str">
        <f>MID(SUVAHAVUJ!AF66,5,1)</f>
        <v xml:space="preserve"> </v>
      </c>
      <c r="BX22" s="1509"/>
      <c r="BY22" s="1509"/>
      <c r="BZ22" s="1509"/>
      <c r="CA22" s="1509"/>
      <c r="CB22" s="1509"/>
      <c r="CC22" s="1509" t="str">
        <f>MID(SUVAHAVUJ!AF66,6,1)</f>
        <v xml:space="preserve"> </v>
      </c>
      <c r="CD22" s="1509"/>
      <c r="CE22" s="1509"/>
      <c r="CF22" s="1509"/>
      <c r="CG22" s="1509"/>
      <c r="CH22" s="1509" t="str">
        <f>MID(SUVAHAVUJ!AF66,7,1)</f>
        <v xml:space="preserve"> </v>
      </c>
      <c r="CI22" s="1509"/>
      <c r="CJ22" s="1509"/>
      <c r="CK22" s="1509"/>
      <c r="CL22" s="1509"/>
      <c r="CM22" s="1509"/>
      <c r="CN22" s="1509" t="str">
        <f>MID(SUVAHAVUJ!AF66,8,1)</f>
        <v xml:space="preserve"> </v>
      </c>
      <c r="CO22" s="1509"/>
      <c r="CP22" s="1509"/>
      <c r="CQ22" s="1509"/>
      <c r="CR22" s="1509"/>
      <c r="CS22" s="1509" t="str">
        <f>MID(SUVAHAVUJ!AF66,9,1)</f>
        <v xml:space="preserve"> </v>
      </c>
      <c r="CT22" s="1509"/>
      <c r="CU22" s="1509"/>
      <c r="CV22" s="1509"/>
      <c r="CW22" s="1509"/>
      <c r="CX22" s="1509"/>
      <c r="CY22" s="1509" t="str">
        <f>MID(SUVAHAVUJ!AF66,10,1)</f>
        <v xml:space="preserve"> </v>
      </c>
      <c r="CZ22" s="1509"/>
      <c r="DA22" s="1509"/>
      <c r="DB22" s="1509"/>
      <c r="DC22" s="1509"/>
      <c r="DD22" s="1509" t="str">
        <f>MID(SUVAHAVUJ!AF66,11,1)</f>
        <v>0</v>
      </c>
      <c r="DE22" s="1509"/>
      <c r="DF22" s="1509"/>
      <c r="DG22" s="1509"/>
      <c r="DH22" s="1509"/>
      <c r="DI22" s="1525"/>
      <c r="DJ22" s="1507"/>
      <c r="DK22" s="1507"/>
      <c r="DL22" s="1507"/>
      <c r="DM22" s="1507"/>
      <c r="DN22" s="1507"/>
      <c r="DO22" s="1507"/>
      <c r="DP22" s="1507"/>
      <c r="DQ22" s="1507"/>
      <c r="DR22" s="1507"/>
      <c r="DS22" s="1507"/>
      <c r="DT22" s="1507"/>
      <c r="DU22" s="1507"/>
      <c r="DV22" s="1507"/>
      <c r="DW22" s="1507"/>
      <c r="DX22" s="1507"/>
      <c r="DY22" s="1507"/>
      <c r="DZ22" s="1507"/>
      <c r="EA22" s="1507"/>
      <c r="EB22" s="1507"/>
      <c r="EC22" s="1507"/>
      <c r="ED22" s="1507"/>
      <c r="EE22" s="1507"/>
      <c r="EF22" s="1507"/>
      <c r="EG22" s="1507"/>
      <c r="EH22" s="1507"/>
      <c r="EI22" s="1507"/>
      <c r="EJ22" s="1507"/>
      <c r="EK22" s="1507"/>
      <c r="EL22" s="1507"/>
      <c r="EM22" s="1507"/>
      <c r="EN22" s="703"/>
      <c r="EO22" s="704"/>
      <c r="EP22" s="1509" t="str">
        <f>MID(SUVAHAVUJ!AG66,1,1)</f>
        <v xml:space="preserve"> </v>
      </c>
      <c r="EQ22" s="1509"/>
      <c r="ER22" s="1509"/>
      <c r="ES22" s="1509"/>
      <c r="ET22" s="1509"/>
      <c r="EU22" s="1509"/>
      <c r="EV22" s="1509" t="str">
        <f>MID(SUVAHAVUJ!AG66,2,1)</f>
        <v xml:space="preserve"> </v>
      </c>
      <c r="EW22" s="1509"/>
      <c r="EX22" s="1509"/>
      <c r="EY22" s="1509"/>
      <c r="EZ22" s="1509"/>
      <c r="FA22" s="1509" t="str">
        <f>MID(SUVAHAVUJ!AG66,3,1)</f>
        <v xml:space="preserve"> </v>
      </c>
      <c r="FB22" s="1509"/>
      <c r="FC22" s="1509"/>
      <c r="FD22" s="1509"/>
      <c r="FE22" s="1509"/>
      <c r="FF22" s="1509"/>
      <c r="FG22" s="1509" t="str">
        <f>MID(SUVAHAVUJ!AG66,4,1)</f>
        <v xml:space="preserve"> </v>
      </c>
      <c r="FH22" s="1509"/>
      <c r="FI22" s="1509"/>
      <c r="FJ22" s="1509"/>
      <c r="FK22" s="1509"/>
      <c r="FL22" s="1509" t="str">
        <f>MID(SUVAHAVUJ!AG66,5,1)</f>
        <v xml:space="preserve"> </v>
      </c>
      <c r="FM22" s="1509"/>
      <c r="FN22" s="1509"/>
      <c r="FO22" s="1509"/>
      <c r="FP22" s="1509"/>
      <c r="FQ22" s="1509"/>
      <c r="FR22" s="1509" t="str">
        <f>MID(SUVAHAVUJ!AG66,6,1)</f>
        <v xml:space="preserve"> </v>
      </c>
      <c r="FS22" s="1509"/>
      <c r="FT22" s="1509"/>
      <c r="FU22" s="1509"/>
      <c r="FV22" s="1509"/>
      <c r="FW22" s="1509" t="str">
        <f>MID(SUVAHAVUJ!AG66,7,1)</f>
        <v xml:space="preserve"> </v>
      </c>
      <c r="FX22" s="1509"/>
      <c r="FY22" s="1509"/>
      <c r="FZ22" s="1509"/>
      <c r="GA22" s="1509"/>
      <c r="GB22" s="1509"/>
      <c r="GC22" s="1509" t="str">
        <f>MID(SUVAHAVUJ!AG66,8,1)</f>
        <v xml:space="preserve"> </v>
      </c>
      <c r="GD22" s="1509"/>
      <c r="GE22" s="1509"/>
      <c r="GF22" s="1509"/>
      <c r="GG22" s="1509"/>
      <c r="GH22" s="1509" t="str">
        <f>MID(SUVAHAVUJ!AG66,9,1)</f>
        <v xml:space="preserve"> </v>
      </c>
      <c r="GI22" s="1509"/>
      <c r="GJ22" s="1509"/>
      <c r="GK22" s="1509"/>
      <c r="GL22" s="1509"/>
      <c r="GM22" s="1509"/>
      <c r="GN22" s="1509" t="str">
        <f>MID(SUVAHAVUJ!AG66,10,1)</f>
        <v xml:space="preserve"> </v>
      </c>
      <c r="GO22" s="1509"/>
      <c r="GP22" s="1509"/>
      <c r="GQ22" s="1509"/>
      <c r="GR22" s="1509"/>
      <c r="GS22" s="1516" t="str">
        <f>MID(SUVAHAVUJ!AG66,11,1)</f>
        <v>0</v>
      </c>
      <c r="GT22" s="1516"/>
      <c r="GU22" s="1516"/>
      <c r="GV22" s="1516"/>
      <c r="GW22" s="1522"/>
    </row>
    <row r="23" spans="2:205" s="691" customFormat="1" ht="23.25" customHeight="1">
      <c r="B23" s="1521" t="s">
        <v>2549</v>
      </c>
      <c r="C23" s="1521"/>
      <c r="D23" s="1521"/>
      <c r="E23" s="1521"/>
      <c r="F23" s="1521"/>
      <c r="G23" s="1521"/>
      <c r="H23" s="1521"/>
      <c r="I23" s="1521"/>
      <c r="J23" s="1521"/>
      <c r="K23" s="1521"/>
      <c r="L23" s="1518" t="s">
        <v>3405</v>
      </c>
      <c r="M23" s="1519"/>
      <c r="N23" s="1519"/>
      <c r="O23" s="1519"/>
      <c r="P23" s="1519"/>
      <c r="Q23" s="1519"/>
      <c r="R23" s="1519"/>
      <c r="S23" s="1519"/>
      <c r="T23" s="1519"/>
      <c r="U23" s="1519"/>
      <c r="V23" s="1519"/>
      <c r="W23" s="1519"/>
      <c r="X23" s="1519"/>
      <c r="Y23" s="1519"/>
      <c r="Z23" s="1519"/>
      <c r="AA23" s="1519"/>
      <c r="AB23" s="1519"/>
      <c r="AC23" s="1519"/>
      <c r="AD23" s="1519"/>
      <c r="AE23" s="1519"/>
      <c r="AF23" s="1519"/>
      <c r="AG23" s="1519"/>
      <c r="AH23" s="1519"/>
      <c r="AI23" s="1519"/>
      <c r="AJ23" s="1519"/>
      <c r="AK23" s="1519"/>
      <c r="AL23" s="1519"/>
      <c r="AM23" s="1519"/>
      <c r="AN23" s="1519"/>
      <c r="AO23" s="1519"/>
      <c r="AP23" s="1519"/>
      <c r="AQ23" s="1520" t="s">
        <v>741</v>
      </c>
      <c r="AR23" s="1520"/>
      <c r="AS23" s="1520"/>
      <c r="AT23" s="1520"/>
      <c r="AU23" s="1520"/>
      <c r="AV23" s="1520"/>
      <c r="AW23" s="1520"/>
      <c r="AX23" s="1520"/>
      <c r="AY23" s="703"/>
      <c r="AZ23" s="704"/>
      <c r="BA23" s="1509" t="str">
        <f>MID(SUVAHAVUJ!AD67,1,1)</f>
        <v xml:space="preserve"> </v>
      </c>
      <c r="BB23" s="1509"/>
      <c r="BC23" s="1509"/>
      <c r="BD23" s="1509"/>
      <c r="BE23" s="1509"/>
      <c r="BF23" s="1509"/>
      <c r="BG23" s="1509" t="str">
        <f>MID(SUVAHAVUJ!AD67,2,1)</f>
        <v xml:space="preserve"> </v>
      </c>
      <c r="BH23" s="1509"/>
      <c r="BI23" s="1509"/>
      <c r="BJ23" s="1509"/>
      <c r="BK23" s="1509"/>
      <c r="BL23" s="1509" t="str">
        <f>MID(SUVAHAVUJ!AD67,3,1)</f>
        <v xml:space="preserve"> </v>
      </c>
      <c r="BM23" s="1509"/>
      <c r="BN23" s="1509"/>
      <c r="BO23" s="1509"/>
      <c r="BP23" s="1509"/>
      <c r="BQ23" s="1509"/>
      <c r="BR23" s="1509" t="str">
        <f>MID(SUVAHAVUJ!AD67,4,1)</f>
        <v xml:space="preserve"> </v>
      </c>
      <c r="BS23" s="1509"/>
      <c r="BT23" s="1509"/>
      <c r="BU23" s="1509"/>
      <c r="BV23" s="1509"/>
      <c r="BW23" s="1509" t="str">
        <f>MID(SUVAHAVUJ!AD67,5,1)</f>
        <v xml:space="preserve"> </v>
      </c>
      <c r="BX23" s="1509"/>
      <c r="BY23" s="1509"/>
      <c r="BZ23" s="1509"/>
      <c r="CA23" s="1509"/>
      <c r="CB23" s="1509"/>
      <c r="CC23" s="1509" t="str">
        <f>MID(SUVAHAVUJ!AD67,6,1)</f>
        <v xml:space="preserve"> </v>
      </c>
      <c r="CD23" s="1509"/>
      <c r="CE23" s="1509"/>
      <c r="CF23" s="1509"/>
      <c r="CG23" s="1509"/>
      <c r="CH23" s="1509" t="str">
        <f>MID(SUVAHAVUJ!AD67,7,1)</f>
        <v xml:space="preserve"> </v>
      </c>
      <c r="CI23" s="1509"/>
      <c r="CJ23" s="1509"/>
      <c r="CK23" s="1509"/>
      <c r="CL23" s="1509"/>
      <c r="CM23" s="1509"/>
      <c r="CN23" s="1509" t="str">
        <f>MID(SUVAHAVUJ!AD67,8,1)</f>
        <v xml:space="preserve"> </v>
      </c>
      <c r="CO23" s="1509"/>
      <c r="CP23" s="1509"/>
      <c r="CQ23" s="1509"/>
      <c r="CR23" s="1509"/>
      <c r="CS23" s="1509" t="str">
        <f>MID(SUVAHAVUJ!AD67,9,1)</f>
        <v xml:space="preserve"> </v>
      </c>
      <c r="CT23" s="1509"/>
      <c r="CU23" s="1509"/>
      <c r="CV23" s="1509"/>
      <c r="CW23" s="1509"/>
      <c r="CX23" s="1509"/>
      <c r="CY23" s="1509" t="str">
        <f>MID(SUVAHAVUJ!AD67,10,1)</f>
        <v xml:space="preserve"> </v>
      </c>
      <c r="CZ23" s="1509"/>
      <c r="DA23" s="1509"/>
      <c r="DB23" s="1509"/>
      <c r="DC23" s="1509"/>
      <c r="DD23" s="1509" t="str">
        <f>MID(SUVAHAVUJ!AD67,11,1)</f>
        <v>0</v>
      </c>
      <c r="DE23" s="1509"/>
      <c r="DF23" s="1509"/>
      <c r="DG23" s="1509"/>
      <c r="DH23" s="1509"/>
      <c r="DI23" s="1525"/>
      <c r="DJ23" s="703"/>
      <c r="DK23" s="704"/>
      <c r="DL23" s="1509" t="str">
        <f>MID(SUVAHAVUJ!AE67,1,1)</f>
        <v xml:space="preserve"> </v>
      </c>
      <c r="DM23" s="1509"/>
      <c r="DN23" s="1509"/>
      <c r="DO23" s="1509"/>
      <c r="DP23" s="1509"/>
      <c r="DQ23" s="1509"/>
      <c r="DR23" s="1509" t="str">
        <f>MID(SUVAHAVUJ!AE67,2,1)</f>
        <v xml:space="preserve"> </v>
      </c>
      <c r="DS23" s="1509"/>
      <c r="DT23" s="1509"/>
      <c r="DU23" s="1509"/>
      <c r="DV23" s="1509"/>
      <c r="DW23" s="1509" t="str">
        <f>MID(SUVAHAVUJ!AE67,3,1)</f>
        <v xml:space="preserve"> </v>
      </c>
      <c r="DX23" s="1509"/>
      <c r="DY23" s="1509"/>
      <c r="DZ23" s="1509"/>
      <c r="EA23" s="1509"/>
      <c r="EB23" s="1509"/>
      <c r="EC23" s="1509" t="str">
        <f>MID(SUVAHAVUJ!AE67,4,1)</f>
        <v xml:space="preserve"> </v>
      </c>
      <c r="ED23" s="1509"/>
      <c r="EE23" s="1509"/>
      <c r="EF23" s="1509"/>
      <c r="EG23" s="1509"/>
      <c r="EH23" s="1509" t="str">
        <f>MID(SUVAHAVUJ!AE67,5,1)</f>
        <v xml:space="preserve"> </v>
      </c>
      <c r="EI23" s="1509"/>
      <c r="EJ23" s="1509"/>
      <c r="EK23" s="1509"/>
      <c r="EL23" s="1509"/>
      <c r="EM23" s="1509"/>
      <c r="EN23" s="1509" t="str">
        <f>MID(SUVAHAVUJ!AE67,6,1)</f>
        <v xml:space="preserve"> </v>
      </c>
      <c r="EO23" s="1509"/>
      <c r="EP23" s="1509"/>
      <c r="EQ23" s="1509"/>
      <c r="ER23" s="1509"/>
      <c r="ES23" s="1509" t="str">
        <f>MID(SUVAHAVUJ!AE67,7,1)</f>
        <v xml:space="preserve"> </v>
      </c>
      <c r="ET23" s="1509"/>
      <c r="EU23" s="1509"/>
      <c r="EV23" s="1509"/>
      <c r="EW23" s="1509"/>
      <c r="EX23" s="1509"/>
      <c r="EY23" s="1509" t="str">
        <f>MID(SUVAHAVUJ!AE67,8,1)</f>
        <v xml:space="preserve"> </v>
      </c>
      <c r="EZ23" s="1509"/>
      <c r="FA23" s="1509"/>
      <c r="FB23" s="1509"/>
      <c r="FC23" s="1509"/>
      <c r="FD23" s="1509" t="str">
        <f>MID(SUVAHAVUJ!AE67,9,1)</f>
        <v xml:space="preserve"> </v>
      </c>
      <c r="FE23" s="1509"/>
      <c r="FF23" s="1509"/>
      <c r="FG23" s="1509"/>
      <c r="FH23" s="1509"/>
      <c r="FI23" s="1509"/>
      <c r="FJ23" s="1509" t="str">
        <f>MID(SUVAHAVUJ!AE67,10,1)</f>
        <v xml:space="preserve"> </v>
      </c>
      <c r="FK23" s="1509"/>
      <c r="FL23" s="1509"/>
      <c r="FM23" s="1509"/>
      <c r="FN23" s="1509"/>
      <c r="FO23" s="1516" t="str">
        <f>MID(SUVAHAVUJ!AE67,11,1)</f>
        <v>0</v>
      </c>
      <c r="FP23" s="1516"/>
      <c r="FQ23" s="1516"/>
      <c r="FR23" s="1516"/>
      <c r="FS23" s="1522"/>
      <c r="FT23" s="1506"/>
      <c r="FU23" s="1506"/>
      <c r="FV23" s="1506"/>
      <c r="FW23" s="1506"/>
      <c r="FX23" s="1506"/>
      <c r="FY23" s="1506"/>
      <c r="FZ23" s="1506"/>
      <c r="GA23" s="1506"/>
      <c r="GB23" s="1506"/>
      <c r="GC23" s="1506"/>
      <c r="GD23" s="1506"/>
      <c r="GE23" s="1506"/>
      <c r="GF23" s="1506"/>
      <c r="GG23" s="1506"/>
      <c r="GH23" s="1506"/>
      <c r="GI23" s="1506"/>
      <c r="GJ23" s="1506"/>
      <c r="GK23" s="1506"/>
      <c r="GL23" s="1506"/>
      <c r="GM23" s="1506"/>
      <c r="GN23" s="1506"/>
      <c r="GO23" s="1506"/>
      <c r="GP23" s="1506"/>
      <c r="GQ23" s="1506"/>
      <c r="GR23" s="1506"/>
      <c r="GS23" s="1506"/>
      <c r="GT23" s="1506"/>
      <c r="GU23" s="1506"/>
      <c r="GV23" s="1506"/>
      <c r="GW23" s="1506"/>
    </row>
    <row r="24" spans="2:205" ht="23.25" customHeight="1">
      <c r="B24" s="1521"/>
      <c r="C24" s="1521"/>
      <c r="D24" s="1521"/>
      <c r="E24" s="1521"/>
      <c r="F24" s="1521"/>
      <c r="G24" s="1521"/>
      <c r="H24" s="1521"/>
      <c r="I24" s="1521"/>
      <c r="J24" s="1521"/>
      <c r="K24" s="1521"/>
      <c r="L24" s="1519"/>
      <c r="M24" s="1519"/>
      <c r="N24" s="1519"/>
      <c r="O24" s="1519"/>
      <c r="P24" s="1519"/>
      <c r="Q24" s="1519"/>
      <c r="R24" s="1519"/>
      <c r="S24" s="1519"/>
      <c r="T24" s="1519"/>
      <c r="U24" s="1519"/>
      <c r="V24" s="1519"/>
      <c r="W24" s="1519"/>
      <c r="X24" s="1519"/>
      <c r="Y24" s="1519"/>
      <c r="Z24" s="1519"/>
      <c r="AA24" s="1519"/>
      <c r="AB24" s="1519"/>
      <c r="AC24" s="1519"/>
      <c r="AD24" s="1519"/>
      <c r="AE24" s="1519"/>
      <c r="AF24" s="1519"/>
      <c r="AG24" s="1519"/>
      <c r="AH24" s="1519"/>
      <c r="AI24" s="1519"/>
      <c r="AJ24" s="1519"/>
      <c r="AK24" s="1519"/>
      <c r="AL24" s="1519"/>
      <c r="AM24" s="1519"/>
      <c r="AN24" s="1519"/>
      <c r="AO24" s="1519"/>
      <c r="AP24" s="1519"/>
      <c r="AQ24" s="1520"/>
      <c r="AR24" s="1520"/>
      <c r="AS24" s="1520"/>
      <c r="AT24" s="1520"/>
      <c r="AU24" s="1520"/>
      <c r="AV24" s="1520"/>
      <c r="AW24" s="1520"/>
      <c r="AX24" s="1520"/>
      <c r="AY24" s="703"/>
      <c r="AZ24" s="704"/>
      <c r="BA24" s="1509" t="str">
        <f>MID(SUVAHAVUJ!AF67,1,1)</f>
        <v xml:space="preserve"> </v>
      </c>
      <c r="BB24" s="1509"/>
      <c r="BC24" s="1509"/>
      <c r="BD24" s="1509"/>
      <c r="BE24" s="1509"/>
      <c r="BF24" s="1509"/>
      <c r="BG24" s="1509" t="str">
        <f>MID(SUVAHAVUJ!AF67,2,1)</f>
        <v xml:space="preserve"> </v>
      </c>
      <c r="BH24" s="1509"/>
      <c r="BI24" s="1509"/>
      <c r="BJ24" s="1509"/>
      <c r="BK24" s="1509"/>
      <c r="BL24" s="1509" t="str">
        <f>MID(SUVAHAVUJ!AF67,3,1)</f>
        <v xml:space="preserve"> </v>
      </c>
      <c r="BM24" s="1509"/>
      <c r="BN24" s="1509"/>
      <c r="BO24" s="1509"/>
      <c r="BP24" s="1509"/>
      <c r="BQ24" s="1509"/>
      <c r="BR24" s="1509" t="str">
        <f>MID(SUVAHAVUJ!AF67,4,1)</f>
        <v xml:space="preserve"> </v>
      </c>
      <c r="BS24" s="1509"/>
      <c r="BT24" s="1509"/>
      <c r="BU24" s="1509"/>
      <c r="BV24" s="1509"/>
      <c r="BW24" s="1509" t="str">
        <f>MID(SUVAHAVUJ!AF67,5,1)</f>
        <v xml:space="preserve"> </v>
      </c>
      <c r="BX24" s="1509"/>
      <c r="BY24" s="1509"/>
      <c r="BZ24" s="1509"/>
      <c r="CA24" s="1509"/>
      <c r="CB24" s="1509"/>
      <c r="CC24" s="1509" t="str">
        <f>MID(SUVAHAVUJ!AF67,6,1)</f>
        <v xml:space="preserve"> </v>
      </c>
      <c r="CD24" s="1509"/>
      <c r="CE24" s="1509"/>
      <c r="CF24" s="1509"/>
      <c r="CG24" s="1509"/>
      <c r="CH24" s="1509" t="str">
        <f>MID(SUVAHAVUJ!AF67,7,1)</f>
        <v xml:space="preserve"> </v>
      </c>
      <c r="CI24" s="1509"/>
      <c r="CJ24" s="1509"/>
      <c r="CK24" s="1509"/>
      <c r="CL24" s="1509"/>
      <c r="CM24" s="1509"/>
      <c r="CN24" s="1509" t="str">
        <f>MID(SUVAHAVUJ!AF67,8,1)</f>
        <v xml:space="preserve"> </v>
      </c>
      <c r="CO24" s="1509"/>
      <c r="CP24" s="1509"/>
      <c r="CQ24" s="1509"/>
      <c r="CR24" s="1509"/>
      <c r="CS24" s="1509" t="str">
        <f>MID(SUVAHAVUJ!AF67,9,1)</f>
        <v xml:space="preserve"> </v>
      </c>
      <c r="CT24" s="1509"/>
      <c r="CU24" s="1509"/>
      <c r="CV24" s="1509"/>
      <c r="CW24" s="1509"/>
      <c r="CX24" s="1509"/>
      <c r="CY24" s="1509" t="str">
        <f>MID(SUVAHAVUJ!AF67,10,1)</f>
        <v xml:space="preserve"> </v>
      </c>
      <c r="CZ24" s="1509"/>
      <c r="DA24" s="1509"/>
      <c r="DB24" s="1509"/>
      <c r="DC24" s="1509"/>
      <c r="DD24" s="1509" t="str">
        <f>MID(SUVAHAVUJ!AF67,11,1)</f>
        <v>0</v>
      </c>
      <c r="DE24" s="1509"/>
      <c r="DF24" s="1509"/>
      <c r="DG24" s="1509"/>
      <c r="DH24" s="1509"/>
      <c r="DI24" s="1525"/>
      <c r="DJ24" s="1507"/>
      <c r="DK24" s="1507"/>
      <c r="DL24" s="1507"/>
      <c r="DM24" s="1507"/>
      <c r="DN24" s="1507"/>
      <c r="DO24" s="1507"/>
      <c r="DP24" s="1507"/>
      <c r="DQ24" s="1507"/>
      <c r="DR24" s="1507"/>
      <c r="DS24" s="1507"/>
      <c r="DT24" s="1507"/>
      <c r="DU24" s="1507"/>
      <c r="DV24" s="1507"/>
      <c r="DW24" s="1507"/>
      <c r="DX24" s="1507"/>
      <c r="DY24" s="1507"/>
      <c r="DZ24" s="1507"/>
      <c r="EA24" s="1507"/>
      <c r="EB24" s="1507"/>
      <c r="EC24" s="1507"/>
      <c r="ED24" s="1507"/>
      <c r="EE24" s="1507"/>
      <c r="EF24" s="1507"/>
      <c r="EG24" s="1507"/>
      <c r="EH24" s="1507"/>
      <c r="EI24" s="1507"/>
      <c r="EJ24" s="1507"/>
      <c r="EK24" s="1507"/>
      <c r="EL24" s="1507"/>
      <c r="EM24" s="1507"/>
      <c r="EN24" s="703"/>
      <c r="EO24" s="704"/>
      <c r="EP24" s="1509" t="str">
        <f>MID(SUVAHAVUJ!AG67,1,1)</f>
        <v xml:space="preserve"> </v>
      </c>
      <c r="EQ24" s="1509"/>
      <c r="ER24" s="1509"/>
      <c r="ES24" s="1509"/>
      <c r="ET24" s="1509"/>
      <c r="EU24" s="1509"/>
      <c r="EV24" s="1509" t="str">
        <f>MID(SUVAHAVUJ!AG67,2,1)</f>
        <v xml:space="preserve"> </v>
      </c>
      <c r="EW24" s="1509"/>
      <c r="EX24" s="1509"/>
      <c r="EY24" s="1509"/>
      <c r="EZ24" s="1509"/>
      <c r="FA24" s="1509" t="str">
        <f>MID(SUVAHAVUJ!AG67,3,1)</f>
        <v xml:space="preserve"> </v>
      </c>
      <c r="FB24" s="1509"/>
      <c r="FC24" s="1509"/>
      <c r="FD24" s="1509"/>
      <c r="FE24" s="1509"/>
      <c r="FF24" s="1509"/>
      <c r="FG24" s="1509" t="str">
        <f>MID(SUVAHAVUJ!AG67,4,1)</f>
        <v xml:space="preserve"> </v>
      </c>
      <c r="FH24" s="1509"/>
      <c r="FI24" s="1509"/>
      <c r="FJ24" s="1509"/>
      <c r="FK24" s="1509"/>
      <c r="FL24" s="1509" t="str">
        <f>MID(SUVAHAVUJ!AG67,5,1)</f>
        <v xml:space="preserve"> </v>
      </c>
      <c r="FM24" s="1509"/>
      <c r="FN24" s="1509"/>
      <c r="FO24" s="1509"/>
      <c r="FP24" s="1509"/>
      <c r="FQ24" s="1509"/>
      <c r="FR24" s="1509" t="str">
        <f>MID(SUVAHAVUJ!AG67,6,1)</f>
        <v xml:space="preserve"> </v>
      </c>
      <c r="FS24" s="1509"/>
      <c r="FT24" s="1509"/>
      <c r="FU24" s="1509"/>
      <c r="FV24" s="1509"/>
      <c r="FW24" s="1509" t="str">
        <f>MID(SUVAHAVUJ!AG67,7,1)</f>
        <v xml:space="preserve"> </v>
      </c>
      <c r="FX24" s="1509"/>
      <c r="FY24" s="1509"/>
      <c r="FZ24" s="1509"/>
      <c r="GA24" s="1509"/>
      <c r="GB24" s="1509"/>
      <c r="GC24" s="1509" t="str">
        <f>MID(SUVAHAVUJ!AG67,8,1)</f>
        <v xml:space="preserve"> </v>
      </c>
      <c r="GD24" s="1509"/>
      <c r="GE24" s="1509"/>
      <c r="GF24" s="1509"/>
      <c r="GG24" s="1509"/>
      <c r="GH24" s="1509" t="str">
        <f>MID(SUVAHAVUJ!AG67,9,1)</f>
        <v xml:space="preserve"> </v>
      </c>
      <c r="GI24" s="1509"/>
      <c r="GJ24" s="1509"/>
      <c r="GK24" s="1509"/>
      <c r="GL24" s="1509"/>
      <c r="GM24" s="1509"/>
      <c r="GN24" s="1509" t="str">
        <f>MID(SUVAHAVUJ!AG67,10,1)</f>
        <v xml:space="preserve"> </v>
      </c>
      <c r="GO24" s="1509"/>
      <c r="GP24" s="1509"/>
      <c r="GQ24" s="1509"/>
      <c r="GR24" s="1509"/>
      <c r="GS24" s="1516" t="str">
        <f>MID(SUVAHAVUJ!AG67,11,1)</f>
        <v>0</v>
      </c>
      <c r="GT24" s="1516"/>
      <c r="GU24" s="1516"/>
      <c r="GV24" s="1516"/>
      <c r="GW24" s="1522"/>
    </row>
    <row r="25" spans="2:205" s="691" customFormat="1" ht="23.25" customHeight="1">
      <c r="B25" s="1547" t="s">
        <v>2680</v>
      </c>
      <c r="C25" s="1547"/>
      <c r="D25" s="1547"/>
      <c r="E25" s="1547"/>
      <c r="F25" s="1547"/>
      <c r="G25" s="1547"/>
      <c r="H25" s="1547"/>
      <c r="I25" s="1547"/>
      <c r="J25" s="1547"/>
      <c r="K25" s="1547"/>
      <c r="L25" s="1554" t="s">
        <v>3404</v>
      </c>
      <c r="M25" s="1555"/>
      <c r="N25" s="1555"/>
      <c r="O25" s="1555"/>
      <c r="P25" s="1555"/>
      <c r="Q25" s="1555"/>
      <c r="R25" s="1555"/>
      <c r="S25" s="1555"/>
      <c r="T25" s="1555"/>
      <c r="U25" s="1555"/>
      <c r="V25" s="1555"/>
      <c r="W25" s="1555"/>
      <c r="X25" s="1555"/>
      <c r="Y25" s="1555"/>
      <c r="Z25" s="1555"/>
      <c r="AA25" s="1555"/>
      <c r="AB25" s="1555"/>
      <c r="AC25" s="1555"/>
      <c r="AD25" s="1555"/>
      <c r="AE25" s="1555"/>
      <c r="AF25" s="1555"/>
      <c r="AG25" s="1555"/>
      <c r="AH25" s="1555"/>
      <c r="AI25" s="1555"/>
      <c r="AJ25" s="1555"/>
      <c r="AK25" s="1555"/>
      <c r="AL25" s="1555"/>
      <c r="AM25" s="1555"/>
      <c r="AN25" s="1555"/>
      <c r="AO25" s="1555"/>
      <c r="AP25" s="1555"/>
      <c r="AQ25" s="1505" t="s">
        <v>754</v>
      </c>
      <c r="AR25" s="1505"/>
      <c r="AS25" s="1505"/>
      <c r="AT25" s="1505"/>
      <c r="AU25" s="1505"/>
      <c r="AV25" s="1505"/>
      <c r="AW25" s="1505"/>
      <c r="AX25" s="1505"/>
      <c r="AY25" s="703"/>
      <c r="AZ25" s="704"/>
      <c r="BA25" s="1509" t="str">
        <f>MID(SUVAHAVUJ!AD68,1,1)</f>
        <v xml:space="preserve"> </v>
      </c>
      <c r="BB25" s="1509"/>
      <c r="BC25" s="1509"/>
      <c r="BD25" s="1509"/>
      <c r="BE25" s="1509"/>
      <c r="BF25" s="1509"/>
      <c r="BG25" s="1509" t="str">
        <f>MID(SUVAHAVUJ!AD68,2,1)</f>
        <v xml:space="preserve"> </v>
      </c>
      <c r="BH25" s="1509"/>
      <c r="BI25" s="1509"/>
      <c r="BJ25" s="1509"/>
      <c r="BK25" s="1509"/>
      <c r="BL25" s="1509" t="str">
        <f>MID(SUVAHAVUJ!AD68,3,1)</f>
        <v xml:space="preserve"> </v>
      </c>
      <c r="BM25" s="1509"/>
      <c r="BN25" s="1509"/>
      <c r="BO25" s="1509"/>
      <c r="BP25" s="1509"/>
      <c r="BQ25" s="1509"/>
      <c r="BR25" s="1509" t="str">
        <f>MID(SUVAHAVUJ!AD68,4,1)</f>
        <v xml:space="preserve"> </v>
      </c>
      <c r="BS25" s="1509"/>
      <c r="BT25" s="1509"/>
      <c r="BU25" s="1509"/>
      <c r="BV25" s="1509"/>
      <c r="BW25" s="1509" t="str">
        <f>MID(SUVAHAVUJ!AD68,5,1)</f>
        <v xml:space="preserve"> </v>
      </c>
      <c r="BX25" s="1509"/>
      <c r="BY25" s="1509"/>
      <c r="BZ25" s="1509"/>
      <c r="CA25" s="1509"/>
      <c r="CB25" s="1509"/>
      <c r="CC25" s="1509" t="str">
        <f>MID(SUVAHAVUJ!AD68,6,1)</f>
        <v xml:space="preserve"> </v>
      </c>
      <c r="CD25" s="1509"/>
      <c r="CE25" s="1509"/>
      <c r="CF25" s="1509"/>
      <c r="CG25" s="1509"/>
      <c r="CH25" s="1509" t="str">
        <f>MID(SUVAHAVUJ!AD68,7,1)</f>
        <v xml:space="preserve"> </v>
      </c>
      <c r="CI25" s="1509"/>
      <c r="CJ25" s="1509"/>
      <c r="CK25" s="1509"/>
      <c r="CL25" s="1509"/>
      <c r="CM25" s="1509"/>
      <c r="CN25" s="1509" t="str">
        <f>MID(SUVAHAVUJ!AD68,8,1)</f>
        <v xml:space="preserve"> </v>
      </c>
      <c r="CO25" s="1509"/>
      <c r="CP25" s="1509"/>
      <c r="CQ25" s="1509"/>
      <c r="CR25" s="1509"/>
      <c r="CS25" s="1509" t="str">
        <f>MID(SUVAHAVUJ!AD68,9,1)</f>
        <v xml:space="preserve"> </v>
      </c>
      <c r="CT25" s="1509"/>
      <c r="CU25" s="1509"/>
      <c r="CV25" s="1509"/>
      <c r="CW25" s="1509"/>
      <c r="CX25" s="1509"/>
      <c r="CY25" s="1509" t="str">
        <f>MID(SUVAHAVUJ!AD68,10,1)</f>
        <v xml:space="preserve"> </v>
      </c>
      <c r="CZ25" s="1509"/>
      <c r="DA25" s="1509"/>
      <c r="DB25" s="1509"/>
      <c r="DC25" s="1509"/>
      <c r="DD25" s="1509" t="str">
        <f>MID(SUVAHAVUJ!AD68,11,1)</f>
        <v>0</v>
      </c>
      <c r="DE25" s="1509"/>
      <c r="DF25" s="1509"/>
      <c r="DG25" s="1509"/>
      <c r="DH25" s="1509"/>
      <c r="DI25" s="1525"/>
      <c r="DJ25" s="703"/>
      <c r="DK25" s="704"/>
      <c r="DL25" s="1509" t="str">
        <f>MID(SUVAHAVUJ!AE68,1,1)</f>
        <v xml:space="preserve"> </v>
      </c>
      <c r="DM25" s="1509"/>
      <c r="DN25" s="1509"/>
      <c r="DO25" s="1509"/>
      <c r="DP25" s="1509"/>
      <c r="DQ25" s="1509"/>
      <c r="DR25" s="1509" t="str">
        <f>MID(SUVAHAVUJ!AE68,2,1)</f>
        <v xml:space="preserve"> </v>
      </c>
      <c r="DS25" s="1509"/>
      <c r="DT25" s="1509"/>
      <c r="DU25" s="1509"/>
      <c r="DV25" s="1509"/>
      <c r="DW25" s="1509" t="str">
        <f>MID(SUVAHAVUJ!AE68,3,1)</f>
        <v xml:space="preserve"> </v>
      </c>
      <c r="DX25" s="1509"/>
      <c r="DY25" s="1509"/>
      <c r="DZ25" s="1509"/>
      <c r="EA25" s="1509"/>
      <c r="EB25" s="1509"/>
      <c r="EC25" s="1509" t="str">
        <f>MID(SUVAHAVUJ!AE68,4,1)</f>
        <v xml:space="preserve"> </v>
      </c>
      <c r="ED25" s="1509"/>
      <c r="EE25" s="1509"/>
      <c r="EF25" s="1509"/>
      <c r="EG25" s="1509"/>
      <c r="EH25" s="1509" t="str">
        <f>MID(SUVAHAVUJ!AE68,5,1)</f>
        <v xml:space="preserve"> </v>
      </c>
      <c r="EI25" s="1509"/>
      <c r="EJ25" s="1509"/>
      <c r="EK25" s="1509"/>
      <c r="EL25" s="1509"/>
      <c r="EM25" s="1509"/>
      <c r="EN25" s="1509" t="str">
        <f>MID(SUVAHAVUJ!AE68,6,1)</f>
        <v xml:space="preserve"> </v>
      </c>
      <c r="EO25" s="1509"/>
      <c r="EP25" s="1509"/>
      <c r="EQ25" s="1509"/>
      <c r="ER25" s="1509"/>
      <c r="ES25" s="1509" t="str">
        <f>MID(SUVAHAVUJ!AE68,7,1)</f>
        <v xml:space="preserve"> </v>
      </c>
      <c r="ET25" s="1509"/>
      <c r="EU25" s="1509"/>
      <c r="EV25" s="1509"/>
      <c r="EW25" s="1509"/>
      <c r="EX25" s="1509"/>
      <c r="EY25" s="1509" t="str">
        <f>MID(SUVAHAVUJ!AE68,8,1)</f>
        <v xml:space="preserve"> </v>
      </c>
      <c r="EZ25" s="1509"/>
      <c r="FA25" s="1509"/>
      <c r="FB25" s="1509"/>
      <c r="FC25" s="1509"/>
      <c r="FD25" s="1509" t="str">
        <f>MID(SUVAHAVUJ!AE68,9,1)</f>
        <v xml:space="preserve"> </v>
      </c>
      <c r="FE25" s="1509"/>
      <c r="FF25" s="1509"/>
      <c r="FG25" s="1509"/>
      <c r="FH25" s="1509"/>
      <c r="FI25" s="1509"/>
      <c r="FJ25" s="1509" t="str">
        <f>MID(SUVAHAVUJ!AE68,10,1)</f>
        <v xml:space="preserve"> </v>
      </c>
      <c r="FK25" s="1509"/>
      <c r="FL25" s="1509"/>
      <c r="FM25" s="1509"/>
      <c r="FN25" s="1509"/>
      <c r="FO25" s="1516" t="str">
        <f>MID(SUVAHAVUJ!AE68,11,1)</f>
        <v>0</v>
      </c>
      <c r="FP25" s="1516"/>
      <c r="FQ25" s="1516"/>
      <c r="FR25" s="1516"/>
      <c r="FS25" s="1522"/>
      <c r="FT25" s="1506"/>
      <c r="FU25" s="1506"/>
      <c r="FV25" s="1506"/>
      <c r="FW25" s="1506"/>
      <c r="FX25" s="1506"/>
      <c r="FY25" s="1506"/>
      <c r="FZ25" s="1506"/>
      <c r="GA25" s="1506"/>
      <c r="GB25" s="1506"/>
      <c r="GC25" s="1506"/>
      <c r="GD25" s="1506"/>
      <c r="GE25" s="1506"/>
      <c r="GF25" s="1506"/>
      <c r="GG25" s="1506"/>
      <c r="GH25" s="1506"/>
      <c r="GI25" s="1506"/>
      <c r="GJ25" s="1506"/>
      <c r="GK25" s="1506"/>
      <c r="GL25" s="1506"/>
      <c r="GM25" s="1506"/>
      <c r="GN25" s="1506"/>
      <c r="GO25" s="1506"/>
      <c r="GP25" s="1506"/>
      <c r="GQ25" s="1506"/>
      <c r="GR25" s="1506"/>
      <c r="GS25" s="1506"/>
      <c r="GT25" s="1506"/>
      <c r="GU25" s="1506"/>
      <c r="GV25" s="1506"/>
      <c r="GW25" s="1506"/>
    </row>
    <row r="26" spans="2:205" ht="25.5" customHeight="1">
      <c r="B26" s="1547"/>
      <c r="C26" s="1547"/>
      <c r="D26" s="1547"/>
      <c r="E26" s="1547"/>
      <c r="F26" s="1547"/>
      <c r="G26" s="1547"/>
      <c r="H26" s="1547"/>
      <c r="I26" s="1547"/>
      <c r="J26" s="1547"/>
      <c r="K26" s="1547"/>
      <c r="L26" s="1555"/>
      <c r="M26" s="1555"/>
      <c r="N26" s="1555"/>
      <c r="O26" s="1555"/>
      <c r="P26" s="1555"/>
      <c r="Q26" s="1555"/>
      <c r="R26" s="1555"/>
      <c r="S26" s="1555"/>
      <c r="T26" s="1555"/>
      <c r="U26" s="1555"/>
      <c r="V26" s="1555"/>
      <c r="W26" s="1555"/>
      <c r="X26" s="1555"/>
      <c r="Y26" s="1555"/>
      <c r="Z26" s="1555"/>
      <c r="AA26" s="1555"/>
      <c r="AB26" s="1555"/>
      <c r="AC26" s="1555"/>
      <c r="AD26" s="1555"/>
      <c r="AE26" s="1555"/>
      <c r="AF26" s="1555"/>
      <c r="AG26" s="1555"/>
      <c r="AH26" s="1555"/>
      <c r="AI26" s="1555"/>
      <c r="AJ26" s="1555"/>
      <c r="AK26" s="1555"/>
      <c r="AL26" s="1555"/>
      <c r="AM26" s="1555"/>
      <c r="AN26" s="1555"/>
      <c r="AO26" s="1555"/>
      <c r="AP26" s="1555"/>
      <c r="AQ26" s="1505"/>
      <c r="AR26" s="1505"/>
      <c r="AS26" s="1505"/>
      <c r="AT26" s="1505"/>
      <c r="AU26" s="1505"/>
      <c r="AV26" s="1505"/>
      <c r="AW26" s="1505"/>
      <c r="AX26" s="1505"/>
      <c r="AY26" s="703"/>
      <c r="AZ26" s="704"/>
      <c r="BA26" s="1509" t="str">
        <f>MID(SUVAHAVUJ!AF68,1,1)</f>
        <v xml:space="preserve"> </v>
      </c>
      <c r="BB26" s="1509"/>
      <c r="BC26" s="1509"/>
      <c r="BD26" s="1509"/>
      <c r="BE26" s="1509"/>
      <c r="BF26" s="1509"/>
      <c r="BG26" s="1509" t="str">
        <f>MID(SUVAHAVUJ!AF68,2,1)</f>
        <v xml:space="preserve"> </v>
      </c>
      <c r="BH26" s="1509"/>
      <c r="BI26" s="1509"/>
      <c r="BJ26" s="1509"/>
      <c r="BK26" s="1509"/>
      <c r="BL26" s="1509" t="str">
        <f>MID(SUVAHAVUJ!AF68,3,1)</f>
        <v xml:space="preserve"> </v>
      </c>
      <c r="BM26" s="1509"/>
      <c r="BN26" s="1509"/>
      <c r="BO26" s="1509"/>
      <c r="BP26" s="1509"/>
      <c r="BQ26" s="1509"/>
      <c r="BR26" s="1509" t="str">
        <f>MID(SUVAHAVUJ!AF68,4,1)</f>
        <v xml:space="preserve"> </v>
      </c>
      <c r="BS26" s="1509"/>
      <c r="BT26" s="1509"/>
      <c r="BU26" s="1509"/>
      <c r="BV26" s="1509"/>
      <c r="BW26" s="1509" t="str">
        <f>MID(SUVAHAVUJ!AF68,5,1)</f>
        <v xml:space="preserve"> </v>
      </c>
      <c r="BX26" s="1509"/>
      <c r="BY26" s="1509"/>
      <c r="BZ26" s="1509"/>
      <c r="CA26" s="1509"/>
      <c r="CB26" s="1509"/>
      <c r="CC26" s="1509" t="str">
        <f>MID(SUVAHAVUJ!AF68,6,1)</f>
        <v xml:space="preserve"> </v>
      </c>
      <c r="CD26" s="1509"/>
      <c r="CE26" s="1509"/>
      <c r="CF26" s="1509"/>
      <c r="CG26" s="1509"/>
      <c r="CH26" s="1509" t="str">
        <f>MID(SUVAHAVUJ!AF68,7,1)</f>
        <v xml:space="preserve"> </v>
      </c>
      <c r="CI26" s="1509"/>
      <c r="CJ26" s="1509"/>
      <c r="CK26" s="1509"/>
      <c r="CL26" s="1509"/>
      <c r="CM26" s="1509"/>
      <c r="CN26" s="1509" t="str">
        <f>MID(SUVAHAVUJ!AF68,8,1)</f>
        <v xml:space="preserve"> </v>
      </c>
      <c r="CO26" s="1509"/>
      <c r="CP26" s="1509"/>
      <c r="CQ26" s="1509"/>
      <c r="CR26" s="1509"/>
      <c r="CS26" s="1509" t="str">
        <f>MID(SUVAHAVUJ!AF68,9,1)</f>
        <v xml:space="preserve"> </v>
      </c>
      <c r="CT26" s="1509"/>
      <c r="CU26" s="1509"/>
      <c r="CV26" s="1509"/>
      <c r="CW26" s="1509"/>
      <c r="CX26" s="1509"/>
      <c r="CY26" s="1509" t="str">
        <f>MID(SUVAHAVUJ!AF68,10,1)</f>
        <v xml:space="preserve"> </v>
      </c>
      <c r="CZ26" s="1509"/>
      <c r="DA26" s="1509"/>
      <c r="DB26" s="1509"/>
      <c r="DC26" s="1509"/>
      <c r="DD26" s="1509" t="str">
        <f>MID(SUVAHAVUJ!AF68,11,1)</f>
        <v>0</v>
      </c>
      <c r="DE26" s="1509"/>
      <c r="DF26" s="1509"/>
      <c r="DG26" s="1509"/>
      <c r="DH26" s="1509"/>
      <c r="DI26" s="1525"/>
      <c r="DJ26" s="1507"/>
      <c r="DK26" s="1507"/>
      <c r="DL26" s="1507"/>
      <c r="DM26" s="1507"/>
      <c r="DN26" s="1507"/>
      <c r="DO26" s="1507"/>
      <c r="DP26" s="1507"/>
      <c r="DQ26" s="1507"/>
      <c r="DR26" s="1507"/>
      <c r="DS26" s="1507"/>
      <c r="DT26" s="1507"/>
      <c r="DU26" s="1507"/>
      <c r="DV26" s="1507"/>
      <c r="DW26" s="1507"/>
      <c r="DX26" s="1507"/>
      <c r="DY26" s="1507"/>
      <c r="DZ26" s="1507"/>
      <c r="EA26" s="1507"/>
      <c r="EB26" s="1507"/>
      <c r="EC26" s="1507"/>
      <c r="ED26" s="1507"/>
      <c r="EE26" s="1507"/>
      <c r="EF26" s="1507"/>
      <c r="EG26" s="1507"/>
      <c r="EH26" s="1507"/>
      <c r="EI26" s="1507"/>
      <c r="EJ26" s="1507"/>
      <c r="EK26" s="1507"/>
      <c r="EL26" s="1507"/>
      <c r="EM26" s="1507"/>
      <c r="EN26" s="703"/>
      <c r="EO26" s="704"/>
      <c r="EP26" s="1509" t="str">
        <f>MID(SUVAHAVUJ!AG68,1,1)</f>
        <v xml:space="preserve"> </v>
      </c>
      <c r="EQ26" s="1509"/>
      <c r="ER26" s="1509"/>
      <c r="ES26" s="1509"/>
      <c r="ET26" s="1509"/>
      <c r="EU26" s="1509"/>
      <c r="EV26" s="1509" t="str">
        <f>MID(SUVAHAVUJ!AG68,2,1)</f>
        <v xml:space="preserve"> </v>
      </c>
      <c r="EW26" s="1509"/>
      <c r="EX26" s="1509"/>
      <c r="EY26" s="1509"/>
      <c r="EZ26" s="1509"/>
      <c r="FA26" s="1509" t="str">
        <f>MID(SUVAHAVUJ!AG68,3,1)</f>
        <v xml:space="preserve"> </v>
      </c>
      <c r="FB26" s="1509"/>
      <c r="FC26" s="1509"/>
      <c r="FD26" s="1509"/>
      <c r="FE26" s="1509"/>
      <c r="FF26" s="1509"/>
      <c r="FG26" s="1509" t="str">
        <f>MID(SUVAHAVUJ!AG68,4,1)</f>
        <v xml:space="preserve"> </v>
      </c>
      <c r="FH26" s="1509"/>
      <c r="FI26" s="1509"/>
      <c r="FJ26" s="1509"/>
      <c r="FK26" s="1509"/>
      <c r="FL26" s="1509" t="str">
        <f>MID(SUVAHAVUJ!AG68,5,1)</f>
        <v xml:space="preserve"> </v>
      </c>
      <c r="FM26" s="1509"/>
      <c r="FN26" s="1509"/>
      <c r="FO26" s="1509"/>
      <c r="FP26" s="1509"/>
      <c r="FQ26" s="1509"/>
      <c r="FR26" s="1509" t="str">
        <f>MID(SUVAHAVUJ!AG68,6,1)</f>
        <v xml:space="preserve"> </v>
      </c>
      <c r="FS26" s="1509"/>
      <c r="FT26" s="1509"/>
      <c r="FU26" s="1509"/>
      <c r="FV26" s="1509"/>
      <c r="FW26" s="1509" t="str">
        <f>MID(SUVAHAVUJ!AG68,7,1)</f>
        <v xml:space="preserve"> </v>
      </c>
      <c r="FX26" s="1509"/>
      <c r="FY26" s="1509"/>
      <c r="FZ26" s="1509"/>
      <c r="GA26" s="1509"/>
      <c r="GB26" s="1509"/>
      <c r="GC26" s="1509" t="str">
        <f>MID(SUVAHAVUJ!AG68,8,1)</f>
        <v xml:space="preserve"> </v>
      </c>
      <c r="GD26" s="1509"/>
      <c r="GE26" s="1509"/>
      <c r="GF26" s="1509"/>
      <c r="GG26" s="1509"/>
      <c r="GH26" s="1509" t="str">
        <f>MID(SUVAHAVUJ!AG68,9,1)</f>
        <v xml:space="preserve"> </v>
      </c>
      <c r="GI26" s="1509"/>
      <c r="GJ26" s="1509"/>
      <c r="GK26" s="1509"/>
      <c r="GL26" s="1509"/>
      <c r="GM26" s="1509"/>
      <c r="GN26" s="1509" t="str">
        <f>MID(SUVAHAVUJ!AG68,10,1)</f>
        <v xml:space="preserve"> </v>
      </c>
      <c r="GO26" s="1509"/>
      <c r="GP26" s="1509"/>
      <c r="GQ26" s="1509"/>
      <c r="GR26" s="1509"/>
      <c r="GS26" s="1516" t="str">
        <f>MID(SUVAHAVUJ!AG68,11,1)</f>
        <v>0</v>
      </c>
      <c r="GT26" s="1516"/>
      <c r="GU26" s="1516"/>
      <c r="GV26" s="1516"/>
      <c r="GW26" s="1522"/>
    </row>
    <row r="27" spans="2:205" s="691" customFormat="1" ht="23.25" customHeight="1">
      <c r="B27" s="1545" t="s">
        <v>2684</v>
      </c>
      <c r="C27" s="1545"/>
      <c r="D27" s="1545"/>
      <c r="E27" s="1545"/>
      <c r="F27" s="1545"/>
      <c r="G27" s="1545"/>
      <c r="H27" s="1545"/>
      <c r="I27" s="1545"/>
      <c r="J27" s="1545"/>
      <c r="K27" s="1545"/>
      <c r="L27" s="1546" t="s">
        <v>3403</v>
      </c>
      <c r="M27" s="1546"/>
      <c r="N27" s="1546"/>
      <c r="O27" s="1546"/>
      <c r="P27" s="1546"/>
      <c r="Q27" s="1546"/>
      <c r="R27" s="1546"/>
      <c r="S27" s="1546"/>
      <c r="T27" s="1546"/>
      <c r="U27" s="1546"/>
      <c r="V27" s="1546"/>
      <c r="W27" s="1546"/>
      <c r="X27" s="1546"/>
      <c r="Y27" s="1546"/>
      <c r="Z27" s="1546"/>
      <c r="AA27" s="1546"/>
      <c r="AB27" s="1546"/>
      <c r="AC27" s="1546"/>
      <c r="AD27" s="1546"/>
      <c r="AE27" s="1546"/>
      <c r="AF27" s="1546"/>
      <c r="AG27" s="1546"/>
      <c r="AH27" s="1546"/>
      <c r="AI27" s="1546"/>
      <c r="AJ27" s="1546"/>
      <c r="AK27" s="1546"/>
      <c r="AL27" s="1546"/>
      <c r="AM27" s="1546"/>
      <c r="AN27" s="1546"/>
      <c r="AO27" s="1546"/>
      <c r="AP27" s="1546"/>
      <c r="AQ27" s="1520" t="s">
        <v>772</v>
      </c>
      <c r="AR27" s="1520"/>
      <c r="AS27" s="1520"/>
      <c r="AT27" s="1520"/>
      <c r="AU27" s="1520"/>
      <c r="AV27" s="1520"/>
      <c r="AW27" s="1520"/>
      <c r="AX27" s="1520"/>
      <c r="AY27" s="703"/>
      <c r="AZ27" s="704"/>
      <c r="BA27" s="1509" t="str">
        <f>MID(SUVAHAVUJ!AD69,1,1)</f>
        <v xml:space="preserve"> </v>
      </c>
      <c r="BB27" s="1509"/>
      <c r="BC27" s="1509"/>
      <c r="BD27" s="1509"/>
      <c r="BE27" s="1509"/>
      <c r="BF27" s="1509"/>
      <c r="BG27" s="1509" t="str">
        <f>MID(SUVAHAVUJ!AD69,2,1)</f>
        <v xml:space="preserve"> </v>
      </c>
      <c r="BH27" s="1509"/>
      <c r="BI27" s="1509"/>
      <c r="BJ27" s="1509"/>
      <c r="BK27" s="1509"/>
      <c r="BL27" s="1509" t="str">
        <f>MID(SUVAHAVUJ!AD69,3,1)</f>
        <v xml:space="preserve"> </v>
      </c>
      <c r="BM27" s="1509"/>
      <c r="BN27" s="1509"/>
      <c r="BO27" s="1509"/>
      <c r="BP27" s="1509"/>
      <c r="BQ27" s="1509"/>
      <c r="BR27" s="1509" t="str">
        <f>MID(SUVAHAVUJ!AD69,4,1)</f>
        <v xml:space="preserve"> </v>
      </c>
      <c r="BS27" s="1509"/>
      <c r="BT27" s="1509"/>
      <c r="BU27" s="1509"/>
      <c r="BV27" s="1509"/>
      <c r="BW27" s="1509" t="str">
        <f>MID(SUVAHAVUJ!AD69,5,1)</f>
        <v xml:space="preserve"> </v>
      </c>
      <c r="BX27" s="1509"/>
      <c r="BY27" s="1509"/>
      <c r="BZ27" s="1509"/>
      <c r="CA27" s="1509"/>
      <c r="CB27" s="1509"/>
      <c r="CC27" s="1509" t="str">
        <f>MID(SUVAHAVUJ!AD69,6,1)</f>
        <v xml:space="preserve"> </v>
      </c>
      <c r="CD27" s="1509"/>
      <c r="CE27" s="1509"/>
      <c r="CF27" s="1509"/>
      <c r="CG27" s="1509"/>
      <c r="CH27" s="1509" t="str">
        <f>MID(SUVAHAVUJ!AD69,7,1)</f>
        <v xml:space="preserve"> </v>
      </c>
      <c r="CI27" s="1509"/>
      <c r="CJ27" s="1509"/>
      <c r="CK27" s="1509"/>
      <c r="CL27" s="1509"/>
      <c r="CM27" s="1509"/>
      <c r="CN27" s="1509" t="str">
        <f>MID(SUVAHAVUJ!AD69,8,1)</f>
        <v xml:space="preserve"> </v>
      </c>
      <c r="CO27" s="1509"/>
      <c r="CP27" s="1509"/>
      <c r="CQ27" s="1509"/>
      <c r="CR27" s="1509"/>
      <c r="CS27" s="1509" t="str">
        <f>MID(SUVAHAVUJ!AD69,9,1)</f>
        <v xml:space="preserve"> </v>
      </c>
      <c r="CT27" s="1509"/>
      <c r="CU27" s="1509"/>
      <c r="CV27" s="1509"/>
      <c r="CW27" s="1509"/>
      <c r="CX27" s="1509"/>
      <c r="CY27" s="1509" t="str">
        <f>MID(SUVAHAVUJ!AD69,10,1)</f>
        <v xml:space="preserve"> </v>
      </c>
      <c r="CZ27" s="1509"/>
      <c r="DA27" s="1509"/>
      <c r="DB27" s="1509"/>
      <c r="DC27" s="1509"/>
      <c r="DD27" s="1509" t="str">
        <f>MID(SUVAHAVUJ!AD69,11,1)</f>
        <v>0</v>
      </c>
      <c r="DE27" s="1509"/>
      <c r="DF27" s="1509"/>
      <c r="DG27" s="1509"/>
      <c r="DH27" s="1509"/>
      <c r="DI27" s="1525"/>
      <c r="DJ27" s="703"/>
      <c r="DK27" s="704"/>
      <c r="DL27" s="1509" t="str">
        <f>MID(SUVAHAVUJ!AE69,1,1)</f>
        <v xml:space="preserve"> </v>
      </c>
      <c r="DM27" s="1509"/>
      <c r="DN27" s="1509"/>
      <c r="DO27" s="1509"/>
      <c r="DP27" s="1509"/>
      <c r="DQ27" s="1509"/>
      <c r="DR27" s="1509" t="str">
        <f>MID(SUVAHAVUJ!AE69,2,1)</f>
        <v xml:space="preserve"> </v>
      </c>
      <c r="DS27" s="1509"/>
      <c r="DT27" s="1509"/>
      <c r="DU27" s="1509"/>
      <c r="DV27" s="1509"/>
      <c r="DW27" s="1509" t="str">
        <f>MID(SUVAHAVUJ!AE69,3,1)</f>
        <v xml:space="preserve"> </v>
      </c>
      <c r="DX27" s="1509"/>
      <c r="DY27" s="1509"/>
      <c r="DZ27" s="1509"/>
      <c r="EA27" s="1509"/>
      <c r="EB27" s="1509"/>
      <c r="EC27" s="1509" t="str">
        <f>MID(SUVAHAVUJ!AE69,4,1)</f>
        <v xml:space="preserve"> </v>
      </c>
      <c r="ED27" s="1509"/>
      <c r="EE27" s="1509"/>
      <c r="EF27" s="1509"/>
      <c r="EG27" s="1509"/>
      <c r="EH27" s="1509" t="str">
        <f>MID(SUVAHAVUJ!AE69,5,1)</f>
        <v xml:space="preserve"> </v>
      </c>
      <c r="EI27" s="1509"/>
      <c r="EJ27" s="1509"/>
      <c r="EK27" s="1509"/>
      <c r="EL27" s="1509"/>
      <c r="EM27" s="1509"/>
      <c r="EN27" s="1509" t="str">
        <f>MID(SUVAHAVUJ!AE69,6,1)</f>
        <v xml:space="preserve"> </v>
      </c>
      <c r="EO27" s="1509"/>
      <c r="EP27" s="1509"/>
      <c r="EQ27" s="1509"/>
      <c r="ER27" s="1509"/>
      <c r="ES27" s="1509" t="str">
        <f>MID(SUVAHAVUJ!AE69,7,1)</f>
        <v xml:space="preserve"> </v>
      </c>
      <c r="ET27" s="1509"/>
      <c r="EU27" s="1509"/>
      <c r="EV27" s="1509"/>
      <c r="EW27" s="1509"/>
      <c r="EX27" s="1509"/>
      <c r="EY27" s="1509" t="str">
        <f>MID(SUVAHAVUJ!AE69,8,1)</f>
        <v xml:space="preserve"> </v>
      </c>
      <c r="EZ27" s="1509"/>
      <c r="FA27" s="1509"/>
      <c r="FB27" s="1509"/>
      <c r="FC27" s="1509"/>
      <c r="FD27" s="1509" t="str">
        <f>MID(SUVAHAVUJ!AE69,9,1)</f>
        <v xml:space="preserve"> </v>
      </c>
      <c r="FE27" s="1509"/>
      <c r="FF27" s="1509"/>
      <c r="FG27" s="1509"/>
      <c r="FH27" s="1509"/>
      <c r="FI27" s="1509"/>
      <c r="FJ27" s="1509" t="str">
        <f>MID(SUVAHAVUJ!AE69,10,1)</f>
        <v xml:space="preserve"> </v>
      </c>
      <c r="FK27" s="1509"/>
      <c r="FL27" s="1509"/>
      <c r="FM27" s="1509"/>
      <c r="FN27" s="1509"/>
      <c r="FO27" s="1516" t="str">
        <f>MID(SUVAHAVUJ!AE69,11,1)</f>
        <v>0</v>
      </c>
      <c r="FP27" s="1516"/>
      <c r="FQ27" s="1516"/>
      <c r="FR27" s="1516"/>
      <c r="FS27" s="1522"/>
      <c r="FT27" s="1506"/>
      <c r="FU27" s="1506"/>
      <c r="FV27" s="1506"/>
      <c r="FW27" s="1506"/>
      <c r="FX27" s="1506"/>
      <c r="FY27" s="1506"/>
      <c r="FZ27" s="1506"/>
      <c r="GA27" s="1506"/>
      <c r="GB27" s="1506"/>
      <c r="GC27" s="1506"/>
      <c r="GD27" s="1506"/>
      <c r="GE27" s="1506"/>
      <c r="GF27" s="1506"/>
      <c r="GG27" s="1506"/>
      <c r="GH27" s="1506"/>
      <c r="GI27" s="1506"/>
      <c r="GJ27" s="1506"/>
      <c r="GK27" s="1506"/>
      <c r="GL27" s="1506"/>
      <c r="GM27" s="1506"/>
      <c r="GN27" s="1506"/>
      <c r="GO27" s="1506"/>
      <c r="GP27" s="1506"/>
      <c r="GQ27" s="1506"/>
      <c r="GR27" s="1506"/>
      <c r="GS27" s="1506"/>
      <c r="GT27" s="1506"/>
      <c r="GU27" s="1506"/>
      <c r="GV27" s="1506"/>
      <c r="GW27" s="1506"/>
    </row>
    <row r="28" spans="2:205" ht="23.25" customHeight="1">
      <c r="B28" s="1545"/>
      <c r="C28" s="1545"/>
      <c r="D28" s="1545"/>
      <c r="E28" s="1545"/>
      <c r="F28" s="1545"/>
      <c r="G28" s="1545"/>
      <c r="H28" s="1545"/>
      <c r="I28" s="1545"/>
      <c r="J28" s="1545"/>
      <c r="K28" s="1545"/>
      <c r="L28" s="1546"/>
      <c r="M28" s="1546"/>
      <c r="N28" s="1546"/>
      <c r="O28" s="1546"/>
      <c r="P28" s="1546"/>
      <c r="Q28" s="1546"/>
      <c r="R28" s="1546"/>
      <c r="S28" s="1546"/>
      <c r="T28" s="1546"/>
      <c r="U28" s="1546"/>
      <c r="V28" s="1546"/>
      <c r="W28" s="1546"/>
      <c r="X28" s="1546"/>
      <c r="Y28" s="1546"/>
      <c r="Z28" s="1546"/>
      <c r="AA28" s="1546"/>
      <c r="AB28" s="1546"/>
      <c r="AC28" s="1546"/>
      <c r="AD28" s="1546"/>
      <c r="AE28" s="1546"/>
      <c r="AF28" s="1546"/>
      <c r="AG28" s="1546"/>
      <c r="AH28" s="1546"/>
      <c r="AI28" s="1546"/>
      <c r="AJ28" s="1546"/>
      <c r="AK28" s="1546"/>
      <c r="AL28" s="1546"/>
      <c r="AM28" s="1546"/>
      <c r="AN28" s="1546"/>
      <c r="AO28" s="1546"/>
      <c r="AP28" s="1546"/>
      <c r="AQ28" s="1520"/>
      <c r="AR28" s="1520"/>
      <c r="AS28" s="1520"/>
      <c r="AT28" s="1520"/>
      <c r="AU28" s="1520"/>
      <c r="AV28" s="1520"/>
      <c r="AW28" s="1520"/>
      <c r="AX28" s="1520"/>
      <c r="AY28" s="703"/>
      <c r="AZ28" s="704"/>
      <c r="BA28" s="1509" t="str">
        <f>MID(SUVAHAVUJ!AF69,1,1)</f>
        <v xml:space="preserve"> </v>
      </c>
      <c r="BB28" s="1509"/>
      <c r="BC28" s="1509"/>
      <c r="BD28" s="1509"/>
      <c r="BE28" s="1509"/>
      <c r="BF28" s="1509"/>
      <c r="BG28" s="1509" t="str">
        <f>MID(SUVAHAVUJ!AF69,2,1)</f>
        <v xml:space="preserve"> </v>
      </c>
      <c r="BH28" s="1509"/>
      <c r="BI28" s="1509"/>
      <c r="BJ28" s="1509"/>
      <c r="BK28" s="1509"/>
      <c r="BL28" s="1509" t="str">
        <f>MID(SUVAHAVUJ!AF69,3,1)</f>
        <v xml:space="preserve"> </v>
      </c>
      <c r="BM28" s="1509"/>
      <c r="BN28" s="1509"/>
      <c r="BO28" s="1509"/>
      <c r="BP28" s="1509"/>
      <c r="BQ28" s="1509"/>
      <c r="BR28" s="1509" t="str">
        <f>MID(SUVAHAVUJ!AF69,4,1)</f>
        <v xml:space="preserve"> </v>
      </c>
      <c r="BS28" s="1509"/>
      <c r="BT28" s="1509"/>
      <c r="BU28" s="1509"/>
      <c r="BV28" s="1509"/>
      <c r="BW28" s="1509" t="str">
        <f>MID(SUVAHAVUJ!AF69,5,1)</f>
        <v xml:space="preserve"> </v>
      </c>
      <c r="BX28" s="1509"/>
      <c r="BY28" s="1509"/>
      <c r="BZ28" s="1509"/>
      <c r="CA28" s="1509"/>
      <c r="CB28" s="1509"/>
      <c r="CC28" s="1509" t="str">
        <f>MID(SUVAHAVUJ!AF69,6,1)</f>
        <v xml:space="preserve"> </v>
      </c>
      <c r="CD28" s="1509"/>
      <c r="CE28" s="1509"/>
      <c r="CF28" s="1509"/>
      <c r="CG28" s="1509"/>
      <c r="CH28" s="1509" t="str">
        <f>MID(SUVAHAVUJ!AF69,7,1)</f>
        <v xml:space="preserve"> </v>
      </c>
      <c r="CI28" s="1509"/>
      <c r="CJ28" s="1509"/>
      <c r="CK28" s="1509"/>
      <c r="CL28" s="1509"/>
      <c r="CM28" s="1509"/>
      <c r="CN28" s="1509" t="str">
        <f>MID(SUVAHAVUJ!AF69,8,1)</f>
        <v xml:space="preserve"> </v>
      </c>
      <c r="CO28" s="1509"/>
      <c r="CP28" s="1509"/>
      <c r="CQ28" s="1509"/>
      <c r="CR28" s="1509"/>
      <c r="CS28" s="1509" t="str">
        <f>MID(SUVAHAVUJ!AF69,9,1)</f>
        <v xml:space="preserve"> </v>
      </c>
      <c r="CT28" s="1509"/>
      <c r="CU28" s="1509"/>
      <c r="CV28" s="1509"/>
      <c r="CW28" s="1509"/>
      <c r="CX28" s="1509"/>
      <c r="CY28" s="1509" t="str">
        <f>MID(SUVAHAVUJ!AF69,10,1)</f>
        <v xml:space="preserve"> </v>
      </c>
      <c r="CZ28" s="1509"/>
      <c r="DA28" s="1509"/>
      <c r="DB28" s="1509"/>
      <c r="DC28" s="1509"/>
      <c r="DD28" s="1509" t="str">
        <f>MID(SUVAHAVUJ!AF69,11,1)</f>
        <v>0</v>
      </c>
      <c r="DE28" s="1509"/>
      <c r="DF28" s="1509"/>
      <c r="DG28" s="1509"/>
      <c r="DH28" s="1509"/>
      <c r="DI28" s="1525"/>
      <c r="DJ28" s="1507"/>
      <c r="DK28" s="1507"/>
      <c r="DL28" s="1507"/>
      <c r="DM28" s="1507"/>
      <c r="DN28" s="1507"/>
      <c r="DO28" s="1507"/>
      <c r="DP28" s="1507"/>
      <c r="DQ28" s="1507"/>
      <c r="DR28" s="1507"/>
      <c r="DS28" s="1507"/>
      <c r="DT28" s="1507"/>
      <c r="DU28" s="1507"/>
      <c r="DV28" s="1507"/>
      <c r="DW28" s="1507"/>
      <c r="DX28" s="1507"/>
      <c r="DY28" s="1507"/>
      <c r="DZ28" s="1507"/>
      <c r="EA28" s="1507"/>
      <c r="EB28" s="1507"/>
      <c r="EC28" s="1507"/>
      <c r="ED28" s="1507"/>
      <c r="EE28" s="1507"/>
      <c r="EF28" s="1507"/>
      <c r="EG28" s="1507"/>
      <c r="EH28" s="1507"/>
      <c r="EI28" s="1507"/>
      <c r="EJ28" s="1507"/>
      <c r="EK28" s="1507"/>
      <c r="EL28" s="1507"/>
      <c r="EM28" s="1507"/>
      <c r="EN28" s="703"/>
      <c r="EO28" s="704"/>
      <c r="EP28" s="1509" t="str">
        <f>MID(SUVAHAVUJ!AG69,1,1)</f>
        <v xml:space="preserve"> </v>
      </c>
      <c r="EQ28" s="1509"/>
      <c r="ER28" s="1509"/>
      <c r="ES28" s="1509"/>
      <c r="ET28" s="1509"/>
      <c r="EU28" s="1509"/>
      <c r="EV28" s="1509" t="str">
        <f>MID(SUVAHAVUJ!AG69,2,1)</f>
        <v xml:space="preserve"> </v>
      </c>
      <c r="EW28" s="1509"/>
      <c r="EX28" s="1509"/>
      <c r="EY28" s="1509"/>
      <c r="EZ28" s="1509"/>
      <c r="FA28" s="1509" t="str">
        <f>MID(SUVAHAVUJ!AG69,3,1)</f>
        <v xml:space="preserve"> </v>
      </c>
      <c r="FB28" s="1509"/>
      <c r="FC28" s="1509"/>
      <c r="FD28" s="1509"/>
      <c r="FE28" s="1509"/>
      <c r="FF28" s="1509"/>
      <c r="FG28" s="1509" t="str">
        <f>MID(SUVAHAVUJ!AG69,4,1)</f>
        <v xml:space="preserve"> </v>
      </c>
      <c r="FH28" s="1509"/>
      <c r="FI28" s="1509"/>
      <c r="FJ28" s="1509"/>
      <c r="FK28" s="1509"/>
      <c r="FL28" s="1509" t="str">
        <f>MID(SUVAHAVUJ!AG69,5,1)</f>
        <v xml:space="preserve"> </v>
      </c>
      <c r="FM28" s="1509"/>
      <c r="FN28" s="1509"/>
      <c r="FO28" s="1509"/>
      <c r="FP28" s="1509"/>
      <c r="FQ28" s="1509"/>
      <c r="FR28" s="1509" t="str">
        <f>MID(SUVAHAVUJ!AG69,6,1)</f>
        <v xml:space="preserve"> </v>
      </c>
      <c r="FS28" s="1509"/>
      <c r="FT28" s="1509"/>
      <c r="FU28" s="1509"/>
      <c r="FV28" s="1509"/>
      <c r="FW28" s="1509" t="str">
        <f>MID(SUVAHAVUJ!AG69,7,1)</f>
        <v xml:space="preserve"> </v>
      </c>
      <c r="FX28" s="1509"/>
      <c r="FY28" s="1509"/>
      <c r="FZ28" s="1509"/>
      <c r="GA28" s="1509"/>
      <c r="GB28" s="1509"/>
      <c r="GC28" s="1509" t="str">
        <f>MID(SUVAHAVUJ!AG69,8,1)</f>
        <v xml:space="preserve"> </v>
      </c>
      <c r="GD28" s="1509"/>
      <c r="GE28" s="1509"/>
      <c r="GF28" s="1509"/>
      <c r="GG28" s="1509"/>
      <c r="GH28" s="1509" t="str">
        <f>MID(SUVAHAVUJ!AG69,9,1)</f>
        <v xml:space="preserve"> </v>
      </c>
      <c r="GI28" s="1509"/>
      <c r="GJ28" s="1509"/>
      <c r="GK28" s="1509"/>
      <c r="GL28" s="1509"/>
      <c r="GM28" s="1509"/>
      <c r="GN28" s="1509" t="str">
        <f>MID(SUVAHAVUJ!AG69,10,1)</f>
        <v xml:space="preserve"> </v>
      </c>
      <c r="GO28" s="1509"/>
      <c r="GP28" s="1509"/>
      <c r="GQ28" s="1509"/>
      <c r="GR28" s="1509"/>
      <c r="GS28" s="1516" t="str">
        <f>MID(SUVAHAVUJ!AG69,11,1)</f>
        <v>0</v>
      </c>
      <c r="GT28" s="1516"/>
      <c r="GU28" s="1516"/>
      <c r="GV28" s="1516"/>
      <c r="GW28" s="1522"/>
    </row>
    <row r="29" spans="2:205" s="691" customFormat="1" ht="24" customHeight="1">
      <c r="B29" s="1548" t="s">
        <v>2500</v>
      </c>
      <c r="C29" s="1549"/>
      <c r="D29" s="1549"/>
      <c r="E29" s="1549"/>
      <c r="F29" s="1549"/>
      <c r="G29" s="1549"/>
      <c r="H29" s="1549"/>
      <c r="I29" s="1549"/>
      <c r="J29" s="1549"/>
      <c r="K29" s="1550"/>
      <c r="L29" s="1546" t="s">
        <v>3402</v>
      </c>
      <c r="M29" s="1546"/>
      <c r="N29" s="1546"/>
      <c r="O29" s="1546"/>
      <c r="P29" s="1546"/>
      <c r="Q29" s="1546"/>
      <c r="R29" s="1546"/>
      <c r="S29" s="1546"/>
      <c r="T29" s="1546"/>
      <c r="U29" s="1546"/>
      <c r="V29" s="1546"/>
      <c r="W29" s="1546"/>
      <c r="X29" s="1546"/>
      <c r="Y29" s="1546"/>
      <c r="Z29" s="1546"/>
      <c r="AA29" s="1546"/>
      <c r="AB29" s="1546"/>
      <c r="AC29" s="1546"/>
      <c r="AD29" s="1546"/>
      <c r="AE29" s="1546"/>
      <c r="AF29" s="1546"/>
      <c r="AG29" s="1546"/>
      <c r="AH29" s="1546"/>
      <c r="AI29" s="1546"/>
      <c r="AJ29" s="1546"/>
      <c r="AK29" s="1546"/>
      <c r="AL29" s="1546"/>
      <c r="AM29" s="1546"/>
      <c r="AN29" s="1546"/>
      <c r="AO29" s="1546"/>
      <c r="AP29" s="1546"/>
      <c r="AQ29" s="1520" t="s">
        <v>778</v>
      </c>
      <c r="AR29" s="1520"/>
      <c r="AS29" s="1520"/>
      <c r="AT29" s="1520"/>
      <c r="AU29" s="1520"/>
      <c r="AV29" s="1520"/>
      <c r="AW29" s="1520"/>
      <c r="AX29" s="1520"/>
      <c r="AY29" s="703"/>
      <c r="AZ29" s="704"/>
      <c r="BA29" s="1509" t="str">
        <f>MID(SUVAHAVUJ!AD70,1,1)</f>
        <v xml:space="preserve"> </v>
      </c>
      <c r="BB29" s="1509"/>
      <c r="BC29" s="1509"/>
      <c r="BD29" s="1509"/>
      <c r="BE29" s="1509"/>
      <c r="BF29" s="1509"/>
      <c r="BG29" s="1509" t="str">
        <f>MID(SUVAHAVUJ!AD70,2,1)</f>
        <v xml:space="preserve"> </v>
      </c>
      <c r="BH29" s="1509"/>
      <c r="BI29" s="1509"/>
      <c r="BJ29" s="1509"/>
      <c r="BK29" s="1509"/>
      <c r="BL29" s="1509" t="str">
        <f>MID(SUVAHAVUJ!AD70,3,1)</f>
        <v xml:space="preserve"> </v>
      </c>
      <c r="BM29" s="1509"/>
      <c r="BN29" s="1509"/>
      <c r="BO29" s="1509"/>
      <c r="BP29" s="1509"/>
      <c r="BQ29" s="1509"/>
      <c r="BR29" s="1509" t="str">
        <f>MID(SUVAHAVUJ!AD70,4,1)</f>
        <v xml:space="preserve"> </v>
      </c>
      <c r="BS29" s="1509"/>
      <c r="BT29" s="1509"/>
      <c r="BU29" s="1509"/>
      <c r="BV29" s="1509"/>
      <c r="BW29" s="1509" t="str">
        <f>MID(SUVAHAVUJ!AD70,5,1)</f>
        <v xml:space="preserve"> </v>
      </c>
      <c r="BX29" s="1509"/>
      <c r="BY29" s="1509"/>
      <c r="BZ29" s="1509"/>
      <c r="CA29" s="1509"/>
      <c r="CB29" s="1509"/>
      <c r="CC29" s="1509" t="str">
        <f>MID(SUVAHAVUJ!AD70,6,1)</f>
        <v xml:space="preserve"> </v>
      </c>
      <c r="CD29" s="1509"/>
      <c r="CE29" s="1509"/>
      <c r="CF29" s="1509"/>
      <c r="CG29" s="1509"/>
      <c r="CH29" s="1509" t="str">
        <f>MID(SUVAHAVUJ!AD70,7,1)</f>
        <v xml:space="preserve"> </v>
      </c>
      <c r="CI29" s="1509"/>
      <c r="CJ29" s="1509"/>
      <c r="CK29" s="1509"/>
      <c r="CL29" s="1509"/>
      <c r="CM29" s="1509"/>
      <c r="CN29" s="1509" t="str">
        <f>MID(SUVAHAVUJ!AD70,8,1)</f>
        <v xml:space="preserve"> </v>
      </c>
      <c r="CO29" s="1509"/>
      <c r="CP29" s="1509"/>
      <c r="CQ29" s="1509"/>
      <c r="CR29" s="1509"/>
      <c r="CS29" s="1509" t="str">
        <f>MID(SUVAHAVUJ!AD70,9,1)</f>
        <v xml:space="preserve"> </v>
      </c>
      <c r="CT29" s="1509"/>
      <c r="CU29" s="1509"/>
      <c r="CV29" s="1509"/>
      <c r="CW29" s="1509"/>
      <c r="CX29" s="1509"/>
      <c r="CY29" s="1509" t="str">
        <f>MID(SUVAHAVUJ!AD70,10,1)</f>
        <v xml:space="preserve"> </v>
      </c>
      <c r="CZ29" s="1509"/>
      <c r="DA29" s="1509"/>
      <c r="DB29" s="1509"/>
      <c r="DC29" s="1509"/>
      <c r="DD29" s="1509" t="str">
        <f>MID(SUVAHAVUJ!AD70,11,1)</f>
        <v>0</v>
      </c>
      <c r="DE29" s="1509"/>
      <c r="DF29" s="1509"/>
      <c r="DG29" s="1509"/>
      <c r="DH29" s="1509"/>
      <c r="DI29" s="1525"/>
      <c r="DJ29" s="703"/>
      <c r="DK29" s="704"/>
      <c r="DL29" s="1509" t="str">
        <f>MID(SUVAHAVUJ!AE70,1,1)</f>
        <v xml:space="preserve"> </v>
      </c>
      <c r="DM29" s="1509"/>
      <c r="DN29" s="1509"/>
      <c r="DO29" s="1509"/>
      <c r="DP29" s="1509"/>
      <c r="DQ29" s="1509"/>
      <c r="DR29" s="1509" t="str">
        <f>MID(SUVAHAVUJ!AE70,2,1)</f>
        <v xml:space="preserve"> </v>
      </c>
      <c r="DS29" s="1509"/>
      <c r="DT29" s="1509"/>
      <c r="DU29" s="1509"/>
      <c r="DV29" s="1509"/>
      <c r="DW29" s="1509" t="str">
        <f>MID(SUVAHAVUJ!AE70,3,1)</f>
        <v xml:space="preserve"> </v>
      </c>
      <c r="DX29" s="1509"/>
      <c r="DY29" s="1509"/>
      <c r="DZ29" s="1509"/>
      <c r="EA29" s="1509"/>
      <c r="EB29" s="1509"/>
      <c r="EC29" s="1509" t="str">
        <f>MID(SUVAHAVUJ!AE70,4,1)</f>
        <v xml:space="preserve"> </v>
      </c>
      <c r="ED29" s="1509"/>
      <c r="EE29" s="1509"/>
      <c r="EF29" s="1509"/>
      <c r="EG29" s="1509"/>
      <c r="EH29" s="1509" t="str">
        <f>MID(SUVAHAVUJ!AE70,5,1)</f>
        <v xml:space="preserve"> </v>
      </c>
      <c r="EI29" s="1509"/>
      <c r="EJ29" s="1509"/>
      <c r="EK29" s="1509"/>
      <c r="EL29" s="1509"/>
      <c r="EM29" s="1509"/>
      <c r="EN29" s="1509" t="str">
        <f>MID(SUVAHAVUJ!AE70,6,1)</f>
        <v xml:space="preserve"> </v>
      </c>
      <c r="EO29" s="1509"/>
      <c r="EP29" s="1509"/>
      <c r="EQ29" s="1509"/>
      <c r="ER29" s="1509"/>
      <c r="ES29" s="1509" t="str">
        <f>MID(SUVAHAVUJ!AE70,7,1)</f>
        <v xml:space="preserve"> </v>
      </c>
      <c r="ET29" s="1509"/>
      <c r="EU29" s="1509"/>
      <c r="EV29" s="1509"/>
      <c r="EW29" s="1509"/>
      <c r="EX29" s="1509"/>
      <c r="EY29" s="1509" t="str">
        <f>MID(SUVAHAVUJ!AE70,8,1)</f>
        <v xml:space="preserve"> </v>
      </c>
      <c r="EZ29" s="1509"/>
      <c r="FA29" s="1509"/>
      <c r="FB29" s="1509"/>
      <c r="FC29" s="1509"/>
      <c r="FD29" s="1509" t="str">
        <f>MID(SUVAHAVUJ!AE70,9,1)</f>
        <v xml:space="preserve"> </v>
      </c>
      <c r="FE29" s="1509"/>
      <c r="FF29" s="1509"/>
      <c r="FG29" s="1509"/>
      <c r="FH29" s="1509"/>
      <c r="FI29" s="1509"/>
      <c r="FJ29" s="1509" t="str">
        <f>MID(SUVAHAVUJ!AE70,10,1)</f>
        <v xml:space="preserve"> </v>
      </c>
      <c r="FK29" s="1509"/>
      <c r="FL29" s="1509"/>
      <c r="FM29" s="1509"/>
      <c r="FN29" s="1509"/>
      <c r="FO29" s="1516" t="str">
        <f>MID(SUVAHAVUJ!AE70,11,1)</f>
        <v>0</v>
      </c>
      <c r="FP29" s="1516"/>
      <c r="FQ29" s="1516"/>
      <c r="FR29" s="1516"/>
      <c r="FS29" s="1522"/>
      <c r="FT29" s="1506"/>
      <c r="FU29" s="1506"/>
      <c r="FV29" s="1506"/>
      <c r="FW29" s="1506"/>
      <c r="FX29" s="1506"/>
      <c r="FY29" s="1506"/>
      <c r="FZ29" s="1506"/>
      <c r="GA29" s="1506"/>
      <c r="GB29" s="1506"/>
      <c r="GC29" s="1506"/>
      <c r="GD29" s="1506"/>
      <c r="GE29" s="1506"/>
      <c r="GF29" s="1506"/>
      <c r="GG29" s="1506"/>
      <c r="GH29" s="1506"/>
      <c r="GI29" s="1506"/>
      <c r="GJ29" s="1506"/>
      <c r="GK29" s="1506"/>
      <c r="GL29" s="1506"/>
      <c r="GM29" s="1506"/>
      <c r="GN29" s="1506"/>
      <c r="GO29" s="1506"/>
      <c r="GP29" s="1506"/>
      <c r="GQ29" s="1506"/>
      <c r="GR29" s="1506"/>
      <c r="GS29" s="1506"/>
      <c r="GT29" s="1506"/>
      <c r="GU29" s="1506"/>
      <c r="GV29" s="1506"/>
      <c r="GW29" s="1506"/>
    </row>
    <row r="30" spans="2:205" ht="23.25" customHeight="1">
      <c r="B30" s="1551"/>
      <c r="C30" s="1552"/>
      <c r="D30" s="1552"/>
      <c r="E30" s="1552"/>
      <c r="F30" s="1552"/>
      <c r="G30" s="1552"/>
      <c r="H30" s="1552"/>
      <c r="I30" s="1552"/>
      <c r="J30" s="1552"/>
      <c r="K30" s="1553"/>
      <c r="L30" s="1546"/>
      <c r="M30" s="1546"/>
      <c r="N30" s="1546"/>
      <c r="O30" s="1546"/>
      <c r="P30" s="1546"/>
      <c r="Q30" s="1546"/>
      <c r="R30" s="1546"/>
      <c r="S30" s="1546"/>
      <c r="T30" s="1546"/>
      <c r="U30" s="1546"/>
      <c r="V30" s="1546"/>
      <c r="W30" s="1546"/>
      <c r="X30" s="1546"/>
      <c r="Y30" s="1546"/>
      <c r="Z30" s="1546"/>
      <c r="AA30" s="1546"/>
      <c r="AB30" s="1546"/>
      <c r="AC30" s="1546"/>
      <c r="AD30" s="1546"/>
      <c r="AE30" s="1546"/>
      <c r="AF30" s="1546"/>
      <c r="AG30" s="1546"/>
      <c r="AH30" s="1546"/>
      <c r="AI30" s="1546"/>
      <c r="AJ30" s="1546"/>
      <c r="AK30" s="1546"/>
      <c r="AL30" s="1546"/>
      <c r="AM30" s="1546"/>
      <c r="AN30" s="1546"/>
      <c r="AO30" s="1546"/>
      <c r="AP30" s="1546"/>
      <c r="AQ30" s="1520"/>
      <c r="AR30" s="1520"/>
      <c r="AS30" s="1520"/>
      <c r="AT30" s="1520"/>
      <c r="AU30" s="1520"/>
      <c r="AV30" s="1520"/>
      <c r="AW30" s="1520"/>
      <c r="AX30" s="1520"/>
      <c r="AY30" s="703"/>
      <c r="AZ30" s="704"/>
      <c r="BA30" s="1509" t="str">
        <f>MID(SUVAHAVUJ!AF70,1,1)</f>
        <v xml:space="preserve"> </v>
      </c>
      <c r="BB30" s="1509"/>
      <c r="BC30" s="1509"/>
      <c r="BD30" s="1509"/>
      <c r="BE30" s="1509"/>
      <c r="BF30" s="1509"/>
      <c r="BG30" s="1509" t="str">
        <f>MID(SUVAHAVUJ!AF70,2,1)</f>
        <v xml:space="preserve"> </v>
      </c>
      <c r="BH30" s="1509"/>
      <c r="BI30" s="1509"/>
      <c r="BJ30" s="1509"/>
      <c r="BK30" s="1509"/>
      <c r="BL30" s="1509" t="str">
        <f>MID(SUVAHAVUJ!AF70,3,1)</f>
        <v xml:space="preserve"> </v>
      </c>
      <c r="BM30" s="1509"/>
      <c r="BN30" s="1509"/>
      <c r="BO30" s="1509"/>
      <c r="BP30" s="1509"/>
      <c r="BQ30" s="1509"/>
      <c r="BR30" s="1509" t="str">
        <f>MID(SUVAHAVUJ!AF70,4,1)</f>
        <v xml:space="preserve"> </v>
      </c>
      <c r="BS30" s="1509"/>
      <c r="BT30" s="1509"/>
      <c r="BU30" s="1509"/>
      <c r="BV30" s="1509"/>
      <c r="BW30" s="1509" t="str">
        <f>MID(SUVAHAVUJ!AF70,5,1)</f>
        <v xml:space="preserve"> </v>
      </c>
      <c r="BX30" s="1509"/>
      <c r="BY30" s="1509"/>
      <c r="BZ30" s="1509"/>
      <c r="CA30" s="1509"/>
      <c r="CB30" s="1509"/>
      <c r="CC30" s="1509" t="str">
        <f>MID(SUVAHAVUJ!AF70,6,1)</f>
        <v xml:space="preserve"> </v>
      </c>
      <c r="CD30" s="1509"/>
      <c r="CE30" s="1509"/>
      <c r="CF30" s="1509"/>
      <c r="CG30" s="1509"/>
      <c r="CH30" s="1509" t="str">
        <f>MID(SUVAHAVUJ!AF70,7,1)</f>
        <v xml:space="preserve"> </v>
      </c>
      <c r="CI30" s="1509"/>
      <c r="CJ30" s="1509"/>
      <c r="CK30" s="1509"/>
      <c r="CL30" s="1509"/>
      <c r="CM30" s="1509"/>
      <c r="CN30" s="1509" t="str">
        <f>MID(SUVAHAVUJ!AF70,8,1)</f>
        <v xml:space="preserve"> </v>
      </c>
      <c r="CO30" s="1509"/>
      <c r="CP30" s="1509"/>
      <c r="CQ30" s="1509"/>
      <c r="CR30" s="1509"/>
      <c r="CS30" s="1509" t="str">
        <f>MID(SUVAHAVUJ!AF70,9,1)</f>
        <v xml:space="preserve"> </v>
      </c>
      <c r="CT30" s="1509"/>
      <c r="CU30" s="1509"/>
      <c r="CV30" s="1509"/>
      <c r="CW30" s="1509"/>
      <c r="CX30" s="1509"/>
      <c r="CY30" s="1509" t="str">
        <f>MID(SUVAHAVUJ!AF70,10,1)</f>
        <v xml:space="preserve"> </v>
      </c>
      <c r="CZ30" s="1509"/>
      <c r="DA30" s="1509"/>
      <c r="DB30" s="1509"/>
      <c r="DC30" s="1509"/>
      <c r="DD30" s="1509" t="str">
        <f>MID(SUVAHAVUJ!AF70,11,1)</f>
        <v>0</v>
      </c>
      <c r="DE30" s="1509"/>
      <c r="DF30" s="1509"/>
      <c r="DG30" s="1509"/>
      <c r="DH30" s="1509"/>
      <c r="DI30" s="1525"/>
      <c r="DJ30" s="1507"/>
      <c r="DK30" s="1507"/>
      <c r="DL30" s="1507"/>
      <c r="DM30" s="1507"/>
      <c r="DN30" s="1507"/>
      <c r="DO30" s="1507"/>
      <c r="DP30" s="1507"/>
      <c r="DQ30" s="1507"/>
      <c r="DR30" s="1507"/>
      <c r="DS30" s="1507"/>
      <c r="DT30" s="1507"/>
      <c r="DU30" s="1507"/>
      <c r="DV30" s="1507"/>
      <c r="DW30" s="1507"/>
      <c r="DX30" s="1507"/>
      <c r="DY30" s="1507"/>
      <c r="DZ30" s="1507"/>
      <c r="EA30" s="1507"/>
      <c r="EB30" s="1507"/>
      <c r="EC30" s="1507"/>
      <c r="ED30" s="1507"/>
      <c r="EE30" s="1507"/>
      <c r="EF30" s="1507"/>
      <c r="EG30" s="1507"/>
      <c r="EH30" s="1507"/>
      <c r="EI30" s="1507"/>
      <c r="EJ30" s="1507"/>
      <c r="EK30" s="1507"/>
      <c r="EL30" s="1507"/>
      <c r="EM30" s="1507"/>
      <c r="EN30" s="703"/>
      <c r="EO30" s="704"/>
      <c r="EP30" s="1509" t="str">
        <f>MID(SUVAHAVUJ!AG70,1,1)</f>
        <v xml:space="preserve"> </v>
      </c>
      <c r="EQ30" s="1509"/>
      <c r="ER30" s="1509"/>
      <c r="ES30" s="1509"/>
      <c r="ET30" s="1509"/>
      <c r="EU30" s="1509"/>
      <c r="EV30" s="1509" t="str">
        <f>MID(SUVAHAVUJ!AG70,2,1)</f>
        <v xml:space="preserve"> </v>
      </c>
      <c r="EW30" s="1509"/>
      <c r="EX30" s="1509"/>
      <c r="EY30" s="1509"/>
      <c r="EZ30" s="1509"/>
      <c r="FA30" s="1509" t="str">
        <f>MID(SUVAHAVUJ!AG70,3,1)</f>
        <v xml:space="preserve"> </v>
      </c>
      <c r="FB30" s="1509"/>
      <c r="FC30" s="1509"/>
      <c r="FD30" s="1509"/>
      <c r="FE30" s="1509"/>
      <c r="FF30" s="1509"/>
      <c r="FG30" s="1509" t="str">
        <f>MID(SUVAHAVUJ!AG70,4,1)</f>
        <v xml:space="preserve"> </v>
      </c>
      <c r="FH30" s="1509"/>
      <c r="FI30" s="1509"/>
      <c r="FJ30" s="1509"/>
      <c r="FK30" s="1509"/>
      <c r="FL30" s="1509" t="str">
        <f>MID(SUVAHAVUJ!AG70,5,1)</f>
        <v xml:space="preserve"> </v>
      </c>
      <c r="FM30" s="1509"/>
      <c r="FN30" s="1509"/>
      <c r="FO30" s="1509"/>
      <c r="FP30" s="1509"/>
      <c r="FQ30" s="1509"/>
      <c r="FR30" s="1509" t="str">
        <f>MID(SUVAHAVUJ!AG70,6,1)</f>
        <v xml:space="preserve"> </v>
      </c>
      <c r="FS30" s="1509"/>
      <c r="FT30" s="1509"/>
      <c r="FU30" s="1509"/>
      <c r="FV30" s="1509"/>
      <c r="FW30" s="1509" t="str">
        <f>MID(SUVAHAVUJ!AG70,7,1)</f>
        <v xml:space="preserve"> </v>
      </c>
      <c r="FX30" s="1509"/>
      <c r="FY30" s="1509"/>
      <c r="FZ30" s="1509"/>
      <c r="GA30" s="1509"/>
      <c r="GB30" s="1509"/>
      <c r="GC30" s="1509" t="str">
        <f>MID(SUVAHAVUJ!AG70,8,1)</f>
        <v xml:space="preserve"> </v>
      </c>
      <c r="GD30" s="1509"/>
      <c r="GE30" s="1509"/>
      <c r="GF30" s="1509"/>
      <c r="GG30" s="1509"/>
      <c r="GH30" s="1509" t="str">
        <f>MID(SUVAHAVUJ!AG70,9,1)</f>
        <v xml:space="preserve"> </v>
      </c>
      <c r="GI30" s="1509"/>
      <c r="GJ30" s="1509"/>
      <c r="GK30" s="1509"/>
      <c r="GL30" s="1509"/>
      <c r="GM30" s="1509"/>
      <c r="GN30" s="1509" t="str">
        <f>MID(SUVAHAVUJ!AG70,10,1)</f>
        <v xml:space="preserve"> </v>
      </c>
      <c r="GO30" s="1509"/>
      <c r="GP30" s="1509"/>
      <c r="GQ30" s="1509"/>
      <c r="GR30" s="1509"/>
      <c r="GS30" s="1516" t="str">
        <f>MID(SUVAHAVUJ!AG70,11,1)</f>
        <v>0</v>
      </c>
      <c r="GT30" s="1516"/>
      <c r="GU30" s="1516"/>
      <c r="GV30" s="1516"/>
      <c r="GW30" s="1522"/>
    </row>
    <row r="31" spans="2:205" s="691" customFormat="1" ht="23.25" customHeight="1">
      <c r="B31" s="1548" t="s">
        <v>2503</v>
      </c>
      <c r="C31" s="1549"/>
      <c r="D31" s="1549"/>
      <c r="E31" s="1549"/>
      <c r="F31" s="1549"/>
      <c r="G31" s="1549"/>
      <c r="H31" s="1549"/>
      <c r="I31" s="1549"/>
      <c r="J31" s="1549"/>
      <c r="K31" s="1550"/>
      <c r="L31" s="1546" t="s">
        <v>3401</v>
      </c>
      <c r="M31" s="1546"/>
      <c r="N31" s="1546"/>
      <c r="O31" s="1546"/>
      <c r="P31" s="1546"/>
      <c r="Q31" s="1546"/>
      <c r="R31" s="1546"/>
      <c r="S31" s="1546"/>
      <c r="T31" s="1546"/>
      <c r="U31" s="1546"/>
      <c r="V31" s="1546"/>
      <c r="W31" s="1546"/>
      <c r="X31" s="1546"/>
      <c r="Y31" s="1546"/>
      <c r="Z31" s="1546"/>
      <c r="AA31" s="1546"/>
      <c r="AB31" s="1546"/>
      <c r="AC31" s="1546"/>
      <c r="AD31" s="1546"/>
      <c r="AE31" s="1546"/>
      <c r="AF31" s="1546"/>
      <c r="AG31" s="1546"/>
      <c r="AH31" s="1546"/>
      <c r="AI31" s="1546"/>
      <c r="AJ31" s="1546"/>
      <c r="AK31" s="1546"/>
      <c r="AL31" s="1546"/>
      <c r="AM31" s="1546"/>
      <c r="AN31" s="1546"/>
      <c r="AO31" s="1546"/>
      <c r="AP31" s="1546"/>
      <c r="AQ31" s="1520" t="s">
        <v>789</v>
      </c>
      <c r="AR31" s="1520"/>
      <c r="AS31" s="1520"/>
      <c r="AT31" s="1520"/>
      <c r="AU31" s="1520"/>
      <c r="AV31" s="1520"/>
      <c r="AW31" s="1520"/>
      <c r="AX31" s="1520"/>
      <c r="AY31" s="703"/>
      <c r="AZ31" s="704"/>
      <c r="BA31" s="1509" t="str">
        <f>MID(SUVAHAVUJ!AD71,1,1)</f>
        <v xml:space="preserve"> </v>
      </c>
      <c r="BB31" s="1509"/>
      <c r="BC31" s="1509"/>
      <c r="BD31" s="1509"/>
      <c r="BE31" s="1509"/>
      <c r="BF31" s="1509"/>
      <c r="BG31" s="1509" t="str">
        <f>MID(SUVAHAVUJ!AD71,2,1)</f>
        <v xml:space="preserve"> </v>
      </c>
      <c r="BH31" s="1509"/>
      <c r="BI31" s="1509"/>
      <c r="BJ31" s="1509"/>
      <c r="BK31" s="1509"/>
      <c r="BL31" s="1509" t="str">
        <f>MID(SUVAHAVUJ!AD71,3,1)</f>
        <v xml:space="preserve"> </v>
      </c>
      <c r="BM31" s="1509"/>
      <c r="BN31" s="1509"/>
      <c r="BO31" s="1509"/>
      <c r="BP31" s="1509"/>
      <c r="BQ31" s="1509"/>
      <c r="BR31" s="1509" t="str">
        <f>MID(SUVAHAVUJ!AD71,4,1)</f>
        <v xml:space="preserve"> </v>
      </c>
      <c r="BS31" s="1509"/>
      <c r="BT31" s="1509"/>
      <c r="BU31" s="1509"/>
      <c r="BV31" s="1509"/>
      <c r="BW31" s="1509" t="str">
        <f>MID(SUVAHAVUJ!AD71,5,1)</f>
        <v xml:space="preserve"> </v>
      </c>
      <c r="BX31" s="1509"/>
      <c r="BY31" s="1509"/>
      <c r="BZ31" s="1509"/>
      <c r="CA31" s="1509"/>
      <c r="CB31" s="1509"/>
      <c r="CC31" s="1509" t="str">
        <f>MID(SUVAHAVUJ!AD71,6,1)</f>
        <v xml:space="preserve"> </v>
      </c>
      <c r="CD31" s="1509"/>
      <c r="CE31" s="1509"/>
      <c r="CF31" s="1509"/>
      <c r="CG31" s="1509"/>
      <c r="CH31" s="1509" t="str">
        <f>MID(SUVAHAVUJ!AD71,7,1)</f>
        <v xml:space="preserve"> </v>
      </c>
      <c r="CI31" s="1509"/>
      <c r="CJ31" s="1509"/>
      <c r="CK31" s="1509"/>
      <c r="CL31" s="1509"/>
      <c r="CM31" s="1509"/>
      <c r="CN31" s="1509" t="str">
        <f>MID(SUVAHAVUJ!AD71,8,1)</f>
        <v xml:space="preserve"> </v>
      </c>
      <c r="CO31" s="1509"/>
      <c r="CP31" s="1509"/>
      <c r="CQ31" s="1509"/>
      <c r="CR31" s="1509"/>
      <c r="CS31" s="1509" t="str">
        <f>MID(SUVAHAVUJ!AD71,9,1)</f>
        <v xml:space="preserve"> </v>
      </c>
      <c r="CT31" s="1509"/>
      <c r="CU31" s="1509"/>
      <c r="CV31" s="1509"/>
      <c r="CW31" s="1509"/>
      <c r="CX31" s="1509"/>
      <c r="CY31" s="1509" t="str">
        <f>MID(SUVAHAVUJ!AD71,10,1)</f>
        <v xml:space="preserve"> </v>
      </c>
      <c r="CZ31" s="1509"/>
      <c r="DA31" s="1509"/>
      <c r="DB31" s="1509"/>
      <c r="DC31" s="1509"/>
      <c r="DD31" s="1509" t="str">
        <f>MID(SUVAHAVUJ!AD71,11,1)</f>
        <v>0</v>
      </c>
      <c r="DE31" s="1509"/>
      <c r="DF31" s="1509"/>
      <c r="DG31" s="1509"/>
      <c r="DH31" s="1509"/>
      <c r="DI31" s="1525"/>
      <c r="DJ31" s="703"/>
      <c r="DK31" s="704"/>
      <c r="DL31" s="1509" t="str">
        <f>MID(SUVAHAVUJ!AE71,1,1)</f>
        <v xml:space="preserve"> </v>
      </c>
      <c r="DM31" s="1509"/>
      <c r="DN31" s="1509"/>
      <c r="DO31" s="1509"/>
      <c r="DP31" s="1509"/>
      <c r="DQ31" s="1509"/>
      <c r="DR31" s="1509" t="str">
        <f>MID(SUVAHAVUJ!AE71,2,1)</f>
        <v xml:space="preserve"> </v>
      </c>
      <c r="DS31" s="1509"/>
      <c r="DT31" s="1509"/>
      <c r="DU31" s="1509"/>
      <c r="DV31" s="1509"/>
      <c r="DW31" s="1509" t="str">
        <f>MID(SUVAHAVUJ!AE71,3,1)</f>
        <v xml:space="preserve"> </v>
      </c>
      <c r="DX31" s="1509"/>
      <c r="DY31" s="1509"/>
      <c r="DZ31" s="1509"/>
      <c r="EA31" s="1509"/>
      <c r="EB31" s="1509"/>
      <c r="EC31" s="1509" t="str">
        <f>MID(SUVAHAVUJ!AE71,4,1)</f>
        <v xml:space="preserve"> </v>
      </c>
      <c r="ED31" s="1509"/>
      <c r="EE31" s="1509"/>
      <c r="EF31" s="1509"/>
      <c r="EG31" s="1509"/>
      <c r="EH31" s="1509" t="str">
        <f>MID(SUVAHAVUJ!AE71,5,1)</f>
        <v xml:space="preserve"> </v>
      </c>
      <c r="EI31" s="1509"/>
      <c r="EJ31" s="1509"/>
      <c r="EK31" s="1509"/>
      <c r="EL31" s="1509"/>
      <c r="EM31" s="1509"/>
      <c r="EN31" s="1509" t="str">
        <f>MID(SUVAHAVUJ!AE71,6,1)</f>
        <v xml:space="preserve"> </v>
      </c>
      <c r="EO31" s="1509"/>
      <c r="EP31" s="1509"/>
      <c r="EQ31" s="1509"/>
      <c r="ER31" s="1509"/>
      <c r="ES31" s="1509" t="str">
        <f>MID(SUVAHAVUJ!AE71,7,1)</f>
        <v xml:space="preserve"> </v>
      </c>
      <c r="ET31" s="1509"/>
      <c r="EU31" s="1509"/>
      <c r="EV31" s="1509"/>
      <c r="EW31" s="1509"/>
      <c r="EX31" s="1509"/>
      <c r="EY31" s="1509" t="str">
        <f>MID(SUVAHAVUJ!AE71,8,1)</f>
        <v xml:space="preserve"> </v>
      </c>
      <c r="EZ31" s="1509"/>
      <c r="FA31" s="1509"/>
      <c r="FB31" s="1509"/>
      <c r="FC31" s="1509"/>
      <c r="FD31" s="1509" t="str">
        <f>MID(SUVAHAVUJ!AE71,9,1)</f>
        <v xml:space="preserve"> </v>
      </c>
      <c r="FE31" s="1509"/>
      <c r="FF31" s="1509"/>
      <c r="FG31" s="1509"/>
      <c r="FH31" s="1509"/>
      <c r="FI31" s="1509"/>
      <c r="FJ31" s="1509" t="str">
        <f>MID(SUVAHAVUJ!AE71,10,1)</f>
        <v xml:space="preserve"> </v>
      </c>
      <c r="FK31" s="1509"/>
      <c r="FL31" s="1509"/>
      <c r="FM31" s="1509"/>
      <c r="FN31" s="1509"/>
      <c r="FO31" s="1516" t="str">
        <f>MID(SUVAHAVUJ!AE71,11,1)</f>
        <v>0</v>
      </c>
      <c r="FP31" s="1516"/>
      <c r="FQ31" s="1516"/>
      <c r="FR31" s="1516"/>
      <c r="FS31" s="1522"/>
      <c r="FT31" s="1506"/>
      <c r="FU31" s="1506"/>
      <c r="FV31" s="1506"/>
      <c r="FW31" s="1506"/>
      <c r="FX31" s="1506"/>
      <c r="FY31" s="1506"/>
      <c r="FZ31" s="1506"/>
      <c r="GA31" s="1506"/>
      <c r="GB31" s="1506"/>
      <c r="GC31" s="1506"/>
      <c r="GD31" s="1506"/>
      <c r="GE31" s="1506"/>
      <c r="GF31" s="1506"/>
      <c r="GG31" s="1506"/>
      <c r="GH31" s="1506"/>
      <c r="GI31" s="1506"/>
      <c r="GJ31" s="1506"/>
      <c r="GK31" s="1506"/>
      <c r="GL31" s="1506"/>
      <c r="GM31" s="1506"/>
      <c r="GN31" s="1506"/>
      <c r="GO31" s="1506"/>
      <c r="GP31" s="1506"/>
      <c r="GQ31" s="1506"/>
      <c r="GR31" s="1506"/>
      <c r="GS31" s="1506"/>
      <c r="GT31" s="1506"/>
      <c r="GU31" s="1506"/>
      <c r="GV31" s="1506"/>
      <c r="GW31" s="1506"/>
    </row>
    <row r="32" spans="2:205" ht="23.25" customHeight="1">
      <c r="B32" s="1551"/>
      <c r="C32" s="1552"/>
      <c r="D32" s="1552"/>
      <c r="E32" s="1552"/>
      <c r="F32" s="1552"/>
      <c r="G32" s="1552"/>
      <c r="H32" s="1552"/>
      <c r="I32" s="1552"/>
      <c r="J32" s="1552"/>
      <c r="K32" s="1553"/>
      <c r="L32" s="1546"/>
      <c r="M32" s="1546"/>
      <c r="N32" s="1546"/>
      <c r="O32" s="1546"/>
      <c r="P32" s="1546"/>
      <c r="Q32" s="1546"/>
      <c r="R32" s="1546"/>
      <c r="S32" s="1546"/>
      <c r="T32" s="1546"/>
      <c r="U32" s="1546"/>
      <c r="V32" s="1546"/>
      <c r="W32" s="1546"/>
      <c r="X32" s="1546"/>
      <c r="Y32" s="1546"/>
      <c r="Z32" s="1546"/>
      <c r="AA32" s="1546"/>
      <c r="AB32" s="1546"/>
      <c r="AC32" s="1546"/>
      <c r="AD32" s="1546"/>
      <c r="AE32" s="1546"/>
      <c r="AF32" s="1546"/>
      <c r="AG32" s="1546"/>
      <c r="AH32" s="1546"/>
      <c r="AI32" s="1546"/>
      <c r="AJ32" s="1546"/>
      <c r="AK32" s="1546"/>
      <c r="AL32" s="1546"/>
      <c r="AM32" s="1546"/>
      <c r="AN32" s="1546"/>
      <c r="AO32" s="1546"/>
      <c r="AP32" s="1546"/>
      <c r="AQ32" s="1520"/>
      <c r="AR32" s="1520"/>
      <c r="AS32" s="1520"/>
      <c r="AT32" s="1520"/>
      <c r="AU32" s="1520"/>
      <c r="AV32" s="1520"/>
      <c r="AW32" s="1520"/>
      <c r="AX32" s="1520"/>
      <c r="AY32" s="703"/>
      <c r="AZ32" s="704"/>
      <c r="BA32" s="1509" t="str">
        <f>MID(SUVAHAVUJ!AF71,1,1)</f>
        <v xml:space="preserve"> </v>
      </c>
      <c r="BB32" s="1509"/>
      <c r="BC32" s="1509"/>
      <c r="BD32" s="1509"/>
      <c r="BE32" s="1509"/>
      <c r="BF32" s="1509"/>
      <c r="BG32" s="1509" t="str">
        <f>MID(SUVAHAVUJ!AF71,2,1)</f>
        <v xml:space="preserve"> </v>
      </c>
      <c r="BH32" s="1509"/>
      <c r="BI32" s="1509"/>
      <c r="BJ32" s="1509"/>
      <c r="BK32" s="1509"/>
      <c r="BL32" s="1509" t="str">
        <f>MID(SUVAHAVUJ!AF71,3,1)</f>
        <v xml:space="preserve"> </v>
      </c>
      <c r="BM32" s="1509"/>
      <c r="BN32" s="1509"/>
      <c r="BO32" s="1509"/>
      <c r="BP32" s="1509"/>
      <c r="BQ32" s="1509"/>
      <c r="BR32" s="1509" t="str">
        <f>MID(SUVAHAVUJ!AF71,4,1)</f>
        <v xml:space="preserve"> </v>
      </c>
      <c r="BS32" s="1509"/>
      <c r="BT32" s="1509"/>
      <c r="BU32" s="1509"/>
      <c r="BV32" s="1509"/>
      <c r="BW32" s="1509" t="str">
        <f>MID(SUVAHAVUJ!AF71,5,1)</f>
        <v xml:space="preserve"> </v>
      </c>
      <c r="BX32" s="1509"/>
      <c r="BY32" s="1509"/>
      <c r="BZ32" s="1509"/>
      <c r="CA32" s="1509"/>
      <c r="CB32" s="1509"/>
      <c r="CC32" s="1509" t="str">
        <f>MID(SUVAHAVUJ!AF71,6,1)</f>
        <v xml:space="preserve"> </v>
      </c>
      <c r="CD32" s="1509"/>
      <c r="CE32" s="1509"/>
      <c r="CF32" s="1509"/>
      <c r="CG32" s="1509"/>
      <c r="CH32" s="1509" t="str">
        <f>MID(SUVAHAVUJ!AF71,7,1)</f>
        <v xml:space="preserve"> </v>
      </c>
      <c r="CI32" s="1509"/>
      <c r="CJ32" s="1509"/>
      <c r="CK32" s="1509"/>
      <c r="CL32" s="1509"/>
      <c r="CM32" s="1509"/>
      <c r="CN32" s="1509" t="str">
        <f>MID(SUVAHAVUJ!AF71,8,1)</f>
        <v xml:space="preserve"> </v>
      </c>
      <c r="CO32" s="1509"/>
      <c r="CP32" s="1509"/>
      <c r="CQ32" s="1509"/>
      <c r="CR32" s="1509"/>
      <c r="CS32" s="1509" t="str">
        <f>MID(SUVAHAVUJ!AF71,9,1)</f>
        <v xml:space="preserve"> </v>
      </c>
      <c r="CT32" s="1509"/>
      <c r="CU32" s="1509"/>
      <c r="CV32" s="1509"/>
      <c r="CW32" s="1509"/>
      <c r="CX32" s="1509"/>
      <c r="CY32" s="1509" t="str">
        <f>MID(SUVAHAVUJ!AF71,10,1)</f>
        <v xml:space="preserve"> </v>
      </c>
      <c r="CZ32" s="1509"/>
      <c r="DA32" s="1509"/>
      <c r="DB32" s="1509"/>
      <c r="DC32" s="1509"/>
      <c r="DD32" s="1509" t="str">
        <f>MID(SUVAHAVUJ!AF71,11,1)</f>
        <v>0</v>
      </c>
      <c r="DE32" s="1509"/>
      <c r="DF32" s="1509"/>
      <c r="DG32" s="1509"/>
      <c r="DH32" s="1509"/>
      <c r="DI32" s="1525"/>
      <c r="DJ32" s="1507"/>
      <c r="DK32" s="1507"/>
      <c r="DL32" s="1507"/>
      <c r="DM32" s="1507"/>
      <c r="DN32" s="1507"/>
      <c r="DO32" s="1507"/>
      <c r="DP32" s="1507"/>
      <c r="DQ32" s="1507"/>
      <c r="DR32" s="1507"/>
      <c r="DS32" s="1507"/>
      <c r="DT32" s="1507"/>
      <c r="DU32" s="1507"/>
      <c r="DV32" s="1507"/>
      <c r="DW32" s="1507"/>
      <c r="DX32" s="1507"/>
      <c r="DY32" s="1507"/>
      <c r="DZ32" s="1507"/>
      <c r="EA32" s="1507"/>
      <c r="EB32" s="1507"/>
      <c r="EC32" s="1507"/>
      <c r="ED32" s="1507"/>
      <c r="EE32" s="1507"/>
      <c r="EF32" s="1507"/>
      <c r="EG32" s="1507"/>
      <c r="EH32" s="1507"/>
      <c r="EI32" s="1507"/>
      <c r="EJ32" s="1507"/>
      <c r="EK32" s="1507"/>
      <c r="EL32" s="1507"/>
      <c r="EM32" s="1507"/>
      <c r="EN32" s="703"/>
      <c r="EO32" s="704"/>
      <c r="EP32" s="1509" t="str">
        <f>MID(SUVAHAVUJ!AG71,1,1)</f>
        <v xml:space="preserve"> </v>
      </c>
      <c r="EQ32" s="1509"/>
      <c r="ER32" s="1509"/>
      <c r="ES32" s="1509"/>
      <c r="ET32" s="1509"/>
      <c r="EU32" s="1509"/>
      <c r="EV32" s="1509" t="str">
        <f>MID(SUVAHAVUJ!AG71,2,1)</f>
        <v xml:space="preserve"> </v>
      </c>
      <c r="EW32" s="1509"/>
      <c r="EX32" s="1509"/>
      <c r="EY32" s="1509"/>
      <c r="EZ32" s="1509"/>
      <c r="FA32" s="1509" t="str">
        <f>MID(SUVAHAVUJ!AG71,3,1)</f>
        <v xml:space="preserve"> </v>
      </c>
      <c r="FB32" s="1509"/>
      <c r="FC32" s="1509"/>
      <c r="FD32" s="1509"/>
      <c r="FE32" s="1509"/>
      <c r="FF32" s="1509"/>
      <c r="FG32" s="1509" t="str">
        <f>MID(SUVAHAVUJ!AG71,4,1)</f>
        <v xml:space="preserve"> </v>
      </c>
      <c r="FH32" s="1509"/>
      <c r="FI32" s="1509"/>
      <c r="FJ32" s="1509"/>
      <c r="FK32" s="1509"/>
      <c r="FL32" s="1509" t="str">
        <f>MID(SUVAHAVUJ!AG71,5,1)</f>
        <v xml:space="preserve"> </v>
      </c>
      <c r="FM32" s="1509"/>
      <c r="FN32" s="1509"/>
      <c r="FO32" s="1509"/>
      <c r="FP32" s="1509"/>
      <c r="FQ32" s="1509"/>
      <c r="FR32" s="1509" t="str">
        <f>MID(SUVAHAVUJ!AG71,6,1)</f>
        <v xml:space="preserve"> </v>
      </c>
      <c r="FS32" s="1509"/>
      <c r="FT32" s="1509"/>
      <c r="FU32" s="1509"/>
      <c r="FV32" s="1509"/>
      <c r="FW32" s="1509" t="str">
        <f>MID(SUVAHAVUJ!AG71,7,1)</f>
        <v xml:space="preserve"> </v>
      </c>
      <c r="FX32" s="1509"/>
      <c r="FY32" s="1509"/>
      <c r="FZ32" s="1509"/>
      <c r="GA32" s="1509"/>
      <c r="GB32" s="1509"/>
      <c r="GC32" s="1509" t="str">
        <f>MID(SUVAHAVUJ!AG71,8,1)</f>
        <v xml:space="preserve"> </v>
      </c>
      <c r="GD32" s="1509"/>
      <c r="GE32" s="1509"/>
      <c r="GF32" s="1509"/>
      <c r="GG32" s="1509"/>
      <c r="GH32" s="1509" t="str">
        <f>MID(SUVAHAVUJ!AG71,9,1)</f>
        <v xml:space="preserve"> </v>
      </c>
      <c r="GI32" s="1509"/>
      <c r="GJ32" s="1509"/>
      <c r="GK32" s="1509"/>
      <c r="GL32" s="1509"/>
      <c r="GM32" s="1509"/>
      <c r="GN32" s="1509" t="str">
        <f>MID(SUVAHAVUJ!AG71,10,1)</f>
        <v xml:space="preserve"> </v>
      </c>
      <c r="GO32" s="1509"/>
      <c r="GP32" s="1509"/>
      <c r="GQ32" s="1509"/>
      <c r="GR32" s="1509"/>
      <c r="GS32" s="1516" t="str">
        <f>MID(SUVAHAVUJ!AG71,11,1)</f>
        <v>0</v>
      </c>
      <c r="GT32" s="1516"/>
      <c r="GU32" s="1516"/>
      <c r="GV32" s="1516"/>
      <c r="GW32" s="1522"/>
    </row>
    <row r="33" spans="1:205" s="691" customFormat="1" ht="23.25" customHeight="1">
      <c r="B33" s="1548" t="s">
        <v>2506</v>
      </c>
      <c r="C33" s="1549"/>
      <c r="D33" s="1549"/>
      <c r="E33" s="1549"/>
      <c r="F33" s="1549"/>
      <c r="G33" s="1549"/>
      <c r="H33" s="1549"/>
      <c r="I33" s="1549"/>
      <c r="J33" s="1549"/>
      <c r="K33" s="1550"/>
      <c r="L33" s="1546" t="s">
        <v>3400</v>
      </c>
      <c r="M33" s="1546"/>
      <c r="N33" s="1546"/>
      <c r="O33" s="1546"/>
      <c r="P33" s="1546"/>
      <c r="Q33" s="1546"/>
      <c r="R33" s="1546"/>
      <c r="S33" s="1546"/>
      <c r="T33" s="1546"/>
      <c r="U33" s="1546"/>
      <c r="V33" s="1546"/>
      <c r="W33" s="1546"/>
      <c r="X33" s="1546"/>
      <c r="Y33" s="1546"/>
      <c r="Z33" s="1546"/>
      <c r="AA33" s="1546"/>
      <c r="AB33" s="1546"/>
      <c r="AC33" s="1546"/>
      <c r="AD33" s="1546"/>
      <c r="AE33" s="1546"/>
      <c r="AF33" s="1546"/>
      <c r="AG33" s="1546"/>
      <c r="AH33" s="1546"/>
      <c r="AI33" s="1546"/>
      <c r="AJ33" s="1546"/>
      <c r="AK33" s="1546"/>
      <c r="AL33" s="1546"/>
      <c r="AM33" s="1546"/>
      <c r="AN33" s="1546"/>
      <c r="AO33" s="1546"/>
      <c r="AP33" s="1546"/>
      <c r="AQ33" s="1520" t="s">
        <v>804</v>
      </c>
      <c r="AR33" s="1520"/>
      <c r="AS33" s="1520"/>
      <c r="AT33" s="1520"/>
      <c r="AU33" s="1520"/>
      <c r="AV33" s="1520"/>
      <c r="AW33" s="1520"/>
      <c r="AX33" s="1520"/>
      <c r="AY33" s="703"/>
      <c r="AZ33" s="704"/>
      <c r="BA33" s="1509" t="str">
        <f>MID(SUVAHAVUJ!AD72,1,1)</f>
        <v xml:space="preserve"> </v>
      </c>
      <c r="BB33" s="1509"/>
      <c r="BC33" s="1509"/>
      <c r="BD33" s="1509"/>
      <c r="BE33" s="1509"/>
      <c r="BF33" s="1509"/>
      <c r="BG33" s="1509" t="str">
        <f>MID(SUVAHAVUJ!AD72,2,1)</f>
        <v xml:space="preserve"> </v>
      </c>
      <c r="BH33" s="1509"/>
      <c r="BI33" s="1509"/>
      <c r="BJ33" s="1509"/>
      <c r="BK33" s="1509"/>
      <c r="BL33" s="1509" t="str">
        <f>MID(SUVAHAVUJ!AD72,3,1)</f>
        <v xml:space="preserve"> </v>
      </c>
      <c r="BM33" s="1509"/>
      <c r="BN33" s="1509"/>
      <c r="BO33" s="1509"/>
      <c r="BP33" s="1509"/>
      <c r="BQ33" s="1509"/>
      <c r="BR33" s="1509" t="str">
        <f>MID(SUVAHAVUJ!AD72,4,1)</f>
        <v xml:space="preserve"> </v>
      </c>
      <c r="BS33" s="1509"/>
      <c r="BT33" s="1509"/>
      <c r="BU33" s="1509"/>
      <c r="BV33" s="1509"/>
      <c r="BW33" s="1509" t="str">
        <f>MID(SUVAHAVUJ!AD72,5,1)</f>
        <v xml:space="preserve"> </v>
      </c>
      <c r="BX33" s="1509"/>
      <c r="BY33" s="1509"/>
      <c r="BZ33" s="1509"/>
      <c r="CA33" s="1509"/>
      <c r="CB33" s="1509"/>
      <c r="CC33" s="1509" t="str">
        <f>MID(SUVAHAVUJ!AD72,6,1)</f>
        <v xml:space="preserve"> </v>
      </c>
      <c r="CD33" s="1509"/>
      <c r="CE33" s="1509"/>
      <c r="CF33" s="1509"/>
      <c r="CG33" s="1509"/>
      <c r="CH33" s="1509" t="str">
        <f>MID(SUVAHAVUJ!AD72,7,1)</f>
        <v xml:space="preserve"> </v>
      </c>
      <c r="CI33" s="1509"/>
      <c r="CJ33" s="1509"/>
      <c r="CK33" s="1509"/>
      <c r="CL33" s="1509"/>
      <c r="CM33" s="1509"/>
      <c r="CN33" s="1509" t="str">
        <f>MID(SUVAHAVUJ!AD72,8,1)</f>
        <v xml:space="preserve"> </v>
      </c>
      <c r="CO33" s="1509"/>
      <c r="CP33" s="1509"/>
      <c r="CQ33" s="1509"/>
      <c r="CR33" s="1509"/>
      <c r="CS33" s="1509" t="str">
        <f>MID(SUVAHAVUJ!AD72,9,1)</f>
        <v xml:space="preserve"> </v>
      </c>
      <c r="CT33" s="1509"/>
      <c r="CU33" s="1509"/>
      <c r="CV33" s="1509"/>
      <c r="CW33" s="1509"/>
      <c r="CX33" s="1509"/>
      <c r="CY33" s="1509" t="str">
        <f>MID(SUVAHAVUJ!AD72,10,1)</f>
        <v xml:space="preserve"> </v>
      </c>
      <c r="CZ33" s="1509"/>
      <c r="DA33" s="1509"/>
      <c r="DB33" s="1509"/>
      <c r="DC33" s="1509"/>
      <c r="DD33" s="1509" t="str">
        <f>MID(SUVAHAVUJ!AD72,11,1)</f>
        <v>0</v>
      </c>
      <c r="DE33" s="1509"/>
      <c r="DF33" s="1509"/>
      <c r="DG33" s="1509"/>
      <c r="DH33" s="1509"/>
      <c r="DI33" s="1525"/>
      <c r="DJ33" s="703"/>
      <c r="DK33" s="704"/>
      <c r="DL33" s="1509" t="str">
        <f>MID(SUVAHAVUJ!AE72,1,1)</f>
        <v xml:space="preserve"> </v>
      </c>
      <c r="DM33" s="1509"/>
      <c r="DN33" s="1509"/>
      <c r="DO33" s="1509"/>
      <c r="DP33" s="1509"/>
      <c r="DQ33" s="1509"/>
      <c r="DR33" s="1509" t="str">
        <f>MID(SUVAHAVUJ!AE72,2,1)</f>
        <v xml:space="preserve"> </v>
      </c>
      <c r="DS33" s="1509"/>
      <c r="DT33" s="1509"/>
      <c r="DU33" s="1509"/>
      <c r="DV33" s="1509"/>
      <c r="DW33" s="1509" t="str">
        <f>MID(SUVAHAVUJ!AE72,3,1)</f>
        <v xml:space="preserve"> </v>
      </c>
      <c r="DX33" s="1509"/>
      <c r="DY33" s="1509"/>
      <c r="DZ33" s="1509"/>
      <c r="EA33" s="1509"/>
      <c r="EB33" s="1509"/>
      <c r="EC33" s="1509" t="str">
        <f>MID(SUVAHAVUJ!AE72,4,1)</f>
        <v xml:space="preserve"> </v>
      </c>
      <c r="ED33" s="1509"/>
      <c r="EE33" s="1509"/>
      <c r="EF33" s="1509"/>
      <c r="EG33" s="1509"/>
      <c r="EH33" s="1509" t="str">
        <f>MID(SUVAHAVUJ!AE72,5,1)</f>
        <v xml:space="preserve"> </v>
      </c>
      <c r="EI33" s="1509"/>
      <c r="EJ33" s="1509"/>
      <c r="EK33" s="1509"/>
      <c r="EL33" s="1509"/>
      <c r="EM33" s="1509"/>
      <c r="EN33" s="1509" t="str">
        <f>MID(SUVAHAVUJ!AE72,6,1)</f>
        <v xml:space="preserve"> </v>
      </c>
      <c r="EO33" s="1509"/>
      <c r="EP33" s="1509"/>
      <c r="EQ33" s="1509"/>
      <c r="ER33" s="1509"/>
      <c r="ES33" s="1509" t="str">
        <f>MID(SUVAHAVUJ!AE72,7,1)</f>
        <v xml:space="preserve"> </v>
      </c>
      <c r="ET33" s="1509"/>
      <c r="EU33" s="1509"/>
      <c r="EV33" s="1509"/>
      <c r="EW33" s="1509"/>
      <c r="EX33" s="1509"/>
      <c r="EY33" s="1509" t="str">
        <f>MID(SUVAHAVUJ!AE72,8,1)</f>
        <v xml:space="preserve"> </v>
      </c>
      <c r="EZ33" s="1509"/>
      <c r="FA33" s="1509"/>
      <c r="FB33" s="1509"/>
      <c r="FC33" s="1509"/>
      <c r="FD33" s="1509" t="str">
        <f>MID(SUVAHAVUJ!AE72,9,1)</f>
        <v xml:space="preserve"> </v>
      </c>
      <c r="FE33" s="1509"/>
      <c r="FF33" s="1509"/>
      <c r="FG33" s="1509"/>
      <c r="FH33" s="1509"/>
      <c r="FI33" s="1509"/>
      <c r="FJ33" s="1509" t="str">
        <f>MID(SUVAHAVUJ!AE72,10,1)</f>
        <v xml:space="preserve"> </v>
      </c>
      <c r="FK33" s="1509"/>
      <c r="FL33" s="1509"/>
      <c r="FM33" s="1509"/>
      <c r="FN33" s="1509"/>
      <c r="FO33" s="1516" t="str">
        <f>MID(SUVAHAVUJ!AE72,11,1)</f>
        <v>0</v>
      </c>
      <c r="FP33" s="1516"/>
      <c r="FQ33" s="1516"/>
      <c r="FR33" s="1516"/>
      <c r="FS33" s="1522"/>
      <c r="FT33" s="1506"/>
      <c r="FU33" s="1506"/>
      <c r="FV33" s="1506"/>
      <c r="FW33" s="1506"/>
      <c r="FX33" s="1506"/>
      <c r="FY33" s="1506"/>
      <c r="FZ33" s="1506"/>
      <c r="GA33" s="1506"/>
      <c r="GB33" s="1506"/>
      <c r="GC33" s="1506"/>
      <c r="GD33" s="1506"/>
      <c r="GE33" s="1506"/>
      <c r="GF33" s="1506"/>
      <c r="GG33" s="1506"/>
      <c r="GH33" s="1506"/>
      <c r="GI33" s="1506"/>
      <c r="GJ33" s="1506"/>
      <c r="GK33" s="1506"/>
      <c r="GL33" s="1506"/>
      <c r="GM33" s="1506"/>
      <c r="GN33" s="1506"/>
      <c r="GO33" s="1506"/>
      <c r="GP33" s="1506"/>
      <c r="GQ33" s="1506"/>
      <c r="GR33" s="1506"/>
      <c r="GS33" s="1506"/>
      <c r="GT33" s="1506"/>
      <c r="GU33" s="1506"/>
      <c r="GV33" s="1506"/>
      <c r="GW33" s="1506"/>
    </row>
    <row r="34" spans="1:205" ht="23.25" customHeight="1">
      <c r="B34" s="1551"/>
      <c r="C34" s="1552"/>
      <c r="D34" s="1552"/>
      <c r="E34" s="1552"/>
      <c r="F34" s="1552"/>
      <c r="G34" s="1552"/>
      <c r="H34" s="1552"/>
      <c r="I34" s="1552"/>
      <c r="J34" s="1552"/>
      <c r="K34" s="1553"/>
      <c r="L34" s="1546"/>
      <c r="M34" s="1546"/>
      <c r="N34" s="1546"/>
      <c r="O34" s="1546"/>
      <c r="P34" s="1546"/>
      <c r="Q34" s="1546"/>
      <c r="R34" s="1546"/>
      <c r="S34" s="1546"/>
      <c r="T34" s="1546"/>
      <c r="U34" s="1546"/>
      <c r="V34" s="1546"/>
      <c r="W34" s="1546"/>
      <c r="X34" s="1546"/>
      <c r="Y34" s="1546"/>
      <c r="Z34" s="1546"/>
      <c r="AA34" s="1546"/>
      <c r="AB34" s="1546"/>
      <c r="AC34" s="1546"/>
      <c r="AD34" s="1546"/>
      <c r="AE34" s="1546"/>
      <c r="AF34" s="1546"/>
      <c r="AG34" s="1546"/>
      <c r="AH34" s="1546"/>
      <c r="AI34" s="1546"/>
      <c r="AJ34" s="1546"/>
      <c r="AK34" s="1546"/>
      <c r="AL34" s="1546"/>
      <c r="AM34" s="1546"/>
      <c r="AN34" s="1546"/>
      <c r="AO34" s="1546"/>
      <c r="AP34" s="1546"/>
      <c r="AQ34" s="1520"/>
      <c r="AR34" s="1520"/>
      <c r="AS34" s="1520"/>
      <c r="AT34" s="1520"/>
      <c r="AU34" s="1520"/>
      <c r="AV34" s="1520"/>
      <c r="AW34" s="1520"/>
      <c r="AX34" s="1520"/>
      <c r="AY34" s="703"/>
      <c r="AZ34" s="704"/>
      <c r="BA34" s="1509" t="str">
        <f>MID(SUVAHAVUJ!AF72,1,1)</f>
        <v xml:space="preserve"> </v>
      </c>
      <c r="BB34" s="1509"/>
      <c r="BC34" s="1509"/>
      <c r="BD34" s="1509"/>
      <c r="BE34" s="1509"/>
      <c r="BF34" s="1509"/>
      <c r="BG34" s="1509" t="str">
        <f>MID(SUVAHAVUJ!AF72,2,1)</f>
        <v xml:space="preserve"> </v>
      </c>
      <c r="BH34" s="1509"/>
      <c r="BI34" s="1509"/>
      <c r="BJ34" s="1509"/>
      <c r="BK34" s="1509"/>
      <c r="BL34" s="1509" t="str">
        <f>MID(SUVAHAVUJ!AF72,3,1)</f>
        <v xml:space="preserve"> </v>
      </c>
      <c r="BM34" s="1509"/>
      <c r="BN34" s="1509"/>
      <c r="BO34" s="1509"/>
      <c r="BP34" s="1509"/>
      <c r="BQ34" s="1509"/>
      <c r="BR34" s="1509" t="str">
        <f>MID(SUVAHAVUJ!AF72,4,1)</f>
        <v xml:space="preserve"> </v>
      </c>
      <c r="BS34" s="1509"/>
      <c r="BT34" s="1509"/>
      <c r="BU34" s="1509"/>
      <c r="BV34" s="1509"/>
      <c r="BW34" s="1509" t="str">
        <f>MID(SUVAHAVUJ!AF72,5,1)</f>
        <v xml:space="preserve"> </v>
      </c>
      <c r="BX34" s="1509"/>
      <c r="BY34" s="1509"/>
      <c r="BZ34" s="1509"/>
      <c r="CA34" s="1509"/>
      <c r="CB34" s="1509"/>
      <c r="CC34" s="1509" t="str">
        <f>MID(SUVAHAVUJ!AF72,6,1)</f>
        <v xml:space="preserve"> </v>
      </c>
      <c r="CD34" s="1509"/>
      <c r="CE34" s="1509"/>
      <c r="CF34" s="1509"/>
      <c r="CG34" s="1509"/>
      <c r="CH34" s="1509" t="str">
        <f>MID(SUVAHAVUJ!AF72,7,1)</f>
        <v xml:space="preserve"> </v>
      </c>
      <c r="CI34" s="1509"/>
      <c r="CJ34" s="1509"/>
      <c r="CK34" s="1509"/>
      <c r="CL34" s="1509"/>
      <c r="CM34" s="1509"/>
      <c r="CN34" s="1509" t="str">
        <f>MID(SUVAHAVUJ!AF72,8,1)</f>
        <v xml:space="preserve"> </v>
      </c>
      <c r="CO34" s="1509"/>
      <c r="CP34" s="1509"/>
      <c r="CQ34" s="1509"/>
      <c r="CR34" s="1509"/>
      <c r="CS34" s="1509" t="str">
        <f>MID(SUVAHAVUJ!AF72,9,1)</f>
        <v xml:space="preserve"> </v>
      </c>
      <c r="CT34" s="1509"/>
      <c r="CU34" s="1509"/>
      <c r="CV34" s="1509"/>
      <c r="CW34" s="1509"/>
      <c r="CX34" s="1509"/>
      <c r="CY34" s="1509" t="str">
        <f>MID(SUVAHAVUJ!AF72,10,1)</f>
        <v xml:space="preserve"> </v>
      </c>
      <c r="CZ34" s="1509"/>
      <c r="DA34" s="1509"/>
      <c r="DB34" s="1509"/>
      <c r="DC34" s="1509"/>
      <c r="DD34" s="1509" t="str">
        <f>MID(SUVAHAVUJ!AF72,11,1)</f>
        <v>0</v>
      </c>
      <c r="DE34" s="1509"/>
      <c r="DF34" s="1509"/>
      <c r="DG34" s="1509"/>
      <c r="DH34" s="1509"/>
      <c r="DI34" s="1525"/>
      <c r="DJ34" s="1507"/>
      <c r="DK34" s="1507"/>
      <c r="DL34" s="1507"/>
      <c r="DM34" s="1507"/>
      <c r="DN34" s="1507"/>
      <c r="DO34" s="1507"/>
      <c r="DP34" s="1507"/>
      <c r="DQ34" s="1507"/>
      <c r="DR34" s="1507"/>
      <c r="DS34" s="1507"/>
      <c r="DT34" s="1507"/>
      <c r="DU34" s="1507"/>
      <c r="DV34" s="1507"/>
      <c r="DW34" s="1507"/>
      <c r="DX34" s="1507"/>
      <c r="DY34" s="1507"/>
      <c r="DZ34" s="1507"/>
      <c r="EA34" s="1507"/>
      <c r="EB34" s="1507"/>
      <c r="EC34" s="1507"/>
      <c r="ED34" s="1507"/>
      <c r="EE34" s="1507"/>
      <c r="EF34" s="1507"/>
      <c r="EG34" s="1507"/>
      <c r="EH34" s="1507"/>
      <c r="EI34" s="1507"/>
      <c r="EJ34" s="1507"/>
      <c r="EK34" s="1507"/>
      <c r="EL34" s="1507"/>
      <c r="EM34" s="1507"/>
      <c r="EN34" s="703"/>
      <c r="EO34" s="704"/>
      <c r="EP34" s="1509" t="str">
        <f>MID(SUVAHAVUJ!AG72,1,1)</f>
        <v xml:space="preserve"> </v>
      </c>
      <c r="EQ34" s="1509"/>
      <c r="ER34" s="1509"/>
      <c r="ES34" s="1509"/>
      <c r="ET34" s="1509"/>
      <c r="EU34" s="1509"/>
      <c r="EV34" s="1509" t="str">
        <f>MID(SUVAHAVUJ!AG72,2,1)</f>
        <v xml:space="preserve"> </v>
      </c>
      <c r="EW34" s="1509"/>
      <c r="EX34" s="1509"/>
      <c r="EY34" s="1509"/>
      <c r="EZ34" s="1509"/>
      <c r="FA34" s="1509" t="str">
        <f>MID(SUVAHAVUJ!AG72,3,1)</f>
        <v xml:space="preserve"> </v>
      </c>
      <c r="FB34" s="1509"/>
      <c r="FC34" s="1509"/>
      <c r="FD34" s="1509"/>
      <c r="FE34" s="1509"/>
      <c r="FF34" s="1509"/>
      <c r="FG34" s="1509" t="str">
        <f>MID(SUVAHAVUJ!AG72,4,1)</f>
        <v xml:space="preserve"> </v>
      </c>
      <c r="FH34" s="1509"/>
      <c r="FI34" s="1509"/>
      <c r="FJ34" s="1509"/>
      <c r="FK34" s="1509"/>
      <c r="FL34" s="1509" t="str">
        <f>MID(SUVAHAVUJ!AG72,5,1)</f>
        <v xml:space="preserve"> </v>
      </c>
      <c r="FM34" s="1509"/>
      <c r="FN34" s="1509"/>
      <c r="FO34" s="1509"/>
      <c r="FP34" s="1509"/>
      <c r="FQ34" s="1509"/>
      <c r="FR34" s="1509" t="str">
        <f>MID(SUVAHAVUJ!AG72,6,1)</f>
        <v xml:space="preserve"> </v>
      </c>
      <c r="FS34" s="1509"/>
      <c r="FT34" s="1509"/>
      <c r="FU34" s="1509"/>
      <c r="FV34" s="1509"/>
      <c r="FW34" s="1509" t="str">
        <f>MID(SUVAHAVUJ!AG72,7,1)</f>
        <v xml:space="preserve"> </v>
      </c>
      <c r="FX34" s="1509"/>
      <c r="FY34" s="1509"/>
      <c r="FZ34" s="1509"/>
      <c r="GA34" s="1509"/>
      <c r="GB34" s="1509"/>
      <c r="GC34" s="1509" t="str">
        <f>MID(SUVAHAVUJ!AG72,8,1)</f>
        <v xml:space="preserve"> </v>
      </c>
      <c r="GD34" s="1509"/>
      <c r="GE34" s="1509"/>
      <c r="GF34" s="1509"/>
      <c r="GG34" s="1509"/>
      <c r="GH34" s="1509" t="str">
        <f>MID(SUVAHAVUJ!AG72,9,1)</f>
        <v xml:space="preserve"> </v>
      </c>
      <c r="GI34" s="1509"/>
      <c r="GJ34" s="1509"/>
      <c r="GK34" s="1509"/>
      <c r="GL34" s="1509"/>
      <c r="GM34" s="1509"/>
      <c r="GN34" s="1509" t="str">
        <f>MID(SUVAHAVUJ!AG72,10,1)</f>
        <v xml:space="preserve"> </v>
      </c>
      <c r="GO34" s="1509"/>
      <c r="GP34" s="1509"/>
      <c r="GQ34" s="1509"/>
      <c r="GR34" s="1509"/>
      <c r="GS34" s="1516" t="str">
        <f>MID(SUVAHAVUJ!AG72,11,1)</f>
        <v>0</v>
      </c>
      <c r="GT34" s="1516"/>
      <c r="GU34" s="1516"/>
      <c r="GV34" s="1516"/>
      <c r="GW34" s="1522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5:AM55"/>
  <sheetViews>
    <sheetView workbookViewId="0"/>
  </sheetViews>
  <sheetFormatPr defaultRowHeight="11.25"/>
  <cols>
    <col min="1" max="1" width="1.42578125" style="154" customWidth="1"/>
    <col min="2" max="17" width="2.42578125" style="154" customWidth="1"/>
    <col min="18" max="18" width="2.140625" style="154" customWidth="1"/>
    <col min="19" max="38" width="2.42578125" style="154" customWidth="1"/>
    <col min="39" max="39" width="1.42578125" style="154" customWidth="1"/>
    <col min="40" max="16384" width="9.140625" style="154"/>
  </cols>
  <sheetData>
    <row r="5" spans="1:39" ht="12.75" customHeight="1">
      <c r="L5" s="155"/>
      <c r="M5" s="156"/>
      <c r="N5" s="156"/>
      <c r="O5" s="156"/>
      <c r="P5" s="156"/>
      <c r="Q5" s="156"/>
      <c r="R5" s="156"/>
      <c r="T5" s="155"/>
      <c r="U5" s="155"/>
      <c r="V5" s="155"/>
      <c r="W5" s="155"/>
      <c r="Y5" s="155"/>
      <c r="Z5" s="155"/>
      <c r="AA5" s="155"/>
      <c r="AB5" s="893" t="s">
        <v>1549</v>
      </c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</row>
    <row r="6" spans="1:39" ht="22.5" customHeight="1">
      <c r="L6" s="155"/>
      <c r="M6" s="156"/>
      <c r="N6" s="898" t="s">
        <v>1046</v>
      </c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8"/>
      <c r="Z6" s="898"/>
      <c r="AA6" s="898"/>
      <c r="AB6" s="898"/>
      <c r="AC6" s="155"/>
      <c r="AD6" s="155"/>
    </row>
    <row r="7" spans="1:39" ht="12.75" customHeight="1">
      <c r="L7" s="155"/>
      <c r="M7" s="157"/>
      <c r="N7" s="899" t="s">
        <v>1047</v>
      </c>
      <c r="O7" s="899"/>
      <c r="P7" s="899"/>
      <c r="Q7" s="899"/>
      <c r="R7" s="899"/>
      <c r="S7" s="900" t="s">
        <v>1524</v>
      </c>
      <c r="T7" s="900"/>
      <c r="U7" s="900"/>
      <c r="V7" s="900"/>
      <c r="W7" s="158" t="s">
        <v>932</v>
      </c>
      <c r="X7" s="901" t="s">
        <v>1548</v>
      </c>
      <c r="Y7" s="901"/>
      <c r="Z7" s="901"/>
      <c r="AA7" s="159"/>
      <c r="AB7" s="159"/>
      <c r="AC7" s="159"/>
      <c r="AD7" s="159"/>
    </row>
    <row r="8" spans="1:39" ht="12.75" customHeight="1">
      <c r="L8" s="155"/>
      <c r="M8" s="157"/>
      <c r="N8" s="160"/>
      <c r="O8" s="160"/>
      <c r="P8" s="160"/>
      <c r="Q8" s="161"/>
      <c r="R8" s="161"/>
      <c r="S8" s="162"/>
      <c r="T8" s="162"/>
      <c r="U8" s="162"/>
      <c r="V8" s="162"/>
      <c r="W8" s="163"/>
      <c r="X8" s="163"/>
      <c r="Y8" s="158"/>
      <c r="Z8" s="164"/>
      <c r="AA8" s="159"/>
      <c r="AB8" s="159"/>
      <c r="AC8" s="159"/>
      <c r="AD8" s="159"/>
    </row>
    <row r="9" spans="1:39" ht="12.75" customHeight="1">
      <c r="L9" s="155"/>
      <c r="M9" s="156"/>
      <c r="N9" s="156"/>
      <c r="O9" s="156"/>
      <c r="P9" s="889" t="s">
        <v>950</v>
      </c>
      <c r="Q9" s="890"/>
      <c r="R9" s="156"/>
      <c r="T9" s="155"/>
      <c r="U9" s="155"/>
      <c r="V9" s="155"/>
      <c r="W9" s="155"/>
      <c r="Y9" s="889"/>
      <c r="Z9" s="890"/>
      <c r="AA9" s="155"/>
      <c r="AB9" s="155"/>
      <c r="AC9" s="155"/>
      <c r="AD9" s="155"/>
    </row>
    <row r="10" spans="1:39" ht="12.75" customHeight="1">
      <c r="L10" s="155"/>
      <c r="M10" s="156"/>
      <c r="N10" s="156" t="s">
        <v>1048</v>
      </c>
      <c r="O10" s="156"/>
      <c r="P10" s="891"/>
      <c r="Q10" s="892"/>
      <c r="R10" s="156"/>
      <c r="S10" s="902" t="s">
        <v>1049</v>
      </c>
      <c r="T10" s="902"/>
      <c r="U10" s="902"/>
      <c r="V10" s="902"/>
      <c r="W10" s="155"/>
      <c r="Y10" s="891"/>
      <c r="Z10" s="892"/>
      <c r="AA10" s="155"/>
      <c r="AB10" s="165" t="s">
        <v>1050</v>
      </c>
      <c r="AC10" s="165"/>
      <c r="AD10" s="165"/>
      <c r="AE10" s="165"/>
    </row>
    <row r="11" spans="1:39" ht="7.5" customHeight="1">
      <c r="A11" s="166"/>
      <c r="B11" s="166"/>
      <c r="C11" s="166"/>
      <c r="D11" s="166"/>
      <c r="E11" s="166"/>
      <c r="F11" s="166"/>
      <c r="G11" s="166"/>
      <c r="I11" s="166"/>
      <c r="J11" s="166"/>
      <c r="K11" s="166"/>
      <c r="L11" s="155"/>
      <c r="M11" s="167"/>
      <c r="N11" s="167"/>
      <c r="O11" s="167"/>
      <c r="P11" s="167"/>
      <c r="Q11" s="167"/>
      <c r="R11" s="167"/>
      <c r="S11" s="167"/>
      <c r="T11" s="155"/>
      <c r="U11" s="155"/>
      <c r="V11" s="155"/>
      <c r="W11" s="155"/>
      <c r="X11" s="168"/>
      <c r="Y11" s="155"/>
      <c r="Z11" s="155"/>
      <c r="AA11" s="155"/>
      <c r="AB11" s="155"/>
      <c r="AC11" s="155"/>
      <c r="AD11" s="155"/>
      <c r="AE11" s="169"/>
      <c r="AF11" s="169"/>
      <c r="AG11" s="169"/>
      <c r="AH11" s="169"/>
      <c r="AI11" s="169"/>
      <c r="AJ11" s="169"/>
      <c r="AK11" s="169"/>
      <c r="AL11" s="170"/>
      <c r="AM11" s="170"/>
    </row>
    <row r="12" spans="1:39" ht="12" customHeight="1">
      <c r="A12" s="166"/>
      <c r="B12" s="166"/>
      <c r="C12" s="166"/>
      <c r="D12" s="166"/>
      <c r="E12" s="166"/>
      <c r="F12" s="166"/>
      <c r="G12" s="166"/>
      <c r="I12" s="166"/>
      <c r="J12" s="166"/>
      <c r="K12" s="166"/>
      <c r="L12" s="166"/>
      <c r="M12" s="166"/>
      <c r="N12" s="166"/>
      <c r="O12" s="166"/>
      <c r="P12" s="166"/>
      <c r="Q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</row>
    <row r="13" spans="1:39">
      <c r="A13" s="166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71" t="s">
        <v>910</v>
      </c>
      <c r="P13" s="171"/>
      <c r="Q13" s="172"/>
      <c r="R13" s="173" t="s">
        <v>911</v>
      </c>
      <c r="S13" s="173"/>
      <c r="T13" s="173"/>
      <c r="U13" s="173"/>
      <c r="V13" s="174"/>
      <c r="W13" s="172"/>
      <c r="X13" s="171" t="s">
        <v>910</v>
      </c>
      <c r="Y13" s="171"/>
      <c r="Z13" s="172"/>
      <c r="AA13" s="173" t="s">
        <v>911</v>
      </c>
      <c r="AB13" s="173"/>
      <c r="AC13" s="173"/>
      <c r="AD13" s="173"/>
      <c r="AE13" s="166"/>
      <c r="AF13" s="166"/>
      <c r="AG13" s="166"/>
      <c r="AH13" s="166"/>
      <c r="AI13" s="166"/>
      <c r="AJ13" s="166"/>
      <c r="AK13" s="166"/>
      <c r="AL13" s="166"/>
      <c r="AM13" s="166"/>
    </row>
    <row r="14" spans="1:39" ht="12.75" customHeight="1">
      <c r="A14" s="166"/>
      <c r="B14" s="166"/>
      <c r="C14" s="166"/>
      <c r="D14" s="166"/>
      <c r="E14" s="166"/>
      <c r="F14" s="166"/>
      <c r="G14" s="166"/>
      <c r="H14" s="175"/>
      <c r="I14" s="175"/>
      <c r="J14" s="894" t="s">
        <v>912</v>
      </c>
      <c r="K14" s="894"/>
      <c r="L14" s="894"/>
      <c r="M14" s="894"/>
      <c r="N14" s="894"/>
      <c r="O14" s="205" t="s">
        <v>898</v>
      </c>
      <c r="P14" s="205" t="s">
        <v>900</v>
      </c>
      <c r="Q14" s="166" t="s">
        <v>932</v>
      </c>
      <c r="R14" s="149" t="s">
        <v>901</v>
      </c>
      <c r="S14" s="149" t="s">
        <v>898</v>
      </c>
      <c r="T14" s="149" t="s">
        <v>900</v>
      </c>
      <c r="U14" s="149" t="s">
        <v>901</v>
      </c>
      <c r="V14" s="907" t="s">
        <v>913</v>
      </c>
      <c r="W14" s="908"/>
      <c r="X14" s="205" t="s">
        <v>900</v>
      </c>
      <c r="Y14" s="205" t="s">
        <v>901</v>
      </c>
      <c r="Z14" s="166" t="s">
        <v>932</v>
      </c>
      <c r="AA14" s="149" t="s">
        <v>901</v>
      </c>
      <c r="AB14" s="149" t="s">
        <v>898</v>
      </c>
      <c r="AC14" s="149" t="s">
        <v>900</v>
      </c>
      <c r="AD14" s="149" t="s">
        <v>901</v>
      </c>
      <c r="AE14" s="166"/>
      <c r="AF14" s="166"/>
      <c r="AG14" s="166"/>
      <c r="AH14" s="166"/>
      <c r="AI14" s="166"/>
      <c r="AJ14" s="166"/>
      <c r="AK14" s="166"/>
      <c r="AL14" s="166"/>
      <c r="AM14" s="166"/>
    </row>
    <row r="15" spans="1:39" s="178" customFormat="1" ht="12.75" customHeight="1">
      <c r="A15" s="175"/>
      <c r="B15" s="175"/>
      <c r="C15" s="175"/>
      <c r="D15" s="175"/>
      <c r="E15" s="175"/>
      <c r="F15" s="175"/>
      <c r="G15" s="175"/>
      <c r="H15" s="175"/>
      <c r="I15" s="175"/>
      <c r="J15" s="176"/>
      <c r="K15" s="176"/>
      <c r="L15" s="176"/>
      <c r="M15" s="176"/>
      <c r="N15" s="176"/>
      <c r="O15" s="177"/>
      <c r="P15" s="177"/>
      <c r="Q15" s="175"/>
      <c r="R15" s="177"/>
      <c r="S15" s="177"/>
      <c r="T15" s="177"/>
      <c r="U15" s="177"/>
      <c r="V15" s="175"/>
      <c r="W15" s="175"/>
      <c r="X15" s="177"/>
      <c r="Y15" s="177"/>
      <c r="Z15" s="175"/>
      <c r="AA15" s="177"/>
      <c r="AB15" s="177"/>
      <c r="AC15" s="177"/>
      <c r="AD15" s="177"/>
      <c r="AE15" s="175"/>
      <c r="AF15" s="175"/>
      <c r="AG15" s="175"/>
      <c r="AH15" s="175"/>
      <c r="AI15" s="175"/>
      <c r="AJ15" s="175"/>
      <c r="AK15" s="175"/>
      <c r="AL15" s="175"/>
      <c r="AM15" s="175"/>
    </row>
    <row r="16" spans="1:39" s="178" customFormat="1" ht="12.75" customHeight="1">
      <c r="A16" s="175"/>
      <c r="B16" s="175"/>
      <c r="C16" s="175"/>
      <c r="D16" s="175"/>
      <c r="E16" s="175"/>
      <c r="F16" s="175"/>
      <c r="G16" s="175"/>
      <c r="H16" s="175"/>
      <c r="I16" s="175"/>
      <c r="J16" s="176"/>
      <c r="K16" s="176"/>
      <c r="L16" s="176"/>
      <c r="M16" s="176"/>
      <c r="N16" s="176"/>
      <c r="O16" s="177"/>
      <c r="P16" s="177"/>
      <c r="Q16" s="175"/>
      <c r="R16" s="177"/>
      <c r="S16" s="177"/>
      <c r="T16" s="177"/>
      <c r="U16" s="177"/>
      <c r="V16" s="175"/>
      <c r="W16" s="175"/>
      <c r="X16" s="177"/>
      <c r="Y16" s="177"/>
      <c r="Z16" s="175"/>
      <c r="AA16" s="177"/>
      <c r="AB16" s="177"/>
      <c r="AC16" s="177"/>
      <c r="AD16" s="177"/>
      <c r="AE16" s="175"/>
      <c r="AF16" s="175"/>
      <c r="AG16" s="175"/>
      <c r="AH16" s="175"/>
      <c r="AI16" s="175"/>
      <c r="AJ16" s="175"/>
      <c r="AK16" s="175"/>
      <c r="AL16" s="175"/>
      <c r="AM16" s="175"/>
    </row>
    <row r="17" spans="1:39" ht="12.75" customHeight="1">
      <c r="A17" s="166"/>
      <c r="B17" s="166"/>
      <c r="C17" s="166"/>
      <c r="D17" s="166"/>
      <c r="E17" s="166"/>
      <c r="F17" s="166"/>
      <c r="G17" s="894" t="s">
        <v>836</v>
      </c>
      <c r="H17" s="894"/>
      <c r="I17" s="894"/>
      <c r="J17" s="894"/>
      <c r="K17" s="894"/>
      <c r="L17" s="894"/>
      <c r="M17" s="894"/>
      <c r="N17" s="897"/>
      <c r="O17" s="205" t="s">
        <v>898</v>
      </c>
      <c r="P17" s="205" t="s">
        <v>900</v>
      </c>
      <c r="Q17" s="166" t="s">
        <v>932</v>
      </c>
      <c r="R17" s="149" t="s">
        <v>901</v>
      </c>
      <c r="S17" s="149" t="s">
        <v>898</v>
      </c>
      <c r="T17" s="149" t="s">
        <v>900</v>
      </c>
      <c r="U17" s="149" t="s">
        <v>900</v>
      </c>
      <c r="V17" s="907" t="s">
        <v>913</v>
      </c>
      <c r="W17" s="908"/>
      <c r="X17" s="205" t="s">
        <v>900</v>
      </c>
      <c r="Y17" s="205" t="s">
        <v>901</v>
      </c>
      <c r="Z17" s="166" t="s">
        <v>932</v>
      </c>
      <c r="AA17" s="149" t="s">
        <v>901</v>
      </c>
      <c r="AB17" s="149" t="s">
        <v>898</v>
      </c>
      <c r="AC17" s="149" t="s">
        <v>900</v>
      </c>
      <c r="AD17" s="149" t="s">
        <v>900</v>
      </c>
      <c r="AE17" s="166"/>
      <c r="AF17" s="166"/>
      <c r="AG17" s="166"/>
      <c r="AH17" s="166"/>
      <c r="AI17" s="166"/>
      <c r="AJ17" s="166"/>
      <c r="AK17" s="166"/>
      <c r="AL17" s="166"/>
      <c r="AM17" s="166"/>
    </row>
    <row r="18" spans="1:39" ht="12.75" customHeight="1">
      <c r="A18" s="166"/>
      <c r="B18" s="166"/>
      <c r="C18" s="166"/>
      <c r="D18" s="166"/>
      <c r="E18" s="166"/>
      <c r="F18" s="166"/>
      <c r="G18" s="176"/>
      <c r="H18" s="176"/>
      <c r="I18" s="176"/>
      <c r="J18" s="176"/>
      <c r="K18" s="176"/>
      <c r="L18" s="176"/>
      <c r="M18" s="176"/>
      <c r="N18" s="176"/>
      <c r="O18" s="177"/>
      <c r="P18" s="177"/>
      <c r="Q18" s="166"/>
      <c r="R18" s="177"/>
      <c r="S18" s="177"/>
      <c r="T18" s="177"/>
      <c r="U18" s="177"/>
      <c r="V18" s="175"/>
      <c r="W18" s="175"/>
      <c r="X18" s="177"/>
      <c r="Y18" s="177"/>
      <c r="Z18" s="166"/>
      <c r="AA18" s="177"/>
      <c r="AB18" s="177"/>
      <c r="AC18" s="177"/>
      <c r="AD18" s="177"/>
      <c r="AE18" s="166"/>
      <c r="AF18" s="166"/>
      <c r="AG18" s="166"/>
      <c r="AH18" s="166"/>
      <c r="AI18" s="166"/>
      <c r="AJ18" s="166"/>
      <c r="AK18" s="166"/>
      <c r="AL18" s="166"/>
      <c r="AM18" s="166"/>
    </row>
    <row r="19" spans="1:39" ht="12.75" customHeight="1">
      <c r="A19" s="166"/>
      <c r="B19" s="166"/>
      <c r="C19" s="166"/>
      <c r="D19" s="166"/>
      <c r="E19" s="166"/>
      <c r="F19" s="166"/>
      <c r="G19" s="176"/>
      <c r="H19" s="176"/>
      <c r="I19" s="176"/>
      <c r="J19" s="176"/>
      <c r="K19" s="176"/>
      <c r="L19" s="176"/>
      <c r="M19" s="176"/>
      <c r="N19" s="176"/>
      <c r="O19" s="177"/>
      <c r="P19" s="177"/>
      <c r="Q19" s="166"/>
      <c r="R19" s="177"/>
      <c r="S19" s="177"/>
      <c r="T19" s="177"/>
      <c r="U19" s="177"/>
      <c r="V19" s="175"/>
      <c r="W19" s="175"/>
      <c r="X19" s="177"/>
      <c r="Y19" s="177"/>
      <c r="Z19" s="166"/>
      <c r="AA19" s="177"/>
      <c r="AB19" s="177"/>
      <c r="AC19" s="177"/>
      <c r="AD19" s="177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1:39">
      <c r="A20" s="166"/>
      <c r="B20" s="905" t="s">
        <v>1525</v>
      </c>
      <c r="C20" s="905"/>
      <c r="D20" s="905"/>
      <c r="E20" s="905"/>
      <c r="F20" s="905"/>
      <c r="G20" s="905"/>
      <c r="H20" s="905"/>
      <c r="I20" s="905"/>
      <c r="J20" s="905"/>
      <c r="K20" s="905"/>
      <c r="L20" s="905"/>
      <c r="M20" s="905"/>
      <c r="N20" s="905"/>
      <c r="O20" s="905"/>
      <c r="P20" s="905"/>
      <c r="Q20" s="905"/>
      <c r="R20" s="905"/>
      <c r="S20" s="166"/>
      <c r="T20" s="166"/>
      <c r="U20" s="166"/>
      <c r="V20" s="166"/>
      <c r="W20" s="166"/>
      <c r="X20" s="905" t="s">
        <v>914</v>
      </c>
      <c r="Y20" s="905"/>
      <c r="Z20" s="905"/>
      <c r="AA20" s="905"/>
      <c r="AB20" s="905"/>
      <c r="AC20" s="905"/>
      <c r="AG20" s="905" t="s">
        <v>914</v>
      </c>
      <c r="AH20" s="905"/>
      <c r="AI20" s="905"/>
      <c r="AJ20" s="905"/>
      <c r="AK20" s="905"/>
      <c r="AL20" s="905"/>
      <c r="AM20" s="166"/>
    </row>
    <row r="21" spans="1:39" ht="14.1" customHeight="1">
      <c r="A21" s="166"/>
      <c r="B21" s="153"/>
      <c r="C21" s="153"/>
      <c r="D21" s="153" t="s">
        <v>932</v>
      </c>
      <c r="E21" s="153"/>
      <c r="F21" s="153"/>
      <c r="G21" s="153" t="s">
        <v>932</v>
      </c>
      <c r="H21" s="153"/>
      <c r="I21" s="153"/>
      <c r="J21" s="153"/>
      <c r="K21" s="153"/>
      <c r="L21" s="166"/>
      <c r="M21" s="166"/>
      <c r="N21" s="166"/>
      <c r="O21" s="166"/>
      <c r="P21" s="166"/>
      <c r="Q21" s="166"/>
      <c r="R21" s="166"/>
      <c r="S21" s="166"/>
      <c r="T21" s="166"/>
      <c r="W21" s="154" t="s">
        <v>915</v>
      </c>
      <c r="AF21" s="154" t="s">
        <v>915</v>
      </c>
      <c r="AM21" s="166"/>
    </row>
    <row r="22" spans="1:39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X22" s="152" t="s">
        <v>950</v>
      </c>
      <c r="Y22" s="904" t="s">
        <v>916</v>
      </c>
      <c r="Z22" s="905"/>
      <c r="AA22" s="905"/>
      <c r="AB22" s="905"/>
      <c r="AC22" s="905"/>
      <c r="AG22" s="152" t="s">
        <v>950</v>
      </c>
      <c r="AH22" s="904" t="s">
        <v>917</v>
      </c>
      <c r="AI22" s="905"/>
      <c r="AJ22" s="905"/>
      <c r="AK22" s="905"/>
      <c r="AL22" s="905"/>
      <c r="AM22" s="166"/>
    </row>
    <row r="23" spans="1:39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X23" s="152"/>
      <c r="Y23" s="904" t="s">
        <v>918</v>
      </c>
      <c r="Z23" s="905"/>
      <c r="AA23" s="905"/>
      <c r="AB23" s="905"/>
      <c r="AC23" s="905"/>
      <c r="AG23" s="152"/>
      <c r="AH23" s="904" t="s">
        <v>919</v>
      </c>
      <c r="AI23" s="905" t="s">
        <v>920</v>
      </c>
      <c r="AJ23" s="905"/>
      <c r="AK23" s="905"/>
      <c r="AL23" s="905"/>
      <c r="AM23" s="166"/>
    </row>
    <row r="24" spans="1:39" ht="14.1" customHeight="1">
      <c r="A24" s="166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66"/>
      <c r="M24" s="166"/>
      <c r="N24" s="166"/>
      <c r="O24" s="166"/>
      <c r="P24" s="166"/>
      <c r="Q24" s="166"/>
      <c r="R24" s="166"/>
      <c r="S24" s="166"/>
      <c r="T24" s="166"/>
      <c r="X24" s="152"/>
      <c r="Y24" s="904" t="s">
        <v>921</v>
      </c>
      <c r="Z24" s="905"/>
      <c r="AA24" s="905"/>
      <c r="AB24" s="905"/>
      <c r="AC24" s="905"/>
      <c r="AM24" s="166"/>
    </row>
    <row r="25" spans="1:39" ht="12" customHeight="1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75"/>
      <c r="X25" s="180"/>
      <c r="Y25" s="215"/>
      <c r="Z25" s="215"/>
      <c r="AA25" s="215"/>
      <c r="AB25" s="215"/>
      <c r="AC25" s="215"/>
      <c r="AD25" s="215"/>
      <c r="AE25" s="215"/>
      <c r="AF25" s="215"/>
      <c r="AG25" s="215"/>
      <c r="AH25" s="175"/>
      <c r="AI25" s="181"/>
      <c r="AJ25" s="175"/>
      <c r="AK25" s="175"/>
      <c r="AL25" s="166"/>
      <c r="AM25" s="166"/>
    </row>
    <row r="26" spans="1:39">
      <c r="A26" s="166"/>
      <c r="B26" s="879" t="s">
        <v>922</v>
      </c>
      <c r="C26" s="879"/>
      <c r="D26" s="166"/>
      <c r="E26" s="166"/>
      <c r="F26" s="166"/>
      <c r="G26" s="166"/>
      <c r="H26" s="166"/>
      <c r="I26" s="166"/>
      <c r="K26" s="166"/>
      <c r="L26" s="166"/>
      <c r="M26" s="903" t="s">
        <v>844</v>
      </c>
      <c r="N26" s="903"/>
      <c r="O26" s="903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75"/>
      <c r="AC26" s="166"/>
      <c r="AD26" s="179"/>
      <c r="AE26" s="166"/>
      <c r="AF26" s="166"/>
      <c r="AG26" s="166"/>
      <c r="AH26" s="166"/>
      <c r="AI26" s="166"/>
      <c r="AJ26" s="166"/>
      <c r="AK26" s="166"/>
      <c r="AL26" s="166"/>
      <c r="AM26" s="166"/>
    </row>
    <row r="27" spans="1:39" ht="14.1" customHeight="1">
      <c r="A27" s="166"/>
      <c r="B27" s="211"/>
      <c r="C27" s="211"/>
      <c r="D27" s="211"/>
      <c r="E27" s="211"/>
      <c r="F27" s="211"/>
      <c r="G27" s="211"/>
      <c r="H27" s="211"/>
      <c r="I27" s="211"/>
      <c r="J27" s="208"/>
      <c r="K27" s="207"/>
      <c r="L27" s="207"/>
      <c r="M27" s="213" t="s">
        <v>900</v>
      </c>
      <c r="N27" s="213"/>
      <c r="O27" s="213"/>
      <c r="P27" s="213"/>
      <c r="Q27" s="213"/>
      <c r="R27" s="213"/>
      <c r="S27" s="213"/>
      <c r="T27" s="213"/>
      <c r="U27" s="213"/>
      <c r="V27" s="213"/>
      <c r="W27" s="207"/>
      <c r="X27" s="207"/>
      <c r="Y27" s="207"/>
      <c r="Z27" s="207"/>
      <c r="AA27" s="207"/>
      <c r="AB27" s="214"/>
      <c r="AC27" s="214"/>
      <c r="AD27" s="153" t="s">
        <v>932</v>
      </c>
      <c r="AE27" s="214"/>
      <c r="AF27" s="214"/>
      <c r="AG27" s="153" t="s">
        <v>932</v>
      </c>
      <c r="AH27" s="214"/>
      <c r="AI27" s="212"/>
      <c r="AJ27" s="207"/>
      <c r="AK27" s="207"/>
      <c r="AL27" s="166"/>
      <c r="AM27" s="166"/>
    </row>
    <row r="28" spans="1:39" ht="12.75" customHeight="1">
      <c r="A28" s="166"/>
      <c r="B28" s="909" t="s">
        <v>923</v>
      </c>
      <c r="C28" s="910"/>
      <c r="D28" s="910"/>
      <c r="E28" s="910"/>
      <c r="F28" s="910"/>
      <c r="G28" s="910"/>
      <c r="H28" s="910"/>
      <c r="I28" s="910"/>
      <c r="J28" s="910"/>
      <c r="K28" s="910"/>
      <c r="L28" s="910"/>
      <c r="M28" s="910"/>
      <c r="N28" s="910"/>
      <c r="O28" s="910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175"/>
      <c r="AM28" s="175"/>
    </row>
    <row r="29" spans="1:39" s="178" customFormat="1" ht="12.75" customHeight="1">
      <c r="A29" s="175"/>
      <c r="B29" s="880">
        <f>'Udaje o fy'!$B$29</f>
        <v>0</v>
      </c>
      <c r="C29" s="881"/>
      <c r="D29" s="881"/>
      <c r="E29" s="881"/>
      <c r="F29" s="881"/>
      <c r="G29" s="881"/>
      <c r="H29" s="881"/>
      <c r="I29" s="881"/>
      <c r="J29" s="881"/>
      <c r="K29" s="881"/>
      <c r="L29" s="881"/>
      <c r="M29" s="881"/>
      <c r="N29" s="881"/>
      <c r="O29" s="881"/>
      <c r="P29" s="881"/>
      <c r="Q29" s="881"/>
      <c r="R29" s="881"/>
      <c r="S29" s="881"/>
      <c r="T29" s="881"/>
      <c r="U29" s="881"/>
      <c r="V29" s="881"/>
      <c r="W29" s="881"/>
      <c r="X29" s="881"/>
      <c r="Y29" s="881"/>
      <c r="Z29" s="881"/>
      <c r="AA29" s="881"/>
      <c r="AB29" s="881"/>
      <c r="AC29" s="881"/>
      <c r="AD29" s="881"/>
      <c r="AE29" s="881"/>
      <c r="AF29" s="881"/>
      <c r="AG29" s="881"/>
      <c r="AH29" s="881"/>
      <c r="AI29" s="881"/>
      <c r="AJ29" s="881"/>
      <c r="AK29" s="882"/>
      <c r="AL29" s="206"/>
      <c r="AM29" s="206"/>
    </row>
    <row r="30" spans="1:39" s="178" customFormat="1" ht="12.75" customHeight="1">
      <c r="A30" s="175"/>
      <c r="B30" s="883"/>
      <c r="C30" s="884"/>
      <c r="D30" s="884"/>
      <c r="E30" s="884"/>
      <c r="F30" s="884"/>
      <c r="G30" s="884"/>
      <c r="H30" s="884"/>
      <c r="I30" s="884"/>
      <c r="J30" s="884"/>
      <c r="K30" s="884"/>
      <c r="L30" s="884"/>
      <c r="M30" s="884"/>
      <c r="N30" s="884"/>
      <c r="O30" s="884"/>
      <c r="P30" s="884"/>
      <c r="Q30" s="884"/>
      <c r="R30" s="884"/>
      <c r="S30" s="884"/>
      <c r="T30" s="884"/>
      <c r="U30" s="884"/>
      <c r="V30" s="884"/>
      <c r="W30" s="884"/>
      <c r="X30" s="884"/>
      <c r="Y30" s="884"/>
      <c r="Z30" s="884"/>
      <c r="AA30" s="884"/>
      <c r="AB30" s="884"/>
      <c r="AC30" s="884"/>
      <c r="AD30" s="884"/>
      <c r="AE30" s="884"/>
      <c r="AF30" s="884"/>
      <c r="AG30" s="884"/>
      <c r="AH30" s="884"/>
      <c r="AI30" s="884"/>
      <c r="AJ30" s="884"/>
      <c r="AK30" s="885"/>
      <c r="AL30" s="206"/>
      <c r="AM30" s="206"/>
    </row>
    <row r="31" spans="1:39" s="178" customFormat="1" ht="14.1" customHeight="1">
      <c r="A31" s="175"/>
      <c r="B31" s="879" t="s">
        <v>1045</v>
      </c>
      <c r="C31" s="906"/>
      <c r="D31" s="906"/>
      <c r="E31" s="906"/>
      <c r="F31" s="906"/>
      <c r="G31" s="906"/>
      <c r="H31" s="906"/>
      <c r="I31" s="906"/>
      <c r="J31" s="906"/>
      <c r="K31" s="906"/>
      <c r="L31" s="906"/>
      <c r="M31" s="906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906" t="s">
        <v>907</v>
      </c>
      <c r="AF31" s="906"/>
      <c r="AG31" s="906"/>
      <c r="AH31" s="175"/>
      <c r="AI31" s="175"/>
      <c r="AJ31" s="175"/>
      <c r="AK31" s="175"/>
      <c r="AL31" s="175"/>
      <c r="AM31" s="175"/>
    </row>
    <row r="32" spans="1:39" s="178" customFormat="1" ht="14.1" customHeight="1">
      <c r="A32" s="175"/>
      <c r="B32" s="886"/>
      <c r="C32" s="863"/>
      <c r="D32" s="863"/>
      <c r="E32" s="863"/>
      <c r="F32" s="863"/>
      <c r="G32" s="863"/>
      <c r="H32" s="863"/>
      <c r="I32" s="863"/>
      <c r="J32" s="863"/>
      <c r="K32" s="863"/>
      <c r="L32" s="863"/>
      <c r="M32" s="863"/>
      <c r="N32" s="863"/>
      <c r="O32" s="863"/>
      <c r="P32" s="863"/>
      <c r="Q32" s="863"/>
      <c r="R32" s="863"/>
      <c r="S32" s="863"/>
      <c r="T32" s="863"/>
      <c r="U32" s="863"/>
      <c r="V32" s="863"/>
      <c r="W32" s="863"/>
      <c r="X32" s="863"/>
      <c r="Y32" s="863"/>
      <c r="Z32" s="863"/>
      <c r="AA32" s="863"/>
      <c r="AB32" s="863"/>
      <c r="AC32" s="864"/>
      <c r="AD32" s="175"/>
      <c r="AE32" s="911"/>
      <c r="AF32" s="912"/>
      <c r="AG32" s="913"/>
      <c r="AH32" s="175"/>
      <c r="AI32" s="175"/>
      <c r="AJ32" s="175"/>
      <c r="AK32" s="175"/>
      <c r="AL32" s="175"/>
      <c r="AM32" s="175"/>
    </row>
    <row r="33" spans="1:39" s="178" customFormat="1" ht="14.1" customHeight="1">
      <c r="A33" s="175"/>
      <c r="B33" s="906" t="s">
        <v>924</v>
      </c>
      <c r="C33" s="906"/>
      <c r="D33" s="906"/>
      <c r="E33" s="181"/>
      <c r="F33" s="181"/>
      <c r="G33" s="181"/>
      <c r="H33" s="181" t="s">
        <v>925</v>
      </c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</row>
    <row r="34" spans="1:39" s="178" customFormat="1" ht="14.1" customHeight="1">
      <c r="A34" s="175"/>
      <c r="B34" s="873"/>
      <c r="C34" s="874"/>
      <c r="D34" s="874"/>
      <c r="E34" s="874"/>
      <c r="F34" s="875"/>
      <c r="G34" s="181"/>
      <c r="H34" s="886"/>
      <c r="I34" s="863"/>
      <c r="J34" s="863"/>
      <c r="K34" s="863"/>
      <c r="L34" s="863"/>
      <c r="M34" s="863"/>
      <c r="N34" s="863"/>
      <c r="O34" s="863"/>
      <c r="P34" s="863"/>
      <c r="Q34" s="863"/>
      <c r="R34" s="863"/>
      <c r="S34" s="863"/>
      <c r="T34" s="863"/>
      <c r="U34" s="863"/>
      <c r="V34" s="863"/>
      <c r="W34" s="863"/>
      <c r="X34" s="863"/>
      <c r="Y34" s="863"/>
      <c r="Z34" s="863"/>
      <c r="AA34" s="863"/>
      <c r="AB34" s="863"/>
      <c r="AC34" s="863"/>
      <c r="AD34" s="863"/>
      <c r="AE34" s="863"/>
      <c r="AF34" s="863"/>
      <c r="AG34" s="863"/>
      <c r="AH34" s="863"/>
      <c r="AI34" s="863"/>
      <c r="AJ34" s="863"/>
      <c r="AK34" s="864"/>
      <c r="AL34" s="175"/>
      <c r="AM34" s="175"/>
    </row>
    <row r="35" spans="1:39" ht="14.1" customHeight="1">
      <c r="A35" s="166"/>
      <c r="B35" s="903" t="s">
        <v>926</v>
      </c>
      <c r="C35" s="903"/>
      <c r="D35" s="903"/>
      <c r="E35" s="903"/>
      <c r="F35" s="906"/>
      <c r="G35" s="906"/>
      <c r="H35" s="906"/>
      <c r="I35" s="166"/>
      <c r="J35" s="179" t="s">
        <v>927</v>
      </c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903" t="s">
        <v>908</v>
      </c>
      <c r="V35" s="903"/>
      <c r="W35" s="903"/>
      <c r="X35" s="903"/>
      <c r="Y35" s="906"/>
      <c r="Z35" s="906"/>
      <c r="AA35" s="90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</row>
    <row r="36" spans="1:39" ht="14.1" customHeight="1">
      <c r="A36" s="166"/>
      <c r="B36" s="873"/>
      <c r="C36" s="874"/>
      <c r="D36" s="874"/>
      <c r="E36" s="875"/>
      <c r="F36" s="876"/>
      <c r="G36" s="877"/>
      <c r="H36" s="877"/>
      <c r="I36" s="878"/>
      <c r="J36" s="873"/>
      <c r="K36" s="874"/>
      <c r="L36" s="874"/>
      <c r="M36" s="874"/>
      <c r="N36" s="874"/>
      <c r="O36" s="874"/>
      <c r="P36" s="874"/>
      <c r="Q36" s="875"/>
      <c r="R36" s="876"/>
      <c r="S36" s="877"/>
      <c r="T36" s="878"/>
      <c r="U36" s="873"/>
      <c r="V36" s="874"/>
      <c r="W36" s="874"/>
      <c r="X36" s="875"/>
      <c r="Y36" s="182"/>
      <c r="Z36" s="183"/>
      <c r="AA36" s="873"/>
      <c r="AB36" s="874"/>
      <c r="AC36" s="874"/>
      <c r="AD36" s="874"/>
      <c r="AE36" s="874"/>
      <c r="AF36" s="874"/>
      <c r="AG36" s="874"/>
      <c r="AH36" s="874"/>
      <c r="AI36" s="875"/>
      <c r="AJ36" s="166"/>
      <c r="AK36" s="166"/>
      <c r="AL36" s="166"/>
      <c r="AM36" s="166"/>
    </row>
    <row r="37" spans="1:39" ht="12" customHeight="1">
      <c r="A37" s="166"/>
      <c r="B37" s="914" t="s">
        <v>928</v>
      </c>
      <c r="C37" s="914"/>
      <c r="D37" s="914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</row>
    <row r="38" spans="1:39" ht="12" customHeight="1">
      <c r="A38" s="166"/>
      <c r="B38" s="862"/>
      <c r="C38" s="863"/>
      <c r="D38" s="863"/>
      <c r="E38" s="863"/>
      <c r="F38" s="863"/>
      <c r="G38" s="863"/>
      <c r="H38" s="863"/>
      <c r="I38" s="863"/>
      <c r="J38" s="863"/>
      <c r="K38" s="863"/>
      <c r="L38" s="863"/>
      <c r="M38" s="863"/>
      <c r="N38" s="863"/>
      <c r="O38" s="863"/>
      <c r="P38" s="863"/>
      <c r="Q38" s="863"/>
      <c r="R38" s="863"/>
      <c r="S38" s="863"/>
      <c r="T38" s="863"/>
      <c r="U38" s="863"/>
      <c r="V38" s="863"/>
      <c r="W38" s="863"/>
      <c r="X38" s="863"/>
      <c r="Y38" s="863"/>
      <c r="Z38" s="863"/>
      <c r="AA38" s="863"/>
      <c r="AB38" s="863"/>
      <c r="AC38" s="863"/>
      <c r="AD38" s="863"/>
      <c r="AE38" s="863"/>
      <c r="AF38" s="863"/>
      <c r="AG38" s="863"/>
      <c r="AH38" s="863"/>
      <c r="AI38" s="864"/>
      <c r="AJ38" s="166"/>
      <c r="AK38" s="166"/>
      <c r="AL38" s="166"/>
      <c r="AM38" s="166"/>
    </row>
    <row r="39" spans="1:39" ht="12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</row>
    <row r="40" spans="1:39" ht="12.95" customHeight="1">
      <c r="A40" s="166"/>
      <c r="B40" s="184" t="s">
        <v>909</v>
      </c>
      <c r="C40" s="185"/>
      <c r="D40" s="185"/>
      <c r="E40" s="185"/>
      <c r="F40" s="185"/>
      <c r="G40" s="185"/>
      <c r="H40" s="185"/>
      <c r="I40" s="185"/>
      <c r="J40" s="186"/>
      <c r="K40" s="921" t="s">
        <v>929</v>
      </c>
      <c r="L40" s="922"/>
      <c r="M40" s="922"/>
      <c r="N40" s="922"/>
      <c r="O40" s="922"/>
      <c r="P40" s="922"/>
      <c r="Q40" s="922"/>
      <c r="R40" s="922"/>
      <c r="S40" s="923"/>
      <c r="T40" s="921" t="s">
        <v>930</v>
      </c>
      <c r="U40" s="922"/>
      <c r="V40" s="922"/>
      <c r="W40" s="922"/>
      <c r="X40" s="922"/>
      <c r="Y40" s="922"/>
      <c r="Z40" s="922"/>
      <c r="AA40" s="922"/>
      <c r="AB40" s="923"/>
      <c r="AC40" s="921" t="s">
        <v>931</v>
      </c>
      <c r="AD40" s="922"/>
      <c r="AE40" s="922"/>
      <c r="AF40" s="922"/>
      <c r="AG40" s="922"/>
      <c r="AH40" s="922"/>
      <c r="AI40" s="922"/>
      <c r="AJ40" s="922"/>
      <c r="AK40" s="923"/>
      <c r="AL40" s="175"/>
      <c r="AM40" s="166"/>
    </row>
    <row r="41" spans="1:39" ht="12.95" customHeight="1">
      <c r="A41" s="166"/>
      <c r="B41" s="187"/>
      <c r="C41" s="188"/>
      <c r="D41" s="188"/>
      <c r="E41" s="188"/>
      <c r="F41" s="188"/>
      <c r="G41" s="188"/>
      <c r="H41" s="188"/>
      <c r="I41" s="188"/>
      <c r="J41" s="189"/>
      <c r="K41" s="924"/>
      <c r="L41" s="925"/>
      <c r="M41" s="925"/>
      <c r="N41" s="925"/>
      <c r="O41" s="925"/>
      <c r="P41" s="925"/>
      <c r="Q41" s="925"/>
      <c r="R41" s="925"/>
      <c r="S41" s="926"/>
      <c r="T41" s="924"/>
      <c r="U41" s="925"/>
      <c r="V41" s="925"/>
      <c r="W41" s="925"/>
      <c r="X41" s="925"/>
      <c r="Y41" s="925"/>
      <c r="Z41" s="925"/>
      <c r="AA41" s="925"/>
      <c r="AB41" s="926"/>
      <c r="AC41" s="924"/>
      <c r="AD41" s="925"/>
      <c r="AE41" s="925"/>
      <c r="AF41" s="925"/>
      <c r="AG41" s="925"/>
      <c r="AH41" s="925"/>
      <c r="AI41" s="925"/>
      <c r="AJ41" s="925"/>
      <c r="AK41" s="926"/>
      <c r="AL41" s="175"/>
      <c r="AM41" s="166"/>
    </row>
    <row r="42" spans="1:39" ht="12.95" customHeight="1">
      <c r="A42" s="166"/>
      <c r="B42" s="858"/>
      <c r="C42" s="927"/>
      <c r="D42" s="190" t="s">
        <v>932</v>
      </c>
      <c r="E42" s="858"/>
      <c r="F42" s="927"/>
      <c r="G42" s="190" t="s">
        <v>932</v>
      </c>
      <c r="H42" s="858"/>
      <c r="I42" s="928"/>
      <c r="J42" s="927"/>
      <c r="K42" s="924"/>
      <c r="L42" s="925"/>
      <c r="M42" s="925"/>
      <c r="N42" s="925"/>
      <c r="O42" s="925"/>
      <c r="P42" s="925"/>
      <c r="Q42" s="925"/>
      <c r="R42" s="925"/>
      <c r="S42" s="926"/>
      <c r="T42" s="924"/>
      <c r="U42" s="925"/>
      <c r="V42" s="925"/>
      <c r="W42" s="925"/>
      <c r="X42" s="925"/>
      <c r="Y42" s="925"/>
      <c r="Z42" s="925"/>
      <c r="AA42" s="925"/>
      <c r="AB42" s="926"/>
      <c r="AC42" s="924"/>
      <c r="AD42" s="925"/>
      <c r="AE42" s="925"/>
      <c r="AF42" s="925"/>
      <c r="AG42" s="925"/>
      <c r="AH42" s="925"/>
      <c r="AI42" s="925"/>
      <c r="AJ42" s="925"/>
      <c r="AK42" s="926"/>
      <c r="AL42" s="175"/>
      <c r="AM42" s="166"/>
    </row>
    <row r="43" spans="1:39" s="156" customFormat="1" ht="12.95" customHeight="1">
      <c r="A43" s="191"/>
      <c r="B43" s="192"/>
      <c r="C43" s="193"/>
      <c r="D43" s="193"/>
      <c r="E43" s="193"/>
      <c r="F43" s="193"/>
      <c r="G43" s="193"/>
      <c r="H43" s="193"/>
      <c r="I43" s="193"/>
      <c r="J43" s="194"/>
      <c r="K43" s="924"/>
      <c r="L43" s="925"/>
      <c r="M43" s="925"/>
      <c r="N43" s="925"/>
      <c r="O43" s="925"/>
      <c r="P43" s="925"/>
      <c r="Q43" s="925"/>
      <c r="R43" s="925"/>
      <c r="S43" s="926"/>
      <c r="T43" s="924"/>
      <c r="U43" s="925"/>
      <c r="V43" s="925"/>
      <c r="W43" s="925"/>
      <c r="X43" s="925"/>
      <c r="Y43" s="925"/>
      <c r="Z43" s="925"/>
      <c r="AA43" s="925"/>
      <c r="AB43" s="926"/>
      <c r="AC43" s="924"/>
      <c r="AD43" s="925"/>
      <c r="AE43" s="925"/>
      <c r="AF43" s="925"/>
      <c r="AG43" s="925"/>
      <c r="AH43" s="925"/>
      <c r="AI43" s="925"/>
      <c r="AJ43" s="925"/>
      <c r="AK43" s="926"/>
      <c r="AL43" s="195"/>
      <c r="AM43" s="191"/>
    </row>
    <row r="44" spans="1:39" ht="12.95" customHeight="1">
      <c r="A44" s="166"/>
      <c r="B44" s="184"/>
      <c r="C44" s="185"/>
      <c r="D44" s="185"/>
      <c r="E44" s="185"/>
      <c r="F44" s="185"/>
      <c r="G44" s="185"/>
      <c r="H44" s="185"/>
      <c r="I44" s="185"/>
      <c r="J44" s="186"/>
      <c r="K44" s="915"/>
      <c r="L44" s="916"/>
      <c r="M44" s="916"/>
      <c r="N44" s="916"/>
      <c r="O44" s="916"/>
      <c r="P44" s="916"/>
      <c r="Q44" s="916"/>
      <c r="R44" s="916"/>
      <c r="S44" s="917"/>
      <c r="T44" s="915"/>
      <c r="U44" s="916"/>
      <c r="V44" s="916"/>
      <c r="W44" s="916"/>
      <c r="X44" s="916"/>
      <c r="Y44" s="916"/>
      <c r="Z44" s="916"/>
      <c r="AA44" s="916"/>
      <c r="AB44" s="917"/>
      <c r="AC44" s="915"/>
      <c r="AD44" s="916"/>
      <c r="AE44" s="916"/>
      <c r="AF44" s="916"/>
      <c r="AG44" s="916"/>
      <c r="AH44" s="916"/>
      <c r="AI44" s="916"/>
      <c r="AJ44" s="916"/>
      <c r="AK44" s="917"/>
      <c r="AL44" s="175"/>
      <c r="AM44" s="166"/>
    </row>
    <row r="45" spans="1:39" ht="12.95" customHeight="1">
      <c r="A45" s="166"/>
      <c r="B45" s="187"/>
      <c r="C45" s="188"/>
      <c r="D45" s="188"/>
      <c r="E45" s="188"/>
      <c r="F45" s="188"/>
      <c r="G45" s="188"/>
      <c r="H45" s="188"/>
      <c r="I45" s="188"/>
      <c r="J45" s="189"/>
      <c r="K45" s="915"/>
      <c r="L45" s="916"/>
      <c r="M45" s="916"/>
      <c r="N45" s="916"/>
      <c r="O45" s="916"/>
      <c r="P45" s="916"/>
      <c r="Q45" s="916"/>
      <c r="R45" s="916"/>
      <c r="S45" s="917"/>
      <c r="T45" s="915"/>
      <c r="U45" s="916"/>
      <c r="V45" s="916"/>
      <c r="W45" s="916"/>
      <c r="X45" s="916"/>
      <c r="Y45" s="916"/>
      <c r="Z45" s="916"/>
      <c r="AA45" s="916"/>
      <c r="AB45" s="917"/>
      <c r="AC45" s="915"/>
      <c r="AD45" s="916"/>
      <c r="AE45" s="916"/>
      <c r="AF45" s="916"/>
      <c r="AG45" s="916"/>
      <c r="AH45" s="916"/>
      <c r="AI45" s="916"/>
      <c r="AJ45" s="916"/>
      <c r="AK45" s="917"/>
      <c r="AL45" s="175"/>
      <c r="AM45" s="166"/>
    </row>
    <row r="46" spans="1:39" ht="12.95" customHeight="1">
      <c r="A46" s="166"/>
      <c r="B46" s="929"/>
      <c r="C46" s="927"/>
      <c r="D46" s="188"/>
      <c r="E46" s="929"/>
      <c r="F46" s="927"/>
      <c r="G46" s="188"/>
      <c r="H46" s="858"/>
      <c r="I46" s="928"/>
      <c r="J46" s="927"/>
      <c r="K46" s="915"/>
      <c r="L46" s="916"/>
      <c r="M46" s="916"/>
      <c r="N46" s="916"/>
      <c r="O46" s="916"/>
      <c r="P46" s="916"/>
      <c r="Q46" s="916"/>
      <c r="R46" s="916"/>
      <c r="S46" s="917"/>
      <c r="T46" s="915"/>
      <c r="U46" s="916"/>
      <c r="V46" s="916"/>
      <c r="W46" s="916"/>
      <c r="X46" s="916"/>
      <c r="Y46" s="916"/>
      <c r="Z46" s="916"/>
      <c r="AA46" s="916"/>
      <c r="AB46" s="917"/>
      <c r="AC46" s="915"/>
      <c r="AD46" s="916"/>
      <c r="AE46" s="916"/>
      <c r="AF46" s="916"/>
      <c r="AG46" s="916"/>
      <c r="AH46" s="916"/>
      <c r="AI46" s="916"/>
      <c r="AJ46" s="916"/>
      <c r="AK46" s="917"/>
      <c r="AL46" s="175"/>
      <c r="AM46" s="166"/>
    </row>
    <row r="47" spans="1:39" ht="12.95" customHeight="1">
      <c r="A47" s="166"/>
      <c r="B47" s="192"/>
      <c r="C47" s="193"/>
      <c r="D47" s="193"/>
      <c r="E47" s="193"/>
      <c r="F47" s="193"/>
      <c r="G47" s="193"/>
      <c r="H47" s="193"/>
      <c r="I47" s="193"/>
      <c r="J47" s="194"/>
      <c r="K47" s="918"/>
      <c r="L47" s="919"/>
      <c r="M47" s="919"/>
      <c r="N47" s="919"/>
      <c r="O47" s="919"/>
      <c r="P47" s="919"/>
      <c r="Q47" s="919"/>
      <c r="R47" s="919"/>
      <c r="S47" s="920"/>
      <c r="T47" s="918"/>
      <c r="U47" s="919"/>
      <c r="V47" s="919"/>
      <c r="W47" s="919"/>
      <c r="X47" s="919"/>
      <c r="Y47" s="919"/>
      <c r="Z47" s="919"/>
      <c r="AA47" s="919"/>
      <c r="AB47" s="920"/>
      <c r="AC47" s="918"/>
      <c r="AD47" s="919"/>
      <c r="AE47" s="919"/>
      <c r="AF47" s="919"/>
      <c r="AG47" s="919"/>
      <c r="AH47" s="919"/>
      <c r="AI47" s="919"/>
      <c r="AJ47" s="919"/>
      <c r="AK47" s="920"/>
      <c r="AL47" s="175"/>
      <c r="AM47" s="166"/>
    </row>
    <row r="48" spans="1:39" s="208" customFormat="1">
      <c r="A48" s="207"/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</row>
    <row r="49" spans="1:39" s="208" customFormat="1">
      <c r="A49" s="931">
        <f>$A$53</f>
        <v>0</v>
      </c>
      <c r="B49" s="931"/>
      <c r="C49" s="931"/>
      <c r="D49" s="931"/>
      <c r="E49" s="931"/>
      <c r="F49" s="931"/>
      <c r="G49" s="931"/>
      <c r="H49" s="931"/>
      <c r="I49" s="931"/>
      <c r="J49" s="931"/>
      <c r="K49" s="931"/>
      <c r="L49" s="931"/>
      <c r="M49" s="931"/>
      <c r="N49" s="931"/>
      <c r="O49" s="931"/>
      <c r="P49" s="931"/>
      <c r="Q49" s="931"/>
      <c r="R49" s="931"/>
      <c r="S49" s="931"/>
      <c r="T49" s="931"/>
      <c r="U49" s="931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</row>
    <row r="50" spans="1:39" s="209" customFormat="1" ht="8.25"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</row>
    <row r="51" spans="1:39" s="209" customFormat="1" ht="8.25">
      <c r="A51" s="210"/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</row>
    <row r="52" spans="1:39" s="209" customFormat="1" ht="8.25">
      <c r="A52" s="210"/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</row>
    <row r="53" spans="1:39" s="208" customFormat="1">
      <c r="A53" s="930"/>
      <c r="B53" s="930"/>
      <c r="C53" s="930"/>
      <c r="D53" s="930"/>
      <c r="E53" s="930"/>
      <c r="F53" s="930"/>
      <c r="G53" s="930"/>
      <c r="H53" s="930"/>
      <c r="I53" s="930"/>
      <c r="J53" s="930"/>
      <c r="K53" s="930"/>
      <c r="L53" s="930"/>
      <c r="M53" s="930"/>
      <c r="N53" s="930"/>
      <c r="O53" s="930"/>
      <c r="P53" s="930"/>
      <c r="Q53" s="930"/>
      <c r="R53" s="930"/>
      <c r="S53" s="930"/>
      <c r="T53" s="930"/>
      <c r="U53" s="930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</row>
    <row r="54" spans="1:39" s="208" customFormat="1"/>
    <row r="55" spans="1:39" s="208" customFormat="1"/>
  </sheetData>
  <sheetProtection formatCells="0" formatColumns="0" formatRows="0" sort="0" autoFilter="0" pivotTables="0"/>
  <mergeCells count="55">
    <mergeCell ref="A53:U53"/>
    <mergeCell ref="R36:T36"/>
    <mergeCell ref="T44:AB47"/>
    <mergeCell ref="A49:U49"/>
    <mergeCell ref="J36:Q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</mergeCells>
  <phoneticPr fontId="4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9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J2" s="1482" t="s">
        <v>3424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 thickBot="1"/>
    <row r="4" spans="2:205" ht="11.25" customHeight="1">
      <c r="B4" s="1510" t="s">
        <v>3358</v>
      </c>
      <c r="C4" s="1511"/>
      <c r="D4" s="1511"/>
      <c r="E4" s="1511"/>
      <c r="F4" s="1511"/>
      <c r="G4" s="1511"/>
      <c r="H4" s="1511"/>
      <c r="I4" s="1511"/>
      <c r="J4" s="1511"/>
      <c r="K4" s="1512"/>
      <c r="L4" s="1643" t="s">
        <v>3339</v>
      </c>
      <c r="M4" s="1644"/>
      <c r="N4" s="1644"/>
      <c r="O4" s="1644"/>
      <c r="P4" s="1644"/>
      <c r="Q4" s="1644"/>
      <c r="R4" s="1644"/>
      <c r="S4" s="1644"/>
      <c r="T4" s="1644"/>
      <c r="U4" s="1644"/>
      <c r="V4" s="1644"/>
      <c r="W4" s="1644"/>
      <c r="X4" s="1644"/>
      <c r="Y4" s="1644"/>
      <c r="Z4" s="1644"/>
      <c r="AA4" s="1644"/>
      <c r="AB4" s="1644"/>
      <c r="AC4" s="1644"/>
      <c r="AD4" s="1644"/>
      <c r="AE4" s="1644"/>
      <c r="AF4" s="1644"/>
      <c r="AG4" s="1644"/>
      <c r="AH4" s="1644"/>
      <c r="AI4" s="1644"/>
      <c r="AJ4" s="1644"/>
      <c r="AK4" s="1644"/>
      <c r="AL4" s="1644"/>
      <c r="AM4" s="1644"/>
      <c r="AN4" s="1644"/>
      <c r="AO4" s="1644"/>
      <c r="AP4" s="1644"/>
      <c r="AQ4" s="1645" t="s">
        <v>3338</v>
      </c>
      <c r="AR4" s="1646"/>
      <c r="AS4" s="1646"/>
      <c r="AT4" s="1646"/>
      <c r="AU4" s="1646"/>
      <c r="AV4" s="1646"/>
      <c r="AW4" s="1646"/>
      <c r="AX4" s="1647"/>
      <c r="AY4" s="1648" t="s">
        <v>816</v>
      </c>
      <c r="AZ4" s="1649"/>
      <c r="BA4" s="1649"/>
      <c r="BB4" s="1649"/>
      <c r="BC4" s="1649"/>
      <c r="BD4" s="1649"/>
      <c r="BE4" s="1649"/>
      <c r="BF4" s="1649"/>
      <c r="BG4" s="1649"/>
      <c r="BH4" s="1649"/>
      <c r="BI4" s="1649"/>
      <c r="BJ4" s="1649"/>
      <c r="BK4" s="1649"/>
      <c r="BL4" s="1649"/>
      <c r="BM4" s="1649"/>
      <c r="BN4" s="1649"/>
      <c r="BO4" s="1649"/>
      <c r="BP4" s="1649"/>
      <c r="BQ4" s="1649"/>
      <c r="BR4" s="1649"/>
      <c r="BS4" s="1649"/>
      <c r="BT4" s="1649"/>
      <c r="BU4" s="1649"/>
      <c r="BV4" s="1649"/>
      <c r="BW4" s="1649"/>
      <c r="BX4" s="1649"/>
      <c r="BY4" s="1649"/>
      <c r="BZ4" s="1649"/>
      <c r="CA4" s="1649"/>
      <c r="CB4" s="1649"/>
      <c r="CC4" s="1649"/>
      <c r="CD4" s="1649"/>
      <c r="CE4" s="1649"/>
      <c r="CF4" s="1649"/>
      <c r="CG4" s="1649"/>
      <c r="CH4" s="1649"/>
      <c r="CI4" s="1649"/>
      <c r="CJ4" s="1649"/>
      <c r="CK4" s="1649"/>
      <c r="CL4" s="1649"/>
      <c r="CM4" s="1649"/>
      <c r="CN4" s="1649"/>
      <c r="CO4" s="1649"/>
      <c r="CP4" s="1649"/>
      <c r="CQ4" s="1649"/>
      <c r="CR4" s="1649"/>
      <c r="CS4" s="1649"/>
      <c r="CT4" s="1649"/>
      <c r="CU4" s="1649"/>
      <c r="CV4" s="1649"/>
      <c r="CW4" s="1649"/>
      <c r="CX4" s="1649"/>
      <c r="CY4" s="1649"/>
      <c r="CZ4" s="1649"/>
      <c r="DA4" s="1649"/>
      <c r="DB4" s="1649"/>
      <c r="DC4" s="1649"/>
      <c r="DD4" s="1649"/>
      <c r="DE4" s="1649"/>
      <c r="DF4" s="1649"/>
      <c r="DG4" s="1649"/>
      <c r="DH4" s="1649"/>
      <c r="DI4" s="1649"/>
      <c r="DJ4" s="1649"/>
      <c r="DK4" s="1649"/>
      <c r="DL4" s="1649"/>
      <c r="DM4" s="1649"/>
      <c r="DN4" s="1649"/>
      <c r="DO4" s="1649"/>
      <c r="DP4" s="1649"/>
      <c r="DQ4" s="1649"/>
      <c r="DR4" s="1649"/>
      <c r="DS4" s="1649"/>
      <c r="DT4" s="1649"/>
      <c r="DU4" s="1649"/>
      <c r="DV4" s="1649"/>
      <c r="DW4" s="1649"/>
      <c r="DX4" s="1649"/>
      <c r="DY4" s="1649"/>
      <c r="DZ4" s="1649"/>
      <c r="EA4" s="1649"/>
      <c r="EB4" s="1649"/>
      <c r="EC4" s="1649"/>
      <c r="ED4" s="1649"/>
      <c r="EE4" s="1649"/>
      <c r="EF4" s="1649"/>
      <c r="EG4" s="1649"/>
      <c r="EH4" s="1649"/>
      <c r="EI4" s="1649"/>
      <c r="EJ4" s="1649"/>
      <c r="EK4" s="1649"/>
      <c r="EL4" s="1649"/>
      <c r="EM4" s="1649"/>
      <c r="EN4" s="1649"/>
      <c r="EO4" s="1649"/>
      <c r="EP4" s="1649"/>
      <c r="EQ4" s="1649"/>
      <c r="ER4" s="1649"/>
      <c r="ES4" s="1649"/>
      <c r="ET4" s="1649"/>
      <c r="EU4" s="1649"/>
      <c r="EV4" s="1649"/>
      <c r="EW4" s="1649"/>
      <c r="EX4" s="1649"/>
      <c r="EY4" s="1649"/>
      <c r="EZ4" s="1649"/>
      <c r="FA4" s="1649"/>
      <c r="FB4" s="1650"/>
      <c r="FC4" s="1635" t="s">
        <v>3357</v>
      </c>
      <c r="FD4" s="1636"/>
      <c r="FE4" s="1636"/>
      <c r="FF4" s="1636"/>
      <c r="FG4" s="1636"/>
      <c r="FH4" s="1636"/>
      <c r="FI4" s="1636"/>
      <c r="FJ4" s="1636"/>
      <c r="FK4" s="1636"/>
      <c r="FL4" s="1636"/>
      <c r="FM4" s="1636"/>
      <c r="FN4" s="1636"/>
      <c r="FO4" s="1636"/>
      <c r="FP4" s="1636"/>
      <c r="FQ4" s="1636"/>
      <c r="FR4" s="1636"/>
      <c r="FS4" s="1636"/>
      <c r="FT4" s="1636"/>
      <c r="FU4" s="1636"/>
      <c r="FV4" s="1636"/>
      <c r="FW4" s="1636"/>
      <c r="FX4" s="1636"/>
      <c r="FY4" s="1636"/>
      <c r="FZ4" s="1636"/>
      <c r="GA4" s="1636"/>
      <c r="GB4" s="1636"/>
      <c r="GC4" s="1636"/>
      <c r="GD4" s="1636"/>
      <c r="GE4" s="1636"/>
      <c r="GF4" s="1636"/>
      <c r="GG4" s="1636"/>
      <c r="GH4" s="1636"/>
      <c r="GI4" s="1636"/>
      <c r="GJ4" s="1636"/>
      <c r="GK4" s="1636"/>
      <c r="GL4" s="1636"/>
      <c r="GM4" s="1636"/>
      <c r="GN4" s="1636"/>
      <c r="GO4" s="1636"/>
      <c r="GP4" s="1636"/>
      <c r="GQ4" s="1636"/>
      <c r="GR4" s="1636"/>
      <c r="GS4" s="1636"/>
      <c r="GT4" s="1636"/>
      <c r="GU4" s="1636"/>
      <c r="GV4" s="1636"/>
      <c r="GW4" s="1637"/>
    </row>
    <row r="5" spans="2:205" ht="11.25" customHeight="1">
      <c r="B5" s="1513" t="s">
        <v>3419</v>
      </c>
      <c r="C5" s="1514"/>
      <c r="D5" s="1514"/>
      <c r="E5" s="1514"/>
      <c r="F5" s="1514"/>
      <c r="G5" s="1514"/>
      <c r="H5" s="1514"/>
      <c r="I5" s="1514"/>
      <c r="J5" s="1514"/>
      <c r="K5" s="1515"/>
      <c r="L5" s="1463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64"/>
      <c r="AP5" s="1464"/>
      <c r="AQ5" s="1470"/>
      <c r="AR5" s="1471"/>
      <c r="AS5" s="1471"/>
      <c r="AT5" s="1471"/>
      <c r="AU5" s="1471"/>
      <c r="AV5" s="1471"/>
      <c r="AW5" s="1471"/>
      <c r="AX5" s="1472"/>
      <c r="AY5" s="1639">
        <v>1</v>
      </c>
      <c r="AZ5" s="1640"/>
      <c r="BA5" s="1640"/>
      <c r="BB5" s="1640"/>
      <c r="BC5" s="1640"/>
      <c r="BD5" s="1641"/>
      <c r="BE5" s="1484" t="s">
        <v>3337</v>
      </c>
      <c r="BF5" s="1485"/>
      <c r="BG5" s="1485"/>
      <c r="BH5" s="1485"/>
      <c r="BI5" s="1485"/>
      <c r="BJ5" s="1485"/>
      <c r="BK5" s="1485"/>
      <c r="BL5" s="1485"/>
      <c r="BM5" s="1485"/>
      <c r="BN5" s="1485"/>
      <c r="BO5" s="1485"/>
      <c r="BP5" s="1485"/>
      <c r="BQ5" s="1485"/>
      <c r="BR5" s="1485"/>
      <c r="BS5" s="1485"/>
      <c r="BT5" s="1485"/>
      <c r="BU5" s="1485"/>
      <c r="BV5" s="1485"/>
      <c r="BW5" s="1485"/>
      <c r="BX5" s="1485"/>
      <c r="BY5" s="1485"/>
      <c r="BZ5" s="1485"/>
      <c r="CA5" s="1485"/>
      <c r="CB5" s="1485"/>
      <c r="CC5" s="1485"/>
      <c r="CD5" s="1485"/>
      <c r="CE5" s="1485"/>
      <c r="CF5" s="1485"/>
      <c r="CG5" s="1485"/>
      <c r="CH5" s="1485"/>
      <c r="CI5" s="1485"/>
      <c r="CJ5" s="1485"/>
      <c r="CK5" s="1485"/>
      <c r="CL5" s="1485"/>
      <c r="CM5" s="1485"/>
      <c r="CN5" s="1485"/>
      <c r="CO5" s="1485"/>
      <c r="CP5" s="1485"/>
      <c r="CQ5" s="1485"/>
      <c r="CR5" s="1485"/>
      <c r="CS5" s="1485"/>
      <c r="CT5" s="1485"/>
      <c r="CU5" s="1485"/>
      <c r="CV5" s="1485"/>
      <c r="CW5" s="1485"/>
      <c r="CX5" s="1485"/>
      <c r="CY5" s="1485"/>
      <c r="CZ5" s="1485"/>
      <c r="DA5" s="1485"/>
      <c r="DB5" s="1485"/>
      <c r="DC5" s="1485"/>
      <c r="DD5" s="1485"/>
      <c r="DE5" s="1485"/>
      <c r="DF5" s="1485"/>
      <c r="DG5" s="1485"/>
      <c r="DH5" s="1485"/>
      <c r="DI5" s="1486"/>
      <c r="DJ5" s="1490" t="s">
        <v>3355</v>
      </c>
      <c r="DK5" s="1491"/>
      <c r="DL5" s="1491"/>
      <c r="DM5" s="1491"/>
      <c r="DN5" s="1491"/>
      <c r="DO5" s="1491"/>
      <c r="DP5" s="1491"/>
      <c r="DQ5" s="1491"/>
      <c r="DR5" s="1491"/>
      <c r="DS5" s="1491"/>
      <c r="DT5" s="1491"/>
      <c r="DU5" s="1491"/>
      <c r="DV5" s="1491"/>
      <c r="DW5" s="1491"/>
      <c r="DX5" s="1491"/>
      <c r="DY5" s="1491"/>
      <c r="DZ5" s="1491"/>
      <c r="EA5" s="1491"/>
      <c r="EB5" s="1491"/>
      <c r="EC5" s="1491"/>
      <c r="ED5" s="1491"/>
      <c r="EE5" s="1491"/>
      <c r="EF5" s="1491"/>
      <c r="EG5" s="1491"/>
      <c r="EH5" s="1491"/>
      <c r="EI5" s="1491"/>
      <c r="EJ5" s="1491"/>
      <c r="EK5" s="1491"/>
      <c r="EL5" s="1491"/>
      <c r="EM5" s="1491"/>
      <c r="EN5" s="1491"/>
      <c r="EO5" s="1491"/>
      <c r="EP5" s="1491"/>
      <c r="EQ5" s="1491"/>
      <c r="ER5" s="1491"/>
      <c r="ES5" s="1491"/>
      <c r="ET5" s="1491"/>
      <c r="EU5" s="1491"/>
      <c r="EV5" s="1491"/>
      <c r="EW5" s="1491"/>
      <c r="EX5" s="1491"/>
      <c r="EY5" s="1491"/>
      <c r="EZ5" s="1491"/>
      <c r="FA5" s="1491"/>
      <c r="FB5" s="1492"/>
      <c r="FC5" s="1499"/>
      <c r="FD5" s="1500"/>
      <c r="FE5" s="1500"/>
      <c r="FF5" s="1500"/>
      <c r="FG5" s="1500"/>
      <c r="FH5" s="1500"/>
      <c r="FI5" s="1500"/>
      <c r="FJ5" s="1500"/>
      <c r="FK5" s="1500"/>
      <c r="FL5" s="1500"/>
      <c r="FM5" s="1500"/>
      <c r="FN5" s="1500"/>
      <c r="FO5" s="1500"/>
      <c r="FP5" s="1500"/>
      <c r="FQ5" s="1500"/>
      <c r="FR5" s="1500"/>
      <c r="FS5" s="1500"/>
      <c r="FT5" s="1500"/>
      <c r="FU5" s="1500"/>
      <c r="FV5" s="1500"/>
      <c r="FW5" s="1500"/>
      <c r="FX5" s="1500"/>
      <c r="FY5" s="1500"/>
      <c r="FZ5" s="1500"/>
      <c r="GA5" s="1500"/>
      <c r="GB5" s="1500"/>
      <c r="GC5" s="1500"/>
      <c r="GD5" s="1500"/>
      <c r="GE5" s="1500"/>
      <c r="GF5" s="1500"/>
      <c r="GG5" s="1500"/>
      <c r="GH5" s="1500"/>
      <c r="GI5" s="1500"/>
      <c r="GJ5" s="1500"/>
      <c r="GK5" s="1500"/>
      <c r="GL5" s="1500"/>
      <c r="GM5" s="1500"/>
      <c r="GN5" s="1500"/>
      <c r="GO5" s="1500"/>
      <c r="GP5" s="1500"/>
      <c r="GQ5" s="1500"/>
      <c r="GR5" s="1500"/>
      <c r="GS5" s="1500"/>
      <c r="GT5" s="1500"/>
      <c r="GU5" s="1500"/>
      <c r="GV5" s="1500"/>
      <c r="GW5" s="1638"/>
    </row>
    <row r="6" spans="2:205" ht="10.5" customHeight="1">
      <c r="B6" s="1479" t="s">
        <v>817</v>
      </c>
      <c r="C6" s="1480"/>
      <c r="D6" s="1480"/>
      <c r="E6" s="1480"/>
      <c r="F6" s="1480"/>
      <c r="G6" s="1480"/>
      <c r="H6" s="1480"/>
      <c r="I6" s="1480"/>
      <c r="J6" s="1480"/>
      <c r="K6" s="1481"/>
      <c r="L6" s="1465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73"/>
      <c r="AR6" s="1474"/>
      <c r="AS6" s="1474"/>
      <c r="AT6" s="1474"/>
      <c r="AU6" s="1474"/>
      <c r="AV6" s="1474"/>
      <c r="AW6" s="1474"/>
      <c r="AX6" s="1475"/>
      <c r="AY6" s="1639"/>
      <c r="AZ6" s="1640"/>
      <c r="BA6" s="1640"/>
      <c r="BB6" s="1640"/>
      <c r="BC6" s="1640"/>
      <c r="BD6" s="1641"/>
      <c r="BE6" s="1487" t="s">
        <v>3336</v>
      </c>
      <c r="BF6" s="1488"/>
      <c r="BG6" s="1488"/>
      <c r="BH6" s="1488"/>
      <c r="BI6" s="1488"/>
      <c r="BJ6" s="1488"/>
      <c r="BK6" s="1488"/>
      <c r="BL6" s="1488"/>
      <c r="BM6" s="1488"/>
      <c r="BN6" s="1488"/>
      <c r="BO6" s="1488"/>
      <c r="BP6" s="1488"/>
      <c r="BQ6" s="1488"/>
      <c r="BR6" s="1488"/>
      <c r="BS6" s="1488"/>
      <c r="BT6" s="1488"/>
      <c r="BU6" s="1488"/>
      <c r="BV6" s="1488"/>
      <c r="BW6" s="1488"/>
      <c r="BX6" s="1488"/>
      <c r="BY6" s="1488"/>
      <c r="BZ6" s="1488"/>
      <c r="CA6" s="1488"/>
      <c r="CB6" s="1488"/>
      <c r="CC6" s="1488"/>
      <c r="CD6" s="1488"/>
      <c r="CE6" s="1488"/>
      <c r="CF6" s="1488"/>
      <c r="CG6" s="1488"/>
      <c r="CH6" s="1488"/>
      <c r="CI6" s="1488"/>
      <c r="CJ6" s="1488"/>
      <c r="CK6" s="1488"/>
      <c r="CL6" s="1488"/>
      <c r="CM6" s="1488"/>
      <c r="CN6" s="1488"/>
      <c r="CO6" s="1488"/>
      <c r="CP6" s="1488"/>
      <c r="CQ6" s="1488"/>
      <c r="CR6" s="1488"/>
      <c r="CS6" s="1488"/>
      <c r="CT6" s="1488"/>
      <c r="CU6" s="1488"/>
      <c r="CV6" s="1488"/>
      <c r="CW6" s="1488"/>
      <c r="CX6" s="1488"/>
      <c r="CY6" s="1488"/>
      <c r="CZ6" s="1488"/>
      <c r="DA6" s="1488"/>
      <c r="DB6" s="1488"/>
      <c r="DC6" s="1488"/>
      <c r="DD6" s="1488"/>
      <c r="DE6" s="1488"/>
      <c r="DF6" s="1488"/>
      <c r="DG6" s="1488"/>
      <c r="DH6" s="1488"/>
      <c r="DI6" s="1489"/>
      <c r="DJ6" s="1490"/>
      <c r="DK6" s="1491"/>
      <c r="DL6" s="1491"/>
      <c r="DM6" s="1491"/>
      <c r="DN6" s="1491"/>
      <c r="DO6" s="1491"/>
      <c r="DP6" s="1491"/>
      <c r="DQ6" s="1491"/>
      <c r="DR6" s="1491"/>
      <c r="DS6" s="1491"/>
      <c r="DT6" s="1491"/>
      <c r="DU6" s="1491"/>
      <c r="DV6" s="1491"/>
      <c r="DW6" s="1491"/>
      <c r="DX6" s="1491"/>
      <c r="DY6" s="1491"/>
      <c r="DZ6" s="1491"/>
      <c r="EA6" s="1491"/>
      <c r="EB6" s="1491"/>
      <c r="EC6" s="1491"/>
      <c r="ED6" s="1491"/>
      <c r="EE6" s="1491"/>
      <c r="EF6" s="1491"/>
      <c r="EG6" s="1491"/>
      <c r="EH6" s="1491"/>
      <c r="EI6" s="1491"/>
      <c r="EJ6" s="1491"/>
      <c r="EK6" s="1491"/>
      <c r="EL6" s="1491"/>
      <c r="EM6" s="1491"/>
      <c r="EN6" s="1491"/>
      <c r="EO6" s="1491"/>
      <c r="EP6" s="1491"/>
      <c r="EQ6" s="1491"/>
      <c r="ER6" s="1491"/>
      <c r="ES6" s="1491"/>
      <c r="ET6" s="1491"/>
      <c r="EU6" s="1491"/>
      <c r="EV6" s="1491"/>
      <c r="EW6" s="1491"/>
      <c r="EX6" s="1491"/>
      <c r="EY6" s="1491"/>
      <c r="EZ6" s="1491"/>
      <c r="FA6" s="1491"/>
      <c r="FB6" s="1492"/>
      <c r="FC6" s="1493" t="s">
        <v>3356</v>
      </c>
      <c r="FD6" s="1494"/>
      <c r="FE6" s="1494"/>
      <c r="FF6" s="1494"/>
      <c r="FG6" s="1494"/>
      <c r="FH6" s="1494"/>
      <c r="FI6" s="1494"/>
      <c r="FJ6" s="1494"/>
      <c r="FK6" s="1494"/>
      <c r="FL6" s="1494"/>
      <c r="FM6" s="1494"/>
      <c r="FN6" s="1494"/>
      <c r="FO6" s="1494"/>
      <c r="FP6" s="1494"/>
      <c r="FQ6" s="1494"/>
      <c r="FR6" s="1494"/>
      <c r="FS6" s="1494"/>
      <c r="FT6" s="1494"/>
      <c r="FU6" s="1494"/>
      <c r="FV6" s="1494"/>
      <c r="FW6" s="1494"/>
      <c r="FX6" s="1494"/>
      <c r="FY6" s="1494"/>
      <c r="FZ6" s="1494"/>
      <c r="GA6" s="1494"/>
      <c r="GB6" s="1494"/>
      <c r="GC6" s="1494"/>
      <c r="GD6" s="1494"/>
      <c r="GE6" s="1494"/>
      <c r="GF6" s="1494"/>
      <c r="GG6" s="1494"/>
      <c r="GH6" s="1494"/>
      <c r="GI6" s="1494"/>
      <c r="GJ6" s="1494"/>
      <c r="GK6" s="1494"/>
      <c r="GL6" s="1494"/>
      <c r="GM6" s="1494"/>
      <c r="GN6" s="1494"/>
      <c r="GO6" s="1494"/>
      <c r="GP6" s="1494"/>
      <c r="GQ6" s="1494"/>
      <c r="GR6" s="1494"/>
      <c r="GS6" s="1494"/>
      <c r="GT6" s="1494"/>
      <c r="GU6" s="1494"/>
      <c r="GV6" s="1494"/>
      <c r="GW6" s="1642"/>
    </row>
    <row r="7" spans="2:205" s="691" customFormat="1" ht="25.5" customHeight="1">
      <c r="B7" s="1634" t="s">
        <v>2697</v>
      </c>
      <c r="C7" s="1502"/>
      <c r="D7" s="1502"/>
      <c r="E7" s="1502"/>
      <c r="F7" s="1502"/>
      <c r="G7" s="1502"/>
      <c r="H7" s="1502"/>
      <c r="I7" s="1502"/>
      <c r="J7" s="1502"/>
      <c r="K7" s="1502"/>
      <c r="L7" s="1503" t="s">
        <v>3410</v>
      </c>
      <c r="M7" s="1504"/>
      <c r="N7" s="1504"/>
      <c r="O7" s="1504"/>
      <c r="P7" s="1504"/>
      <c r="Q7" s="1504"/>
      <c r="R7" s="1504"/>
      <c r="S7" s="1504"/>
      <c r="T7" s="1504"/>
      <c r="U7" s="1504"/>
      <c r="V7" s="1504"/>
      <c r="W7" s="1504"/>
      <c r="X7" s="1504"/>
      <c r="Y7" s="1504"/>
      <c r="Z7" s="1504"/>
      <c r="AA7" s="1504"/>
      <c r="AB7" s="1504"/>
      <c r="AC7" s="1504"/>
      <c r="AD7" s="1504"/>
      <c r="AE7" s="1504"/>
      <c r="AF7" s="1504"/>
      <c r="AG7" s="1504"/>
      <c r="AH7" s="1504"/>
      <c r="AI7" s="1504"/>
      <c r="AJ7" s="1504"/>
      <c r="AK7" s="1504"/>
      <c r="AL7" s="1504"/>
      <c r="AM7" s="1504"/>
      <c r="AN7" s="1504"/>
      <c r="AO7" s="1504"/>
      <c r="AP7" s="1504"/>
      <c r="AQ7" s="1505" t="s">
        <v>810</v>
      </c>
      <c r="AR7" s="1505"/>
      <c r="AS7" s="1505"/>
      <c r="AT7" s="1505"/>
      <c r="AU7" s="1505"/>
      <c r="AV7" s="1505"/>
      <c r="AW7" s="1505"/>
      <c r="AX7" s="1505"/>
      <c r="AY7" s="703"/>
      <c r="AZ7" s="704"/>
      <c r="BA7" s="1509" t="str">
        <f>MID(SUVAHAVUJ!AD73,1,1)</f>
        <v xml:space="preserve"> </v>
      </c>
      <c r="BB7" s="1509"/>
      <c r="BC7" s="1509"/>
      <c r="BD7" s="1509"/>
      <c r="BE7" s="1509"/>
      <c r="BF7" s="1509"/>
      <c r="BG7" s="1509" t="str">
        <f>MID(SUVAHAVUJ!AD73,2,1)</f>
        <v xml:space="preserve"> </v>
      </c>
      <c r="BH7" s="1509"/>
      <c r="BI7" s="1509"/>
      <c r="BJ7" s="1509"/>
      <c r="BK7" s="1509"/>
      <c r="BL7" s="1509" t="str">
        <f>MID(SUVAHAVUJ!AD73,3,1)</f>
        <v xml:space="preserve"> </v>
      </c>
      <c r="BM7" s="1509"/>
      <c r="BN7" s="1509"/>
      <c r="BO7" s="1509"/>
      <c r="BP7" s="1509"/>
      <c r="BQ7" s="1509"/>
      <c r="BR7" s="1509" t="str">
        <f>MID(SUVAHAVUJ!AD73,4,1)</f>
        <v xml:space="preserve"> </v>
      </c>
      <c r="BS7" s="1509"/>
      <c r="BT7" s="1509"/>
      <c r="BU7" s="1509"/>
      <c r="BV7" s="1509"/>
      <c r="BW7" s="1509" t="str">
        <f>MID(SUVAHAVUJ!AD73,5,1)</f>
        <v xml:space="preserve"> </v>
      </c>
      <c r="BX7" s="1509"/>
      <c r="BY7" s="1509"/>
      <c r="BZ7" s="1509"/>
      <c r="CA7" s="1509"/>
      <c r="CB7" s="1509"/>
      <c r="CC7" s="1509" t="str">
        <f>MID(SUVAHAVUJ!AD73,6,1)</f>
        <v xml:space="preserve"> </v>
      </c>
      <c r="CD7" s="1509"/>
      <c r="CE7" s="1509"/>
      <c r="CF7" s="1509"/>
      <c r="CG7" s="1509"/>
      <c r="CH7" s="1509" t="str">
        <f>MID(SUVAHAVUJ!AD73,7,1)</f>
        <v xml:space="preserve"> </v>
      </c>
      <c r="CI7" s="1509"/>
      <c r="CJ7" s="1509"/>
      <c r="CK7" s="1509"/>
      <c r="CL7" s="1509"/>
      <c r="CM7" s="1509"/>
      <c r="CN7" s="1509" t="str">
        <f>MID(SUVAHAVUJ!AD73,8,1)</f>
        <v xml:space="preserve"> </v>
      </c>
      <c r="CO7" s="1509"/>
      <c r="CP7" s="1509"/>
      <c r="CQ7" s="1509"/>
      <c r="CR7" s="1509"/>
      <c r="CS7" s="1509" t="str">
        <f>MID(SUVAHAVUJ!AD73,9,1)</f>
        <v xml:space="preserve"> </v>
      </c>
      <c r="CT7" s="1509"/>
      <c r="CU7" s="1509"/>
      <c r="CV7" s="1509"/>
      <c r="CW7" s="1509"/>
      <c r="CX7" s="1509"/>
      <c r="CY7" s="1509" t="str">
        <f>MID(SUVAHAVUJ!AD73,10,1)</f>
        <v xml:space="preserve"> </v>
      </c>
      <c r="CZ7" s="1509"/>
      <c r="DA7" s="1509"/>
      <c r="DB7" s="1509"/>
      <c r="DC7" s="1509"/>
      <c r="DD7" s="1509" t="str">
        <f>MID(SUVAHAVUJ!AD73,11,1)</f>
        <v>0</v>
      </c>
      <c r="DE7" s="1509"/>
      <c r="DF7" s="1509"/>
      <c r="DG7" s="1509"/>
      <c r="DH7" s="1509"/>
      <c r="DI7" s="1525"/>
      <c r="DJ7" s="703"/>
      <c r="DK7" s="704"/>
      <c r="DL7" s="1509" t="str">
        <f>MID(SUVAHAVUJ!AE73,1,1)</f>
        <v xml:space="preserve"> </v>
      </c>
      <c r="DM7" s="1509"/>
      <c r="DN7" s="1509"/>
      <c r="DO7" s="1509"/>
      <c r="DP7" s="1509"/>
      <c r="DQ7" s="1509"/>
      <c r="DR7" s="1509" t="str">
        <f>MID(SUVAHAVUJ!AE73,2,1)</f>
        <v xml:space="preserve"> </v>
      </c>
      <c r="DS7" s="1509"/>
      <c r="DT7" s="1509"/>
      <c r="DU7" s="1509"/>
      <c r="DV7" s="1509"/>
      <c r="DW7" s="1509" t="str">
        <f>MID(SUVAHAVUJ!AE73,3,1)</f>
        <v xml:space="preserve"> </v>
      </c>
      <c r="DX7" s="1509"/>
      <c r="DY7" s="1509"/>
      <c r="DZ7" s="1509"/>
      <c r="EA7" s="1509"/>
      <c r="EB7" s="1509"/>
      <c r="EC7" s="1509" t="str">
        <f>MID(SUVAHAVUJ!AE73,4,1)</f>
        <v xml:space="preserve"> </v>
      </c>
      <c r="ED7" s="1509"/>
      <c r="EE7" s="1509"/>
      <c r="EF7" s="1509"/>
      <c r="EG7" s="1509"/>
      <c r="EH7" s="1509" t="str">
        <f>MID(SUVAHAVUJ!AE73,5,1)</f>
        <v xml:space="preserve"> </v>
      </c>
      <c r="EI7" s="1509"/>
      <c r="EJ7" s="1509"/>
      <c r="EK7" s="1509"/>
      <c r="EL7" s="1509"/>
      <c r="EM7" s="1509"/>
      <c r="EN7" s="1509" t="str">
        <f>MID(SUVAHAVUJ!AE73,6,1)</f>
        <v xml:space="preserve"> </v>
      </c>
      <c r="EO7" s="1509"/>
      <c r="EP7" s="1509"/>
      <c r="EQ7" s="1509"/>
      <c r="ER7" s="1509"/>
      <c r="ES7" s="1509" t="str">
        <f>MID(SUVAHAVUJ!AE73,7,1)</f>
        <v xml:space="preserve"> </v>
      </c>
      <c r="ET7" s="1509"/>
      <c r="EU7" s="1509"/>
      <c r="EV7" s="1509"/>
      <c r="EW7" s="1509"/>
      <c r="EX7" s="1509"/>
      <c r="EY7" s="1509" t="str">
        <f>MID(SUVAHAVUJ!AE73,8,1)</f>
        <v xml:space="preserve"> </v>
      </c>
      <c r="EZ7" s="1509"/>
      <c r="FA7" s="1509"/>
      <c r="FB7" s="1509"/>
      <c r="FC7" s="1509"/>
      <c r="FD7" s="1509" t="str">
        <f>MID(SUVAHAVUJ!AE73,9,1)</f>
        <v xml:space="preserve"> </v>
      </c>
      <c r="FE7" s="1509"/>
      <c r="FF7" s="1509"/>
      <c r="FG7" s="1509"/>
      <c r="FH7" s="1509"/>
      <c r="FI7" s="1509"/>
      <c r="FJ7" s="1509" t="str">
        <f>MID(SUVAHAVUJ!AE73,10,1)</f>
        <v xml:space="preserve"> </v>
      </c>
      <c r="FK7" s="1509"/>
      <c r="FL7" s="1509"/>
      <c r="FM7" s="1509"/>
      <c r="FN7" s="1509"/>
      <c r="FO7" s="1516" t="str">
        <f>MID(SUVAHAVUJ!AE73,11,1)</f>
        <v>0</v>
      </c>
      <c r="FP7" s="1516"/>
      <c r="FQ7" s="1516"/>
      <c r="FR7" s="1516"/>
      <c r="FS7" s="1522"/>
      <c r="FT7" s="1506"/>
      <c r="FU7" s="1506"/>
      <c r="FV7" s="1506"/>
      <c r="FW7" s="1506"/>
      <c r="FX7" s="1506"/>
      <c r="FY7" s="1506"/>
      <c r="FZ7" s="1506"/>
      <c r="GA7" s="1506"/>
      <c r="GB7" s="1506"/>
      <c r="GC7" s="1506"/>
      <c r="GD7" s="1506"/>
      <c r="GE7" s="1506"/>
      <c r="GF7" s="1506"/>
      <c r="GG7" s="1506"/>
      <c r="GH7" s="1506"/>
      <c r="GI7" s="1506"/>
      <c r="GJ7" s="1506"/>
      <c r="GK7" s="1506"/>
      <c r="GL7" s="1506"/>
      <c r="GM7" s="1506"/>
      <c r="GN7" s="1506"/>
      <c r="GO7" s="1506"/>
      <c r="GP7" s="1506"/>
      <c r="GQ7" s="1506"/>
      <c r="GR7" s="1506"/>
      <c r="GS7" s="1506"/>
      <c r="GT7" s="1506"/>
      <c r="GU7" s="1506"/>
      <c r="GV7" s="1506"/>
      <c r="GW7" s="1613"/>
    </row>
    <row r="8" spans="2:205" ht="22.5" customHeight="1">
      <c r="B8" s="1634"/>
      <c r="C8" s="1502"/>
      <c r="D8" s="1502"/>
      <c r="E8" s="1502"/>
      <c r="F8" s="1502"/>
      <c r="G8" s="1502"/>
      <c r="H8" s="1502"/>
      <c r="I8" s="1502"/>
      <c r="J8" s="1502"/>
      <c r="K8" s="1502"/>
      <c r="L8" s="1504"/>
      <c r="M8" s="1504"/>
      <c r="N8" s="1504"/>
      <c r="O8" s="1504"/>
      <c r="P8" s="1504"/>
      <c r="Q8" s="1504"/>
      <c r="R8" s="1504"/>
      <c r="S8" s="1504"/>
      <c r="T8" s="1504"/>
      <c r="U8" s="1504"/>
      <c r="V8" s="1504"/>
      <c r="W8" s="1504"/>
      <c r="X8" s="1504"/>
      <c r="Y8" s="1504"/>
      <c r="Z8" s="1504"/>
      <c r="AA8" s="1504"/>
      <c r="AB8" s="1504"/>
      <c r="AC8" s="1504"/>
      <c r="AD8" s="1504"/>
      <c r="AE8" s="1504"/>
      <c r="AF8" s="1504"/>
      <c r="AG8" s="1504"/>
      <c r="AH8" s="1504"/>
      <c r="AI8" s="1504"/>
      <c r="AJ8" s="1504"/>
      <c r="AK8" s="1504"/>
      <c r="AL8" s="1504"/>
      <c r="AM8" s="1504"/>
      <c r="AN8" s="1504"/>
      <c r="AO8" s="1504"/>
      <c r="AP8" s="1504"/>
      <c r="AQ8" s="1505"/>
      <c r="AR8" s="1505"/>
      <c r="AS8" s="1505"/>
      <c r="AT8" s="1505"/>
      <c r="AU8" s="1505"/>
      <c r="AV8" s="1505"/>
      <c r="AW8" s="1505"/>
      <c r="AX8" s="1505"/>
      <c r="AY8" s="703"/>
      <c r="AZ8" s="704"/>
      <c r="BA8" s="1509" t="str">
        <f>MID(SUVAHAVUJ!AF73,1,1)</f>
        <v xml:space="preserve"> </v>
      </c>
      <c r="BB8" s="1509"/>
      <c r="BC8" s="1509"/>
      <c r="BD8" s="1509"/>
      <c r="BE8" s="1509"/>
      <c r="BF8" s="1509"/>
      <c r="BG8" s="1509" t="str">
        <f>MID(SUVAHAVUJ!AF73,2,1)</f>
        <v xml:space="preserve"> </v>
      </c>
      <c r="BH8" s="1509"/>
      <c r="BI8" s="1509"/>
      <c r="BJ8" s="1509"/>
      <c r="BK8" s="1509"/>
      <c r="BL8" s="1509" t="str">
        <f>MID(SUVAHAVUJ!AF73,3,1)</f>
        <v xml:space="preserve"> </v>
      </c>
      <c r="BM8" s="1509"/>
      <c r="BN8" s="1509"/>
      <c r="BO8" s="1509"/>
      <c r="BP8" s="1509"/>
      <c r="BQ8" s="1509"/>
      <c r="BR8" s="1509" t="str">
        <f>MID(SUVAHAVUJ!AF73,4,1)</f>
        <v xml:space="preserve"> </v>
      </c>
      <c r="BS8" s="1509"/>
      <c r="BT8" s="1509"/>
      <c r="BU8" s="1509"/>
      <c r="BV8" s="1509"/>
      <c r="BW8" s="1509" t="str">
        <f>MID(SUVAHAVUJ!AF73,5,1)</f>
        <v xml:space="preserve"> </v>
      </c>
      <c r="BX8" s="1509"/>
      <c r="BY8" s="1509"/>
      <c r="BZ8" s="1509"/>
      <c r="CA8" s="1509"/>
      <c r="CB8" s="1509"/>
      <c r="CC8" s="1509" t="str">
        <f>MID(SUVAHAVUJ!AF73,6,1)</f>
        <v xml:space="preserve"> </v>
      </c>
      <c r="CD8" s="1509"/>
      <c r="CE8" s="1509"/>
      <c r="CF8" s="1509"/>
      <c r="CG8" s="1509"/>
      <c r="CH8" s="1509" t="str">
        <f>MID(SUVAHAVUJ!AF73,7,1)</f>
        <v xml:space="preserve"> </v>
      </c>
      <c r="CI8" s="1509"/>
      <c r="CJ8" s="1509"/>
      <c r="CK8" s="1509"/>
      <c r="CL8" s="1509"/>
      <c r="CM8" s="1509"/>
      <c r="CN8" s="1509" t="str">
        <f>MID(SUVAHAVUJ!AF73,8,1)</f>
        <v xml:space="preserve"> </v>
      </c>
      <c r="CO8" s="1509"/>
      <c r="CP8" s="1509"/>
      <c r="CQ8" s="1509"/>
      <c r="CR8" s="1509"/>
      <c r="CS8" s="1509" t="str">
        <f>MID(SUVAHAVUJ!AF73,9,1)</f>
        <v xml:space="preserve"> </v>
      </c>
      <c r="CT8" s="1509"/>
      <c r="CU8" s="1509"/>
      <c r="CV8" s="1509"/>
      <c r="CW8" s="1509"/>
      <c r="CX8" s="1509"/>
      <c r="CY8" s="1509" t="str">
        <f>MID(SUVAHAVUJ!AF73,10,1)</f>
        <v xml:space="preserve"> </v>
      </c>
      <c r="CZ8" s="1509"/>
      <c r="DA8" s="1509"/>
      <c r="DB8" s="1509"/>
      <c r="DC8" s="1509"/>
      <c r="DD8" s="1509" t="str">
        <f>MID(SUVAHAVUJ!AF73,11,1)</f>
        <v>0</v>
      </c>
      <c r="DE8" s="1509"/>
      <c r="DF8" s="1509"/>
      <c r="DG8" s="1509"/>
      <c r="DH8" s="1509"/>
      <c r="DI8" s="1525"/>
      <c r="DJ8" s="1507"/>
      <c r="DK8" s="1507"/>
      <c r="DL8" s="1507"/>
      <c r="DM8" s="1507"/>
      <c r="DN8" s="1507"/>
      <c r="DO8" s="1507"/>
      <c r="DP8" s="1507"/>
      <c r="DQ8" s="1507"/>
      <c r="DR8" s="1507"/>
      <c r="DS8" s="1507"/>
      <c r="DT8" s="1507"/>
      <c r="DU8" s="1507"/>
      <c r="DV8" s="1507"/>
      <c r="DW8" s="1507"/>
      <c r="DX8" s="1507"/>
      <c r="DY8" s="1507"/>
      <c r="DZ8" s="1507"/>
      <c r="EA8" s="1507"/>
      <c r="EB8" s="1507"/>
      <c r="EC8" s="1507"/>
      <c r="ED8" s="1507"/>
      <c r="EE8" s="1507"/>
      <c r="EF8" s="1507"/>
      <c r="EG8" s="1507"/>
      <c r="EH8" s="1507"/>
      <c r="EI8" s="1507"/>
      <c r="EJ8" s="1507"/>
      <c r="EK8" s="1507"/>
      <c r="EL8" s="1507"/>
      <c r="EM8" s="1507"/>
      <c r="EN8" s="703"/>
      <c r="EO8" s="704"/>
      <c r="EP8" s="1509" t="str">
        <f>MID(SUVAHAVUJ!AG73,1,1)</f>
        <v xml:space="preserve"> </v>
      </c>
      <c r="EQ8" s="1509"/>
      <c r="ER8" s="1509"/>
      <c r="ES8" s="1509"/>
      <c r="ET8" s="1509"/>
      <c r="EU8" s="1509"/>
      <c r="EV8" s="1509" t="str">
        <f>MID(SUVAHAVUJ!AG73,2,1)</f>
        <v xml:space="preserve"> </v>
      </c>
      <c r="EW8" s="1509"/>
      <c r="EX8" s="1509"/>
      <c r="EY8" s="1509"/>
      <c r="EZ8" s="1509"/>
      <c r="FA8" s="1509" t="str">
        <f>MID(SUVAHAVUJ!AG73,3,1)</f>
        <v xml:space="preserve"> </v>
      </c>
      <c r="FB8" s="1509"/>
      <c r="FC8" s="1509"/>
      <c r="FD8" s="1509"/>
      <c r="FE8" s="1509"/>
      <c r="FF8" s="1509"/>
      <c r="FG8" s="1509" t="str">
        <f>MID(SUVAHAVUJ!AG73,4,1)</f>
        <v xml:space="preserve"> </v>
      </c>
      <c r="FH8" s="1509"/>
      <c r="FI8" s="1509"/>
      <c r="FJ8" s="1509"/>
      <c r="FK8" s="1509"/>
      <c r="FL8" s="1509" t="str">
        <f>MID(SUVAHAVUJ!AG73,5,1)</f>
        <v xml:space="preserve"> </v>
      </c>
      <c r="FM8" s="1509"/>
      <c r="FN8" s="1509"/>
      <c r="FO8" s="1509"/>
      <c r="FP8" s="1509"/>
      <c r="FQ8" s="1509"/>
      <c r="FR8" s="1509" t="str">
        <f>MID(SUVAHAVUJ!AG73,6,1)</f>
        <v xml:space="preserve"> </v>
      </c>
      <c r="FS8" s="1509"/>
      <c r="FT8" s="1509"/>
      <c r="FU8" s="1509"/>
      <c r="FV8" s="1509"/>
      <c r="FW8" s="1509" t="str">
        <f>MID(SUVAHAVUJ!AG73,7,1)</f>
        <v xml:space="preserve"> </v>
      </c>
      <c r="FX8" s="1509"/>
      <c r="FY8" s="1509"/>
      <c r="FZ8" s="1509"/>
      <c r="GA8" s="1509"/>
      <c r="GB8" s="1509"/>
      <c r="GC8" s="1509" t="str">
        <f>MID(SUVAHAVUJ!AG73,8,1)</f>
        <v xml:space="preserve"> </v>
      </c>
      <c r="GD8" s="1509"/>
      <c r="GE8" s="1509"/>
      <c r="GF8" s="1509"/>
      <c r="GG8" s="1509"/>
      <c r="GH8" s="1509" t="str">
        <f>MID(SUVAHAVUJ!AG73,9,1)</f>
        <v xml:space="preserve"> </v>
      </c>
      <c r="GI8" s="1509"/>
      <c r="GJ8" s="1509"/>
      <c r="GK8" s="1509"/>
      <c r="GL8" s="1509"/>
      <c r="GM8" s="1509"/>
      <c r="GN8" s="1509" t="str">
        <f>MID(SUVAHAVUJ!AG73,10,1)</f>
        <v xml:space="preserve"> </v>
      </c>
      <c r="GO8" s="1509"/>
      <c r="GP8" s="1509"/>
      <c r="GQ8" s="1509"/>
      <c r="GR8" s="1509"/>
      <c r="GS8" s="1516" t="str">
        <f>MID(SUVAHAVUJ!AG73,11,1)</f>
        <v>0</v>
      </c>
      <c r="GT8" s="1516"/>
      <c r="GU8" s="1516"/>
      <c r="GV8" s="1516"/>
      <c r="GW8" s="1606"/>
    </row>
    <row r="9" spans="2:205" s="691" customFormat="1" ht="25.5" customHeight="1">
      <c r="B9" s="1628" t="s">
        <v>2700</v>
      </c>
      <c r="C9" s="1629"/>
      <c r="D9" s="1629"/>
      <c r="E9" s="1629"/>
      <c r="F9" s="1629"/>
      <c r="G9" s="1629"/>
      <c r="H9" s="1629"/>
      <c r="I9" s="1629"/>
      <c r="J9" s="1629"/>
      <c r="K9" s="1630"/>
      <c r="L9" s="1518" t="s">
        <v>3411</v>
      </c>
      <c r="M9" s="1519"/>
      <c r="N9" s="1519"/>
      <c r="O9" s="1519"/>
      <c r="P9" s="1519"/>
      <c r="Q9" s="1519"/>
      <c r="R9" s="1519"/>
      <c r="S9" s="1519"/>
      <c r="T9" s="1519"/>
      <c r="U9" s="1519"/>
      <c r="V9" s="1519"/>
      <c r="W9" s="1519"/>
      <c r="X9" s="1519"/>
      <c r="Y9" s="1519"/>
      <c r="Z9" s="1519"/>
      <c r="AA9" s="1519"/>
      <c r="AB9" s="1519"/>
      <c r="AC9" s="1519"/>
      <c r="AD9" s="1519"/>
      <c r="AE9" s="1519"/>
      <c r="AF9" s="1519"/>
      <c r="AG9" s="1519"/>
      <c r="AH9" s="1519"/>
      <c r="AI9" s="1519"/>
      <c r="AJ9" s="1519"/>
      <c r="AK9" s="1519"/>
      <c r="AL9" s="1519"/>
      <c r="AM9" s="1519"/>
      <c r="AN9" s="1519"/>
      <c r="AO9" s="1519"/>
      <c r="AP9" s="1519"/>
      <c r="AQ9" s="1520" t="s">
        <v>2318</v>
      </c>
      <c r="AR9" s="1520"/>
      <c r="AS9" s="1520"/>
      <c r="AT9" s="1520"/>
      <c r="AU9" s="1520"/>
      <c r="AV9" s="1520"/>
      <c r="AW9" s="1520"/>
      <c r="AX9" s="1520"/>
      <c r="AY9" s="703"/>
      <c r="AZ9" s="704"/>
      <c r="BA9" s="1509" t="str">
        <f>MID(SUVAHAVUJ!AD74,1,1)</f>
        <v xml:space="preserve"> </v>
      </c>
      <c r="BB9" s="1509"/>
      <c r="BC9" s="1509"/>
      <c r="BD9" s="1509"/>
      <c r="BE9" s="1509"/>
      <c r="BF9" s="1509"/>
      <c r="BG9" s="1509" t="str">
        <f>MID(SUVAHAVUJ!AD74,2,1)</f>
        <v xml:space="preserve"> </v>
      </c>
      <c r="BH9" s="1509"/>
      <c r="BI9" s="1509"/>
      <c r="BJ9" s="1509"/>
      <c r="BK9" s="1509"/>
      <c r="BL9" s="1509" t="str">
        <f>MID(SUVAHAVUJ!AD74,3,1)</f>
        <v xml:space="preserve"> </v>
      </c>
      <c r="BM9" s="1509"/>
      <c r="BN9" s="1509"/>
      <c r="BO9" s="1509"/>
      <c r="BP9" s="1509"/>
      <c r="BQ9" s="1509"/>
      <c r="BR9" s="1509" t="str">
        <f>MID(SUVAHAVUJ!AD74,4,1)</f>
        <v xml:space="preserve"> </v>
      </c>
      <c r="BS9" s="1509"/>
      <c r="BT9" s="1509"/>
      <c r="BU9" s="1509"/>
      <c r="BV9" s="1509"/>
      <c r="BW9" s="1509" t="str">
        <f>MID(SUVAHAVUJ!AD74,5,1)</f>
        <v xml:space="preserve"> </v>
      </c>
      <c r="BX9" s="1509"/>
      <c r="BY9" s="1509"/>
      <c r="BZ9" s="1509"/>
      <c r="CA9" s="1509"/>
      <c r="CB9" s="1509"/>
      <c r="CC9" s="1509" t="str">
        <f>MID(SUVAHAVUJ!AD74,6,1)</f>
        <v xml:space="preserve"> </v>
      </c>
      <c r="CD9" s="1509"/>
      <c r="CE9" s="1509"/>
      <c r="CF9" s="1509"/>
      <c r="CG9" s="1509"/>
      <c r="CH9" s="1509" t="str">
        <f>MID(SUVAHAVUJ!AD74,7,1)</f>
        <v xml:space="preserve"> </v>
      </c>
      <c r="CI9" s="1509"/>
      <c r="CJ9" s="1509"/>
      <c r="CK9" s="1509"/>
      <c r="CL9" s="1509"/>
      <c r="CM9" s="1509"/>
      <c r="CN9" s="1509" t="str">
        <f>MID(SUVAHAVUJ!AD74,8,1)</f>
        <v xml:space="preserve"> </v>
      </c>
      <c r="CO9" s="1509"/>
      <c r="CP9" s="1509"/>
      <c r="CQ9" s="1509"/>
      <c r="CR9" s="1509"/>
      <c r="CS9" s="1509" t="str">
        <f>MID(SUVAHAVUJ!AD74,9,1)</f>
        <v xml:space="preserve"> </v>
      </c>
      <c r="CT9" s="1509"/>
      <c r="CU9" s="1509"/>
      <c r="CV9" s="1509"/>
      <c r="CW9" s="1509"/>
      <c r="CX9" s="1509"/>
      <c r="CY9" s="1509" t="str">
        <f>MID(SUVAHAVUJ!AD74,10,1)</f>
        <v xml:space="preserve"> </v>
      </c>
      <c r="CZ9" s="1509"/>
      <c r="DA9" s="1509"/>
      <c r="DB9" s="1509"/>
      <c r="DC9" s="1509"/>
      <c r="DD9" s="1509" t="str">
        <f>MID(SUVAHAVUJ!AD74,11,1)</f>
        <v>0</v>
      </c>
      <c r="DE9" s="1509"/>
      <c r="DF9" s="1509"/>
      <c r="DG9" s="1509"/>
      <c r="DH9" s="1509"/>
      <c r="DI9" s="1525"/>
      <c r="DJ9" s="703"/>
      <c r="DK9" s="704"/>
      <c r="DL9" s="1509" t="str">
        <f>MID(SUVAHAVUJ!AE74,1,1)</f>
        <v xml:space="preserve"> </v>
      </c>
      <c r="DM9" s="1509"/>
      <c r="DN9" s="1509"/>
      <c r="DO9" s="1509"/>
      <c r="DP9" s="1509"/>
      <c r="DQ9" s="1509"/>
      <c r="DR9" s="1509" t="str">
        <f>MID(SUVAHAVUJ!AE74,2,1)</f>
        <v xml:space="preserve"> </v>
      </c>
      <c r="DS9" s="1509"/>
      <c r="DT9" s="1509"/>
      <c r="DU9" s="1509"/>
      <c r="DV9" s="1509"/>
      <c r="DW9" s="1509" t="str">
        <f>MID(SUVAHAVUJ!AE74,3,1)</f>
        <v xml:space="preserve"> </v>
      </c>
      <c r="DX9" s="1509"/>
      <c r="DY9" s="1509"/>
      <c r="DZ9" s="1509"/>
      <c r="EA9" s="1509"/>
      <c r="EB9" s="1509"/>
      <c r="EC9" s="1509" t="str">
        <f>MID(SUVAHAVUJ!AE74,4,1)</f>
        <v xml:space="preserve"> </v>
      </c>
      <c r="ED9" s="1509"/>
      <c r="EE9" s="1509"/>
      <c r="EF9" s="1509"/>
      <c r="EG9" s="1509"/>
      <c r="EH9" s="1509" t="str">
        <f>MID(SUVAHAVUJ!AE74,5,1)</f>
        <v xml:space="preserve"> </v>
      </c>
      <c r="EI9" s="1509"/>
      <c r="EJ9" s="1509"/>
      <c r="EK9" s="1509"/>
      <c r="EL9" s="1509"/>
      <c r="EM9" s="1509"/>
      <c r="EN9" s="1509" t="str">
        <f>MID(SUVAHAVUJ!AE74,6,1)</f>
        <v xml:space="preserve"> </v>
      </c>
      <c r="EO9" s="1509"/>
      <c r="EP9" s="1509"/>
      <c r="EQ9" s="1509"/>
      <c r="ER9" s="1509"/>
      <c r="ES9" s="1509" t="str">
        <f>MID(SUVAHAVUJ!AE74,7,1)</f>
        <v xml:space="preserve"> </v>
      </c>
      <c r="ET9" s="1509"/>
      <c r="EU9" s="1509"/>
      <c r="EV9" s="1509"/>
      <c r="EW9" s="1509"/>
      <c r="EX9" s="1509"/>
      <c r="EY9" s="1509" t="str">
        <f>MID(SUVAHAVUJ!AE74,8,1)</f>
        <v xml:space="preserve"> </v>
      </c>
      <c r="EZ9" s="1509"/>
      <c r="FA9" s="1509"/>
      <c r="FB9" s="1509"/>
      <c r="FC9" s="1509"/>
      <c r="FD9" s="1509" t="str">
        <f>MID(SUVAHAVUJ!AE74,9,1)</f>
        <v xml:space="preserve"> </v>
      </c>
      <c r="FE9" s="1509"/>
      <c r="FF9" s="1509"/>
      <c r="FG9" s="1509"/>
      <c r="FH9" s="1509"/>
      <c r="FI9" s="1509"/>
      <c r="FJ9" s="1509" t="str">
        <f>MID(SUVAHAVUJ!AE74,10,1)</f>
        <v xml:space="preserve"> </v>
      </c>
      <c r="FK9" s="1509"/>
      <c r="FL9" s="1509"/>
      <c r="FM9" s="1509"/>
      <c r="FN9" s="1509"/>
      <c r="FO9" s="1516" t="str">
        <f>MID(SUVAHAVUJ!AE74,11,1)</f>
        <v>0</v>
      </c>
      <c r="FP9" s="1516"/>
      <c r="FQ9" s="1516"/>
      <c r="FR9" s="1516"/>
      <c r="FS9" s="1522"/>
      <c r="FT9" s="1506"/>
      <c r="FU9" s="1506"/>
      <c r="FV9" s="1506"/>
      <c r="FW9" s="1506"/>
      <c r="FX9" s="1506"/>
      <c r="FY9" s="1506"/>
      <c r="FZ9" s="1506"/>
      <c r="GA9" s="1506"/>
      <c r="GB9" s="1506"/>
      <c r="GC9" s="1506"/>
      <c r="GD9" s="1506"/>
      <c r="GE9" s="1506"/>
      <c r="GF9" s="1506"/>
      <c r="GG9" s="1506"/>
      <c r="GH9" s="1506"/>
      <c r="GI9" s="1506"/>
      <c r="GJ9" s="1506"/>
      <c r="GK9" s="1506"/>
      <c r="GL9" s="1506"/>
      <c r="GM9" s="1506"/>
      <c r="GN9" s="1506"/>
      <c r="GO9" s="1506"/>
      <c r="GP9" s="1506"/>
      <c r="GQ9" s="1506"/>
      <c r="GR9" s="1506"/>
      <c r="GS9" s="1506"/>
      <c r="GT9" s="1506"/>
      <c r="GU9" s="1506"/>
      <c r="GV9" s="1506"/>
      <c r="GW9" s="1613"/>
    </row>
    <row r="10" spans="2:205" ht="21" customHeight="1">
      <c r="B10" s="1631"/>
      <c r="C10" s="1632"/>
      <c r="D10" s="1632"/>
      <c r="E10" s="1632"/>
      <c r="F10" s="1632"/>
      <c r="G10" s="1632"/>
      <c r="H10" s="1632"/>
      <c r="I10" s="1632"/>
      <c r="J10" s="1632"/>
      <c r="K10" s="1633"/>
      <c r="L10" s="1519"/>
      <c r="M10" s="1519"/>
      <c r="N10" s="1519"/>
      <c r="O10" s="1519"/>
      <c r="P10" s="1519"/>
      <c r="Q10" s="1519"/>
      <c r="R10" s="1519"/>
      <c r="S10" s="1519"/>
      <c r="T10" s="1519"/>
      <c r="U10" s="1519"/>
      <c r="V10" s="1519"/>
      <c r="W10" s="1519"/>
      <c r="X10" s="1519"/>
      <c r="Y10" s="1519"/>
      <c r="Z10" s="1519"/>
      <c r="AA10" s="1519"/>
      <c r="AB10" s="1519"/>
      <c r="AC10" s="1519"/>
      <c r="AD10" s="1519"/>
      <c r="AE10" s="1519"/>
      <c r="AF10" s="1519"/>
      <c r="AG10" s="1519"/>
      <c r="AH10" s="1519"/>
      <c r="AI10" s="1519"/>
      <c r="AJ10" s="1519"/>
      <c r="AK10" s="1519"/>
      <c r="AL10" s="1519"/>
      <c r="AM10" s="1519"/>
      <c r="AN10" s="1519"/>
      <c r="AO10" s="1519"/>
      <c r="AP10" s="1519"/>
      <c r="AQ10" s="1520"/>
      <c r="AR10" s="1520"/>
      <c r="AS10" s="1520"/>
      <c r="AT10" s="1520"/>
      <c r="AU10" s="1520"/>
      <c r="AV10" s="1520"/>
      <c r="AW10" s="1520"/>
      <c r="AX10" s="1520"/>
      <c r="AY10" s="703"/>
      <c r="AZ10" s="704"/>
      <c r="BA10" s="1509" t="str">
        <f>MID(SUVAHAVUJ!AF74,1,1)</f>
        <v xml:space="preserve"> </v>
      </c>
      <c r="BB10" s="1509"/>
      <c r="BC10" s="1509"/>
      <c r="BD10" s="1509"/>
      <c r="BE10" s="1509"/>
      <c r="BF10" s="1509"/>
      <c r="BG10" s="1509" t="str">
        <f>MID(SUVAHAVUJ!AF74,2,1)</f>
        <v xml:space="preserve"> </v>
      </c>
      <c r="BH10" s="1509"/>
      <c r="BI10" s="1509"/>
      <c r="BJ10" s="1509"/>
      <c r="BK10" s="1509"/>
      <c r="BL10" s="1509" t="str">
        <f>MID(SUVAHAVUJ!AF74,3,1)</f>
        <v xml:space="preserve"> </v>
      </c>
      <c r="BM10" s="1509"/>
      <c r="BN10" s="1509"/>
      <c r="BO10" s="1509"/>
      <c r="BP10" s="1509"/>
      <c r="BQ10" s="1509"/>
      <c r="BR10" s="1509" t="str">
        <f>MID(SUVAHAVUJ!AF74,4,1)</f>
        <v xml:space="preserve"> </v>
      </c>
      <c r="BS10" s="1509"/>
      <c r="BT10" s="1509"/>
      <c r="BU10" s="1509"/>
      <c r="BV10" s="1509"/>
      <c r="BW10" s="1509" t="str">
        <f>MID(SUVAHAVUJ!AF74,5,1)</f>
        <v xml:space="preserve"> </v>
      </c>
      <c r="BX10" s="1509"/>
      <c r="BY10" s="1509"/>
      <c r="BZ10" s="1509"/>
      <c r="CA10" s="1509"/>
      <c r="CB10" s="1509"/>
      <c r="CC10" s="1509" t="str">
        <f>MID(SUVAHAVUJ!AF74,6,1)</f>
        <v xml:space="preserve"> </v>
      </c>
      <c r="CD10" s="1509"/>
      <c r="CE10" s="1509"/>
      <c r="CF10" s="1509"/>
      <c r="CG10" s="1509"/>
      <c r="CH10" s="1509" t="str">
        <f>MID(SUVAHAVUJ!AF74,7,1)</f>
        <v xml:space="preserve"> </v>
      </c>
      <c r="CI10" s="1509"/>
      <c r="CJ10" s="1509"/>
      <c r="CK10" s="1509"/>
      <c r="CL10" s="1509"/>
      <c r="CM10" s="1509"/>
      <c r="CN10" s="1509" t="str">
        <f>MID(SUVAHAVUJ!AF74,8,1)</f>
        <v xml:space="preserve"> </v>
      </c>
      <c r="CO10" s="1509"/>
      <c r="CP10" s="1509"/>
      <c r="CQ10" s="1509"/>
      <c r="CR10" s="1509"/>
      <c r="CS10" s="1509" t="str">
        <f>MID(SUVAHAVUJ!AF74,9,1)</f>
        <v xml:space="preserve"> </v>
      </c>
      <c r="CT10" s="1509"/>
      <c r="CU10" s="1509"/>
      <c r="CV10" s="1509"/>
      <c r="CW10" s="1509"/>
      <c r="CX10" s="1509"/>
      <c r="CY10" s="1509" t="str">
        <f>MID(SUVAHAVUJ!AF74,10,1)</f>
        <v xml:space="preserve"> </v>
      </c>
      <c r="CZ10" s="1509"/>
      <c r="DA10" s="1509"/>
      <c r="DB10" s="1509"/>
      <c r="DC10" s="1509"/>
      <c r="DD10" s="1509" t="str">
        <f>MID(SUVAHAVUJ!AF74,11,1)</f>
        <v>0</v>
      </c>
      <c r="DE10" s="1509"/>
      <c r="DF10" s="1509"/>
      <c r="DG10" s="1509"/>
      <c r="DH10" s="1509"/>
      <c r="DI10" s="1525"/>
      <c r="DJ10" s="1507"/>
      <c r="DK10" s="1507"/>
      <c r="DL10" s="1507"/>
      <c r="DM10" s="1507"/>
      <c r="DN10" s="1507"/>
      <c r="DO10" s="1507"/>
      <c r="DP10" s="1507"/>
      <c r="DQ10" s="1507"/>
      <c r="DR10" s="1507"/>
      <c r="DS10" s="1507"/>
      <c r="DT10" s="1507"/>
      <c r="DU10" s="1507"/>
      <c r="DV10" s="1507"/>
      <c r="DW10" s="1507"/>
      <c r="DX10" s="1507"/>
      <c r="DY10" s="1507"/>
      <c r="DZ10" s="1507"/>
      <c r="EA10" s="1507"/>
      <c r="EB10" s="1507"/>
      <c r="EC10" s="1507"/>
      <c r="ED10" s="1507"/>
      <c r="EE10" s="1507"/>
      <c r="EF10" s="1507"/>
      <c r="EG10" s="1507"/>
      <c r="EH10" s="1507"/>
      <c r="EI10" s="1507"/>
      <c r="EJ10" s="1507"/>
      <c r="EK10" s="1507"/>
      <c r="EL10" s="1507"/>
      <c r="EM10" s="1507"/>
      <c r="EN10" s="703"/>
      <c r="EO10" s="704"/>
      <c r="EP10" s="1509" t="str">
        <f>MID(SUVAHAVUJ!AG74,1,1)</f>
        <v xml:space="preserve"> </v>
      </c>
      <c r="EQ10" s="1509"/>
      <c r="ER10" s="1509"/>
      <c r="ES10" s="1509"/>
      <c r="ET10" s="1509"/>
      <c r="EU10" s="1509"/>
      <c r="EV10" s="1509" t="str">
        <f>MID(SUVAHAVUJ!AG74,2,1)</f>
        <v xml:space="preserve"> </v>
      </c>
      <c r="EW10" s="1509"/>
      <c r="EX10" s="1509"/>
      <c r="EY10" s="1509"/>
      <c r="EZ10" s="1509"/>
      <c r="FA10" s="1509" t="str">
        <f>MID(SUVAHAVUJ!AG74,3,1)</f>
        <v xml:space="preserve"> </v>
      </c>
      <c r="FB10" s="1509"/>
      <c r="FC10" s="1509"/>
      <c r="FD10" s="1509"/>
      <c r="FE10" s="1509"/>
      <c r="FF10" s="1509"/>
      <c r="FG10" s="1509" t="str">
        <f>MID(SUVAHAVUJ!AG74,4,1)</f>
        <v xml:space="preserve"> </v>
      </c>
      <c r="FH10" s="1509"/>
      <c r="FI10" s="1509"/>
      <c r="FJ10" s="1509"/>
      <c r="FK10" s="1509"/>
      <c r="FL10" s="1509" t="str">
        <f>MID(SUVAHAVUJ!AG74,5,1)</f>
        <v xml:space="preserve"> </v>
      </c>
      <c r="FM10" s="1509"/>
      <c r="FN10" s="1509"/>
      <c r="FO10" s="1509"/>
      <c r="FP10" s="1509"/>
      <c r="FQ10" s="1509"/>
      <c r="FR10" s="1509" t="str">
        <f>MID(SUVAHAVUJ!AG74,6,1)</f>
        <v xml:space="preserve"> </v>
      </c>
      <c r="FS10" s="1509"/>
      <c r="FT10" s="1509"/>
      <c r="FU10" s="1509"/>
      <c r="FV10" s="1509"/>
      <c r="FW10" s="1509" t="str">
        <f>MID(SUVAHAVUJ!AG74,7,1)</f>
        <v xml:space="preserve"> </v>
      </c>
      <c r="FX10" s="1509"/>
      <c r="FY10" s="1509"/>
      <c r="FZ10" s="1509"/>
      <c r="GA10" s="1509"/>
      <c r="GB10" s="1509"/>
      <c r="GC10" s="1509" t="str">
        <f>MID(SUVAHAVUJ!AG74,8,1)</f>
        <v xml:space="preserve"> </v>
      </c>
      <c r="GD10" s="1509"/>
      <c r="GE10" s="1509"/>
      <c r="GF10" s="1509"/>
      <c r="GG10" s="1509"/>
      <c r="GH10" s="1509" t="str">
        <f>MID(SUVAHAVUJ!AG74,9,1)</f>
        <v xml:space="preserve"> </v>
      </c>
      <c r="GI10" s="1509"/>
      <c r="GJ10" s="1509"/>
      <c r="GK10" s="1509"/>
      <c r="GL10" s="1509"/>
      <c r="GM10" s="1509"/>
      <c r="GN10" s="1509" t="str">
        <f>MID(SUVAHAVUJ!AG74,10,1)</f>
        <v xml:space="preserve"> </v>
      </c>
      <c r="GO10" s="1509"/>
      <c r="GP10" s="1509"/>
      <c r="GQ10" s="1509"/>
      <c r="GR10" s="1509"/>
      <c r="GS10" s="1516" t="str">
        <f>MID(SUVAHAVUJ!AG74,11,1)</f>
        <v>0</v>
      </c>
      <c r="GT10" s="1516"/>
      <c r="GU10" s="1516"/>
      <c r="GV10" s="1516"/>
      <c r="GW10" s="1606"/>
    </row>
    <row r="11" spans="2:205" s="691" customFormat="1" ht="23.25" customHeight="1">
      <c r="B11" s="1614" t="s">
        <v>2500</v>
      </c>
      <c r="C11" s="1549"/>
      <c r="D11" s="1549"/>
      <c r="E11" s="1549"/>
      <c r="F11" s="1549"/>
      <c r="G11" s="1549"/>
      <c r="H11" s="1549"/>
      <c r="I11" s="1549"/>
      <c r="J11" s="1549"/>
      <c r="K11" s="1550"/>
      <c r="L11" s="1518" t="s">
        <v>3412</v>
      </c>
      <c r="M11" s="1519"/>
      <c r="N11" s="1519"/>
      <c r="O11" s="1519"/>
      <c r="P11" s="1519"/>
      <c r="Q11" s="1519"/>
      <c r="R11" s="1519"/>
      <c r="S11" s="1519"/>
      <c r="T11" s="1519"/>
      <c r="U11" s="1519"/>
      <c r="V11" s="1519"/>
      <c r="W11" s="1519"/>
      <c r="X11" s="1519"/>
      <c r="Y11" s="1519"/>
      <c r="Z11" s="1519"/>
      <c r="AA11" s="1519"/>
      <c r="AB11" s="1519"/>
      <c r="AC11" s="1519"/>
      <c r="AD11" s="1519"/>
      <c r="AE11" s="1519"/>
      <c r="AF11" s="1519"/>
      <c r="AG11" s="1519"/>
      <c r="AH11" s="1519"/>
      <c r="AI11" s="1519"/>
      <c r="AJ11" s="1519"/>
      <c r="AK11" s="1519"/>
      <c r="AL11" s="1519"/>
      <c r="AM11" s="1519"/>
      <c r="AN11" s="1519"/>
      <c r="AO11" s="1519"/>
      <c r="AP11" s="1519"/>
      <c r="AQ11" s="1520" t="s">
        <v>2319</v>
      </c>
      <c r="AR11" s="1520"/>
      <c r="AS11" s="1520"/>
      <c r="AT11" s="1520"/>
      <c r="AU11" s="1520"/>
      <c r="AV11" s="1520"/>
      <c r="AW11" s="1520"/>
      <c r="AX11" s="1520"/>
      <c r="AY11" s="703"/>
      <c r="AZ11" s="704"/>
      <c r="BA11" s="1509" t="str">
        <f>MID(SUVAHAVUJ!AD75,1,1)</f>
        <v xml:space="preserve"> </v>
      </c>
      <c r="BB11" s="1509"/>
      <c r="BC11" s="1509"/>
      <c r="BD11" s="1509"/>
      <c r="BE11" s="1509"/>
      <c r="BF11" s="1509"/>
      <c r="BG11" s="1509" t="str">
        <f>MID(SUVAHAVUJ!AD75,2,1)</f>
        <v xml:space="preserve"> </v>
      </c>
      <c r="BH11" s="1509"/>
      <c r="BI11" s="1509"/>
      <c r="BJ11" s="1509"/>
      <c r="BK11" s="1509"/>
      <c r="BL11" s="1509" t="str">
        <f>MID(SUVAHAVUJ!AD75,3,1)</f>
        <v xml:space="preserve"> </v>
      </c>
      <c r="BM11" s="1509"/>
      <c r="BN11" s="1509"/>
      <c r="BO11" s="1509"/>
      <c r="BP11" s="1509"/>
      <c r="BQ11" s="1509"/>
      <c r="BR11" s="1509" t="str">
        <f>MID(SUVAHAVUJ!AD75,4,1)</f>
        <v xml:space="preserve"> </v>
      </c>
      <c r="BS11" s="1509"/>
      <c r="BT11" s="1509"/>
      <c r="BU11" s="1509"/>
      <c r="BV11" s="1509"/>
      <c r="BW11" s="1509" t="str">
        <f>MID(SUVAHAVUJ!AD75,5,1)</f>
        <v xml:space="preserve"> </v>
      </c>
      <c r="BX11" s="1509"/>
      <c r="BY11" s="1509"/>
      <c r="BZ11" s="1509"/>
      <c r="CA11" s="1509"/>
      <c r="CB11" s="1509"/>
      <c r="CC11" s="1509" t="str">
        <f>MID(SUVAHAVUJ!AD75,6,1)</f>
        <v xml:space="preserve"> </v>
      </c>
      <c r="CD11" s="1509"/>
      <c r="CE11" s="1509"/>
      <c r="CF11" s="1509"/>
      <c r="CG11" s="1509"/>
      <c r="CH11" s="1509" t="str">
        <f>MID(SUVAHAVUJ!AD75,7,1)</f>
        <v xml:space="preserve"> </v>
      </c>
      <c r="CI11" s="1509"/>
      <c r="CJ11" s="1509"/>
      <c r="CK11" s="1509"/>
      <c r="CL11" s="1509"/>
      <c r="CM11" s="1509"/>
      <c r="CN11" s="1509" t="str">
        <f>MID(SUVAHAVUJ!AD75,8,1)</f>
        <v xml:space="preserve"> </v>
      </c>
      <c r="CO11" s="1509"/>
      <c r="CP11" s="1509"/>
      <c r="CQ11" s="1509"/>
      <c r="CR11" s="1509"/>
      <c r="CS11" s="1509" t="str">
        <f>MID(SUVAHAVUJ!AD75,9,1)</f>
        <v xml:space="preserve"> </v>
      </c>
      <c r="CT11" s="1509"/>
      <c r="CU11" s="1509"/>
      <c r="CV11" s="1509"/>
      <c r="CW11" s="1509"/>
      <c r="CX11" s="1509"/>
      <c r="CY11" s="1509" t="str">
        <f>MID(SUVAHAVUJ!AD75,10,1)</f>
        <v xml:space="preserve"> </v>
      </c>
      <c r="CZ11" s="1509"/>
      <c r="DA11" s="1509"/>
      <c r="DB11" s="1509"/>
      <c r="DC11" s="1509"/>
      <c r="DD11" s="1509" t="str">
        <f>MID(SUVAHAVUJ!AD75,11,1)</f>
        <v>0</v>
      </c>
      <c r="DE11" s="1509"/>
      <c r="DF11" s="1509"/>
      <c r="DG11" s="1509"/>
      <c r="DH11" s="1509"/>
      <c r="DI11" s="1525"/>
      <c r="DJ11" s="703"/>
      <c r="DK11" s="704"/>
      <c r="DL11" s="1509" t="str">
        <f>MID(SUVAHAVUJ!AE75,1,1)</f>
        <v xml:space="preserve"> </v>
      </c>
      <c r="DM11" s="1509"/>
      <c r="DN11" s="1509"/>
      <c r="DO11" s="1509"/>
      <c r="DP11" s="1509"/>
      <c r="DQ11" s="1509"/>
      <c r="DR11" s="1509" t="str">
        <f>MID(SUVAHAVUJ!AE75,2,1)</f>
        <v xml:space="preserve"> </v>
      </c>
      <c r="DS11" s="1509"/>
      <c r="DT11" s="1509"/>
      <c r="DU11" s="1509"/>
      <c r="DV11" s="1509"/>
      <c r="DW11" s="1509" t="str">
        <f>MID(SUVAHAVUJ!AE75,3,1)</f>
        <v xml:space="preserve"> </v>
      </c>
      <c r="DX11" s="1509"/>
      <c r="DY11" s="1509"/>
      <c r="DZ11" s="1509"/>
      <c r="EA11" s="1509"/>
      <c r="EB11" s="1509"/>
      <c r="EC11" s="1509" t="str">
        <f>MID(SUVAHAVUJ!AE75,4,1)</f>
        <v xml:space="preserve"> </v>
      </c>
      <c r="ED11" s="1509"/>
      <c r="EE11" s="1509"/>
      <c r="EF11" s="1509"/>
      <c r="EG11" s="1509"/>
      <c r="EH11" s="1509" t="str">
        <f>MID(SUVAHAVUJ!AE75,5,1)</f>
        <v xml:space="preserve"> </v>
      </c>
      <c r="EI11" s="1509"/>
      <c r="EJ11" s="1509"/>
      <c r="EK11" s="1509"/>
      <c r="EL11" s="1509"/>
      <c r="EM11" s="1509"/>
      <c r="EN11" s="1509" t="str">
        <f>MID(SUVAHAVUJ!AE75,6,1)</f>
        <v xml:space="preserve"> </v>
      </c>
      <c r="EO11" s="1509"/>
      <c r="EP11" s="1509"/>
      <c r="EQ11" s="1509"/>
      <c r="ER11" s="1509"/>
      <c r="ES11" s="1509" t="str">
        <f>MID(SUVAHAVUJ!AE75,7,1)</f>
        <v xml:space="preserve"> </v>
      </c>
      <c r="ET11" s="1509"/>
      <c r="EU11" s="1509"/>
      <c r="EV11" s="1509"/>
      <c r="EW11" s="1509"/>
      <c r="EX11" s="1509"/>
      <c r="EY11" s="1509" t="str">
        <f>MID(SUVAHAVUJ!AE75,8,1)</f>
        <v xml:space="preserve"> </v>
      </c>
      <c r="EZ11" s="1509"/>
      <c r="FA11" s="1509"/>
      <c r="FB11" s="1509"/>
      <c r="FC11" s="1509"/>
      <c r="FD11" s="1509" t="str">
        <f>MID(SUVAHAVUJ!AE75,9,1)</f>
        <v xml:space="preserve"> </v>
      </c>
      <c r="FE11" s="1509"/>
      <c r="FF11" s="1509"/>
      <c r="FG11" s="1509"/>
      <c r="FH11" s="1509"/>
      <c r="FI11" s="1509"/>
      <c r="FJ11" s="1509" t="str">
        <f>MID(SUVAHAVUJ!AE75,10,1)</f>
        <v xml:space="preserve"> </v>
      </c>
      <c r="FK11" s="1509"/>
      <c r="FL11" s="1509"/>
      <c r="FM11" s="1509"/>
      <c r="FN11" s="1509"/>
      <c r="FO11" s="1516" t="str">
        <f>MID(SUVAHAVUJ!AE75,11,1)</f>
        <v>0</v>
      </c>
      <c r="FP11" s="1516"/>
      <c r="FQ11" s="1516"/>
      <c r="FR11" s="1516"/>
      <c r="FS11" s="1522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6"/>
      <c r="GL11" s="1506"/>
      <c r="GM11" s="1506"/>
      <c r="GN11" s="1506"/>
      <c r="GO11" s="1506"/>
      <c r="GP11" s="1506"/>
      <c r="GQ11" s="1506"/>
      <c r="GR11" s="1506"/>
      <c r="GS11" s="1506"/>
      <c r="GT11" s="1506"/>
      <c r="GU11" s="1506"/>
      <c r="GV11" s="1506"/>
      <c r="GW11" s="1613"/>
    </row>
    <row r="12" spans="2:205" ht="23.25" customHeight="1">
      <c r="B12" s="1615"/>
      <c r="C12" s="1552"/>
      <c r="D12" s="1552"/>
      <c r="E12" s="1552"/>
      <c r="F12" s="1552"/>
      <c r="G12" s="1552"/>
      <c r="H12" s="1552"/>
      <c r="I12" s="1552"/>
      <c r="J12" s="1552"/>
      <c r="K12" s="1553"/>
      <c r="L12" s="1519"/>
      <c r="M12" s="1519"/>
      <c r="N12" s="1519"/>
      <c r="O12" s="1519"/>
      <c r="P12" s="1519"/>
      <c r="Q12" s="1519"/>
      <c r="R12" s="1519"/>
      <c r="S12" s="1519"/>
      <c r="T12" s="1519"/>
      <c r="U12" s="1519"/>
      <c r="V12" s="1519"/>
      <c r="W12" s="1519"/>
      <c r="X12" s="1519"/>
      <c r="Y12" s="1519"/>
      <c r="Z12" s="1519"/>
      <c r="AA12" s="1519"/>
      <c r="AB12" s="1519"/>
      <c r="AC12" s="1519"/>
      <c r="AD12" s="1519"/>
      <c r="AE12" s="1519"/>
      <c r="AF12" s="1519"/>
      <c r="AG12" s="1519"/>
      <c r="AH12" s="1519"/>
      <c r="AI12" s="1519"/>
      <c r="AJ12" s="1519"/>
      <c r="AK12" s="1519"/>
      <c r="AL12" s="1519"/>
      <c r="AM12" s="1519"/>
      <c r="AN12" s="1519"/>
      <c r="AO12" s="1519"/>
      <c r="AP12" s="1519"/>
      <c r="AQ12" s="1520"/>
      <c r="AR12" s="1520"/>
      <c r="AS12" s="1520"/>
      <c r="AT12" s="1520"/>
      <c r="AU12" s="1520"/>
      <c r="AV12" s="1520"/>
      <c r="AW12" s="1520"/>
      <c r="AX12" s="1520"/>
      <c r="AY12" s="703"/>
      <c r="AZ12" s="704"/>
      <c r="BA12" s="1509" t="str">
        <f>MID(SUVAHAVUJ!AF75,1,1)</f>
        <v xml:space="preserve"> </v>
      </c>
      <c r="BB12" s="1509"/>
      <c r="BC12" s="1509"/>
      <c r="BD12" s="1509"/>
      <c r="BE12" s="1509"/>
      <c r="BF12" s="1509"/>
      <c r="BG12" s="1509" t="str">
        <f>MID(SUVAHAVUJ!AF75,2,1)</f>
        <v xml:space="preserve"> </v>
      </c>
      <c r="BH12" s="1509"/>
      <c r="BI12" s="1509"/>
      <c r="BJ12" s="1509"/>
      <c r="BK12" s="1509"/>
      <c r="BL12" s="1509" t="str">
        <f>MID(SUVAHAVUJ!AF75,3,1)</f>
        <v xml:space="preserve"> </v>
      </c>
      <c r="BM12" s="1509"/>
      <c r="BN12" s="1509"/>
      <c r="BO12" s="1509"/>
      <c r="BP12" s="1509"/>
      <c r="BQ12" s="1509"/>
      <c r="BR12" s="1509" t="str">
        <f>MID(SUVAHAVUJ!AF75,4,1)</f>
        <v xml:space="preserve"> </v>
      </c>
      <c r="BS12" s="1509"/>
      <c r="BT12" s="1509"/>
      <c r="BU12" s="1509"/>
      <c r="BV12" s="1509"/>
      <c r="BW12" s="1509" t="str">
        <f>MID(SUVAHAVUJ!AF75,5,1)</f>
        <v xml:space="preserve"> </v>
      </c>
      <c r="BX12" s="1509"/>
      <c r="BY12" s="1509"/>
      <c r="BZ12" s="1509"/>
      <c r="CA12" s="1509"/>
      <c r="CB12" s="1509"/>
      <c r="CC12" s="1509" t="str">
        <f>MID(SUVAHAVUJ!AF75,6,1)</f>
        <v xml:space="preserve"> </v>
      </c>
      <c r="CD12" s="1509"/>
      <c r="CE12" s="1509"/>
      <c r="CF12" s="1509"/>
      <c r="CG12" s="1509"/>
      <c r="CH12" s="1509" t="str">
        <f>MID(SUVAHAVUJ!AF75,7,1)</f>
        <v xml:space="preserve"> </v>
      </c>
      <c r="CI12" s="1509"/>
      <c r="CJ12" s="1509"/>
      <c r="CK12" s="1509"/>
      <c r="CL12" s="1509"/>
      <c r="CM12" s="1509"/>
      <c r="CN12" s="1509" t="str">
        <f>MID(SUVAHAVUJ!AF75,8,1)</f>
        <v xml:space="preserve"> </v>
      </c>
      <c r="CO12" s="1509"/>
      <c r="CP12" s="1509"/>
      <c r="CQ12" s="1509"/>
      <c r="CR12" s="1509"/>
      <c r="CS12" s="1509" t="str">
        <f>MID(SUVAHAVUJ!AF75,9,1)</f>
        <v xml:space="preserve"> </v>
      </c>
      <c r="CT12" s="1509"/>
      <c r="CU12" s="1509"/>
      <c r="CV12" s="1509"/>
      <c r="CW12" s="1509"/>
      <c r="CX12" s="1509"/>
      <c r="CY12" s="1509" t="str">
        <f>MID(SUVAHAVUJ!AF75,10,1)</f>
        <v xml:space="preserve"> </v>
      </c>
      <c r="CZ12" s="1509"/>
      <c r="DA12" s="1509"/>
      <c r="DB12" s="1509"/>
      <c r="DC12" s="1509"/>
      <c r="DD12" s="1509" t="str">
        <f>MID(SUVAHAVUJ!AF75,11,1)</f>
        <v>0</v>
      </c>
      <c r="DE12" s="1509"/>
      <c r="DF12" s="1509"/>
      <c r="DG12" s="1509"/>
      <c r="DH12" s="1509"/>
      <c r="DI12" s="1525"/>
      <c r="DJ12" s="1507"/>
      <c r="DK12" s="1507"/>
      <c r="DL12" s="1507"/>
      <c r="DM12" s="1507"/>
      <c r="DN12" s="1507"/>
      <c r="DO12" s="1507"/>
      <c r="DP12" s="1507"/>
      <c r="DQ12" s="1507"/>
      <c r="DR12" s="1507"/>
      <c r="DS12" s="1507"/>
      <c r="DT12" s="1507"/>
      <c r="DU12" s="1507"/>
      <c r="DV12" s="1507"/>
      <c r="DW12" s="1507"/>
      <c r="DX12" s="1507"/>
      <c r="DY12" s="1507"/>
      <c r="DZ12" s="1507"/>
      <c r="EA12" s="1507"/>
      <c r="EB12" s="1507"/>
      <c r="EC12" s="1507"/>
      <c r="ED12" s="1507"/>
      <c r="EE12" s="1507"/>
      <c r="EF12" s="1507"/>
      <c r="EG12" s="1507"/>
      <c r="EH12" s="1507"/>
      <c r="EI12" s="1507"/>
      <c r="EJ12" s="1507"/>
      <c r="EK12" s="1507"/>
      <c r="EL12" s="1507"/>
      <c r="EM12" s="1507"/>
      <c r="EN12" s="703"/>
      <c r="EO12" s="704"/>
      <c r="EP12" s="1509" t="str">
        <f>MID(SUVAHAVUJ!AG75,1,1)</f>
        <v xml:space="preserve"> </v>
      </c>
      <c r="EQ12" s="1509"/>
      <c r="ER12" s="1509"/>
      <c r="ES12" s="1509"/>
      <c r="ET12" s="1509"/>
      <c r="EU12" s="1509"/>
      <c r="EV12" s="1509" t="str">
        <f>MID(SUVAHAVUJ!AG75,2,1)</f>
        <v xml:space="preserve"> </v>
      </c>
      <c r="EW12" s="1509"/>
      <c r="EX12" s="1509"/>
      <c r="EY12" s="1509"/>
      <c r="EZ12" s="1509"/>
      <c r="FA12" s="1509" t="str">
        <f>MID(SUVAHAVUJ!AG75,3,1)</f>
        <v xml:space="preserve"> </v>
      </c>
      <c r="FB12" s="1509"/>
      <c r="FC12" s="1509"/>
      <c r="FD12" s="1509"/>
      <c r="FE12" s="1509"/>
      <c r="FF12" s="1509"/>
      <c r="FG12" s="1509" t="str">
        <f>MID(SUVAHAVUJ!AG75,4,1)</f>
        <v xml:space="preserve"> </v>
      </c>
      <c r="FH12" s="1509"/>
      <c r="FI12" s="1509"/>
      <c r="FJ12" s="1509"/>
      <c r="FK12" s="1509"/>
      <c r="FL12" s="1509" t="str">
        <f>MID(SUVAHAVUJ!AG75,5,1)</f>
        <v xml:space="preserve"> </v>
      </c>
      <c r="FM12" s="1509"/>
      <c r="FN12" s="1509"/>
      <c r="FO12" s="1509"/>
      <c r="FP12" s="1509"/>
      <c r="FQ12" s="1509"/>
      <c r="FR12" s="1509" t="str">
        <f>MID(SUVAHAVUJ!AG75,6,1)</f>
        <v xml:space="preserve"> </v>
      </c>
      <c r="FS12" s="1509"/>
      <c r="FT12" s="1509"/>
      <c r="FU12" s="1509"/>
      <c r="FV12" s="1509"/>
      <c r="FW12" s="1509" t="str">
        <f>MID(SUVAHAVUJ!AG75,7,1)</f>
        <v xml:space="preserve"> </v>
      </c>
      <c r="FX12" s="1509"/>
      <c r="FY12" s="1509"/>
      <c r="FZ12" s="1509"/>
      <c r="GA12" s="1509"/>
      <c r="GB12" s="1509"/>
      <c r="GC12" s="1509" t="str">
        <f>MID(SUVAHAVUJ!AG75,8,1)</f>
        <v xml:space="preserve"> </v>
      </c>
      <c r="GD12" s="1509"/>
      <c r="GE12" s="1509"/>
      <c r="GF12" s="1509"/>
      <c r="GG12" s="1509"/>
      <c r="GH12" s="1509" t="str">
        <f>MID(SUVAHAVUJ!AG75,9,1)</f>
        <v xml:space="preserve"> </v>
      </c>
      <c r="GI12" s="1509"/>
      <c r="GJ12" s="1509"/>
      <c r="GK12" s="1509"/>
      <c r="GL12" s="1509"/>
      <c r="GM12" s="1509"/>
      <c r="GN12" s="1509" t="str">
        <f>MID(SUVAHAVUJ!AG75,10,1)</f>
        <v xml:space="preserve"> </v>
      </c>
      <c r="GO12" s="1509"/>
      <c r="GP12" s="1509"/>
      <c r="GQ12" s="1509"/>
      <c r="GR12" s="1509"/>
      <c r="GS12" s="1516" t="str">
        <f>MID(SUVAHAVUJ!AG75,11,1)</f>
        <v>0</v>
      </c>
      <c r="GT12" s="1516"/>
      <c r="GU12" s="1516"/>
      <c r="GV12" s="1516"/>
      <c r="GW12" s="1606"/>
    </row>
    <row r="13" spans="2:205" s="691" customFormat="1" ht="23.25" customHeight="1">
      <c r="B13" s="1622" t="s">
        <v>1959</v>
      </c>
      <c r="C13" s="1623"/>
      <c r="D13" s="1623"/>
      <c r="E13" s="1623"/>
      <c r="F13" s="1623"/>
      <c r="G13" s="1623"/>
      <c r="H13" s="1623"/>
      <c r="I13" s="1623"/>
      <c r="J13" s="1623"/>
      <c r="K13" s="1624"/>
      <c r="L13" s="1503" t="s">
        <v>3413</v>
      </c>
      <c r="M13" s="1504"/>
      <c r="N13" s="1504"/>
      <c r="O13" s="1504"/>
      <c r="P13" s="1504"/>
      <c r="Q13" s="1504"/>
      <c r="R13" s="1504"/>
      <c r="S13" s="1504"/>
      <c r="T13" s="1504"/>
      <c r="U13" s="1504"/>
      <c r="V13" s="1504"/>
      <c r="W13" s="1504"/>
      <c r="X13" s="1504"/>
      <c r="Y13" s="1504"/>
      <c r="Z13" s="1504"/>
      <c r="AA13" s="1504"/>
      <c r="AB13" s="1504"/>
      <c r="AC13" s="1504"/>
      <c r="AD13" s="1504"/>
      <c r="AE13" s="1504"/>
      <c r="AF13" s="1504"/>
      <c r="AG13" s="1504"/>
      <c r="AH13" s="1504"/>
      <c r="AI13" s="1504"/>
      <c r="AJ13" s="1504"/>
      <c r="AK13" s="1504"/>
      <c r="AL13" s="1504"/>
      <c r="AM13" s="1504"/>
      <c r="AN13" s="1504"/>
      <c r="AO13" s="1504"/>
      <c r="AP13" s="1504"/>
      <c r="AQ13" s="1505" t="s">
        <v>2321</v>
      </c>
      <c r="AR13" s="1505"/>
      <c r="AS13" s="1505"/>
      <c r="AT13" s="1505"/>
      <c r="AU13" s="1505"/>
      <c r="AV13" s="1505"/>
      <c r="AW13" s="1505"/>
      <c r="AX13" s="1505"/>
      <c r="AY13" s="703"/>
      <c r="AZ13" s="704"/>
      <c r="BA13" s="1509" t="str">
        <f>MID(SUVAHAVUJ!AD76,1,1)</f>
        <v xml:space="preserve"> </v>
      </c>
      <c r="BB13" s="1509"/>
      <c r="BC13" s="1509"/>
      <c r="BD13" s="1509"/>
      <c r="BE13" s="1509"/>
      <c r="BF13" s="1509"/>
      <c r="BG13" s="1509" t="str">
        <f>MID(SUVAHAVUJ!AD76,2,1)</f>
        <v xml:space="preserve"> </v>
      </c>
      <c r="BH13" s="1509"/>
      <c r="BI13" s="1509"/>
      <c r="BJ13" s="1509"/>
      <c r="BK13" s="1509"/>
      <c r="BL13" s="1509" t="str">
        <f>MID(SUVAHAVUJ!AD76,3,1)</f>
        <v xml:space="preserve"> </v>
      </c>
      <c r="BM13" s="1509"/>
      <c r="BN13" s="1509"/>
      <c r="BO13" s="1509"/>
      <c r="BP13" s="1509"/>
      <c r="BQ13" s="1509"/>
      <c r="BR13" s="1509" t="str">
        <f>MID(SUVAHAVUJ!AD76,4,1)</f>
        <v xml:space="preserve"> </v>
      </c>
      <c r="BS13" s="1509"/>
      <c r="BT13" s="1509"/>
      <c r="BU13" s="1509"/>
      <c r="BV13" s="1509"/>
      <c r="BW13" s="1509" t="str">
        <f>MID(SUVAHAVUJ!AD76,5,1)</f>
        <v xml:space="preserve"> </v>
      </c>
      <c r="BX13" s="1509"/>
      <c r="BY13" s="1509"/>
      <c r="BZ13" s="1509"/>
      <c r="CA13" s="1509"/>
      <c r="CB13" s="1509"/>
      <c r="CC13" s="1509" t="str">
        <f>MID(SUVAHAVUJ!AD76,6,1)</f>
        <v xml:space="preserve"> </v>
      </c>
      <c r="CD13" s="1509"/>
      <c r="CE13" s="1509"/>
      <c r="CF13" s="1509"/>
      <c r="CG13" s="1509"/>
      <c r="CH13" s="1509" t="str">
        <f>MID(SUVAHAVUJ!AD76,7,1)</f>
        <v xml:space="preserve"> </v>
      </c>
      <c r="CI13" s="1509"/>
      <c r="CJ13" s="1509"/>
      <c r="CK13" s="1509"/>
      <c r="CL13" s="1509"/>
      <c r="CM13" s="1509"/>
      <c r="CN13" s="1509" t="str">
        <f>MID(SUVAHAVUJ!AD76,8,1)</f>
        <v xml:space="preserve"> </v>
      </c>
      <c r="CO13" s="1509"/>
      <c r="CP13" s="1509"/>
      <c r="CQ13" s="1509"/>
      <c r="CR13" s="1509"/>
      <c r="CS13" s="1509" t="str">
        <f>MID(SUVAHAVUJ!AD76,9,1)</f>
        <v xml:space="preserve"> </v>
      </c>
      <c r="CT13" s="1509"/>
      <c r="CU13" s="1509"/>
      <c r="CV13" s="1509"/>
      <c r="CW13" s="1509"/>
      <c r="CX13" s="1509"/>
      <c r="CY13" s="1509" t="str">
        <f>MID(SUVAHAVUJ!AD76,10,1)</f>
        <v xml:space="preserve"> </v>
      </c>
      <c r="CZ13" s="1509"/>
      <c r="DA13" s="1509"/>
      <c r="DB13" s="1509"/>
      <c r="DC13" s="1509"/>
      <c r="DD13" s="1509" t="str">
        <f>MID(SUVAHAVUJ!AD76,11,1)</f>
        <v>0</v>
      </c>
      <c r="DE13" s="1509"/>
      <c r="DF13" s="1509"/>
      <c r="DG13" s="1509"/>
      <c r="DH13" s="1509"/>
      <c r="DI13" s="1525"/>
      <c r="DJ13" s="703"/>
      <c r="DK13" s="704"/>
      <c r="DL13" s="1509" t="str">
        <f>MID(SUVAHAVUJ!AE76,1,1)</f>
        <v xml:space="preserve"> </v>
      </c>
      <c r="DM13" s="1509"/>
      <c r="DN13" s="1509"/>
      <c r="DO13" s="1509"/>
      <c r="DP13" s="1509"/>
      <c r="DQ13" s="1509"/>
      <c r="DR13" s="1509" t="str">
        <f>MID(SUVAHAVUJ!AE76,2,1)</f>
        <v xml:space="preserve"> </v>
      </c>
      <c r="DS13" s="1509"/>
      <c r="DT13" s="1509"/>
      <c r="DU13" s="1509"/>
      <c r="DV13" s="1509"/>
      <c r="DW13" s="1509" t="str">
        <f>MID(SUVAHAVUJ!AE76,3,1)</f>
        <v xml:space="preserve"> </v>
      </c>
      <c r="DX13" s="1509"/>
      <c r="DY13" s="1509"/>
      <c r="DZ13" s="1509"/>
      <c r="EA13" s="1509"/>
      <c r="EB13" s="1509"/>
      <c r="EC13" s="1509" t="str">
        <f>MID(SUVAHAVUJ!AE76,4,1)</f>
        <v xml:space="preserve"> </v>
      </c>
      <c r="ED13" s="1509"/>
      <c r="EE13" s="1509"/>
      <c r="EF13" s="1509"/>
      <c r="EG13" s="1509"/>
      <c r="EH13" s="1509" t="str">
        <f>MID(SUVAHAVUJ!AE76,5,1)</f>
        <v xml:space="preserve"> </v>
      </c>
      <c r="EI13" s="1509"/>
      <c r="EJ13" s="1509"/>
      <c r="EK13" s="1509"/>
      <c r="EL13" s="1509"/>
      <c r="EM13" s="1509"/>
      <c r="EN13" s="1509" t="str">
        <f>MID(SUVAHAVUJ!AE76,6,1)</f>
        <v xml:space="preserve"> </v>
      </c>
      <c r="EO13" s="1509"/>
      <c r="EP13" s="1509"/>
      <c r="EQ13" s="1509"/>
      <c r="ER13" s="1509"/>
      <c r="ES13" s="1509" t="str">
        <f>MID(SUVAHAVUJ!AE76,7,1)</f>
        <v xml:space="preserve"> </v>
      </c>
      <c r="ET13" s="1509"/>
      <c r="EU13" s="1509"/>
      <c r="EV13" s="1509"/>
      <c r="EW13" s="1509"/>
      <c r="EX13" s="1509"/>
      <c r="EY13" s="1509" t="str">
        <f>MID(SUVAHAVUJ!AE76,8,1)</f>
        <v xml:space="preserve"> </v>
      </c>
      <c r="EZ13" s="1509"/>
      <c r="FA13" s="1509"/>
      <c r="FB13" s="1509"/>
      <c r="FC13" s="1509"/>
      <c r="FD13" s="1509" t="str">
        <f>MID(SUVAHAVUJ!AE76,9,1)</f>
        <v xml:space="preserve"> </v>
      </c>
      <c r="FE13" s="1509"/>
      <c r="FF13" s="1509"/>
      <c r="FG13" s="1509"/>
      <c r="FH13" s="1509"/>
      <c r="FI13" s="1509"/>
      <c r="FJ13" s="1509" t="str">
        <f>MID(SUVAHAVUJ!AE76,10,1)</f>
        <v xml:space="preserve"> </v>
      </c>
      <c r="FK13" s="1509"/>
      <c r="FL13" s="1509"/>
      <c r="FM13" s="1509"/>
      <c r="FN13" s="1509"/>
      <c r="FO13" s="1516" t="str">
        <f>MID(SUVAHAVUJ!AE76,11,1)</f>
        <v>0</v>
      </c>
      <c r="FP13" s="1516"/>
      <c r="FQ13" s="1516"/>
      <c r="FR13" s="1516"/>
      <c r="FS13" s="1522"/>
      <c r="FT13" s="1506"/>
      <c r="FU13" s="1506"/>
      <c r="FV13" s="1506"/>
      <c r="FW13" s="1506"/>
      <c r="FX13" s="1506"/>
      <c r="FY13" s="1506"/>
      <c r="FZ13" s="1506"/>
      <c r="GA13" s="1506"/>
      <c r="GB13" s="1506"/>
      <c r="GC13" s="1506"/>
      <c r="GD13" s="1506"/>
      <c r="GE13" s="1506"/>
      <c r="GF13" s="1506"/>
      <c r="GG13" s="1506"/>
      <c r="GH13" s="1506"/>
      <c r="GI13" s="1506"/>
      <c r="GJ13" s="1506"/>
      <c r="GK13" s="1506"/>
      <c r="GL13" s="1506"/>
      <c r="GM13" s="1506"/>
      <c r="GN13" s="1506"/>
      <c r="GO13" s="1506"/>
      <c r="GP13" s="1506"/>
      <c r="GQ13" s="1506"/>
      <c r="GR13" s="1506"/>
      <c r="GS13" s="1506"/>
      <c r="GT13" s="1506"/>
      <c r="GU13" s="1506"/>
      <c r="GV13" s="1506"/>
      <c r="GW13" s="1613"/>
    </row>
    <row r="14" spans="2:205" ht="23.25" customHeight="1">
      <c r="B14" s="1625"/>
      <c r="C14" s="1626"/>
      <c r="D14" s="1626"/>
      <c r="E14" s="1626"/>
      <c r="F14" s="1626"/>
      <c r="G14" s="1626"/>
      <c r="H14" s="1626"/>
      <c r="I14" s="1626"/>
      <c r="J14" s="1626"/>
      <c r="K14" s="1627"/>
      <c r="L14" s="1504"/>
      <c r="M14" s="1504"/>
      <c r="N14" s="1504"/>
      <c r="O14" s="1504"/>
      <c r="P14" s="1504"/>
      <c r="Q14" s="1504"/>
      <c r="R14" s="1504"/>
      <c r="S14" s="1504"/>
      <c r="T14" s="1504"/>
      <c r="U14" s="1504"/>
      <c r="V14" s="1504"/>
      <c r="W14" s="1504"/>
      <c r="X14" s="1504"/>
      <c r="Y14" s="1504"/>
      <c r="Z14" s="1504"/>
      <c r="AA14" s="1504"/>
      <c r="AB14" s="1504"/>
      <c r="AC14" s="1504"/>
      <c r="AD14" s="1504"/>
      <c r="AE14" s="1504"/>
      <c r="AF14" s="1504"/>
      <c r="AG14" s="1504"/>
      <c r="AH14" s="1504"/>
      <c r="AI14" s="1504"/>
      <c r="AJ14" s="1504"/>
      <c r="AK14" s="1504"/>
      <c r="AL14" s="1504"/>
      <c r="AM14" s="1504"/>
      <c r="AN14" s="1504"/>
      <c r="AO14" s="1504"/>
      <c r="AP14" s="1504"/>
      <c r="AQ14" s="1505"/>
      <c r="AR14" s="1505"/>
      <c r="AS14" s="1505"/>
      <c r="AT14" s="1505"/>
      <c r="AU14" s="1505"/>
      <c r="AV14" s="1505"/>
      <c r="AW14" s="1505"/>
      <c r="AX14" s="1505"/>
      <c r="AY14" s="703"/>
      <c r="AZ14" s="704"/>
      <c r="BA14" s="1509" t="str">
        <f>MID(SUVAHAVUJ!AF76,1,1)</f>
        <v xml:space="preserve"> </v>
      </c>
      <c r="BB14" s="1509"/>
      <c r="BC14" s="1509"/>
      <c r="BD14" s="1509"/>
      <c r="BE14" s="1509"/>
      <c r="BF14" s="1509"/>
      <c r="BG14" s="1509" t="str">
        <f>MID(SUVAHAVUJ!AF76,2,1)</f>
        <v xml:space="preserve"> </v>
      </c>
      <c r="BH14" s="1509"/>
      <c r="BI14" s="1509"/>
      <c r="BJ14" s="1509"/>
      <c r="BK14" s="1509"/>
      <c r="BL14" s="1509" t="str">
        <f>MID(SUVAHAVUJ!AF76,3,1)</f>
        <v xml:space="preserve"> </v>
      </c>
      <c r="BM14" s="1509"/>
      <c r="BN14" s="1509"/>
      <c r="BO14" s="1509"/>
      <c r="BP14" s="1509"/>
      <c r="BQ14" s="1509"/>
      <c r="BR14" s="1509" t="str">
        <f>MID(SUVAHAVUJ!AF76,4,1)</f>
        <v xml:space="preserve"> </v>
      </c>
      <c r="BS14" s="1509"/>
      <c r="BT14" s="1509"/>
      <c r="BU14" s="1509"/>
      <c r="BV14" s="1509"/>
      <c r="BW14" s="1509" t="str">
        <f>MID(SUVAHAVUJ!AF76,5,1)</f>
        <v xml:space="preserve"> </v>
      </c>
      <c r="BX14" s="1509"/>
      <c r="BY14" s="1509"/>
      <c r="BZ14" s="1509"/>
      <c r="CA14" s="1509"/>
      <c r="CB14" s="1509"/>
      <c r="CC14" s="1509" t="str">
        <f>MID(SUVAHAVUJ!AF76,6,1)</f>
        <v xml:space="preserve"> </v>
      </c>
      <c r="CD14" s="1509"/>
      <c r="CE14" s="1509"/>
      <c r="CF14" s="1509"/>
      <c r="CG14" s="1509"/>
      <c r="CH14" s="1509" t="str">
        <f>MID(SUVAHAVUJ!AF76,7,1)</f>
        <v xml:space="preserve"> </v>
      </c>
      <c r="CI14" s="1509"/>
      <c r="CJ14" s="1509"/>
      <c r="CK14" s="1509"/>
      <c r="CL14" s="1509"/>
      <c r="CM14" s="1509"/>
      <c r="CN14" s="1509" t="str">
        <f>MID(SUVAHAVUJ!AF76,8,1)</f>
        <v xml:space="preserve"> </v>
      </c>
      <c r="CO14" s="1509"/>
      <c r="CP14" s="1509"/>
      <c r="CQ14" s="1509"/>
      <c r="CR14" s="1509"/>
      <c r="CS14" s="1509" t="str">
        <f>MID(SUVAHAVUJ!AF76,9,1)</f>
        <v xml:space="preserve"> </v>
      </c>
      <c r="CT14" s="1509"/>
      <c r="CU14" s="1509"/>
      <c r="CV14" s="1509"/>
      <c r="CW14" s="1509"/>
      <c r="CX14" s="1509"/>
      <c r="CY14" s="1509" t="str">
        <f>MID(SUVAHAVUJ!AF76,10,1)</f>
        <v xml:space="preserve"> </v>
      </c>
      <c r="CZ14" s="1509"/>
      <c r="DA14" s="1509"/>
      <c r="DB14" s="1509"/>
      <c r="DC14" s="1509"/>
      <c r="DD14" s="1509" t="str">
        <f>MID(SUVAHAVUJ!AF76,11,1)</f>
        <v>0</v>
      </c>
      <c r="DE14" s="1509"/>
      <c r="DF14" s="1509"/>
      <c r="DG14" s="1509"/>
      <c r="DH14" s="1509"/>
      <c r="DI14" s="1525"/>
      <c r="DJ14" s="1507"/>
      <c r="DK14" s="1507"/>
      <c r="DL14" s="1507"/>
      <c r="DM14" s="1507"/>
      <c r="DN14" s="1507"/>
      <c r="DO14" s="1507"/>
      <c r="DP14" s="1507"/>
      <c r="DQ14" s="1507"/>
      <c r="DR14" s="1507"/>
      <c r="DS14" s="1507"/>
      <c r="DT14" s="1507"/>
      <c r="DU14" s="1507"/>
      <c r="DV14" s="1507"/>
      <c r="DW14" s="1507"/>
      <c r="DX14" s="1507"/>
      <c r="DY14" s="1507"/>
      <c r="DZ14" s="1507"/>
      <c r="EA14" s="1507"/>
      <c r="EB14" s="1507"/>
      <c r="EC14" s="1507"/>
      <c r="ED14" s="1507"/>
      <c r="EE14" s="1507"/>
      <c r="EF14" s="1507"/>
      <c r="EG14" s="1507"/>
      <c r="EH14" s="1507"/>
      <c r="EI14" s="1507"/>
      <c r="EJ14" s="1507"/>
      <c r="EK14" s="1507"/>
      <c r="EL14" s="1507"/>
      <c r="EM14" s="1507"/>
      <c r="EN14" s="703"/>
      <c r="EO14" s="704"/>
      <c r="EP14" s="1509" t="str">
        <f>MID(SUVAHAVUJ!AG76,1,1)</f>
        <v xml:space="preserve"> </v>
      </c>
      <c r="EQ14" s="1509"/>
      <c r="ER14" s="1509"/>
      <c r="ES14" s="1509"/>
      <c r="ET14" s="1509"/>
      <c r="EU14" s="1509"/>
      <c r="EV14" s="1509" t="str">
        <f>MID(SUVAHAVUJ!AG76,2,1)</f>
        <v xml:space="preserve"> </v>
      </c>
      <c r="EW14" s="1509"/>
      <c r="EX14" s="1509"/>
      <c r="EY14" s="1509"/>
      <c r="EZ14" s="1509"/>
      <c r="FA14" s="1509" t="str">
        <f>MID(SUVAHAVUJ!AG76,3,1)</f>
        <v xml:space="preserve"> </v>
      </c>
      <c r="FB14" s="1509"/>
      <c r="FC14" s="1509"/>
      <c r="FD14" s="1509"/>
      <c r="FE14" s="1509"/>
      <c r="FF14" s="1509"/>
      <c r="FG14" s="1509" t="str">
        <f>MID(SUVAHAVUJ!AG76,4,1)</f>
        <v xml:space="preserve"> </v>
      </c>
      <c r="FH14" s="1509"/>
      <c r="FI14" s="1509"/>
      <c r="FJ14" s="1509"/>
      <c r="FK14" s="1509"/>
      <c r="FL14" s="1509" t="str">
        <f>MID(SUVAHAVUJ!AG76,5,1)</f>
        <v xml:space="preserve"> </v>
      </c>
      <c r="FM14" s="1509"/>
      <c r="FN14" s="1509"/>
      <c r="FO14" s="1509"/>
      <c r="FP14" s="1509"/>
      <c r="FQ14" s="1509"/>
      <c r="FR14" s="1509" t="str">
        <f>MID(SUVAHAVUJ!AG76,6,1)</f>
        <v xml:space="preserve"> </v>
      </c>
      <c r="FS14" s="1509"/>
      <c r="FT14" s="1509"/>
      <c r="FU14" s="1509"/>
      <c r="FV14" s="1509"/>
      <c r="FW14" s="1509" t="str">
        <f>MID(SUVAHAVUJ!AG76,7,1)</f>
        <v xml:space="preserve"> </v>
      </c>
      <c r="FX14" s="1509"/>
      <c r="FY14" s="1509"/>
      <c r="FZ14" s="1509"/>
      <c r="GA14" s="1509"/>
      <c r="GB14" s="1509"/>
      <c r="GC14" s="1509" t="str">
        <f>MID(SUVAHAVUJ!AG76,8,1)</f>
        <v xml:space="preserve"> </v>
      </c>
      <c r="GD14" s="1509"/>
      <c r="GE14" s="1509"/>
      <c r="GF14" s="1509"/>
      <c r="GG14" s="1509"/>
      <c r="GH14" s="1509" t="str">
        <f>MID(SUVAHAVUJ!AG76,9,1)</f>
        <v xml:space="preserve"> </v>
      </c>
      <c r="GI14" s="1509"/>
      <c r="GJ14" s="1509"/>
      <c r="GK14" s="1509"/>
      <c r="GL14" s="1509"/>
      <c r="GM14" s="1509"/>
      <c r="GN14" s="1509" t="str">
        <f>MID(SUVAHAVUJ!AG76,10,1)</f>
        <v xml:space="preserve"> </v>
      </c>
      <c r="GO14" s="1509"/>
      <c r="GP14" s="1509"/>
      <c r="GQ14" s="1509"/>
      <c r="GR14" s="1509"/>
      <c r="GS14" s="1516" t="str">
        <f>MID(SUVAHAVUJ!AG76,11,1)</f>
        <v>0</v>
      </c>
      <c r="GT14" s="1516"/>
      <c r="GU14" s="1516"/>
      <c r="GV14" s="1516"/>
      <c r="GW14" s="1606"/>
    </row>
    <row r="15" spans="2:205" s="691" customFormat="1" ht="24" customHeight="1">
      <c r="B15" s="1616" t="s">
        <v>2709</v>
      </c>
      <c r="C15" s="1617"/>
      <c r="D15" s="1617"/>
      <c r="E15" s="1617"/>
      <c r="F15" s="1617"/>
      <c r="G15" s="1617"/>
      <c r="H15" s="1617"/>
      <c r="I15" s="1617"/>
      <c r="J15" s="1617"/>
      <c r="K15" s="1618"/>
      <c r="L15" s="1518" t="s">
        <v>3414</v>
      </c>
      <c r="M15" s="1519"/>
      <c r="N15" s="1519"/>
      <c r="O15" s="1519"/>
      <c r="P15" s="1519"/>
      <c r="Q15" s="1519"/>
      <c r="R15" s="1519"/>
      <c r="S15" s="1519"/>
      <c r="T15" s="1519"/>
      <c r="U15" s="1519"/>
      <c r="V15" s="1519"/>
      <c r="W15" s="1519"/>
      <c r="X15" s="1519"/>
      <c r="Y15" s="1519"/>
      <c r="Z15" s="1519"/>
      <c r="AA15" s="1519"/>
      <c r="AB15" s="1519"/>
      <c r="AC15" s="1519"/>
      <c r="AD15" s="1519"/>
      <c r="AE15" s="1519"/>
      <c r="AF15" s="1519"/>
      <c r="AG15" s="1519"/>
      <c r="AH15" s="1519"/>
      <c r="AI15" s="1519"/>
      <c r="AJ15" s="1519"/>
      <c r="AK15" s="1519"/>
      <c r="AL15" s="1519"/>
      <c r="AM15" s="1519"/>
      <c r="AN15" s="1519"/>
      <c r="AO15" s="1519"/>
      <c r="AP15" s="1519"/>
      <c r="AQ15" s="1520" t="s">
        <v>2322</v>
      </c>
      <c r="AR15" s="1520"/>
      <c r="AS15" s="1520"/>
      <c r="AT15" s="1520"/>
      <c r="AU15" s="1520"/>
      <c r="AV15" s="1520"/>
      <c r="AW15" s="1520"/>
      <c r="AX15" s="1520"/>
      <c r="AY15" s="703"/>
      <c r="AZ15" s="704"/>
      <c r="BA15" s="1509" t="str">
        <f>MID(SUVAHAVUJ!AD77,1,1)</f>
        <v xml:space="preserve"> </v>
      </c>
      <c r="BB15" s="1509"/>
      <c r="BC15" s="1509"/>
      <c r="BD15" s="1509"/>
      <c r="BE15" s="1509"/>
      <c r="BF15" s="1509"/>
      <c r="BG15" s="1509" t="str">
        <f>MID(SUVAHAVUJ!AD77,2,1)</f>
        <v xml:space="preserve"> </v>
      </c>
      <c r="BH15" s="1509"/>
      <c r="BI15" s="1509"/>
      <c r="BJ15" s="1509"/>
      <c r="BK15" s="1509"/>
      <c r="BL15" s="1509" t="str">
        <f>MID(SUVAHAVUJ!AD77,3,1)</f>
        <v xml:space="preserve"> </v>
      </c>
      <c r="BM15" s="1509"/>
      <c r="BN15" s="1509"/>
      <c r="BO15" s="1509"/>
      <c r="BP15" s="1509"/>
      <c r="BQ15" s="1509"/>
      <c r="BR15" s="1509" t="str">
        <f>MID(SUVAHAVUJ!AD77,4,1)</f>
        <v xml:space="preserve"> </v>
      </c>
      <c r="BS15" s="1509"/>
      <c r="BT15" s="1509"/>
      <c r="BU15" s="1509"/>
      <c r="BV15" s="1509"/>
      <c r="BW15" s="1509" t="str">
        <f>MID(SUVAHAVUJ!AD77,5,1)</f>
        <v xml:space="preserve"> </v>
      </c>
      <c r="BX15" s="1509"/>
      <c r="BY15" s="1509"/>
      <c r="BZ15" s="1509"/>
      <c r="CA15" s="1509"/>
      <c r="CB15" s="1509"/>
      <c r="CC15" s="1509" t="str">
        <f>MID(SUVAHAVUJ!AD77,6,1)</f>
        <v xml:space="preserve"> </v>
      </c>
      <c r="CD15" s="1509"/>
      <c r="CE15" s="1509"/>
      <c r="CF15" s="1509"/>
      <c r="CG15" s="1509"/>
      <c r="CH15" s="1509" t="str">
        <f>MID(SUVAHAVUJ!AD77,7,1)</f>
        <v xml:space="preserve"> </v>
      </c>
      <c r="CI15" s="1509"/>
      <c r="CJ15" s="1509"/>
      <c r="CK15" s="1509"/>
      <c r="CL15" s="1509"/>
      <c r="CM15" s="1509"/>
      <c r="CN15" s="1509" t="str">
        <f>MID(SUVAHAVUJ!AD77,8,1)</f>
        <v xml:space="preserve"> </v>
      </c>
      <c r="CO15" s="1509"/>
      <c r="CP15" s="1509"/>
      <c r="CQ15" s="1509"/>
      <c r="CR15" s="1509"/>
      <c r="CS15" s="1509" t="str">
        <f>MID(SUVAHAVUJ!AD77,9,1)</f>
        <v xml:space="preserve"> </v>
      </c>
      <c r="CT15" s="1509"/>
      <c r="CU15" s="1509"/>
      <c r="CV15" s="1509"/>
      <c r="CW15" s="1509"/>
      <c r="CX15" s="1509"/>
      <c r="CY15" s="1509" t="str">
        <f>MID(SUVAHAVUJ!AD77,10,1)</f>
        <v xml:space="preserve"> </v>
      </c>
      <c r="CZ15" s="1509"/>
      <c r="DA15" s="1509"/>
      <c r="DB15" s="1509"/>
      <c r="DC15" s="1509"/>
      <c r="DD15" s="1509" t="str">
        <f>MID(SUVAHAVUJ!AD77,11,1)</f>
        <v>0</v>
      </c>
      <c r="DE15" s="1509"/>
      <c r="DF15" s="1509"/>
      <c r="DG15" s="1509"/>
      <c r="DH15" s="1509"/>
      <c r="DI15" s="1525"/>
      <c r="DJ15" s="703"/>
      <c r="DK15" s="704"/>
      <c r="DL15" s="1509" t="str">
        <f>MID(SUVAHAVUJ!AE77,1,1)</f>
        <v xml:space="preserve"> </v>
      </c>
      <c r="DM15" s="1509"/>
      <c r="DN15" s="1509"/>
      <c r="DO15" s="1509"/>
      <c r="DP15" s="1509"/>
      <c r="DQ15" s="1509"/>
      <c r="DR15" s="1509" t="str">
        <f>MID(SUVAHAVUJ!AE77,2,1)</f>
        <v xml:space="preserve"> </v>
      </c>
      <c r="DS15" s="1509"/>
      <c r="DT15" s="1509"/>
      <c r="DU15" s="1509"/>
      <c r="DV15" s="1509"/>
      <c r="DW15" s="1509" t="str">
        <f>MID(SUVAHAVUJ!AE77,3,1)</f>
        <v xml:space="preserve"> </v>
      </c>
      <c r="DX15" s="1509"/>
      <c r="DY15" s="1509"/>
      <c r="DZ15" s="1509"/>
      <c r="EA15" s="1509"/>
      <c r="EB15" s="1509"/>
      <c r="EC15" s="1509" t="str">
        <f>MID(SUVAHAVUJ!AE77,4,1)</f>
        <v xml:space="preserve"> </v>
      </c>
      <c r="ED15" s="1509"/>
      <c r="EE15" s="1509"/>
      <c r="EF15" s="1509"/>
      <c r="EG15" s="1509"/>
      <c r="EH15" s="1509" t="str">
        <f>MID(SUVAHAVUJ!AE77,5,1)</f>
        <v xml:space="preserve"> </v>
      </c>
      <c r="EI15" s="1509"/>
      <c r="EJ15" s="1509"/>
      <c r="EK15" s="1509"/>
      <c r="EL15" s="1509"/>
      <c r="EM15" s="1509"/>
      <c r="EN15" s="1509" t="str">
        <f>MID(SUVAHAVUJ!AE77,6,1)</f>
        <v xml:space="preserve"> </v>
      </c>
      <c r="EO15" s="1509"/>
      <c r="EP15" s="1509"/>
      <c r="EQ15" s="1509"/>
      <c r="ER15" s="1509"/>
      <c r="ES15" s="1509" t="str">
        <f>MID(SUVAHAVUJ!AE77,7,1)</f>
        <v xml:space="preserve"> </v>
      </c>
      <c r="ET15" s="1509"/>
      <c r="EU15" s="1509"/>
      <c r="EV15" s="1509"/>
      <c r="EW15" s="1509"/>
      <c r="EX15" s="1509"/>
      <c r="EY15" s="1509" t="str">
        <f>MID(SUVAHAVUJ!AE77,8,1)</f>
        <v xml:space="preserve"> </v>
      </c>
      <c r="EZ15" s="1509"/>
      <c r="FA15" s="1509"/>
      <c r="FB15" s="1509"/>
      <c r="FC15" s="1509"/>
      <c r="FD15" s="1509" t="str">
        <f>MID(SUVAHAVUJ!AE77,9,1)</f>
        <v xml:space="preserve"> </v>
      </c>
      <c r="FE15" s="1509"/>
      <c r="FF15" s="1509"/>
      <c r="FG15" s="1509"/>
      <c r="FH15" s="1509"/>
      <c r="FI15" s="1509"/>
      <c r="FJ15" s="1509" t="str">
        <f>MID(SUVAHAVUJ!AE77,10,1)</f>
        <v xml:space="preserve"> </v>
      </c>
      <c r="FK15" s="1509"/>
      <c r="FL15" s="1509"/>
      <c r="FM15" s="1509"/>
      <c r="FN15" s="1509"/>
      <c r="FO15" s="1516" t="str">
        <f>MID(SUVAHAVUJ!AE77,11,1)</f>
        <v>0</v>
      </c>
      <c r="FP15" s="1516"/>
      <c r="FQ15" s="1516"/>
      <c r="FR15" s="1516"/>
      <c r="FS15" s="1522"/>
      <c r="FT15" s="1506"/>
      <c r="FU15" s="1506"/>
      <c r="FV15" s="1506"/>
      <c r="FW15" s="1506"/>
      <c r="FX15" s="1506"/>
      <c r="FY15" s="1506"/>
      <c r="FZ15" s="1506"/>
      <c r="GA15" s="1506"/>
      <c r="GB15" s="1506"/>
      <c r="GC15" s="1506"/>
      <c r="GD15" s="1506"/>
      <c r="GE15" s="1506"/>
      <c r="GF15" s="1506"/>
      <c r="GG15" s="1506"/>
      <c r="GH15" s="1506"/>
      <c r="GI15" s="1506"/>
      <c r="GJ15" s="1506"/>
      <c r="GK15" s="1506"/>
      <c r="GL15" s="1506"/>
      <c r="GM15" s="1506"/>
      <c r="GN15" s="1506"/>
      <c r="GO15" s="1506"/>
      <c r="GP15" s="1506"/>
      <c r="GQ15" s="1506"/>
      <c r="GR15" s="1506"/>
      <c r="GS15" s="1506"/>
      <c r="GT15" s="1506"/>
      <c r="GU15" s="1506"/>
      <c r="GV15" s="1506"/>
      <c r="GW15" s="1613"/>
    </row>
    <row r="16" spans="2:205" ht="24.75" customHeight="1">
      <c r="B16" s="1619"/>
      <c r="C16" s="1620"/>
      <c r="D16" s="1620"/>
      <c r="E16" s="1620"/>
      <c r="F16" s="1620"/>
      <c r="G16" s="1620"/>
      <c r="H16" s="1620"/>
      <c r="I16" s="1620"/>
      <c r="J16" s="1620"/>
      <c r="K16" s="1621"/>
      <c r="L16" s="1519"/>
      <c r="M16" s="1519"/>
      <c r="N16" s="1519"/>
      <c r="O16" s="1519"/>
      <c r="P16" s="1519"/>
      <c r="Q16" s="1519"/>
      <c r="R16" s="1519"/>
      <c r="S16" s="1519"/>
      <c r="T16" s="1519"/>
      <c r="U16" s="1519"/>
      <c r="V16" s="1519"/>
      <c r="W16" s="1519"/>
      <c r="X16" s="1519"/>
      <c r="Y16" s="1519"/>
      <c r="Z16" s="1519"/>
      <c r="AA16" s="1519"/>
      <c r="AB16" s="1519"/>
      <c r="AC16" s="1519"/>
      <c r="AD16" s="1519"/>
      <c r="AE16" s="1519"/>
      <c r="AF16" s="1519"/>
      <c r="AG16" s="1519"/>
      <c r="AH16" s="1519"/>
      <c r="AI16" s="1519"/>
      <c r="AJ16" s="1519"/>
      <c r="AK16" s="1519"/>
      <c r="AL16" s="1519"/>
      <c r="AM16" s="1519"/>
      <c r="AN16" s="1519"/>
      <c r="AO16" s="1519"/>
      <c r="AP16" s="1519"/>
      <c r="AQ16" s="1520"/>
      <c r="AR16" s="1520"/>
      <c r="AS16" s="1520"/>
      <c r="AT16" s="1520"/>
      <c r="AU16" s="1520"/>
      <c r="AV16" s="1520"/>
      <c r="AW16" s="1520"/>
      <c r="AX16" s="1520"/>
      <c r="AY16" s="703"/>
      <c r="AZ16" s="704"/>
      <c r="BA16" s="1509" t="str">
        <f>MID(SUVAHAVUJ!AF77,1,1)</f>
        <v xml:space="preserve"> </v>
      </c>
      <c r="BB16" s="1509"/>
      <c r="BC16" s="1509"/>
      <c r="BD16" s="1509"/>
      <c r="BE16" s="1509"/>
      <c r="BF16" s="1509"/>
      <c r="BG16" s="1509" t="str">
        <f>MID(SUVAHAVUJ!AF77,2,1)</f>
        <v xml:space="preserve"> </v>
      </c>
      <c r="BH16" s="1509"/>
      <c r="BI16" s="1509"/>
      <c r="BJ16" s="1509"/>
      <c r="BK16" s="1509"/>
      <c r="BL16" s="1509" t="str">
        <f>MID(SUVAHAVUJ!AF77,3,1)</f>
        <v xml:space="preserve"> </v>
      </c>
      <c r="BM16" s="1509"/>
      <c r="BN16" s="1509"/>
      <c r="BO16" s="1509"/>
      <c r="BP16" s="1509"/>
      <c r="BQ16" s="1509"/>
      <c r="BR16" s="1509" t="str">
        <f>MID(SUVAHAVUJ!AF77,4,1)</f>
        <v xml:space="preserve"> </v>
      </c>
      <c r="BS16" s="1509"/>
      <c r="BT16" s="1509"/>
      <c r="BU16" s="1509"/>
      <c r="BV16" s="1509"/>
      <c r="BW16" s="1509" t="str">
        <f>MID(SUVAHAVUJ!AF77,5,1)</f>
        <v xml:space="preserve"> </v>
      </c>
      <c r="BX16" s="1509"/>
      <c r="BY16" s="1509"/>
      <c r="BZ16" s="1509"/>
      <c r="CA16" s="1509"/>
      <c r="CB16" s="1509"/>
      <c r="CC16" s="1509" t="str">
        <f>MID(SUVAHAVUJ!AF77,6,1)</f>
        <v xml:space="preserve"> </v>
      </c>
      <c r="CD16" s="1509"/>
      <c r="CE16" s="1509"/>
      <c r="CF16" s="1509"/>
      <c r="CG16" s="1509"/>
      <c r="CH16" s="1509" t="str">
        <f>MID(SUVAHAVUJ!AF77,7,1)</f>
        <v xml:space="preserve"> </v>
      </c>
      <c r="CI16" s="1509"/>
      <c r="CJ16" s="1509"/>
      <c r="CK16" s="1509"/>
      <c r="CL16" s="1509"/>
      <c r="CM16" s="1509"/>
      <c r="CN16" s="1509" t="str">
        <f>MID(SUVAHAVUJ!AF77,8,1)</f>
        <v xml:space="preserve"> </v>
      </c>
      <c r="CO16" s="1509"/>
      <c r="CP16" s="1509"/>
      <c r="CQ16" s="1509"/>
      <c r="CR16" s="1509"/>
      <c r="CS16" s="1509" t="str">
        <f>MID(SUVAHAVUJ!AF77,9,1)</f>
        <v xml:space="preserve"> </v>
      </c>
      <c r="CT16" s="1509"/>
      <c r="CU16" s="1509"/>
      <c r="CV16" s="1509"/>
      <c r="CW16" s="1509"/>
      <c r="CX16" s="1509"/>
      <c r="CY16" s="1509" t="str">
        <f>MID(SUVAHAVUJ!AF77,10,1)</f>
        <v xml:space="preserve"> </v>
      </c>
      <c r="CZ16" s="1509"/>
      <c r="DA16" s="1509"/>
      <c r="DB16" s="1509"/>
      <c r="DC16" s="1509"/>
      <c r="DD16" s="1509" t="str">
        <f>MID(SUVAHAVUJ!AF77,11,1)</f>
        <v>0</v>
      </c>
      <c r="DE16" s="1509"/>
      <c r="DF16" s="1509"/>
      <c r="DG16" s="1509"/>
      <c r="DH16" s="1509"/>
      <c r="DI16" s="1525"/>
      <c r="DJ16" s="1507"/>
      <c r="DK16" s="1507"/>
      <c r="DL16" s="1507"/>
      <c r="DM16" s="1507"/>
      <c r="DN16" s="1507"/>
      <c r="DO16" s="1507"/>
      <c r="DP16" s="1507"/>
      <c r="DQ16" s="1507"/>
      <c r="DR16" s="1507"/>
      <c r="DS16" s="1507"/>
      <c r="DT16" s="1507"/>
      <c r="DU16" s="1507"/>
      <c r="DV16" s="1507"/>
      <c r="DW16" s="1507"/>
      <c r="DX16" s="1507"/>
      <c r="DY16" s="1507"/>
      <c r="DZ16" s="1507"/>
      <c r="EA16" s="1507"/>
      <c r="EB16" s="1507"/>
      <c r="EC16" s="1507"/>
      <c r="ED16" s="1507"/>
      <c r="EE16" s="1507"/>
      <c r="EF16" s="1507"/>
      <c r="EG16" s="1507"/>
      <c r="EH16" s="1507"/>
      <c r="EI16" s="1507"/>
      <c r="EJ16" s="1507"/>
      <c r="EK16" s="1507"/>
      <c r="EL16" s="1507"/>
      <c r="EM16" s="1507"/>
      <c r="EN16" s="703"/>
      <c r="EO16" s="704"/>
      <c r="EP16" s="1509" t="str">
        <f>MID(SUVAHAVUJ!AG77,1,1)</f>
        <v xml:space="preserve"> </v>
      </c>
      <c r="EQ16" s="1509"/>
      <c r="ER16" s="1509"/>
      <c r="ES16" s="1509"/>
      <c r="ET16" s="1509"/>
      <c r="EU16" s="1509"/>
      <c r="EV16" s="1509" t="str">
        <f>MID(SUVAHAVUJ!AG77,2,1)</f>
        <v xml:space="preserve"> </v>
      </c>
      <c r="EW16" s="1509"/>
      <c r="EX16" s="1509"/>
      <c r="EY16" s="1509"/>
      <c r="EZ16" s="1509"/>
      <c r="FA16" s="1509" t="str">
        <f>MID(SUVAHAVUJ!AG77,3,1)</f>
        <v xml:space="preserve"> </v>
      </c>
      <c r="FB16" s="1509"/>
      <c r="FC16" s="1509"/>
      <c r="FD16" s="1509"/>
      <c r="FE16" s="1509"/>
      <c r="FF16" s="1509"/>
      <c r="FG16" s="1509" t="str">
        <f>MID(SUVAHAVUJ!AG77,4,1)</f>
        <v xml:space="preserve"> </v>
      </c>
      <c r="FH16" s="1509"/>
      <c r="FI16" s="1509"/>
      <c r="FJ16" s="1509"/>
      <c r="FK16" s="1509"/>
      <c r="FL16" s="1509" t="str">
        <f>MID(SUVAHAVUJ!AG77,5,1)</f>
        <v xml:space="preserve"> </v>
      </c>
      <c r="FM16" s="1509"/>
      <c r="FN16" s="1509"/>
      <c r="FO16" s="1509"/>
      <c r="FP16" s="1509"/>
      <c r="FQ16" s="1509"/>
      <c r="FR16" s="1509" t="str">
        <f>MID(SUVAHAVUJ!AG77,6,1)</f>
        <v xml:space="preserve"> </v>
      </c>
      <c r="FS16" s="1509"/>
      <c r="FT16" s="1509"/>
      <c r="FU16" s="1509"/>
      <c r="FV16" s="1509"/>
      <c r="FW16" s="1509" t="str">
        <f>MID(SUVAHAVUJ!AG77,7,1)</f>
        <v xml:space="preserve"> </v>
      </c>
      <c r="FX16" s="1509"/>
      <c r="FY16" s="1509"/>
      <c r="FZ16" s="1509"/>
      <c r="GA16" s="1509"/>
      <c r="GB16" s="1509"/>
      <c r="GC16" s="1509" t="str">
        <f>MID(SUVAHAVUJ!AG77,8,1)</f>
        <v xml:space="preserve"> </v>
      </c>
      <c r="GD16" s="1509"/>
      <c r="GE16" s="1509"/>
      <c r="GF16" s="1509"/>
      <c r="GG16" s="1509"/>
      <c r="GH16" s="1509" t="str">
        <f>MID(SUVAHAVUJ!AG77,9,1)</f>
        <v xml:space="preserve"> </v>
      </c>
      <c r="GI16" s="1509"/>
      <c r="GJ16" s="1509"/>
      <c r="GK16" s="1509"/>
      <c r="GL16" s="1509"/>
      <c r="GM16" s="1509"/>
      <c r="GN16" s="1509" t="str">
        <f>MID(SUVAHAVUJ!AG77,10,1)</f>
        <v xml:space="preserve"> </v>
      </c>
      <c r="GO16" s="1509"/>
      <c r="GP16" s="1509"/>
      <c r="GQ16" s="1509"/>
      <c r="GR16" s="1509"/>
      <c r="GS16" s="1516" t="str">
        <f>MID(SUVAHAVUJ!AG77,11,1)</f>
        <v>0</v>
      </c>
      <c r="GT16" s="1516"/>
      <c r="GU16" s="1516"/>
      <c r="GV16" s="1516"/>
      <c r="GW16" s="1606"/>
    </row>
    <row r="17" spans="2:205" s="691" customFormat="1" ht="23.25" customHeight="1">
      <c r="B17" s="1614" t="s">
        <v>2500</v>
      </c>
      <c r="C17" s="1549"/>
      <c r="D17" s="1549"/>
      <c r="E17" s="1549"/>
      <c r="F17" s="1549"/>
      <c r="G17" s="1549"/>
      <c r="H17" s="1549"/>
      <c r="I17" s="1549"/>
      <c r="J17" s="1549"/>
      <c r="K17" s="1550"/>
      <c r="L17" s="1518" t="s">
        <v>3415</v>
      </c>
      <c r="M17" s="1519"/>
      <c r="N17" s="1519"/>
      <c r="O17" s="1519"/>
      <c r="P17" s="1519"/>
      <c r="Q17" s="1519"/>
      <c r="R17" s="1519"/>
      <c r="S17" s="1519"/>
      <c r="T17" s="1519"/>
      <c r="U17" s="1519"/>
      <c r="V17" s="1519"/>
      <c r="W17" s="1519"/>
      <c r="X17" s="1519"/>
      <c r="Y17" s="1519"/>
      <c r="Z17" s="1519"/>
      <c r="AA17" s="1519"/>
      <c r="AB17" s="1519"/>
      <c r="AC17" s="1519"/>
      <c r="AD17" s="1519"/>
      <c r="AE17" s="1519"/>
      <c r="AF17" s="1519"/>
      <c r="AG17" s="1519"/>
      <c r="AH17" s="1519"/>
      <c r="AI17" s="1519"/>
      <c r="AJ17" s="1519"/>
      <c r="AK17" s="1519"/>
      <c r="AL17" s="1519"/>
      <c r="AM17" s="1519"/>
      <c r="AN17" s="1519"/>
      <c r="AO17" s="1519"/>
      <c r="AP17" s="1519"/>
      <c r="AQ17" s="1520" t="s">
        <v>2323</v>
      </c>
      <c r="AR17" s="1520"/>
      <c r="AS17" s="1520"/>
      <c r="AT17" s="1520"/>
      <c r="AU17" s="1520"/>
      <c r="AV17" s="1520"/>
      <c r="AW17" s="1520"/>
      <c r="AX17" s="1520"/>
      <c r="AY17" s="703"/>
      <c r="AZ17" s="704"/>
      <c r="BA17" s="1509" t="str">
        <f>MID(SUVAHAVUJ!AD78,1,1)</f>
        <v xml:space="preserve"> </v>
      </c>
      <c r="BB17" s="1509"/>
      <c r="BC17" s="1509"/>
      <c r="BD17" s="1509"/>
      <c r="BE17" s="1509"/>
      <c r="BF17" s="1509"/>
      <c r="BG17" s="1509" t="str">
        <f>MID(SUVAHAVUJ!AD78,2,1)</f>
        <v xml:space="preserve"> </v>
      </c>
      <c r="BH17" s="1509"/>
      <c r="BI17" s="1509"/>
      <c r="BJ17" s="1509"/>
      <c r="BK17" s="1509"/>
      <c r="BL17" s="1509" t="str">
        <f>MID(SUVAHAVUJ!AD78,3,1)</f>
        <v xml:space="preserve"> </v>
      </c>
      <c r="BM17" s="1509"/>
      <c r="BN17" s="1509"/>
      <c r="BO17" s="1509"/>
      <c r="BP17" s="1509"/>
      <c r="BQ17" s="1509"/>
      <c r="BR17" s="1509" t="str">
        <f>MID(SUVAHAVUJ!AD78,4,1)</f>
        <v xml:space="preserve"> </v>
      </c>
      <c r="BS17" s="1509"/>
      <c r="BT17" s="1509"/>
      <c r="BU17" s="1509"/>
      <c r="BV17" s="1509"/>
      <c r="BW17" s="1509" t="str">
        <f>MID(SUVAHAVUJ!AD78,5,1)</f>
        <v xml:space="preserve"> </v>
      </c>
      <c r="BX17" s="1509"/>
      <c r="BY17" s="1509"/>
      <c r="BZ17" s="1509"/>
      <c r="CA17" s="1509"/>
      <c r="CB17" s="1509"/>
      <c r="CC17" s="1509" t="str">
        <f>MID(SUVAHAVUJ!AD78,6,1)</f>
        <v xml:space="preserve"> </v>
      </c>
      <c r="CD17" s="1509"/>
      <c r="CE17" s="1509"/>
      <c r="CF17" s="1509"/>
      <c r="CG17" s="1509"/>
      <c r="CH17" s="1509" t="str">
        <f>MID(SUVAHAVUJ!AD78,7,1)</f>
        <v xml:space="preserve"> </v>
      </c>
      <c r="CI17" s="1509"/>
      <c r="CJ17" s="1509"/>
      <c r="CK17" s="1509"/>
      <c r="CL17" s="1509"/>
      <c r="CM17" s="1509"/>
      <c r="CN17" s="1509" t="str">
        <f>MID(SUVAHAVUJ!AD78,8,1)</f>
        <v xml:space="preserve"> </v>
      </c>
      <c r="CO17" s="1509"/>
      <c r="CP17" s="1509"/>
      <c r="CQ17" s="1509"/>
      <c r="CR17" s="1509"/>
      <c r="CS17" s="1509" t="str">
        <f>MID(SUVAHAVUJ!AD78,9,1)</f>
        <v xml:space="preserve"> </v>
      </c>
      <c r="CT17" s="1509"/>
      <c r="CU17" s="1509"/>
      <c r="CV17" s="1509"/>
      <c r="CW17" s="1509"/>
      <c r="CX17" s="1509"/>
      <c r="CY17" s="1509" t="str">
        <f>MID(SUVAHAVUJ!AD78,10,1)</f>
        <v xml:space="preserve"> </v>
      </c>
      <c r="CZ17" s="1509"/>
      <c r="DA17" s="1509"/>
      <c r="DB17" s="1509"/>
      <c r="DC17" s="1509"/>
      <c r="DD17" s="1509" t="str">
        <f>MID(SUVAHAVUJ!AD78,11,1)</f>
        <v>0</v>
      </c>
      <c r="DE17" s="1509"/>
      <c r="DF17" s="1509"/>
      <c r="DG17" s="1509"/>
      <c r="DH17" s="1509"/>
      <c r="DI17" s="1525"/>
      <c r="DJ17" s="703"/>
      <c r="DK17" s="704"/>
      <c r="DL17" s="1509" t="str">
        <f>MID(SUVAHAVUJ!AE78,1,1)</f>
        <v xml:space="preserve"> </v>
      </c>
      <c r="DM17" s="1509"/>
      <c r="DN17" s="1509"/>
      <c r="DO17" s="1509"/>
      <c r="DP17" s="1509"/>
      <c r="DQ17" s="1509"/>
      <c r="DR17" s="1509" t="str">
        <f>MID(SUVAHAVUJ!AE78,2,1)</f>
        <v xml:space="preserve"> </v>
      </c>
      <c r="DS17" s="1509"/>
      <c r="DT17" s="1509"/>
      <c r="DU17" s="1509"/>
      <c r="DV17" s="1509"/>
      <c r="DW17" s="1509" t="str">
        <f>MID(SUVAHAVUJ!AE78,3,1)</f>
        <v xml:space="preserve"> </v>
      </c>
      <c r="DX17" s="1509"/>
      <c r="DY17" s="1509"/>
      <c r="DZ17" s="1509"/>
      <c r="EA17" s="1509"/>
      <c r="EB17" s="1509"/>
      <c r="EC17" s="1509" t="str">
        <f>MID(SUVAHAVUJ!AE78,4,1)</f>
        <v xml:space="preserve"> </v>
      </c>
      <c r="ED17" s="1509"/>
      <c r="EE17" s="1509"/>
      <c r="EF17" s="1509"/>
      <c r="EG17" s="1509"/>
      <c r="EH17" s="1509" t="str">
        <f>MID(SUVAHAVUJ!AE78,5,1)</f>
        <v xml:space="preserve"> </v>
      </c>
      <c r="EI17" s="1509"/>
      <c r="EJ17" s="1509"/>
      <c r="EK17" s="1509"/>
      <c r="EL17" s="1509"/>
      <c r="EM17" s="1509"/>
      <c r="EN17" s="1509" t="str">
        <f>MID(SUVAHAVUJ!AE78,6,1)</f>
        <v xml:space="preserve"> </v>
      </c>
      <c r="EO17" s="1509"/>
      <c r="EP17" s="1509"/>
      <c r="EQ17" s="1509"/>
      <c r="ER17" s="1509"/>
      <c r="ES17" s="1509" t="str">
        <f>MID(SUVAHAVUJ!AE78,7,1)</f>
        <v xml:space="preserve"> </v>
      </c>
      <c r="ET17" s="1509"/>
      <c r="EU17" s="1509"/>
      <c r="EV17" s="1509"/>
      <c r="EW17" s="1509"/>
      <c r="EX17" s="1509"/>
      <c r="EY17" s="1509" t="str">
        <f>MID(SUVAHAVUJ!AE78,8,1)</f>
        <v xml:space="preserve"> </v>
      </c>
      <c r="EZ17" s="1509"/>
      <c r="FA17" s="1509"/>
      <c r="FB17" s="1509"/>
      <c r="FC17" s="1509"/>
      <c r="FD17" s="1509" t="str">
        <f>MID(SUVAHAVUJ!AE78,9,1)</f>
        <v xml:space="preserve"> </v>
      </c>
      <c r="FE17" s="1509"/>
      <c r="FF17" s="1509"/>
      <c r="FG17" s="1509"/>
      <c r="FH17" s="1509"/>
      <c r="FI17" s="1509"/>
      <c r="FJ17" s="1509" t="str">
        <f>MID(SUVAHAVUJ!AE78,10,1)</f>
        <v xml:space="preserve"> </v>
      </c>
      <c r="FK17" s="1509"/>
      <c r="FL17" s="1509"/>
      <c r="FM17" s="1509"/>
      <c r="FN17" s="1509"/>
      <c r="FO17" s="1516" t="str">
        <f>MID(SUVAHAVUJ!AE78,11,1)</f>
        <v>0</v>
      </c>
      <c r="FP17" s="1516"/>
      <c r="FQ17" s="1516"/>
      <c r="FR17" s="1516"/>
      <c r="FS17" s="1522"/>
      <c r="FT17" s="1506"/>
      <c r="FU17" s="1506"/>
      <c r="FV17" s="1506"/>
      <c r="FW17" s="1506"/>
      <c r="FX17" s="1506"/>
      <c r="FY17" s="1506"/>
      <c r="FZ17" s="1506"/>
      <c r="GA17" s="1506"/>
      <c r="GB17" s="1506"/>
      <c r="GC17" s="1506"/>
      <c r="GD17" s="1506"/>
      <c r="GE17" s="1506"/>
      <c r="GF17" s="1506"/>
      <c r="GG17" s="1506"/>
      <c r="GH17" s="1506"/>
      <c r="GI17" s="1506"/>
      <c r="GJ17" s="1506"/>
      <c r="GK17" s="1506"/>
      <c r="GL17" s="1506"/>
      <c r="GM17" s="1506"/>
      <c r="GN17" s="1506"/>
      <c r="GO17" s="1506"/>
      <c r="GP17" s="1506"/>
      <c r="GQ17" s="1506"/>
      <c r="GR17" s="1506"/>
      <c r="GS17" s="1506"/>
      <c r="GT17" s="1506"/>
      <c r="GU17" s="1506"/>
      <c r="GV17" s="1506"/>
      <c r="GW17" s="1613"/>
    </row>
    <row r="18" spans="2:205" ht="23.25" customHeight="1">
      <c r="B18" s="1615"/>
      <c r="C18" s="1552"/>
      <c r="D18" s="1552"/>
      <c r="E18" s="1552"/>
      <c r="F18" s="1552"/>
      <c r="G18" s="1552"/>
      <c r="H18" s="1552"/>
      <c r="I18" s="1552"/>
      <c r="J18" s="1552"/>
      <c r="K18" s="1553"/>
      <c r="L18" s="1519"/>
      <c r="M18" s="1519"/>
      <c r="N18" s="1519"/>
      <c r="O18" s="1519"/>
      <c r="P18" s="1519"/>
      <c r="Q18" s="1519"/>
      <c r="R18" s="1519"/>
      <c r="S18" s="1519"/>
      <c r="T18" s="1519"/>
      <c r="U18" s="1519"/>
      <c r="V18" s="1519"/>
      <c r="W18" s="1519"/>
      <c r="X18" s="1519"/>
      <c r="Y18" s="1519"/>
      <c r="Z18" s="1519"/>
      <c r="AA18" s="1519"/>
      <c r="AB18" s="1519"/>
      <c r="AC18" s="1519"/>
      <c r="AD18" s="1519"/>
      <c r="AE18" s="1519"/>
      <c r="AF18" s="1519"/>
      <c r="AG18" s="1519"/>
      <c r="AH18" s="1519"/>
      <c r="AI18" s="1519"/>
      <c r="AJ18" s="1519"/>
      <c r="AK18" s="1519"/>
      <c r="AL18" s="1519"/>
      <c r="AM18" s="1519"/>
      <c r="AN18" s="1519"/>
      <c r="AO18" s="1519"/>
      <c r="AP18" s="1519"/>
      <c r="AQ18" s="1520"/>
      <c r="AR18" s="1520"/>
      <c r="AS18" s="1520"/>
      <c r="AT18" s="1520"/>
      <c r="AU18" s="1520"/>
      <c r="AV18" s="1520"/>
      <c r="AW18" s="1520"/>
      <c r="AX18" s="1520"/>
      <c r="AY18" s="703"/>
      <c r="AZ18" s="704"/>
      <c r="BA18" s="1509" t="str">
        <f>MID(SUVAHAVUJ!AF78,1,1)</f>
        <v xml:space="preserve"> </v>
      </c>
      <c r="BB18" s="1509"/>
      <c r="BC18" s="1509"/>
      <c r="BD18" s="1509"/>
      <c r="BE18" s="1509"/>
      <c r="BF18" s="1509"/>
      <c r="BG18" s="1509" t="str">
        <f>MID(SUVAHAVUJ!AF78,2,1)</f>
        <v xml:space="preserve"> </v>
      </c>
      <c r="BH18" s="1509"/>
      <c r="BI18" s="1509"/>
      <c r="BJ18" s="1509"/>
      <c r="BK18" s="1509"/>
      <c r="BL18" s="1509" t="str">
        <f>MID(SUVAHAVUJ!AF78,3,1)</f>
        <v xml:space="preserve"> </v>
      </c>
      <c r="BM18" s="1509"/>
      <c r="BN18" s="1509"/>
      <c r="BO18" s="1509"/>
      <c r="BP18" s="1509"/>
      <c r="BQ18" s="1509"/>
      <c r="BR18" s="1509" t="str">
        <f>MID(SUVAHAVUJ!AF78,4,1)</f>
        <v xml:space="preserve"> </v>
      </c>
      <c r="BS18" s="1509"/>
      <c r="BT18" s="1509"/>
      <c r="BU18" s="1509"/>
      <c r="BV18" s="1509"/>
      <c r="BW18" s="1509" t="str">
        <f>MID(SUVAHAVUJ!AF78,5,1)</f>
        <v xml:space="preserve"> </v>
      </c>
      <c r="BX18" s="1509"/>
      <c r="BY18" s="1509"/>
      <c r="BZ18" s="1509"/>
      <c r="CA18" s="1509"/>
      <c r="CB18" s="1509"/>
      <c r="CC18" s="1509" t="str">
        <f>MID(SUVAHAVUJ!AF78,6,1)</f>
        <v xml:space="preserve"> </v>
      </c>
      <c r="CD18" s="1509"/>
      <c r="CE18" s="1509"/>
      <c r="CF18" s="1509"/>
      <c r="CG18" s="1509"/>
      <c r="CH18" s="1509" t="str">
        <f>MID(SUVAHAVUJ!AF78,7,1)</f>
        <v xml:space="preserve"> </v>
      </c>
      <c r="CI18" s="1509"/>
      <c r="CJ18" s="1509"/>
      <c r="CK18" s="1509"/>
      <c r="CL18" s="1509"/>
      <c r="CM18" s="1509"/>
      <c r="CN18" s="1509" t="str">
        <f>MID(SUVAHAVUJ!AF78,8,1)</f>
        <v xml:space="preserve"> </v>
      </c>
      <c r="CO18" s="1509"/>
      <c r="CP18" s="1509"/>
      <c r="CQ18" s="1509"/>
      <c r="CR18" s="1509"/>
      <c r="CS18" s="1509" t="str">
        <f>MID(SUVAHAVUJ!AF78,9,1)</f>
        <v xml:space="preserve"> </v>
      </c>
      <c r="CT18" s="1509"/>
      <c r="CU18" s="1509"/>
      <c r="CV18" s="1509"/>
      <c r="CW18" s="1509"/>
      <c r="CX18" s="1509"/>
      <c r="CY18" s="1509" t="str">
        <f>MID(SUVAHAVUJ!AF78,10,1)</f>
        <v xml:space="preserve"> </v>
      </c>
      <c r="CZ18" s="1509"/>
      <c r="DA18" s="1509"/>
      <c r="DB18" s="1509"/>
      <c r="DC18" s="1509"/>
      <c r="DD18" s="1509" t="str">
        <f>MID(SUVAHAVUJ!AF78,11,1)</f>
        <v>0</v>
      </c>
      <c r="DE18" s="1509"/>
      <c r="DF18" s="1509"/>
      <c r="DG18" s="1509"/>
      <c r="DH18" s="1509"/>
      <c r="DI18" s="1525"/>
      <c r="DJ18" s="1507"/>
      <c r="DK18" s="1507"/>
      <c r="DL18" s="1507"/>
      <c r="DM18" s="1507"/>
      <c r="DN18" s="1507"/>
      <c r="DO18" s="1507"/>
      <c r="DP18" s="1507"/>
      <c r="DQ18" s="1507"/>
      <c r="DR18" s="1507"/>
      <c r="DS18" s="1507"/>
      <c r="DT18" s="1507"/>
      <c r="DU18" s="1507"/>
      <c r="DV18" s="1507"/>
      <c r="DW18" s="1507"/>
      <c r="DX18" s="1507"/>
      <c r="DY18" s="1507"/>
      <c r="DZ18" s="1507"/>
      <c r="EA18" s="1507"/>
      <c r="EB18" s="1507"/>
      <c r="EC18" s="1507"/>
      <c r="ED18" s="1507"/>
      <c r="EE18" s="1507"/>
      <c r="EF18" s="1507"/>
      <c r="EG18" s="1507"/>
      <c r="EH18" s="1507"/>
      <c r="EI18" s="1507"/>
      <c r="EJ18" s="1507"/>
      <c r="EK18" s="1507"/>
      <c r="EL18" s="1507"/>
      <c r="EM18" s="1507"/>
      <c r="EN18" s="703"/>
      <c r="EO18" s="704"/>
      <c r="EP18" s="1509" t="str">
        <f>MID(SUVAHAVUJ!AG78,1,1)</f>
        <v xml:space="preserve"> </v>
      </c>
      <c r="EQ18" s="1509"/>
      <c r="ER18" s="1509"/>
      <c r="ES18" s="1509"/>
      <c r="ET18" s="1509"/>
      <c r="EU18" s="1509"/>
      <c r="EV18" s="1509" t="str">
        <f>MID(SUVAHAVUJ!AG78,2,1)</f>
        <v xml:space="preserve"> </v>
      </c>
      <c r="EW18" s="1509"/>
      <c r="EX18" s="1509"/>
      <c r="EY18" s="1509"/>
      <c r="EZ18" s="1509"/>
      <c r="FA18" s="1509" t="str">
        <f>MID(SUVAHAVUJ!AG78,3,1)</f>
        <v xml:space="preserve"> </v>
      </c>
      <c r="FB18" s="1509"/>
      <c r="FC18" s="1509"/>
      <c r="FD18" s="1509"/>
      <c r="FE18" s="1509"/>
      <c r="FF18" s="1509"/>
      <c r="FG18" s="1509" t="str">
        <f>MID(SUVAHAVUJ!AG78,4,1)</f>
        <v xml:space="preserve"> </v>
      </c>
      <c r="FH18" s="1509"/>
      <c r="FI18" s="1509"/>
      <c r="FJ18" s="1509"/>
      <c r="FK18" s="1509"/>
      <c r="FL18" s="1509" t="str">
        <f>MID(SUVAHAVUJ!AG78,5,1)</f>
        <v xml:space="preserve"> </v>
      </c>
      <c r="FM18" s="1509"/>
      <c r="FN18" s="1509"/>
      <c r="FO18" s="1509"/>
      <c r="FP18" s="1509"/>
      <c r="FQ18" s="1509"/>
      <c r="FR18" s="1509" t="str">
        <f>MID(SUVAHAVUJ!AG78,6,1)</f>
        <v xml:space="preserve"> </v>
      </c>
      <c r="FS18" s="1509"/>
      <c r="FT18" s="1509"/>
      <c r="FU18" s="1509"/>
      <c r="FV18" s="1509"/>
      <c r="FW18" s="1509" t="str">
        <f>MID(SUVAHAVUJ!AG78,7,1)</f>
        <v xml:space="preserve"> </v>
      </c>
      <c r="FX18" s="1509"/>
      <c r="FY18" s="1509"/>
      <c r="FZ18" s="1509"/>
      <c r="GA18" s="1509"/>
      <c r="GB18" s="1509"/>
      <c r="GC18" s="1509" t="str">
        <f>MID(SUVAHAVUJ!AG78,8,1)</f>
        <v xml:space="preserve"> </v>
      </c>
      <c r="GD18" s="1509"/>
      <c r="GE18" s="1509"/>
      <c r="GF18" s="1509"/>
      <c r="GG18" s="1509"/>
      <c r="GH18" s="1509" t="str">
        <f>MID(SUVAHAVUJ!AG78,9,1)</f>
        <v xml:space="preserve"> </v>
      </c>
      <c r="GI18" s="1509"/>
      <c r="GJ18" s="1509"/>
      <c r="GK18" s="1509"/>
      <c r="GL18" s="1509"/>
      <c r="GM18" s="1509"/>
      <c r="GN18" s="1509" t="str">
        <f>MID(SUVAHAVUJ!AG78,10,1)</f>
        <v xml:space="preserve"> </v>
      </c>
      <c r="GO18" s="1509"/>
      <c r="GP18" s="1509"/>
      <c r="GQ18" s="1509"/>
      <c r="GR18" s="1509"/>
      <c r="GS18" s="1516" t="str">
        <f>MID(SUVAHAVUJ!AG78,11,1)</f>
        <v>0</v>
      </c>
      <c r="GT18" s="1516"/>
      <c r="GU18" s="1516"/>
      <c r="GV18" s="1516"/>
      <c r="GW18" s="1606"/>
    </row>
    <row r="19" spans="2:205" s="691" customFormat="1" ht="23.25" customHeight="1">
      <c r="B19" s="1608" t="s">
        <v>2503</v>
      </c>
      <c r="C19" s="1521"/>
      <c r="D19" s="1521"/>
      <c r="E19" s="1521"/>
      <c r="F19" s="1521"/>
      <c r="G19" s="1521"/>
      <c r="H19" s="1521"/>
      <c r="I19" s="1521"/>
      <c r="J19" s="1521"/>
      <c r="K19" s="1521"/>
      <c r="L19" s="1518" t="s">
        <v>3416</v>
      </c>
      <c r="M19" s="1519"/>
      <c r="N19" s="1519"/>
      <c r="O19" s="1519"/>
      <c r="P19" s="1519"/>
      <c r="Q19" s="1519"/>
      <c r="R19" s="1519"/>
      <c r="S19" s="1519"/>
      <c r="T19" s="1519"/>
      <c r="U19" s="1519"/>
      <c r="V19" s="1519"/>
      <c r="W19" s="1519"/>
      <c r="X19" s="1519"/>
      <c r="Y19" s="1519"/>
      <c r="Z19" s="1519"/>
      <c r="AA19" s="1519"/>
      <c r="AB19" s="1519"/>
      <c r="AC19" s="1519"/>
      <c r="AD19" s="1519"/>
      <c r="AE19" s="1519"/>
      <c r="AF19" s="1519"/>
      <c r="AG19" s="1519"/>
      <c r="AH19" s="1519"/>
      <c r="AI19" s="1519"/>
      <c r="AJ19" s="1519"/>
      <c r="AK19" s="1519"/>
      <c r="AL19" s="1519"/>
      <c r="AM19" s="1519"/>
      <c r="AN19" s="1519"/>
      <c r="AO19" s="1519"/>
      <c r="AP19" s="1519"/>
      <c r="AQ19" s="1520" t="s">
        <v>2324</v>
      </c>
      <c r="AR19" s="1520"/>
      <c r="AS19" s="1520"/>
      <c r="AT19" s="1520"/>
      <c r="AU19" s="1520"/>
      <c r="AV19" s="1520"/>
      <c r="AW19" s="1520"/>
      <c r="AX19" s="1520"/>
      <c r="AY19" s="703"/>
      <c r="AZ19" s="704"/>
      <c r="BA19" s="1509" t="str">
        <f>MID(SUVAHAVUJ!AD79,1,1)</f>
        <v xml:space="preserve"> </v>
      </c>
      <c r="BB19" s="1509"/>
      <c r="BC19" s="1509"/>
      <c r="BD19" s="1509"/>
      <c r="BE19" s="1509"/>
      <c r="BF19" s="1509"/>
      <c r="BG19" s="1509" t="str">
        <f>MID(SUVAHAVUJ!AD79,2,1)</f>
        <v xml:space="preserve"> </v>
      </c>
      <c r="BH19" s="1509"/>
      <c r="BI19" s="1509"/>
      <c r="BJ19" s="1509"/>
      <c r="BK19" s="1509"/>
      <c r="BL19" s="1509" t="str">
        <f>MID(SUVAHAVUJ!AD79,3,1)</f>
        <v xml:space="preserve"> </v>
      </c>
      <c r="BM19" s="1509"/>
      <c r="BN19" s="1509"/>
      <c r="BO19" s="1509"/>
      <c r="BP19" s="1509"/>
      <c r="BQ19" s="1509"/>
      <c r="BR19" s="1509" t="str">
        <f>MID(SUVAHAVUJ!AD79,4,1)</f>
        <v xml:space="preserve"> </v>
      </c>
      <c r="BS19" s="1509"/>
      <c r="BT19" s="1509"/>
      <c r="BU19" s="1509"/>
      <c r="BV19" s="1509"/>
      <c r="BW19" s="1509" t="str">
        <f>MID(SUVAHAVUJ!AD79,5,1)</f>
        <v xml:space="preserve"> </v>
      </c>
      <c r="BX19" s="1509"/>
      <c r="BY19" s="1509"/>
      <c r="BZ19" s="1509"/>
      <c r="CA19" s="1509"/>
      <c r="CB19" s="1509"/>
      <c r="CC19" s="1509" t="str">
        <f>MID(SUVAHAVUJ!AD79,6,1)</f>
        <v xml:space="preserve"> </v>
      </c>
      <c r="CD19" s="1509"/>
      <c r="CE19" s="1509"/>
      <c r="CF19" s="1509"/>
      <c r="CG19" s="1509"/>
      <c r="CH19" s="1509" t="str">
        <f>MID(SUVAHAVUJ!AD79,7,1)</f>
        <v xml:space="preserve"> </v>
      </c>
      <c r="CI19" s="1509"/>
      <c r="CJ19" s="1509"/>
      <c r="CK19" s="1509"/>
      <c r="CL19" s="1509"/>
      <c r="CM19" s="1509"/>
      <c r="CN19" s="1509" t="str">
        <f>MID(SUVAHAVUJ!AD79,8,1)</f>
        <v xml:space="preserve"> </v>
      </c>
      <c r="CO19" s="1509"/>
      <c r="CP19" s="1509"/>
      <c r="CQ19" s="1509"/>
      <c r="CR19" s="1509"/>
      <c r="CS19" s="1509" t="str">
        <f>MID(SUVAHAVUJ!AD79,9,1)</f>
        <v xml:space="preserve"> </v>
      </c>
      <c r="CT19" s="1509"/>
      <c r="CU19" s="1509"/>
      <c r="CV19" s="1509"/>
      <c r="CW19" s="1509"/>
      <c r="CX19" s="1509"/>
      <c r="CY19" s="1509" t="str">
        <f>MID(SUVAHAVUJ!AD79,10,1)</f>
        <v xml:space="preserve"> </v>
      </c>
      <c r="CZ19" s="1509"/>
      <c r="DA19" s="1509"/>
      <c r="DB19" s="1509"/>
      <c r="DC19" s="1509"/>
      <c r="DD19" s="1509" t="str">
        <f>MID(SUVAHAVUJ!AD79,11,1)</f>
        <v>0</v>
      </c>
      <c r="DE19" s="1509"/>
      <c r="DF19" s="1509"/>
      <c r="DG19" s="1509"/>
      <c r="DH19" s="1509"/>
      <c r="DI19" s="1525"/>
      <c r="DJ19" s="703"/>
      <c r="DK19" s="704"/>
      <c r="DL19" s="1509" t="str">
        <f>MID(SUVAHAVUJ!AE79,1,1)</f>
        <v xml:space="preserve"> </v>
      </c>
      <c r="DM19" s="1509"/>
      <c r="DN19" s="1509"/>
      <c r="DO19" s="1509"/>
      <c r="DP19" s="1509"/>
      <c r="DQ19" s="1509"/>
      <c r="DR19" s="1509" t="str">
        <f>MID(SUVAHAVUJ!AE79,2,1)</f>
        <v xml:space="preserve"> </v>
      </c>
      <c r="DS19" s="1509"/>
      <c r="DT19" s="1509"/>
      <c r="DU19" s="1509"/>
      <c r="DV19" s="1509"/>
      <c r="DW19" s="1509" t="str">
        <f>MID(SUVAHAVUJ!AE79,3,1)</f>
        <v xml:space="preserve"> </v>
      </c>
      <c r="DX19" s="1509"/>
      <c r="DY19" s="1509"/>
      <c r="DZ19" s="1509"/>
      <c r="EA19" s="1509"/>
      <c r="EB19" s="1509"/>
      <c r="EC19" s="1509" t="str">
        <f>MID(SUVAHAVUJ!AE79,4,1)</f>
        <v xml:space="preserve"> </v>
      </c>
      <c r="ED19" s="1509"/>
      <c r="EE19" s="1509"/>
      <c r="EF19" s="1509"/>
      <c r="EG19" s="1509"/>
      <c r="EH19" s="1509" t="str">
        <f>MID(SUVAHAVUJ!AE79,5,1)</f>
        <v xml:space="preserve"> </v>
      </c>
      <c r="EI19" s="1509"/>
      <c r="EJ19" s="1509"/>
      <c r="EK19" s="1509"/>
      <c r="EL19" s="1509"/>
      <c r="EM19" s="1509"/>
      <c r="EN19" s="1509" t="str">
        <f>MID(SUVAHAVUJ!AE79,6,1)</f>
        <v xml:space="preserve"> </v>
      </c>
      <c r="EO19" s="1509"/>
      <c r="EP19" s="1509"/>
      <c r="EQ19" s="1509"/>
      <c r="ER19" s="1509"/>
      <c r="ES19" s="1509" t="str">
        <f>MID(SUVAHAVUJ!AE79,7,1)</f>
        <v xml:space="preserve"> </v>
      </c>
      <c r="ET19" s="1509"/>
      <c r="EU19" s="1509"/>
      <c r="EV19" s="1509"/>
      <c r="EW19" s="1509"/>
      <c r="EX19" s="1509"/>
      <c r="EY19" s="1509" t="str">
        <f>MID(SUVAHAVUJ!AE79,8,1)</f>
        <v xml:space="preserve"> </v>
      </c>
      <c r="EZ19" s="1509"/>
      <c r="FA19" s="1509"/>
      <c r="FB19" s="1509"/>
      <c r="FC19" s="1509"/>
      <c r="FD19" s="1509" t="str">
        <f>MID(SUVAHAVUJ!AE79,9,1)</f>
        <v xml:space="preserve"> </v>
      </c>
      <c r="FE19" s="1509"/>
      <c r="FF19" s="1509"/>
      <c r="FG19" s="1509"/>
      <c r="FH19" s="1509"/>
      <c r="FI19" s="1509"/>
      <c r="FJ19" s="1509" t="str">
        <f>MID(SUVAHAVUJ!AE79,10,1)</f>
        <v xml:space="preserve"> </v>
      </c>
      <c r="FK19" s="1509"/>
      <c r="FL19" s="1509"/>
      <c r="FM19" s="1509"/>
      <c r="FN19" s="1509"/>
      <c r="FO19" s="1516" t="str">
        <f>MID(SUVAHAVUJ!AE79,11,1)</f>
        <v>0</v>
      </c>
      <c r="FP19" s="1516"/>
      <c r="FQ19" s="1516"/>
      <c r="FR19" s="1516"/>
      <c r="FS19" s="1522"/>
      <c r="FT19" s="1506"/>
      <c r="FU19" s="1506"/>
      <c r="FV19" s="1506"/>
      <c r="FW19" s="1506"/>
      <c r="FX19" s="1506"/>
      <c r="FY19" s="1506"/>
      <c r="FZ19" s="1506"/>
      <c r="GA19" s="1506"/>
      <c r="GB19" s="1506"/>
      <c r="GC19" s="1506"/>
      <c r="GD19" s="1506"/>
      <c r="GE19" s="1506"/>
      <c r="GF19" s="1506"/>
      <c r="GG19" s="1506"/>
      <c r="GH19" s="1506"/>
      <c r="GI19" s="1506"/>
      <c r="GJ19" s="1506"/>
      <c r="GK19" s="1506"/>
      <c r="GL19" s="1506"/>
      <c r="GM19" s="1506"/>
      <c r="GN19" s="1506"/>
      <c r="GO19" s="1506"/>
      <c r="GP19" s="1506"/>
      <c r="GQ19" s="1506"/>
      <c r="GR19" s="1506"/>
      <c r="GS19" s="1506"/>
      <c r="GT19" s="1506"/>
      <c r="GU19" s="1506"/>
      <c r="GV19" s="1506"/>
      <c r="GW19" s="1613"/>
    </row>
    <row r="20" spans="2:205" ht="24" customHeight="1">
      <c r="B20" s="1608"/>
      <c r="C20" s="1521"/>
      <c r="D20" s="1521"/>
      <c r="E20" s="1521"/>
      <c r="F20" s="1521"/>
      <c r="G20" s="1521"/>
      <c r="H20" s="1521"/>
      <c r="I20" s="1521"/>
      <c r="J20" s="1521"/>
      <c r="K20" s="1521"/>
      <c r="L20" s="1519"/>
      <c r="M20" s="1519"/>
      <c r="N20" s="1519"/>
      <c r="O20" s="1519"/>
      <c r="P20" s="1519"/>
      <c r="Q20" s="1519"/>
      <c r="R20" s="1519"/>
      <c r="S20" s="1519"/>
      <c r="T20" s="1519"/>
      <c r="U20" s="1519"/>
      <c r="V20" s="1519"/>
      <c r="W20" s="1519"/>
      <c r="X20" s="1519"/>
      <c r="Y20" s="1519"/>
      <c r="Z20" s="1519"/>
      <c r="AA20" s="1519"/>
      <c r="AB20" s="1519"/>
      <c r="AC20" s="1519"/>
      <c r="AD20" s="1519"/>
      <c r="AE20" s="1519"/>
      <c r="AF20" s="1519"/>
      <c r="AG20" s="1519"/>
      <c r="AH20" s="1519"/>
      <c r="AI20" s="1519"/>
      <c r="AJ20" s="1519"/>
      <c r="AK20" s="1519"/>
      <c r="AL20" s="1519"/>
      <c r="AM20" s="1519"/>
      <c r="AN20" s="1519"/>
      <c r="AO20" s="1519"/>
      <c r="AP20" s="1519"/>
      <c r="AQ20" s="1520"/>
      <c r="AR20" s="1520"/>
      <c r="AS20" s="1520"/>
      <c r="AT20" s="1520"/>
      <c r="AU20" s="1520"/>
      <c r="AV20" s="1520"/>
      <c r="AW20" s="1520"/>
      <c r="AX20" s="1520"/>
      <c r="AY20" s="703"/>
      <c r="AZ20" s="704"/>
      <c r="BA20" s="1509" t="str">
        <f>MID(SUVAHAVUJ!AF79,1,1)</f>
        <v xml:space="preserve"> </v>
      </c>
      <c r="BB20" s="1509"/>
      <c r="BC20" s="1509"/>
      <c r="BD20" s="1509"/>
      <c r="BE20" s="1509"/>
      <c r="BF20" s="1509"/>
      <c r="BG20" s="1509" t="str">
        <f>MID(SUVAHAVUJ!AF79,2,1)</f>
        <v xml:space="preserve"> </v>
      </c>
      <c r="BH20" s="1509"/>
      <c r="BI20" s="1509"/>
      <c r="BJ20" s="1509"/>
      <c r="BK20" s="1509"/>
      <c r="BL20" s="1509" t="str">
        <f>MID(SUVAHAVUJ!AF79,3,1)</f>
        <v xml:space="preserve"> </v>
      </c>
      <c r="BM20" s="1509"/>
      <c r="BN20" s="1509"/>
      <c r="BO20" s="1509"/>
      <c r="BP20" s="1509"/>
      <c r="BQ20" s="1509"/>
      <c r="BR20" s="1509" t="str">
        <f>MID(SUVAHAVUJ!AF79,4,1)</f>
        <v xml:space="preserve"> </v>
      </c>
      <c r="BS20" s="1509"/>
      <c r="BT20" s="1509"/>
      <c r="BU20" s="1509"/>
      <c r="BV20" s="1509"/>
      <c r="BW20" s="1509" t="str">
        <f>MID(SUVAHAVUJ!AF79,5,1)</f>
        <v xml:space="preserve"> </v>
      </c>
      <c r="BX20" s="1509"/>
      <c r="BY20" s="1509"/>
      <c r="BZ20" s="1509"/>
      <c r="CA20" s="1509"/>
      <c r="CB20" s="1509"/>
      <c r="CC20" s="1509" t="str">
        <f>MID(SUVAHAVUJ!AF79,6,1)</f>
        <v xml:space="preserve"> </v>
      </c>
      <c r="CD20" s="1509"/>
      <c r="CE20" s="1509"/>
      <c r="CF20" s="1509"/>
      <c r="CG20" s="1509"/>
      <c r="CH20" s="1509" t="str">
        <f>MID(SUVAHAVUJ!AF79,7,1)</f>
        <v xml:space="preserve"> </v>
      </c>
      <c r="CI20" s="1509"/>
      <c r="CJ20" s="1509"/>
      <c r="CK20" s="1509"/>
      <c r="CL20" s="1509"/>
      <c r="CM20" s="1509"/>
      <c r="CN20" s="1509" t="str">
        <f>MID(SUVAHAVUJ!AF79,8,1)</f>
        <v xml:space="preserve"> </v>
      </c>
      <c r="CO20" s="1509"/>
      <c r="CP20" s="1509"/>
      <c r="CQ20" s="1509"/>
      <c r="CR20" s="1509"/>
      <c r="CS20" s="1509" t="str">
        <f>MID(SUVAHAVUJ!AF79,9,1)</f>
        <v xml:space="preserve"> </v>
      </c>
      <c r="CT20" s="1509"/>
      <c r="CU20" s="1509"/>
      <c r="CV20" s="1509"/>
      <c r="CW20" s="1509"/>
      <c r="CX20" s="1509"/>
      <c r="CY20" s="1509" t="str">
        <f>MID(SUVAHAVUJ!AF79,10,1)</f>
        <v xml:space="preserve"> </v>
      </c>
      <c r="CZ20" s="1509"/>
      <c r="DA20" s="1509"/>
      <c r="DB20" s="1509"/>
      <c r="DC20" s="1509"/>
      <c r="DD20" s="1509" t="str">
        <f>MID(SUVAHAVUJ!AF79,11,1)</f>
        <v>0</v>
      </c>
      <c r="DE20" s="1509"/>
      <c r="DF20" s="1509"/>
      <c r="DG20" s="1509"/>
      <c r="DH20" s="1509"/>
      <c r="DI20" s="1525"/>
      <c r="DJ20" s="1507"/>
      <c r="DK20" s="1507"/>
      <c r="DL20" s="1507"/>
      <c r="DM20" s="1507"/>
      <c r="DN20" s="1507"/>
      <c r="DO20" s="1507"/>
      <c r="DP20" s="1507"/>
      <c r="DQ20" s="1507"/>
      <c r="DR20" s="1507"/>
      <c r="DS20" s="1507"/>
      <c r="DT20" s="1507"/>
      <c r="DU20" s="1507"/>
      <c r="DV20" s="1507"/>
      <c r="DW20" s="1507"/>
      <c r="DX20" s="1507"/>
      <c r="DY20" s="1507"/>
      <c r="DZ20" s="1507"/>
      <c r="EA20" s="1507"/>
      <c r="EB20" s="1507"/>
      <c r="EC20" s="1507"/>
      <c r="ED20" s="1507"/>
      <c r="EE20" s="1507"/>
      <c r="EF20" s="1507"/>
      <c r="EG20" s="1507"/>
      <c r="EH20" s="1507"/>
      <c r="EI20" s="1507"/>
      <c r="EJ20" s="1507"/>
      <c r="EK20" s="1507"/>
      <c r="EL20" s="1507"/>
      <c r="EM20" s="1507"/>
      <c r="EN20" s="703"/>
      <c r="EO20" s="704"/>
      <c r="EP20" s="1509" t="str">
        <f>MID(SUVAHAVUJ!AG79,1,1)</f>
        <v xml:space="preserve"> </v>
      </c>
      <c r="EQ20" s="1509"/>
      <c r="ER20" s="1509"/>
      <c r="ES20" s="1509"/>
      <c r="ET20" s="1509"/>
      <c r="EU20" s="1509"/>
      <c r="EV20" s="1509" t="str">
        <f>MID(SUVAHAVUJ!AG79,2,1)</f>
        <v xml:space="preserve"> </v>
      </c>
      <c r="EW20" s="1509"/>
      <c r="EX20" s="1509"/>
      <c r="EY20" s="1509"/>
      <c r="EZ20" s="1509"/>
      <c r="FA20" s="1509" t="str">
        <f>MID(SUVAHAVUJ!AG79,3,1)</f>
        <v xml:space="preserve"> </v>
      </c>
      <c r="FB20" s="1509"/>
      <c r="FC20" s="1509"/>
      <c r="FD20" s="1509"/>
      <c r="FE20" s="1509"/>
      <c r="FF20" s="1509"/>
      <c r="FG20" s="1509" t="str">
        <f>MID(SUVAHAVUJ!AG79,4,1)</f>
        <v xml:space="preserve"> </v>
      </c>
      <c r="FH20" s="1509"/>
      <c r="FI20" s="1509"/>
      <c r="FJ20" s="1509"/>
      <c r="FK20" s="1509"/>
      <c r="FL20" s="1509" t="str">
        <f>MID(SUVAHAVUJ!AG79,5,1)</f>
        <v xml:space="preserve"> </v>
      </c>
      <c r="FM20" s="1509"/>
      <c r="FN20" s="1509"/>
      <c r="FO20" s="1509"/>
      <c r="FP20" s="1509"/>
      <c r="FQ20" s="1509"/>
      <c r="FR20" s="1509" t="str">
        <f>MID(SUVAHAVUJ!AG79,6,1)</f>
        <v xml:space="preserve"> </v>
      </c>
      <c r="FS20" s="1509"/>
      <c r="FT20" s="1509"/>
      <c r="FU20" s="1509"/>
      <c r="FV20" s="1509"/>
      <c r="FW20" s="1509" t="str">
        <f>MID(SUVAHAVUJ!AG79,7,1)</f>
        <v xml:space="preserve"> </v>
      </c>
      <c r="FX20" s="1509"/>
      <c r="FY20" s="1509"/>
      <c r="FZ20" s="1509"/>
      <c r="GA20" s="1509"/>
      <c r="GB20" s="1509"/>
      <c r="GC20" s="1509" t="str">
        <f>MID(SUVAHAVUJ!AG79,8,1)</f>
        <v xml:space="preserve"> </v>
      </c>
      <c r="GD20" s="1509"/>
      <c r="GE20" s="1509"/>
      <c r="GF20" s="1509"/>
      <c r="GG20" s="1509"/>
      <c r="GH20" s="1509" t="str">
        <f>MID(SUVAHAVUJ!AG79,9,1)</f>
        <v xml:space="preserve"> </v>
      </c>
      <c r="GI20" s="1509"/>
      <c r="GJ20" s="1509"/>
      <c r="GK20" s="1509"/>
      <c r="GL20" s="1509"/>
      <c r="GM20" s="1509"/>
      <c r="GN20" s="1509" t="str">
        <f>MID(SUVAHAVUJ!AG79,10,1)</f>
        <v xml:space="preserve"> </v>
      </c>
      <c r="GO20" s="1509"/>
      <c r="GP20" s="1509"/>
      <c r="GQ20" s="1509"/>
      <c r="GR20" s="1509"/>
      <c r="GS20" s="1516" t="str">
        <f>MID(SUVAHAVUJ!AG79,11,1)</f>
        <v>0</v>
      </c>
      <c r="GT20" s="1516"/>
      <c r="GU20" s="1516"/>
      <c r="GV20" s="1516"/>
      <c r="GW20" s="1606"/>
    </row>
    <row r="21" spans="2:205" s="691" customFormat="1" ht="23.25" customHeight="1">
      <c r="B21" s="1608" t="s">
        <v>2506</v>
      </c>
      <c r="C21" s="1521"/>
      <c r="D21" s="1521"/>
      <c r="E21" s="1521"/>
      <c r="F21" s="1521"/>
      <c r="G21" s="1521"/>
      <c r="H21" s="1521"/>
      <c r="I21" s="1521"/>
      <c r="J21" s="1521"/>
      <c r="K21" s="1521"/>
      <c r="L21" s="1518" t="s">
        <v>3417</v>
      </c>
      <c r="M21" s="1519"/>
      <c r="N21" s="1519"/>
      <c r="O21" s="1519"/>
      <c r="P21" s="1519"/>
      <c r="Q21" s="1519"/>
      <c r="R21" s="1519"/>
      <c r="S21" s="1519"/>
      <c r="T21" s="1519"/>
      <c r="U21" s="1519"/>
      <c r="V21" s="1519"/>
      <c r="W21" s="1519"/>
      <c r="X21" s="1519"/>
      <c r="Y21" s="1519"/>
      <c r="Z21" s="1519"/>
      <c r="AA21" s="1519"/>
      <c r="AB21" s="1519"/>
      <c r="AC21" s="1519"/>
      <c r="AD21" s="1519"/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20" t="s">
        <v>2325</v>
      </c>
      <c r="AR21" s="1520"/>
      <c r="AS21" s="1520"/>
      <c r="AT21" s="1520"/>
      <c r="AU21" s="1520"/>
      <c r="AV21" s="1520"/>
      <c r="AW21" s="1520"/>
      <c r="AX21" s="1520"/>
      <c r="AY21" s="703"/>
      <c r="AZ21" s="704"/>
      <c r="BA21" s="1509" t="str">
        <f>MID(SUVAHAVUJ!AD80,1,1)</f>
        <v xml:space="preserve"> </v>
      </c>
      <c r="BB21" s="1509"/>
      <c r="BC21" s="1509"/>
      <c r="BD21" s="1509"/>
      <c r="BE21" s="1509"/>
      <c r="BF21" s="1509"/>
      <c r="BG21" s="1509" t="str">
        <f>MID(SUVAHAVUJ!AD80,2,1)</f>
        <v xml:space="preserve"> </v>
      </c>
      <c r="BH21" s="1509"/>
      <c r="BI21" s="1509"/>
      <c r="BJ21" s="1509"/>
      <c r="BK21" s="1509"/>
      <c r="BL21" s="1509" t="str">
        <f>MID(SUVAHAVUJ!AD80,3,1)</f>
        <v xml:space="preserve"> </v>
      </c>
      <c r="BM21" s="1509"/>
      <c r="BN21" s="1509"/>
      <c r="BO21" s="1509"/>
      <c r="BP21" s="1509"/>
      <c r="BQ21" s="1509"/>
      <c r="BR21" s="1509" t="str">
        <f>MID(SUVAHAVUJ!AD80,4,1)</f>
        <v xml:space="preserve"> </v>
      </c>
      <c r="BS21" s="1509"/>
      <c r="BT21" s="1509"/>
      <c r="BU21" s="1509"/>
      <c r="BV21" s="1509"/>
      <c r="BW21" s="1509" t="str">
        <f>MID(SUVAHAVUJ!AD80,5,1)</f>
        <v xml:space="preserve"> </v>
      </c>
      <c r="BX21" s="1509"/>
      <c r="BY21" s="1509"/>
      <c r="BZ21" s="1509"/>
      <c r="CA21" s="1509"/>
      <c r="CB21" s="1509"/>
      <c r="CC21" s="1509" t="str">
        <f>MID(SUVAHAVUJ!AD80,6,1)</f>
        <v xml:space="preserve"> </v>
      </c>
      <c r="CD21" s="1509"/>
      <c r="CE21" s="1509"/>
      <c r="CF21" s="1509"/>
      <c r="CG21" s="1509"/>
      <c r="CH21" s="1509" t="str">
        <f>MID(SUVAHAVUJ!AD80,7,1)</f>
        <v xml:space="preserve"> </v>
      </c>
      <c r="CI21" s="1509"/>
      <c r="CJ21" s="1509"/>
      <c r="CK21" s="1509"/>
      <c r="CL21" s="1509"/>
      <c r="CM21" s="1509"/>
      <c r="CN21" s="1509" t="str">
        <f>MID(SUVAHAVUJ!AD80,8,1)</f>
        <v xml:space="preserve"> </v>
      </c>
      <c r="CO21" s="1509"/>
      <c r="CP21" s="1509"/>
      <c r="CQ21" s="1509"/>
      <c r="CR21" s="1509"/>
      <c r="CS21" s="1509" t="str">
        <f>MID(SUVAHAVUJ!AD80,9,1)</f>
        <v xml:space="preserve"> </v>
      </c>
      <c r="CT21" s="1509"/>
      <c r="CU21" s="1509"/>
      <c r="CV21" s="1509"/>
      <c r="CW21" s="1509"/>
      <c r="CX21" s="1509"/>
      <c r="CY21" s="1509" t="str">
        <f>MID(SUVAHAVUJ!AD80,10,1)</f>
        <v xml:space="preserve"> </v>
      </c>
      <c r="CZ21" s="1509"/>
      <c r="DA21" s="1509"/>
      <c r="DB21" s="1509"/>
      <c r="DC21" s="1509"/>
      <c r="DD21" s="1509" t="str">
        <f>MID(SUVAHAVUJ!AD80,11,1)</f>
        <v>0</v>
      </c>
      <c r="DE21" s="1509"/>
      <c r="DF21" s="1509"/>
      <c r="DG21" s="1509"/>
      <c r="DH21" s="1509"/>
      <c r="DI21" s="1525"/>
      <c r="DJ21" s="703"/>
      <c r="DK21" s="704"/>
      <c r="DL21" s="1509" t="str">
        <f>MID(SUVAHAVUJ!AE80,1,1)</f>
        <v xml:space="preserve"> </v>
      </c>
      <c r="DM21" s="1509"/>
      <c r="DN21" s="1509"/>
      <c r="DO21" s="1509"/>
      <c r="DP21" s="1509"/>
      <c r="DQ21" s="1509"/>
      <c r="DR21" s="1509" t="str">
        <f>MID(SUVAHAVUJ!AE80,2,1)</f>
        <v xml:space="preserve"> </v>
      </c>
      <c r="DS21" s="1509"/>
      <c r="DT21" s="1509"/>
      <c r="DU21" s="1509"/>
      <c r="DV21" s="1509"/>
      <c r="DW21" s="1509" t="str">
        <f>MID(SUVAHAVUJ!AE80,3,1)</f>
        <v xml:space="preserve"> </v>
      </c>
      <c r="DX21" s="1509"/>
      <c r="DY21" s="1509"/>
      <c r="DZ21" s="1509"/>
      <c r="EA21" s="1509"/>
      <c r="EB21" s="1509"/>
      <c r="EC21" s="1509" t="str">
        <f>MID(SUVAHAVUJ!AE80,4,1)</f>
        <v xml:space="preserve"> </v>
      </c>
      <c r="ED21" s="1509"/>
      <c r="EE21" s="1509"/>
      <c r="EF21" s="1509"/>
      <c r="EG21" s="1509"/>
      <c r="EH21" s="1509" t="str">
        <f>MID(SUVAHAVUJ!AE80,5,1)</f>
        <v xml:space="preserve"> </v>
      </c>
      <c r="EI21" s="1509"/>
      <c r="EJ21" s="1509"/>
      <c r="EK21" s="1509"/>
      <c r="EL21" s="1509"/>
      <c r="EM21" s="1509"/>
      <c r="EN21" s="1509" t="str">
        <f>MID(SUVAHAVUJ!AE80,6,1)</f>
        <v xml:space="preserve"> </v>
      </c>
      <c r="EO21" s="1509"/>
      <c r="EP21" s="1509"/>
      <c r="EQ21" s="1509"/>
      <c r="ER21" s="1509"/>
      <c r="ES21" s="1509" t="str">
        <f>MID(SUVAHAVUJ!AE80,7,1)</f>
        <v xml:space="preserve"> </v>
      </c>
      <c r="ET21" s="1509"/>
      <c r="EU21" s="1509"/>
      <c r="EV21" s="1509"/>
      <c r="EW21" s="1509"/>
      <c r="EX21" s="1509"/>
      <c r="EY21" s="1509" t="str">
        <f>MID(SUVAHAVUJ!AE80,8,1)</f>
        <v xml:space="preserve"> </v>
      </c>
      <c r="EZ21" s="1509"/>
      <c r="FA21" s="1509"/>
      <c r="FB21" s="1509"/>
      <c r="FC21" s="1509"/>
      <c r="FD21" s="1509" t="str">
        <f>MID(SUVAHAVUJ!AE80,9,1)</f>
        <v xml:space="preserve"> </v>
      </c>
      <c r="FE21" s="1509"/>
      <c r="FF21" s="1509"/>
      <c r="FG21" s="1509"/>
      <c r="FH21" s="1509"/>
      <c r="FI21" s="1509"/>
      <c r="FJ21" s="1509" t="str">
        <f>MID(SUVAHAVUJ!AE80,10,1)</f>
        <v xml:space="preserve"> </v>
      </c>
      <c r="FK21" s="1509"/>
      <c r="FL21" s="1509"/>
      <c r="FM21" s="1509"/>
      <c r="FN21" s="1509"/>
      <c r="FO21" s="1516" t="str">
        <f>MID(SUVAHAVUJ!AE80,11,1)</f>
        <v>0</v>
      </c>
      <c r="FP21" s="1516"/>
      <c r="FQ21" s="1516"/>
      <c r="FR21" s="1516"/>
      <c r="FS21" s="1522"/>
      <c r="FT21" s="1506"/>
      <c r="FU21" s="1506"/>
      <c r="FV21" s="1506"/>
      <c r="FW21" s="1506"/>
      <c r="FX21" s="1506"/>
      <c r="FY21" s="1506"/>
      <c r="FZ21" s="1506"/>
      <c r="GA21" s="1506"/>
      <c r="GB21" s="1506"/>
      <c r="GC21" s="1506"/>
      <c r="GD21" s="1506"/>
      <c r="GE21" s="1506"/>
      <c r="GF21" s="1506"/>
      <c r="GG21" s="1506"/>
      <c r="GH21" s="1506"/>
      <c r="GI21" s="1506"/>
      <c r="GJ21" s="1506"/>
      <c r="GK21" s="1506"/>
      <c r="GL21" s="1506"/>
      <c r="GM21" s="1506"/>
      <c r="GN21" s="1506"/>
      <c r="GO21" s="1506"/>
      <c r="GP21" s="1506"/>
      <c r="GQ21" s="1506"/>
      <c r="GR21" s="1506"/>
      <c r="GS21" s="1506"/>
      <c r="GT21" s="1506"/>
      <c r="GU21" s="1506"/>
      <c r="GV21" s="1506"/>
      <c r="GW21" s="1613"/>
    </row>
    <row r="22" spans="2:205" ht="23.25" customHeight="1" thickBot="1">
      <c r="B22" s="1609"/>
      <c r="C22" s="1610"/>
      <c r="D22" s="1610"/>
      <c r="E22" s="1610"/>
      <c r="F22" s="1610"/>
      <c r="G22" s="1610"/>
      <c r="H22" s="1610"/>
      <c r="I22" s="1610"/>
      <c r="J22" s="1610"/>
      <c r="K22" s="1610"/>
      <c r="L22" s="1611"/>
      <c r="M22" s="1611"/>
      <c r="N22" s="1611"/>
      <c r="O22" s="1611"/>
      <c r="P22" s="1611"/>
      <c r="Q22" s="1611"/>
      <c r="R22" s="1611"/>
      <c r="S22" s="1611"/>
      <c r="T22" s="1611"/>
      <c r="U22" s="1611"/>
      <c r="V22" s="1611"/>
      <c r="W22" s="1611"/>
      <c r="X22" s="1611"/>
      <c r="Y22" s="1611"/>
      <c r="Z22" s="1611"/>
      <c r="AA22" s="1611"/>
      <c r="AB22" s="1611"/>
      <c r="AC22" s="1611"/>
      <c r="AD22" s="1611"/>
      <c r="AE22" s="1611"/>
      <c r="AF22" s="1611"/>
      <c r="AG22" s="1611"/>
      <c r="AH22" s="1611"/>
      <c r="AI22" s="1611"/>
      <c r="AJ22" s="1611"/>
      <c r="AK22" s="1611"/>
      <c r="AL22" s="1611"/>
      <c r="AM22" s="1611"/>
      <c r="AN22" s="1611"/>
      <c r="AO22" s="1611"/>
      <c r="AP22" s="1611"/>
      <c r="AQ22" s="1612"/>
      <c r="AR22" s="1612"/>
      <c r="AS22" s="1612"/>
      <c r="AT22" s="1612"/>
      <c r="AU22" s="1612"/>
      <c r="AV22" s="1612"/>
      <c r="AW22" s="1612"/>
      <c r="AX22" s="1612"/>
      <c r="AY22" s="709"/>
      <c r="AZ22" s="710"/>
      <c r="BA22" s="1509" t="str">
        <f>MID(SUVAHAVUJ!AF80,1,1)</f>
        <v xml:space="preserve"> </v>
      </c>
      <c r="BB22" s="1509"/>
      <c r="BC22" s="1509"/>
      <c r="BD22" s="1509"/>
      <c r="BE22" s="1509"/>
      <c r="BF22" s="1509"/>
      <c r="BG22" s="1509" t="str">
        <f>MID(SUVAHAVUJ!AF80,2,1)</f>
        <v xml:space="preserve"> </v>
      </c>
      <c r="BH22" s="1509"/>
      <c r="BI22" s="1509"/>
      <c r="BJ22" s="1509"/>
      <c r="BK22" s="1509"/>
      <c r="BL22" s="1509" t="str">
        <f>MID(SUVAHAVUJ!AF80,3,1)</f>
        <v xml:space="preserve"> </v>
      </c>
      <c r="BM22" s="1509"/>
      <c r="BN22" s="1509"/>
      <c r="BO22" s="1509"/>
      <c r="BP22" s="1509"/>
      <c r="BQ22" s="1509"/>
      <c r="BR22" s="1509" t="str">
        <f>MID(SUVAHAVUJ!AF80,4,1)</f>
        <v xml:space="preserve"> </v>
      </c>
      <c r="BS22" s="1509"/>
      <c r="BT22" s="1509"/>
      <c r="BU22" s="1509"/>
      <c r="BV22" s="1509"/>
      <c r="BW22" s="1509" t="str">
        <f>MID(SUVAHAVUJ!AF80,5,1)</f>
        <v xml:space="preserve"> </v>
      </c>
      <c r="BX22" s="1509"/>
      <c r="BY22" s="1509"/>
      <c r="BZ22" s="1509"/>
      <c r="CA22" s="1509"/>
      <c r="CB22" s="1509"/>
      <c r="CC22" s="1509" t="str">
        <f>MID(SUVAHAVUJ!AF80,6,1)</f>
        <v xml:space="preserve"> </v>
      </c>
      <c r="CD22" s="1509"/>
      <c r="CE22" s="1509"/>
      <c r="CF22" s="1509"/>
      <c r="CG22" s="1509"/>
      <c r="CH22" s="1509" t="str">
        <f>MID(SUVAHAVUJ!AF80,7,1)</f>
        <v xml:space="preserve"> </v>
      </c>
      <c r="CI22" s="1509"/>
      <c r="CJ22" s="1509"/>
      <c r="CK22" s="1509"/>
      <c r="CL22" s="1509"/>
      <c r="CM22" s="1509"/>
      <c r="CN22" s="1509" t="str">
        <f>MID(SUVAHAVUJ!AF80,8,1)</f>
        <v xml:space="preserve"> </v>
      </c>
      <c r="CO22" s="1509"/>
      <c r="CP22" s="1509"/>
      <c r="CQ22" s="1509"/>
      <c r="CR22" s="1509"/>
      <c r="CS22" s="1509" t="str">
        <f>MID(SUVAHAVUJ!AF80,9,1)</f>
        <v xml:space="preserve"> </v>
      </c>
      <c r="CT22" s="1509"/>
      <c r="CU22" s="1509"/>
      <c r="CV22" s="1509"/>
      <c r="CW22" s="1509"/>
      <c r="CX22" s="1509"/>
      <c r="CY22" s="1509" t="str">
        <f>MID(SUVAHAVUJ!AF80,10,1)</f>
        <v xml:space="preserve"> </v>
      </c>
      <c r="CZ22" s="1509"/>
      <c r="DA22" s="1509"/>
      <c r="DB22" s="1509"/>
      <c r="DC22" s="1509"/>
      <c r="DD22" s="1509" t="str">
        <f>MID(SUVAHAVUJ!AF80,11,1)</f>
        <v>0</v>
      </c>
      <c r="DE22" s="1509"/>
      <c r="DF22" s="1509"/>
      <c r="DG22" s="1509"/>
      <c r="DH22" s="1509"/>
      <c r="DI22" s="1525"/>
      <c r="DJ22" s="1607"/>
      <c r="DK22" s="1607"/>
      <c r="DL22" s="1607"/>
      <c r="DM22" s="1607"/>
      <c r="DN22" s="1607"/>
      <c r="DO22" s="1607"/>
      <c r="DP22" s="1607"/>
      <c r="DQ22" s="1607"/>
      <c r="DR22" s="1607"/>
      <c r="DS22" s="1607"/>
      <c r="DT22" s="1607"/>
      <c r="DU22" s="1607"/>
      <c r="DV22" s="1607"/>
      <c r="DW22" s="1607"/>
      <c r="DX22" s="1607"/>
      <c r="DY22" s="1607"/>
      <c r="DZ22" s="1607"/>
      <c r="EA22" s="1607"/>
      <c r="EB22" s="1607"/>
      <c r="EC22" s="1607"/>
      <c r="ED22" s="1607"/>
      <c r="EE22" s="1607"/>
      <c r="EF22" s="1607"/>
      <c r="EG22" s="1607"/>
      <c r="EH22" s="1607"/>
      <c r="EI22" s="1607"/>
      <c r="EJ22" s="1607"/>
      <c r="EK22" s="1607"/>
      <c r="EL22" s="1607"/>
      <c r="EM22" s="1607"/>
      <c r="EN22" s="709"/>
      <c r="EO22" s="710"/>
      <c r="EP22" s="1509" t="str">
        <f>MID(SUVAHAVUJ!AG80,1,1)</f>
        <v xml:space="preserve"> </v>
      </c>
      <c r="EQ22" s="1509"/>
      <c r="ER22" s="1509"/>
      <c r="ES22" s="1509"/>
      <c r="ET22" s="1509"/>
      <c r="EU22" s="1509"/>
      <c r="EV22" s="1509" t="str">
        <f>MID(SUVAHAVUJ!AG80,2,1)</f>
        <v xml:space="preserve"> </v>
      </c>
      <c r="EW22" s="1509"/>
      <c r="EX22" s="1509"/>
      <c r="EY22" s="1509"/>
      <c r="EZ22" s="1509"/>
      <c r="FA22" s="1509" t="str">
        <f>MID(SUVAHAVUJ!AG80,3,1)</f>
        <v xml:space="preserve"> </v>
      </c>
      <c r="FB22" s="1509"/>
      <c r="FC22" s="1509"/>
      <c r="FD22" s="1509"/>
      <c r="FE22" s="1509"/>
      <c r="FF22" s="1509"/>
      <c r="FG22" s="1509" t="str">
        <f>MID(SUVAHAVUJ!AG80,4,1)</f>
        <v xml:space="preserve"> </v>
      </c>
      <c r="FH22" s="1509"/>
      <c r="FI22" s="1509"/>
      <c r="FJ22" s="1509"/>
      <c r="FK22" s="1509"/>
      <c r="FL22" s="1509" t="str">
        <f>MID(SUVAHAVUJ!AG80,5,1)</f>
        <v xml:space="preserve"> </v>
      </c>
      <c r="FM22" s="1509"/>
      <c r="FN22" s="1509"/>
      <c r="FO22" s="1509"/>
      <c r="FP22" s="1509"/>
      <c r="FQ22" s="1509"/>
      <c r="FR22" s="1509" t="str">
        <f>MID(SUVAHAVUJ!AG80,6,1)</f>
        <v xml:space="preserve"> </v>
      </c>
      <c r="FS22" s="1509"/>
      <c r="FT22" s="1509"/>
      <c r="FU22" s="1509"/>
      <c r="FV22" s="1509"/>
      <c r="FW22" s="1509" t="str">
        <f>MID(SUVAHAVUJ!AG80,7,1)</f>
        <v xml:space="preserve"> </v>
      </c>
      <c r="FX22" s="1509"/>
      <c r="FY22" s="1509"/>
      <c r="FZ22" s="1509"/>
      <c r="GA22" s="1509"/>
      <c r="GB22" s="1509"/>
      <c r="GC22" s="1509" t="str">
        <f>MID(SUVAHAVUJ!AG80,8,1)</f>
        <v xml:space="preserve"> </v>
      </c>
      <c r="GD22" s="1509"/>
      <c r="GE22" s="1509"/>
      <c r="GF22" s="1509"/>
      <c r="GG22" s="1509"/>
      <c r="GH22" s="1509" t="str">
        <f>MID(SUVAHAVUJ!AG80,9,1)</f>
        <v xml:space="preserve"> </v>
      </c>
      <c r="GI22" s="1509"/>
      <c r="GJ22" s="1509"/>
      <c r="GK22" s="1509"/>
      <c r="GL22" s="1509"/>
      <c r="GM22" s="1509"/>
      <c r="GN22" s="1509" t="str">
        <f>MID(SUVAHAVUJ!AG80,10,1)</f>
        <v xml:space="preserve"> </v>
      </c>
      <c r="GO22" s="1509"/>
      <c r="GP22" s="1509"/>
      <c r="GQ22" s="1509"/>
      <c r="GR22" s="1509"/>
      <c r="GS22" s="1516" t="str">
        <f>MID(SUVAHAVUJ!AG80,11,1)</f>
        <v>0</v>
      </c>
      <c r="GT22" s="1516"/>
      <c r="GU22" s="1516"/>
      <c r="GV22" s="1516"/>
      <c r="GW22" s="1606"/>
    </row>
    <row r="23" spans="2:205" s="691" customFormat="1" ht="2.25" customHeight="1" thickBot="1">
      <c r="B23" s="713"/>
      <c r="C23" s="713"/>
      <c r="D23" s="713"/>
      <c r="E23" s="713"/>
      <c r="F23" s="713"/>
      <c r="G23" s="713"/>
      <c r="H23" s="713"/>
      <c r="I23" s="713"/>
      <c r="J23" s="713"/>
      <c r="K23" s="713"/>
      <c r="L23" s="714"/>
      <c r="M23" s="715"/>
      <c r="N23" s="715"/>
      <c r="O23" s="715"/>
      <c r="P23" s="715"/>
      <c r="Q23" s="715"/>
      <c r="R23" s="715"/>
      <c r="S23" s="715"/>
      <c r="T23" s="715"/>
      <c r="U23" s="715"/>
      <c r="V23" s="715"/>
      <c r="W23" s="715"/>
      <c r="X23" s="715"/>
      <c r="Y23" s="715"/>
      <c r="Z23" s="715"/>
      <c r="AA23" s="715"/>
      <c r="AB23" s="715"/>
      <c r="AC23" s="715"/>
      <c r="AD23" s="715"/>
      <c r="AE23" s="715"/>
      <c r="AF23" s="715"/>
      <c r="AG23" s="715"/>
      <c r="AH23" s="715"/>
      <c r="AI23" s="715"/>
      <c r="AJ23" s="715"/>
      <c r="AK23" s="715"/>
      <c r="AL23" s="715"/>
      <c r="AM23" s="715"/>
      <c r="AN23" s="715"/>
      <c r="AO23" s="715"/>
      <c r="AP23" s="715"/>
      <c r="AQ23" s="716"/>
      <c r="AR23" s="716"/>
      <c r="AS23" s="716"/>
      <c r="AT23" s="716"/>
      <c r="AU23" s="716"/>
      <c r="AV23" s="716"/>
      <c r="AW23" s="716"/>
      <c r="AX23" s="716"/>
      <c r="AY23" s="717"/>
      <c r="AZ23" s="718"/>
      <c r="BA23" s="1604"/>
      <c r="BB23" s="1604"/>
      <c r="BC23" s="1604"/>
      <c r="BD23" s="1604"/>
      <c r="BE23" s="1604"/>
      <c r="BF23" s="1604"/>
      <c r="BG23" s="1604"/>
      <c r="BH23" s="1604"/>
      <c r="BI23" s="1604"/>
      <c r="BJ23" s="1604"/>
      <c r="BK23" s="1604"/>
      <c r="BL23" s="1604"/>
      <c r="BM23" s="1604"/>
      <c r="BN23" s="1604"/>
      <c r="BO23" s="1604"/>
      <c r="BP23" s="1604"/>
      <c r="BQ23" s="1604"/>
      <c r="BR23" s="1604"/>
      <c r="BS23" s="1604"/>
      <c r="BT23" s="1604"/>
      <c r="BU23" s="1604"/>
      <c r="BV23" s="1604"/>
      <c r="BW23" s="1604"/>
      <c r="BX23" s="1604"/>
      <c r="BY23" s="1604"/>
      <c r="BZ23" s="1604"/>
      <c r="CA23" s="1604"/>
      <c r="CB23" s="1604"/>
      <c r="CC23" s="1604"/>
      <c r="CD23" s="1604"/>
      <c r="CE23" s="1604"/>
      <c r="CF23" s="1604"/>
      <c r="CG23" s="1604"/>
      <c r="CH23" s="1604"/>
      <c r="CI23" s="1604"/>
      <c r="CJ23" s="1604"/>
      <c r="CK23" s="1604"/>
      <c r="CL23" s="1604"/>
      <c r="CM23" s="1604"/>
      <c r="CN23" s="1604"/>
      <c r="CO23" s="1604"/>
      <c r="CP23" s="1604"/>
      <c r="CQ23" s="1604"/>
      <c r="CR23" s="1604"/>
      <c r="CS23" s="1604"/>
      <c r="CT23" s="1604"/>
      <c r="CU23" s="1604"/>
      <c r="CV23" s="1604"/>
      <c r="CW23" s="1604"/>
      <c r="CX23" s="1604"/>
      <c r="CY23" s="1604"/>
      <c r="CZ23" s="1604"/>
      <c r="DA23" s="1604"/>
      <c r="DB23" s="1604"/>
      <c r="DC23" s="1604"/>
      <c r="DD23" s="1604"/>
      <c r="DE23" s="1604"/>
      <c r="DF23" s="1604"/>
      <c r="DG23" s="1604"/>
      <c r="DH23" s="1604"/>
      <c r="DI23" s="1605"/>
      <c r="DJ23" s="717"/>
      <c r="DK23" s="718"/>
      <c r="DL23" s="1604"/>
      <c r="DM23" s="1604"/>
      <c r="DN23" s="1604"/>
      <c r="DO23" s="1604"/>
      <c r="DP23" s="1604"/>
      <c r="DQ23" s="1604"/>
      <c r="DR23" s="1604"/>
      <c r="DS23" s="1604"/>
      <c r="DT23" s="1604"/>
      <c r="DU23" s="1604"/>
      <c r="DV23" s="1604"/>
      <c r="DW23" s="1604"/>
      <c r="DX23" s="1604"/>
      <c r="DY23" s="1604"/>
      <c r="DZ23" s="1604"/>
      <c r="EA23" s="1604"/>
      <c r="EB23" s="1604"/>
      <c r="EC23" s="1604"/>
      <c r="ED23" s="1604"/>
      <c r="EE23" s="1604"/>
      <c r="EF23" s="1604"/>
      <c r="EG23" s="1604"/>
      <c r="EH23" s="1604"/>
      <c r="EI23" s="1604"/>
      <c r="EJ23" s="1604"/>
      <c r="EK23" s="1604"/>
      <c r="EL23" s="1604"/>
      <c r="EM23" s="1604"/>
      <c r="EN23" s="1604"/>
      <c r="EO23" s="1604"/>
      <c r="EP23" s="1604"/>
      <c r="EQ23" s="1604"/>
      <c r="ER23" s="1604"/>
      <c r="ES23" s="1604"/>
      <c r="ET23" s="1604"/>
      <c r="EU23" s="1604"/>
      <c r="EV23" s="1604"/>
      <c r="EW23" s="1604"/>
      <c r="EX23" s="1604"/>
      <c r="EY23" s="1604"/>
      <c r="EZ23" s="1604"/>
      <c r="FA23" s="1604"/>
      <c r="FB23" s="1604"/>
      <c r="FC23" s="1604"/>
      <c r="FD23" s="1604"/>
      <c r="FE23" s="1604"/>
      <c r="FF23" s="1604"/>
      <c r="FG23" s="1604"/>
      <c r="FH23" s="1604"/>
      <c r="FI23" s="1604"/>
      <c r="FJ23" s="1604"/>
      <c r="FK23" s="1604"/>
      <c r="FL23" s="1604"/>
      <c r="FM23" s="1604"/>
      <c r="FN23" s="1604"/>
      <c r="FO23" s="1601"/>
      <c r="FP23" s="1601"/>
      <c r="FQ23" s="1601"/>
      <c r="FR23" s="1601"/>
      <c r="FS23" s="1602"/>
      <c r="FT23" s="1603"/>
      <c r="FU23" s="1603"/>
      <c r="FV23" s="1603"/>
      <c r="FW23" s="1603"/>
      <c r="FX23" s="1603"/>
      <c r="FY23" s="1603"/>
      <c r="FZ23" s="1603"/>
      <c r="GA23" s="1603"/>
      <c r="GB23" s="1603"/>
      <c r="GC23" s="1603"/>
      <c r="GD23" s="1603"/>
      <c r="GE23" s="1603"/>
      <c r="GF23" s="1603"/>
      <c r="GG23" s="1603"/>
      <c r="GH23" s="1603"/>
      <c r="GI23" s="1603"/>
      <c r="GJ23" s="1603"/>
      <c r="GK23" s="1603"/>
      <c r="GL23" s="1603"/>
      <c r="GM23" s="1603"/>
      <c r="GN23" s="1603"/>
      <c r="GO23" s="1603"/>
      <c r="GP23" s="1603"/>
      <c r="GQ23" s="1603"/>
      <c r="GR23" s="1603"/>
      <c r="GS23" s="1603"/>
      <c r="GT23" s="1603"/>
      <c r="GU23" s="1603"/>
      <c r="GV23" s="1603"/>
      <c r="GW23" s="1603"/>
    </row>
    <row r="24" spans="2:205" ht="25.5" customHeight="1">
      <c r="B24" s="1583" t="s">
        <v>3425</v>
      </c>
      <c r="C24" s="1584"/>
      <c r="D24" s="1584"/>
      <c r="E24" s="1584"/>
      <c r="F24" s="1584"/>
      <c r="G24" s="1584"/>
      <c r="H24" s="1584"/>
      <c r="I24" s="1584"/>
      <c r="J24" s="1584"/>
      <c r="K24" s="1585"/>
      <c r="L24" s="1586" t="s">
        <v>3427</v>
      </c>
      <c r="M24" s="1587"/>
      <c r="N24" s="1587"/>
      <c r="O24" s="1587"/>
      <c r="P24" s="1587"/>
      <c r="Q24" s="1587"/>
      <c r="R24" s="1587"/>
      <c r="S24" s="1587"/>
      <c r="T24" s="1587"/>
      <c r="U24" s="1587"/>
      <c r="V24" s="1587"/>
      <c r="W24" s="1587"/>
      <c r="X24" s="1587"/>
      <c r="Y24" s="1587"/>
      <c r="Z24" s="1587"/>
      <c r="AA24" s="1587"/>
      <c r="AB24" s="1587"/>
      <c r="AC24" s="1587"/>
      <c r="AD24" s="1587"/>
      <c r="AE24" s="1587"/>
      <c r="AF24" s="1587"/>
      <c r="AG24" s="1587"/>
      <c r="AH24" s="1587"/>
      <c r="AI24" s="1587"/>
      <c r="AJ24" s="1587"/>
      <c r="AK24" s="1587"/>
      <c r="AL24" s="1587"/>
      <c r="AM24" s="1587"/>
      <c r="AN24" s="1587"/>
      <c r="AO24" s="1587"/>
      <c r="AP24" s="1587"/>
      <c r="AQ24" s="1587"/>
      <c r="AR24" s="1587"/>
      <c r="AS24" s="1587"/>
      <c r="AT24" s="1587"/>
      <c r="AU24" s="1587"/>
      <c r="AV24" s="1587"/>
      <c r="AW24" s="1587"/>
      <c r="AX24" s="1587"/>
      <c r="AY24" s="1587"/>
      <c r="AZ24" s="1587"/>
      <c r="BA24" s="1587"/>
      <c r="BB24" s="1587"/>
      <c r="BC24" s="1587"/>
      <c r="BD24" s="1587"/>
      <c r="BE24" s="1587"/>
      <c r="BF24" s="1587"/>
      <c r="BG24" s="1587"/>
      <c r="BH24" s="1587"/>
      <c r="BI24" s="1587"/>
      <c r="BJ24" s="1587"/>
      <c r="BK24" s="1587"/>
      <c r="BL24" s="1587"/>
      <c r="BM24" s="1587"/>
      <c r="BN24" s="1587"/>
      <c r="BO24" s="1587"/>
      <c r="BP24" s="1587"/>
      <c r="BQ24" s="1587"/>
      <c r="BR24" s="1587"/>
      <c r="BS24" s="1587"/>
      <c r="BT24" s="1587"/>
      <c r="BU24" s="1587"/>
      <c r="BV24" s="1588"/>
      <c r="BW24" s="1589" t="s">
        <v>3426</v>
      </c>
      <c r="BX24" s="1590"/>
      <c r="BY24" s="1590"/>
      <c r="BZ24" s="1590"/>
      <c r="CA24" s="1590"/>
      <c r="CB24" s="1590"/>
      <c r="CC24" s="1590"/>
      <c r="CD24" s="1591"/>
      <c r="CE24" s="1592" t="s">
        <v>3418</v>
      </c>
      <c r="CF24" s="1593"/>
      <c r="CG24" s="1593"/>
      <c r="CH24" s="1593"/>
      <c r="CI24" s="1593"/>
      <c r="CJ24" s="1593"/>
      <c r="CK24" s="1593"/>
      <c r="CL24" s="1593"/>
      <c r="CM24" s="1593"/>
      <c r="CN24" s="1593"/>
      <c r="CO24" s="1593"/>
      <c r="CP24" s="1593"/>
      <c r="CQ24" s="1593"/>
      <c r="CR24" s="1593"/>
      <c r="CS24" s="1593"/>
      <c r="CT24" s="1593"/>
      <c r="CU24" s="1593"/>
      <c r="CV24" s="1593"/>
      <c r="CW24" s="1593"/>
      <c r="CX24" s="1593"/>
      <c r="CY24" s="1593"/>
      <c r="CZ24" s="1593"/>
      <c r="DA24" s="1593"/>
      <c r="DB24" s="1593"/>
      <c r="DC24" s="1593"/>
      <c r="DD24" s="1593"/>
      <c r="DE24" s="1593"/>
      <c r="DF24" s="1593"/>
      <c r="DG24" s="1593"/>
      <c r="DH24" s="1593"/>
      <c r="DI24" s="1593"/>
      <c r="DJ24" s="1593"/>
      <c r="DK24" s="1593"/>
      <c r="DL24" s="1593"/>
      <c r="DM24" s="1593"/>
      <c r="DN24" s="1593"/>
      <c r="DO24" s="1593"/>
      <c r="DP24" s="1593"/>
      <c r="DQ24" s="1593"/>
      <c r="DR24" s="1593"/>
      <c r="DS24" s="1593"/>
      <c r="DT24" s="1593"/>
      <c r="DU24" s="1593"/>
      <c r="DV24" s="1593"/>
      <c r="DW24" s="1593"/>
      <c r="DX24" s="1593"/>
      <c r="DY24" s="1593"/>
      <c r="DZ24" s="1593"/>
      <c r="EA24" s="1593"/>
      <c r="EB24" s="1593"/>
      <c r="EC24" s="1593"/>
      <c r="ED24" s="1593"/>
      <c r="EE24" s="1593"/>
      <c r="EF24" s="1593"/>
      <c r="EG24" s="1593"/>
      <c r="EH24" s="1593"/>
      <c r="EI24" s="1593"/>
      <c r="EJ24" s="1593"/>
      <c r="EK24" s="1593"/>
      <c r="EL24" s="1593"/>
      <c r="EM24" s="1594"/>
      <c r="EN24" s="1595" t="s">
        <v>3428</v>
      </c>
      <c r="EO24" s="1596"/>
      <c r="EP24" s="1596"/>
      <c r="EQ24" s="1596"/>
      <c r="ER24" s="1596"/>
      <c r="ES24" s="1596"/>
      <c r="ET24" s="1596"/>
      <c r="EU24" s="1596"/>
      <c r="EV24" s="1596"/>
      <c r="EW24" s="1596"/>
      <c r="EX24" s="1596"/>
      <c r="EY24" s="1596"/>
      <c r="EZ24" s="1596"/>
      <c r="FA24" s="1596"/>
      <c r="FB24" s="1596"/>
      <c r="FC24" s="1596"/>
      <c r="FD24" s="1596"/>
      <c r="FE24" s="1596"/>
      <c r="FF24" s="1596"/>
      <c r="FG24" s="1596"/>
      <c r="FH24" s="1596"/>
      <c r="FI24" s="1596"/>
      <c r="FJ24" s="1596"/>
      <c r="FK24" s="1596"/>
      <c r="FL24" s="1596"/>
      <c r="FM24" s="1596"/>
      <c r="FN24" s="1596"/>
      <c r="FO24" s="1596"/>
      <c r="FP24" s="1596"/>
      <c r="FQ24" s="1596"/>
      <c r="FR24" s="1596"/>
      <c r="FS24" s="1596"/>
      <c r="FT24" s="1596"/>
      <c r="FU24" s="1596"/>
      <c r="FV24" s="1596"/>
      <c r="FW24" s="1596"/>
      <c r="FX24" s="1596"/>
      <c r="FY24" s="1596"/>
      <c r="FZ24" s="1596"/>
      <c r="GA24" s="1596"/>
      <c r="GB24" s="1596"/>
      <c r="GC24" s="1596"/>
      <c r="GD24" s="1596"/>
      <c r="GE24" s="1596"/>
      <c r="GF24" s="1596"/>
      <c r="GG24" s="1596"/>
      <c r="GH24" s="1596"/>
      <c r="GI24" s="1596"/>
      <c r="GJ24" s="1596"/>
      <c r="GK24" s="1596"/>
      <c r="GL24" s="1596"/>
      <c r="GM24" s="1596"/>
      <c r="GN24" s="1596"/>
      <c r="GO24" s="1596"/>
      <c r="GP24" s="1596"/>
      <c r="GQ24" s="1596"/>
      <c r="GR24" s="1596"/>
      <c r="GS24" s="1596"/>
      <c r="GT24" s="1596"/>
      <c r="GU24" s="1596"/>
      <c r="GV24" s="1596"/>
      <c r="GW24" s="1597"/>
    </row>
    <row r="25" spans="2:205" s="691" customFormat="1" ht="21.6" customHeight="1">
      <c r="B25" s="1598"/>
      <c r="C25" s="1599"/>
      <c r="D25" s="1599"/>
      <c r="E25" s="1599"/>
      <c r="F25" s="1599"/>
      <c r="G25" s="1599"/>
      <c r="H25" s="1599"/>
      <c r="I25" s="1599"/>
      <c r="J25" s="1599"/>
      <c r="K25" s="1600"/>
      <c r="L25" s="1578" t="s">
        <v>3429</v>
      </c>
      <c r="M25" s="1579"/>
      <c r="N25" s="1579"/>
      <c r="O25" s="1579"/>
      <c r="P25" s="1579"/>
      <c r="Q25" s="1579"/>
      <c r="R25" s="1579"/>
      <c r="S25" s="1579"/>
      <c r="T25" s="1579"/>
      <c r="U25" s="1579"/>
      <c r="V25" s="1579"/>
      <c r="W25" s="1579"/>
      <c r="X25" s="1579"/>
      <c r="Y25" s="1579"/>
      <c r="Z25" s="1579"/>
      <c r="AA25" s="1579"/>
      <c r="AB25" s="1579"/>
      <c r="AC25" s="1579"/>
      <c r="AD25" s="1579"/>
      <c r="AE25" s="1579"/>
      <c r="AF25" s="1579"/>
      <c r="AG25" s="1579"/>
      <c r="AH25" s="1579"/>
      <c r="AI25" s="1579"/>
      <c r="AJ25" s="1579"/>
      <c r="AK25" s="1579"/>
      <c r="AL25" s="1579"/>
      <c r="AM25" s="1579"/>
      <c r="AN25" s="1579"/>
      <c r="AO25" s="1579"/>
      <c r="AP25" s="1579"/>
      <c r="AQ25" s="1579"/>
      <c r="AR25" s="1579"/>
      <c r="AS25" s="1579"/>
      <c r="AT25" s="1579"/>
      <c r="AU25" s="1579"/>
      <c r="AV25" s="1579"/>
      <c r="AW25" s="1579"/>
      <c r="AX25" s="1579"/>
      <c r="AY25" s="1579"/>
      <c r="AZ25" s="1579"/>
      <c r="BA25" s="1579"/>
      <c r="BB25" s="1579"/>
      <c r="BC25" s="1579"/>
      <c r="BD25" s="1579"/>
      <c r="BE25" s="1579"/>
      <c r="BF25" s="1579"/>
      <c r="BG25" s="1579"/>
      <c r="BH25" s="1579"/>
      <c r="BI25" s="1579"/>
      <c r="BJ25" s="1579"/>
      <c r="BK25" s="1579"/>
      <c r="BL25" s="1579"/>
      <c r="BM25" s="1579"/>
      <c r="BN25" s="1579"/>
      <c r="BO25" s="1579"/>
      <c r="BP25" s="1579"/>
      <c r="BQ25" s="1579"/>
      <c r="BR25" s="1579"/>
      <c r="BS25" s="1579"/>
      <c r="BT25" s="1579"/>
      <c r="BU25" s="1579"/>
      <c r="BV25" s="1579"/>
      <c r="BW25" s="1580">
        <v>79</v>
      </c>
      <c r="BX25" s="1581"/>
      <c r="BY25" s="1581"/>
      <c r="BZ25" s="1581"/>
      <c r="CA25" s="1581"/>
      <c r="CB25" s="1581"/>
      <c r="CC25" s="1581"/>
      <c r="CD25" s="1582"/>
      <c r="CE25" s="1509" t="str">
        <f>MID(SUVAHAVUJ!AF81,1,1)</f>
        <v xml:space="preserve"> </v>
      </c>
      <c r="CF25" s="1509"/>
      <c r="CG25" s="1509"/>
      <c r="CH25" s="1509"/>
      <c r="CI25" s="1509"/>
      <c r="CJ25" s="1509" t="str">
        <f>MID(SUVAHAVUJ!AF81,2,1)</f>
        <v xml:space="preserve"> </v>
      </c>
      <c r="CK25" s="1509"/>
      <c r="CL25" s="1509"/>
      <c r="CM25" s="1509"/>
      <c r="CN25" s="1509"/>
      <c r="CO25" s="1509"/>
      <c r="CP25" s="1509" t="str">
        <f>MID(SUVAHAVUJ!AF81,3,1)</f>
        <v xml:space="preserve"> </v>
      </c>
      <c r="CQ25" s="1509"/>
      <c r="CR25" s="1509"/>
      <c r="CS25" s="1509"/>
      <c r="CT25" s="1509"/>
      <c r="CU25" s="1509" t="str">
        <f>MID(SUVAHAVUJ!AF81,4,1)</f>
        <v xml:space="preserve"> </v>
      </c>
      <c r="CV25" s="1509"/>
      <c r="CW25" s="1509"/>
      <c r="CX25" s="1509"/>
      <c r="CY25" s="1509"/>
      <c r="CZ25" s="1509"/>
      <c r="DA25" s="1509" t="str">
        <f>MID(SUVAHAVUJ!AF81,5,1)</f>
        <v xml:space="preserve"> </v>
      </c>
      <c r="DB25" s="1509"/>
      <c r="DC25" s="1509"/>
      <c r="DD25" s="1509"/>
      <c r="DE25" s="1509"/>
      <c r="DF25" s="1509" t="str">
        <f>MID(SUVAHAVUJ!AF81,6,1)</f>
        <v xml:space="preserve"> </v>
      </c>
      <c r="DG25" s="1509"/>
      <c r="DH25" s="1509"/>
      <c r="DI25" s="1509"/>
      <c r="DJ25" s="1509"/>
      <c r="DK25" s="1509"/>
      <c r="DL25" s="1509" t="str">
        <f>MID(SUVAHAVUJ!AF81,7,1)</f>
        <v xml:space="preserve"> </v>
      </c>
      <c r="DM25" s="1509"/>
      <c r="DN25" s="1509"/>
      <c r="DO25" s="1509"/>
      <c r="DP25" s="1509"/>
      <c r="DQ25" s="1509"/>
      <c r="DR25" s="1509" t="str">
        <f>MID(SUVAHAVUJ!AF81,8,1)</f>
        <v xml:space="preserve"> </v>
      </c>
      <c r="DS25" s="1509"/>
      <c r="DT25" s="1509"/>
      <c r="DU25" s="1509"/>
      <c r="DV25" s="1509"/>
      <c r="DW25" s="1558" t="str">
        <f>MID(SUVAHAVUJ!AF81,9,1)</f>
        <v xml:space="preserve"> </v>
      </c>
      <c r="DX25" s="1558"/>
      <c r="DY25" s="1558"/>
      <c r="DZ25" s="1558"/>
      <c r="EA25" s="1558"/>
      <c r="EB25" s="1558"/>
      <c r="EC25" s="1558" t="str">
        <f>MID(SUVAHAVUJ!AF81,10,1)</f>
        <v xml:space="preserve"> </v>
      </c>
      <c r="ED25" s="1558"/>
      <c r="EE25" s="1558"/>
      <c r="EF25" s="1558"/>
      <c r="EG25" s="1558"/>
      <c r="EH25" s="1509" t="str">
        <f>MID(SUVAHAVUJ!AF81,11,1)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MID(SUVAHAVUJ!AG81,1,1)</f>
        <v xml:space="preserve"> </v>
      </c>
      <c r="EQ25" s="1509"/>
      <c r="ER25" s="1509"/>
      <c r="ES25" s="1509"/>
      <c r="ET25" s="1509"/>
      <c r="EU25" s="1509"/>
      <c r="EV25" s="1509" t="str">
        <f>MID(SUVAHAVUJ!AG81,2,1)</f>
        <v xml:space="preserve"> </v>
      </c>
      <c r="EW25" s="1509"/>
      <c r="EX25" s="1509"/>
      <c r="EY25" s="1509"/>
      <c r="EZ25" s="1509"/>
      <c r="FA25" s="1509" t="str">
        <f>MID(SUVAHAVUJ!AG81,3,1)</f>
        <v xml:space="preserve"> </v>
      </c>
      <c r="FB25" s="1509"/>
      <c r="FC25" s="1509"/>
      <c r="FD25" s="1509"/>
      <c r="FE25" s="1509"/>
      <c r="FF25" s="1509"/>
      <c r="FG25" s="1509" t="str">
        <f>MID(SUVAHAVUJ!AG81,4,1)</f>
        <v xml:space="preserve"> </v>
      </c>
      <c r="FH25" s="1509"/>
      <c r="FI25" s="1509"/>
      <c r="FJ25" s="1509"/>
      <c r="FK25" s="1509"/>
      <c r="FL25" s="1516" t="str">
        <f>MID(SUVAHAVUJ!AG81,5,1)</f>
        <v xml:space="preserve"> </v>
      </c>
      <c r="FM25" s="1516"/>
      <c r="FN25" s="1516"/>
      <c r="FO25" s="1516"/>
      <c r="FP25" s="1516"/>
      <c r="FQ25" s="1516"/>
      <c r="FR25" s="1516" t="str">
        <f>MID(SUVAHAVUJ!AG81,6,1)</f>
        <v xml:space="preserve"> </v>
      </c>
      <c r="FS25" s="1516"/>
      <c r="FT25" s="1516"/>
      <c r="FU25" s="1516"/>
      <c r="FV25" s="1516"/>
      <c r="FW25" s="1556" t="str">
        <f>MID(SUVAHAVUJ!AG81,7,1)</f>
        <v xml:space="preserve"> </v>
      </c>
      <c r="FX25" s="1556"/>
      <c r="FY25" s="1556"/>
      <c r="FZ25" s="1556"/>
      <c r="GA25" s="1556"/>
      <c r="GB25" s="1556"/>
      <c r="GC25" s="1556" t="str">
        <f>MID(SUVAHAVUJ!AG81,8,1)</f>
        <v xml:space="preserve"> </v>
      </c>
      <c r="GD25" s="1556"/>
      <c r="GE25" s="1556"/>
      <c r="GF25" s="1556"/>
      <c r="GG25" s="1556"/>
      <c r="GH25" s="1556" t="str">
        <f>MID(SUVAHAVUJ!AG81,9,1)</f>
        <v xml:space="preserve"> </v>
      </c>
      <c r="GI25" s="1556"/>
      <c r="GJ25" s="1556"/>
      <c r="GK25" s="1556"/>
      <c r="GL25" s="1556"/>
      <c r="GM25" s="1556"/>
      <c r="GN25" s="1556" t="str">
        <f>MID(SUVAHAVUJ!AG81,10,1)</f>
        <v xml:space="preserve"> </v>
      </c>
      <c r="GO25" s="1556"/>
      <c r="GP25" s="1556"/>
      <c r="GQ25" s="1556"/>
      <c r="GR25" s="1556"/>
      <c r="GS25" s="1556" t="str">
        <f>MID(SUVAHAVUJ!AG81,11,1)</f>
        <v>0</v>
      </c>
      <c r="GT25" s="1556"/>
      <c r="GU25" s="1556"/>
      <c r="GV25" s="1556"/>
      <c r="GW25" s="1557"/>
    </row>
    <row r="26" spans="2:205" ht="21.6" customHeight="1">
      <c r="B26" s="1575" t="s">
        <v>2057</v>
      </c>
      <c r="C26" s="1576"/>
      <c r="D26" s="1576"/>
      <c r="E26" s="1576"/>
      <c r="F26" s="1576"/>
      <c r="G26" s="1576"/>
      <c r="H26" s="1576"/>
      <c r="I26" s="1576"/>
      <c r="J26" s="1576"/>
      <c r="K26" s="1577"/>
      <c r="L26" s="1578" t="s">
        <v>3430</v>
      </c>
      <c r="M26" s="1579"/>
      <c r="N26" s="1579"/>
      <c r="O26" s="1579"/>
      <c r="P26" s="1579"/>
      <c r="Q26" s="1579"/>
      <c r="R26" s="1579"/>
      <c r="S26" s="1579"/>
      <c r="T26" s="1579"/>
      <c r="U26" s="1579"/>
      <c r="V26" s="1579"/>
      <c r="W26" s="1579"/>
      <c r="X26" s="1579"/>
      <c r="Y26" s="1579"/>
      <c r="Z26" s="1579"/>
      <c r="AA26" s="1579"/>
      <c r="AB26" s="1579"/>
      <c r="AC26" s="1579"/>
      <c r="AD26" s="1579"/>
      <c r="AE26" s="1579"/>
      <c r="AF26" s="1579"/>
      <c r="AG26" s="1579"/>
      <c r="AH26" s="1579"/>
      <c r="AI26" s="1579"/>
      <c r="AJ26" s="1579"/>
      <c r="AK26" s="1579"/>
      <c r="AL26" s="1579"/>
      <c r="AM26" s="1579"/>
      <c r="AN26" s="1579"/>
      <c r="AO26" s="1579"/>
      <c r="AP26" s="1579"/>
      <c r="AQ26" s="1579"/>
      <c r="AR26" s="1579"/>
      <c r="AS26" s="1579"/>
      <c r="AT26" s="1579"/>
      <c r="AU26" s="1579"/>
      <c r="AV26" s="1579"/>
      <c r="AW26" s="1579"/>
      <c r="AX26" s="1579"/>
      <c r="AY26" s="1579"/>
      <c r="AZ26" s="1579"/>
      <c r="BA26" s="1579" t="str">
        <f>MID(SUVAHAVUJ!AF68,1,1)</f>
        <v xml:space="preserve"> </v>
      </c>
      <c r="BB26" s="1579"/>
      <c r="BC26" s="1579"/>
      <c r="BD26" s="1579"/>
      <c r="BE26" s="1579"/>
      <c r="BF26" s="1579"/>
      <c r="BG26" s="1579" t="str">
        <f>MID(SUVAHAVUJ!AF68,2,1)</f>
        <v xml:space="preserve"> </v>
      </c>
      <c r="BH26" s="1579"/>
      <c r="BI26" s="1579"/>
      <c r="BJ26" s="1579"/>
      <c r="BK26" s="1579"/>
      <c r="BL26" s="1579" t="str">
        <f>MID(SUVAHAVUJ!AF68,3,1)</f>
        <v xml:space="preserve"> </v>
      </c>
      <c r="BM26" s="1579"/>
      <c r="BN26" s="1579"/>
      <c r="BO26" s="1579"/>
      <c r="BP26" s="1579"/>
      <c r="BQ26" s="1579"/>
      <c r="BR26" s="1579" t="str">
        <f>MID(SUVAHAVUJ!AF68,4,1)</f>
        <v xml:space="preserve"> </v>
      </c>
      <c r="BS26" s="1579"/>
      <c r="BT26" s="1579"/>
      <c r="BU26" s="1579"/>
      <c r="BV26" s="1579"/>
      <c r="BW26" s="1580" t="s">
        <v>2327</v>
      </c>
      <c r="BX26" s="1581"/>
      <c r="BY26" s="1581"/>
      <c r="BZ26" s="1581"/>
      <c r="CA26" s="1581"/>
      <c r="CB26" s="1581"/>
      <c r="CC26" s="1581" t="str">
        <f>MID(SUVAHAVUJ!AF68,6,1)</f>
        <v xml:space="preserve"> </v>
      </c>
      <c r="CD26" s="1582"/>
      <c r="CE26" s="1509" t="str">
        <f>MID(SUVAHAVUJ!AF82,1,1)</f>
        <v xml:space="preserve"> </v>
      </c>
      <c r="CF26" s="1509"/>
      <c r="CG26" s="1509"/>
      <c r="CH26" s="1509"/>
      <c r="CI26" s="1509"/>
      <c r="CJ26" s="1509" t="str">
        <f>MID(SUVAHAVUJ!AF82,2,1)</f>
        <v xml:space="preserve"> </v>
      </c>
      <c r="CK26" s="1509"/>
      <c r="CL26" s="1509"/>
      <c r="CM26" s="1509"/>
      <c r="CN26" s="1509"/>
      <c r="CO26" s="1509"/>
      <c r="CP26" s="1509" t="str">
        <f>MID(SUVAHAVUJ!AF82,3,1)</f>
        <v xml:space="preserve"> </v>
      </c>
      <c r="CQ26" s="1509"/>
      <c r="CR26" s="1509"/>
      <c r="CS26" s="1509"/>
      <c r="CT26" s="1509"/>
      <c r="CU26" s="1509" t="str">
        <f>MID(SUVAHAVUJ!AF82,4,1)</f>
        <v xml:space="preserve"> </v>
      </c>
      <c r="CV26" s="1509"/>
      <c r="CW26" s="1509"/>
      <c r="CX26" s="1509"/>
      <c r="CY26" s="1509"/>
      <c r="CZ26" s="1509"/>
      <c r="DA26" s="1509" t="str">
        <f>MID(SUVAHAVUJ!AF82,5,1)</f>
        <v xml:space="preserve"> </v>
      </c>
      <c r="DB26" s="1509"/>
      <c r="DC26" s="1509"/>
      <c r="DD26" s="1509"/>
      <c r="DE26" s="1509"/>
      <c r="DF26" s="1509" t="str">
        <f>MID(SUVAHAVUJ!AF82,6,1)</f>
        <v xml:space="preserve"> </v>
      </c>
      <c r="DG26" s="1509"/>
      <c r="DH26" s="1509"/>
      <c r="DI26" s="1509"/>
      <c r="DJ26" s="1509"/>
      <c r="DK26" s="1509"/>
      <c r="DL26" s="1509" t="str">
        <f>MID(SUVAHAVUJ!AF82,7,1)</f>
        <v xml:space="preserve"> </v>
      </c>
      <c r="DM26" s="1509"/>
      <c r="DN26" s="1509"/>
      <c r="DO26" s="1509"/>
      <c r="DP26" s="1509"/>
      <c r="DQ26" s="1509"/>
      <c r="DR26" s="1509" t="str">
        <f>MID(SUVAHAVUJ!AF82,8,1)</f>
        <v xml:space="preserve"> </v>
      </c>
      <c r="DS26" s="1509"/>
      <c r="DT26" s="1509"/>
      <c r="DU26" s="1509"/>
      <c r="DV26" s="1509"/>
      <c r="DW26" s="1558" t="str">
        <f>MID(SUVAHAVUJ!AF82,9,1)</f>
        <v xml:space="preserve"> </v>
      </c>
      <c r="DX26" s="1558"/>
      <c r="DY26" s="1558"/>
      <c r="DZ26" s="1558"/>
      <c r="EA26" s="1558"/>
      <c r="EB26" s="1558"/>
      <c r="EC26" s="1558" t="str">
        <f>MID(SUVAHAVUJ!AF82,10,1)</f>
        <v xml:space="preserve"> </v>
      </c>
      <c r="ED26" s="1558"/>
      <c r="EE26" s="1558"/>
      <c r="EF26" s="1558"/>
      <c r="EG26" s="1558"/>
      <c r="EH26" s="1509" t="str">
        <f>MID(SUVAHAVUJ!AF82,11,1)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MID(SUVAHAVUJ!AG82,1,1)</f>
        <v xml:space="preserve"> </v>
      </c>
      <c r="EQ26" s="1509"/>
      <c r="ER26" s="1509"/>
      <c r="ES26" s="1509"/>
      <c r="ET26" s="1509"/>
      <c r="EU26" s="1509"/>
      <c r="EV26" s="1509" t="str">
        <f>MID(SUVAHAVUJ!AG82,2,1)</f>
        <v xml:space="preserve"> </v>
      </c>
      <c r="EW26" s="1509"/>
      <c r="EX26" s="1509"/>
      <c r="EY26" s="1509"/>
      <c r="EZ26" s="1509"/>
      <c r="FA26" s="1509" t="str">
        <f>MID(SUVAHAVUJ!AG82,3,1)</f>
        <v xml:space="preserve"> </v>
      </c>
      <c r="FB26" s="1509"/>
      <c r="FC26" s="1509"/>
      <c r="FD26" s="1509"/>
      <c r="FE26" s="1509"/>
      <c r="FF26" s="1509"/>
      <c r="FG26" s="1509" t="str">
        <f>MID(SUVAHAVUJ!AG82,4,1)</f>
        <v xml:space="preserve"> </v>
      </c>
      <c r="FH26" s="1509"/>
      <c r="FI26" s="1509"/>
      <c r="FJ26" s="1509"/>
      <c r="FK26" s="1509"/>
      <c r="FL26" s="1516" t="str">
        <f>MID(SUVAHAVUJ!AG82,5,1)</f>
        <v xml:space="preserve"> </v>
      </c>
      <c r="FM26" s="1516"/>
      <c r="FN26" s="1516"/>
      <c r="FO26" s="1516"/>
      <c r="FP26" s="1516"/>
      <c r="FQ26" s="1516"/>
      <c r="FR26" s="1516" t="str">
        <f>MID(SUVAHAVUJ!AG82,6,1)</f>
        <v xml:space="preserve"> </v>
      </c>
      <c r="FS26" s="1516"/>
      <c r="FT26" s="1516"/>
      <c r="FU26" s="1516"/>
      <c r="FV26" s="1516"/>
      <c r="FW26" s="1556" t="str">
        <f>MID(SUVAHAVUJ!AG82,7,1)</f>
        <v xml:space="preserve"> </v>
      </c>
      <c r="FX26" s="1556"/>
      <c r="FY26" s="1556"/>
      <c r="FZ26" s="1556"/>
      <c r="GA26" s="1556"/>
      <c r="GB26" s="1556"/>
      <c r="GC26" s="1556" t="str">
        <f>MID(SUVAHAVUJ!AG82,8,1)</f>
        <v xml:space="preserve"> </v>
      </c>
      <c r="GD26" s="1556"/>
      <c r="GE26" s="1556"/>
      <c r="GF26" s="1556"/>
      <c r="GG26" s="1556"/>
      <c r="GH26" s="1556" t="str">
        <f>MID(SUVAHAVUJ!AG82,9,1)</f>
        <v xml:space="preserve"> </v>
      </c>
      <c r="GI26" s="1556"/>
      <c r="GJ26" s="1556"/>
      <c r="GK26" s="1556"/>
      <c r="GL26" s="1556"/>
      <c r="GM26" s="1556"/>
      <c r="GN26" s="1556" t="str">
        <f>MID(SUVAHAVUJ!AG82,10,1)</f>
        <v xml:space="preserve"> </v>
      </c>
      <c r="GO26" s="1556"/>
      <c r="GP26" s="1556"/>
      <c r="GQ26" s="1556"/>
      <c r="GR26" s="1556"/>
      <c r="GS26" s="1556" t="str">
        <f>MID(SUVAHAVUJ!AG82,11,1)</f>
        <v>0</v>
      </c>
      <c r="GT26" s="1556"/>
      <c r="GU26" s="1556"/>
      <c r="GV26" s="1556"/>
      <c r="GW26" s="1557"/>
    </row>
    <row r="27" spans="2:205" s="691" customFormat="1" ht="21.6" customHeight="1">
      <c r="B27" s="1575" t="s">
        <v>2494</v>
      </c>
      <c r="C27" s="1576"/>
      <c r="D27" s="1576"/>
      <c r="E27" s="1576"/>
      <c r="F27" s="1576"/>
      <c r="G27" s="1576"/>
      <c r="H27" s="1576"/>
      <c r="I27" s="1576"/>
      <c r="J27" s="1576"/>
      <c r="K27" s="1577"/>
      <c r="L27" s="1578" t="s">
        <v>2328</v>
      </c>
      <c r="M27" s="1579"/>
      <c r="N27" s="1579"/>
      <c r="O27" s="1579"/>
      <c r="P27" s="1579"/>
      <c r="Q27" s="1579"/>
      <c r="R27" s="1579"/>
      <c r="S27" s="1579"/>
      <c r="T27" s="1579"/>
      <c r="U27" s="1579"/>
      <c r="V27" s="1579"/>
      <c r="W27" s="1579"/>
      <c r="X27" s="1579"/>
      <c r="Y27" s="1579"/>
      <c r="Z27" s="1579"/>
      <c r="AA27" s="1579"/>
      <c r="AB27" s="1579"/>
      <c r="AC27" s="1579"/>
      <c r="AD27" s="1579"/>
      <c r="AE27" s="1579"/>
      <c r="AF27" s="1579"/>
      <c r="AG27" s="1579"/>
      <c r="AH27" s="1579"/>
      <c r="AI27" s="1579"/>
      <c r="AJ27" s="1579"/>
      <c r="AK27" s="1579"/>
      <c r="AL27" s="1579"/>
      <c r="AM27" s="1579"/>
      <c r="AN27" s="1579"/>
      <c r="AO27" s="1579"/>
      <c r="AP27" s="1579"/>
      <c r="AQ27" s="1579" t="s">
        <v>772</v>
      </c>
      <c r="AR27" s="1579"/>
      <c r="AS27" s="1579"/>
      <c r="AT27" s="1579"/>
      <c r="AU27" s="1579"/>
      <c r="AV27" s="1579"/>
      <c r="AW27" s="1579"/>
      <c r="AX27" s="1579"/>
      <c r="AY27" s="1579"/>
      <c r="AZ27" s="1579"/>
      <c r="BA27" s="1579" t="str">
        <f>MID(SUVAHAVUJ!AD69,1,1)</f>
        <v xml:space="preserve"> </v>
      </c>
      <c r="BB27" s="1579"/>
      <c r="BC27" s="1579"/>
      <c r="BD27" s="1579"/>
      <c r="BE27" s="1579"/>
      <c r="BF27" s="1579"/>
      <c r="BG27" s="1579" t="str">
        <f>MID(SUVAHAVUJ!AD69,2,1)</f>
        <v xml:space="preserve"> </v>
      </c>
      <c r="BH27" s="1579"/>
      <c r="BI27" s="1579"/>
      <c r="BJ27" s="1579"/>
      <c r="BK27" s="1579"/>
      <c r="BL27" s="1579" t="str">
        <f>MID(SUVAHAVUJ!AD69,3,1)</f>
        <v xml:space="preserve"> </v>
      </c>
      <c r="BM27" s="1579"/>
      <c r="BN27" s="1579"/>
      <c r="BO27" s="1579"/>
      <c r="BP27" s="1579"/>
      <c r="BQ27" s="1579"/>
      <c r="BR27" s="1579" t="str">
        <f>MID(SUVAHAVUJ!AD69,4,1)</f>
        <v xml:space="preserve"> </v>
      </c>
      <c r="BS27" s="1579"/>
      <c r="BT27" s="1579"/>
      <c r="BU27" s="1579"/>
      <c r="BV27" s="1579"/>
      <c r="BW27" s="1580" t="s">
        <v>2329</v>
      </c>
      <c r="BX27" s="1581"/>
      <c r="BY27" s="1581"/>
      <c r="BZ27" s="1581"/>
      <c r="CA27" s="1581"/>
      <c r="CB27" s="1581"/>
      <c r="CC27" s="1581" t="str">
        <f>MID(SUVAHAVUJ!AD69,6,1)</f>
        <v xml:space="preserve"> </v>
      </c>
      <c r="CD27" s="1582"/>
      <c r="CE27" s="1509" t="str">
        <f>MID(SUVAHAVUJ!AF83,1,1)</f>
        <v xml:space="preserve"> </v>
      </c>
      <c r="CF27" s="1509"/>
      <c r="CG27" s="1509"/>
      <c r="CH27" s="1509"/>
      <c r="CI27" s="1509"/>
      <c r="CJ27" s="1509" t="str">
        <f>MID(SUVAHAVUJ!AF83,2,1)</f>
        <v xml:space="preserve"> </v>
      </c>
      <c r="CK27" s="1509"/>
      <c r="CL27" s="1509"/>
      <c r="CM27" s="1509"/>
      <c r="CN27" s="1509"/>
      <c r="CO27" s="1509"/>
      <c r="CP27" s="1509" t="str">
        <f>MID(SUVAHAVUJ!AF83,3,1)</f>
        <v xml:space="preserve"> </v>
      </c>
      <c r="CQ27" s="1509"/>
      <c r="CR27" s="1509"/>
      <c r="CS27" s="1509"/>
      <c r="CT27" s="1509"/>
      <c r="CU27" s="1509" t="str">
        <f>MID(SUVAHAVUJ!AF83,4,1)</f>
        <v xml:space="preserve"> </v>
      </c>
      <c r="CV27" s="1509"/>
      <c r="CW27" s="1509"/>
      <c r="CX27" s="1509"/>
      <c r="CY27" s="1509"/>
      <c r="CZ27" s="1509"/>
      <c r="DA27" s="1509" t="str">
        <f>MID(SUVAHAVUJ!AF83,5,1)</f>
        <v xml:space="preserve"> </v>
      </c>
      <c r="DB27" s="1509"/>
      <c r="DC27" s="1509"/>
      <c r="DD27" s="1509"/>
      <c r="DE27" s="1509"/>
      <c r="DF27" s="1509" t="str">
        <f>MID(SUVAHAVUJ!AF83,6,1)</f>
        <v xml:space="preserve"> </v>
      </c>
      <c r="DG27" s="1509"/>
      <c r="DH27" s="1509"/>
      <c r="DI27" s="1509"/>
      <c r="DJ27" s="1509"/>
      <c r="DK27" s="1509"/>
      <c r="DL27" s="1509" t="str">
        <f>MID(SUVAHAVUJ!AF83,7,1)</f>
        <v xml:space="preserve"> </v>
      </c>
      <c r="DM27" s="1509"/>
      <c r="DN27" s="1509"/>
      <c r="DO27" s="1509"/>
      <c r="DP27" s="1509"/>
      <c r="DQ27" s="1509"/>
      <c r="DR27" s="1509" t="str">
        <f>MID(SUVAHAVUJ!AF83,8,1)</f>
        <v xml:space="preserve"> </v>
      </c>
      <c r="DS27" s="1509"/>
      <c r="DT27" s="1509"/>
      <c r="DU27" s="1509"/>
      <c r="DV27" s="1509"/>
      <c r="DW27" s="1558" t="str">
        <f>MID(SUVAHAVUJ!AF83,9,1)</f>
        <v xml:space="preserve"> </v>
      </c>
      <c r="DX27" s="1558"/>
      <c r="DY27" s="1558"/>
      <c r="DZ27" s="1558"/>
      <c r="EA27" s="1558"/>
      <c r="EB27" s="1558"/>
      <c r="EC27" s="1558" t="str">
        <f>MID(SUVAHAVUJ!AF83,10,1)</f>
        <v xml:space="preserve"> </v>
      </c>
      <c r="ED27" s="1558"/>
      <c r="EE27" s="1558"/>
      <c r="EF27" s="1558"/>
      <c r="EG27" s="1558"/>
      <c r="EH27" s="1509" t="str">
        <f>MID(SUVAHAVUJ!AF83,11,1)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MID(SUVAHAVUJ!AG83,1,1)</f>
        <v xml:space="preserve"> </v>
      </c>
      <c r="EQ27" s="1509"/>
      <c r="ER27" s="1509"/>
      <c r="ES27" s="1509"/>
      <c r="ET27" s="1509"/>
      <c r="EU27" s="1509"/>
      <c r="EV27" s="1509" t="str">
        <f>MID(SUVAHAVUJ!AG83,2,1)</f>
        <v xml:space="preserve"> </v>
      </c>
      <c r="EW27" s="1509"/>
      <c r="EX27" s="1509"/>
      <c r="EY27" s="1509"/>
      <c r="EZ27" s="1509"/>
      <c r="FA27" s="1509" t="str">
        <f>MID(SUVAHAVUJ!AG83,3,1)</f>
        <v xml:space="preserve"> </v>
      </c>
      <c r="FB27" s="1509"/>
      <c r="FC27" s="1509"/>
      <c r="FD27" s="1509"/>
      <c r="FE27" s="1509"/>
      <c r="FF27" s="1509"/>
      <c r="FG27" s="1509" t="str">
        <f>MID(SUVAHAVUJ!AG83,4,1)</f>
        <v xml:space="preserve"> </v>
      </c>
      <c r="FH27" s="1509"/>
      <c r="FI27" s="1509"/>
      <c r="FJ27" s="1509"/>
      <c r="FK27" s="1509"/>
      <c r="FL27" s="1516" t="str">
        <f>MID(SUVAHAVUJ!AG83,5,1)</f>
        <v xml:space="preserve"> </v>
      </c>
      <c r="FM27" s="1516"/>
      <c r="FN27" s="1516"/>
      <c r="FO27" s="1516"/>
      <c r="FP27" s="1516"/>
      <c r="FQ27" s="1516"/>
      <c r="FR27" s="1516" t="str">
        <f>MID(SUVAHAVUJ!AG83,6,1)</f>
        <v xml:space="preserve"> </v>
      </c>
      <c r="FS27" s="1516"/>
      <c r="FT27" s="1516"/>
      <c r="FU27" s="1516"/>
      <c r="FV27" s="1516"/>
      <c r="FW27" s="1556" t="str">
        <f>MID(SUVAHAVUJ!AG83,7,1)</f>
        <v xml:space="preserve"> </v>
      </c>
      <c r="FX27" s="1556"/>
      <c r="FY27" s="1556"/>
      <c r="FZ27" s="1556"/>
      <c r="GA27" s="1556"/>
      <c r="GB27" s="1556"/>
      <c r="GC27" s="1556" t="str">
        <f>MID(SUVAHAVUJ!AG83,8,1)</f>
        <v xml:space="preserve"> </v>
      </c>
      <c r="GD27" s="1556"/>
      <c r="GE27" s="1556"/>
      <c r="GF27" s="1556"/>
      <c r="GG27" s="1556"/>
      <c r="GH27" s="1556" t="str">
        <f>MID(SUVAHAVUJ!AG83,9,1)</f>
        <v xml:space="preserve"> </v>
      </c>
      <c r="GI27" s="1556"/>
      <c r="GJ27" s="1556"/>
      <c r="GK27" s="1556"/>
      <c r="GL27" s="1556"/>
      <c r="GM27" s="1556"/>
      <c r="GN27" s="1556" t="str">
        <f>MID(SUVAHAVUJ!AG83,10,1)</f>
        <v xml:space="preserve"> </v>
      </c>
      <c r="GO27" s="1556"/>
      <c r="GP27" s="1556"/>
      <c r="GQ27" s="1556"/>
      <c r="GR27" s="1556"/>
      <c r="GS27" s="1556" t="str">
        <f>MID(SUVAHAVUJ!AG83,11,1)</f>
        <v>0</v>
      </c>
      <c r="GT27" s="1556"/>
      <c r="GU27" s="1556"/>
      <c r="GV27" s="1556"/>
      <c r="GW27" s="1557"/>
    </row>
    <row r="28" spans="2:205" ht="21.6" customHeight="1">
      <c r="B28" s="1567" t="s">
        <v>2497</v>
      </c>
      <c r="C28" s="1568"/>
      <c r="D28" s="1568"/>
      <c r="E28" s="1568"/>
      <c r="F28" s="1568"/>
      <c r="G28" s="1568"/>
      <c r="H28" s="1568"/>
      <c r="I28" s="1568"/>
      <c r="J28" s="1568"/>
      <c r="K28" s="1569"/>
      <c r="L28" s="1570" t="s">
        <v>2730</v>
      </c>
      <c r="M28" s="1571"/>
      <c r="N28" s="1571"/>
      <c r="O28" s="1571"/>
      <c r="P28" s="1571"/>
      <c r="Q28" s="1571"/>
      <c r="R28" s="1571"/>
      <c r="S28" s="1571"/>
      <c r="T28" s="1571"/>
      <c r="U28" s="1571"/>
      <c r="V28" s="1571"/>
      <c r="W28" s="1571"/>
      <c r="X28" s="1571"/>
      <c r="Y28" s="1571"/>
      <c r="Z28" s="1571"/>
      <c r="AA28" s="1571"/>
      <c r="AB28" s="1571"/>
      <c r="AC28" s="1571"/>
      <c r="AD28" s="1571"/>
      <c r="AE28" s="1571"/>
      <c r="AF28" s="1571"/>
      <c r="AG28" s="1571"/>
      <c r="AH28" s="1571"/>
      <c r="AI28" s="1571"/>
      <c r="AJ28" s="1571"/>
      <c r="AK28" s="1571"/>
      <c r="AL28" s="1571"/>
      <c r="AM28" s="1571"/>
      <c r="AN28" s="1571"/>
      <c r="AO28" s="1571"/>
      <c r="AP28" s="1571"/>
      <c r="AQ28" s="1571"/>
      <c r="AR28" s="1571"/>
      <c r="AS28" s="1571"/>
      <c r="AT28" s="1571"/>
      <c r="AU28" s="1571"/>
      <c r="AV28" s="1571"/>
      <c r="AW28" s="1571"/>
      <c r="AX28" s="1571"/>
      <c r="AY28" s="1571"/>
      <c r="AZ28" s="1571"/>
      <c r="BA28" s="1571" t="str">
        <f>MID(SUVAHAVUJ!AF69,1,1)</f>
        <v xml:space="preserve"> </v>
      </c>
      <c r="BB28" s="1571"/>
      <c r="BC28" s="1571"/>
      <c r="BD28" s="1571"/>
      <c r="BE28" s="1571"/>
      <c r="BF28" s="1571"/>
      <c r="BG28" s="1571" t="str">
        <f>MID(SUVAHAVUJ!AF69,2,1)</f>
        <v xml:space="preserve"> </v>
      </c>
      <c r="BH28" s="1571"/>
      <c r="BI28" s="1571"/>
      <c r="BJ28" s="1571"/>
      <c r="BK28" s="1571"/>
      <c r="BL28" s="1571" t="str">
        <f>MID(SUVAHAVUJ!AF69,3,1)</f>
        <v xml:space="preserve"> </v>
      </c>
      <c r="BM28" s="1571"/>
      <c r="BN28" s="1571"/>
      <c r="BO28" s="1571"/>
      <c r="BP28" s="1571"/>
      <c r="BQ28" s="1571"/>
      <c r="BR28" s="1571" t="str">
        <f>MID(SUVAHAVUJ!AF69,4,1)</f>
        <v xml:space="preserve"> </v>
      </c>
      <c r="BS28" s="1571"/>
      <c r="BT28" s="1571"/>
      <c r="BU28" s="1571"/>
      <c r="BV28" s="1571"/>
      <c r="BW28" s="1572" t="s">
        <v>2330</v>
      </c>
      <c r="BX28" s="1573"/>
      <c r="BY28" s="1573"/>
      <c r="BZ28" s="1573"/>
      <c r="CA28" s="1573"/>
      <c r="CB28" s="1573"/>
      <c r="CC28" s="1573" t="str">
        <f>MID(SUVAHAVUJ!AF69,6,1)</f>
        <v xml:space="preserve"> </v>
      </c>
      <c r="CD28" s="1574"/>
      <c r="CE28" s="1509" t="str">
        <f>MID(SUVAHAVUJ!AF84,1,1)</f>
        <v xml:space="preserve"> </v>
      </c>
      <c r="CF28" s="1509"/>
      <c r="CG28" s="1509"/>
      <c r="CH28" s="1509"/>
      <c r="CI28" s="1509"/>
      <c r="CJ28" s="1509" t="str">
        <f>MID(SUVAHAVUJ!AF84,2,1)</f>
        <v xml:space="preserve"> </v>
      </c>
      <c r="CK28" s="1509"/>
      <c r="CL28" s="1509"/>
      <c r="CM28" s="1509"/>
      <c r="CN28" s="1509"/>
      <c r="CO28" s="1509"/>
      <c r="CP28" s="1509" t="str">
        <f>MID(SUVAHAVUJ!AF84,3,1)</f>
        <v xml:space="preserve"> </v>
      </c>
      <c r="CQ28" s="1509"/>
      <c r="CR28" s="1509"/>
      <c r="CS28" s="1509"/>
      <c r="CT28" s="1509"/>
      <c r="CU28" s="1509" t="str">
        <f>MID(SUVAHAVUJ!AF84,4,1)</f>
        <v xml:space="preserve"> </v>
      </c>
      <c r="CV28" s="1509"/>
      <c r="CW28" s="1509"/>
      <c r="CX28" s="1509"/>
      <c r="CY28" s="1509"/>
      <c r="CZ28" s="1509"/>
      <c r="DA28" s="1509" t="str">
        <f>MID(SUVAHAVUJ!AF84,5,1)</f>
        <v xml:space="preserve"> </v>
      </c>
      <c r="DB28" s="1509"/>
      <c r="DC28" s="1509"/>
      <c r="DD28" s="1509"/>
      <c r="DE28" s="1509"/>
      <c r="DF28" s="1509" t="str">
        <f>MID(SUVAHAVUJ!AF84,6,1)</f>
        <v xml:space="preserve"> </v>
      </c>
      <c r="DG28" s="1509"/>
      <c r="DH28" s="1509"/>
      <c r="DI28" s="1509"/>
      <c r="DJ28" s="1509"/>
      <c r="DK28" s="1509"/>
      <c r="DL28" s="1509" t="str">
        <f>MID(SUVAHAVUJ!AF84,7,1)</f>
        <v xml:space="preserve"> </v>
      </c>
      <c r="DM28" s="1509"/>
      <c r="DN28" s="1509"/>
      <c r="DO28" s="1509"/>
      <c r="DP28" s="1509"/>
      <c r="DQ28" s="1509"/>
      <c r="DR28" s="1509" t="str">
        <f>MID(SUVAHAVUJ!AF84,8,1)</f>
        <v xml:space="preserve"> </v>
      </c>
      <c r="DS28" s="1509"/>
      <c r="DT28" s="1509"/>
      <c r="DU28" s="1509"/>
      <c r="DV28" s="1509"/>
      <c r="DW28" s="1558" t="str">
        <f>MID(SUVAHAVUJ!AF84,9,1)</f>
        <v xml:space="preserve"> </v>
      </c>
      <c r="DX28" s="1558"/>
      <c r="DY28" s="1558"/>
      <c r="DZ28" s="1558"/>
      <c r="EA28" s="1558"/>
      <c r="EB28" s="1558"/>
      <c r="EC28" s="1558" t="str">
        <f>MID(SUVAHAVUJ!AF84,10,1)</f>
        <v xml:space="preserve"> </v>
      </c>
      <c r="ED28" s="1558"/>
      <c r="EE28" s="1558"/>
      <c r="EF28" s="1558"/>
      <c r="EG28" s="1558"/>
      <c r="EH28" s="1509" t="str">
        <f>MID(SUVAHAVUJ!AF84,11,1)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MID(SUVAHAVUJ!AG84,1,1)</f>
        <v xml:space="preserve"> </v>
      </c>
      <c r="EQ28" s="1509"/>
      <c r="ER28" s="1509"/>
      <c r="ES28" s="1509"/>
      <c r="ET28" s="1509"/>
      <c r="EU28" s="1509"/>
      <c r="EV28" s="1509" t="str">
        <f>MID(SUVAHAVUJ!AG84,2,1)</f>
        <v xml:space="preserve"> </v>
      </c>
      <c r="EW28" s="1509"/>
      <c r="EX28" s="1509"/>
      <c r="EY28" s="1509"/>
      <c r="EZ28" s="1509"/>
      <c r="FA28" s="1509" t="str">
        <f>MID(SUVAHAVUJ!AG84,3,1)</f>
        <v xml:space="preserve"> </v>
      </c>
      <c r="FB28" s="1509"/>
      <c r="FC28" s="1509"/>
      <c r="FD28" s="1509"/>
      <c r="FE28" s="1509"/>
      <c r="FF28" s="1509"/>
      <c r="FG28" s="1509" t="str">
        <f>MID(SUVAHAVUJ!AG84,4,1)</f>
        <v xml:space="preserve"> </v>
      </c>
      <c r="FH28" s="1509"/>
      <c r="FI28" s="1509"/>
      <c r="FJ28" s="1509"/>
      <c r="FK28" s="1509"/>
      <c r="FL28" s="1516" t="str">
        <f>MID(SUVAHAVUJ!AG84,5,1)</f>
        <v xml:space="preserve"> </v>
      </c>
      <c r="FM28" s="1516"/>
      <c r="FN28" s="1516"/>
      <c r="FO28" s="1516"/>
      <c r="FP28" s="1516"/>
      <c r="FQ28" s="1516"/>
      <c r="FR28" s="1516" t="str">
        <f>MID(SUVAHAVUJ!AG84,6,1)</f>
        <v xml:space="preserve"> </v>
      </c>
      <c r="FS28" s="1516"/>
      <c r="FT28" s="1516"/>
      <c r="FU28" s="1516"/>
      <c r="FV28" s="1516"/>
      <c r="FW28" s="1556" t="str">
        <f>MID(SUVAHAVUJ!AG84,7,1)</f>
        <v xml:space="preserve"> </v>
      </c>
      <c r="FX28" s="1556"/>
      <c r="FY28" s="1556"/>
      <c r="FZ28" s="1556"/>
      <c r="GA28" s="1556"/>
      <c r="GB28" s="1556"/>
      <c r="GC28" s="1556" t="str">
        <f>MID(SUVAHAVUJ!AG84,8,1)</f>
        <v xml:space="preserve"> </v>
      </c>
      <c r="GD28" s="1556"/>
      <c r="GE28" s="1556"/>
      <c r="GF28" s="1556"/>
      <c r="GG28" s="1556"/>
      <c r="GH28" s="1556" t="str">
        <f>MID(SUVAHAVUJ!AG84,9,1)</f>
        <v xml:space="preserve"> </v>
      </c>
      <c r="GI28" s="1556"/>
      <c r="GJ28" s="1556"/>
      <c r="GK28" s="1556"/>
      <c r="GL28" s="1556"/>
      <c r="GM28" s="1556"/>
      <c r="GN28" s="1556" t="str">
        <f>MID(SUVAHAVUJ!AG84,10,1)</f>
        <v xml:space="preserve"> </v>
      </c>
      <c r="GO28" s="1556"/>
      <c r="GP28" s="1556"/>
      <c r="GQ28" s="1556"/>
      <c r="GR28" s="1556"/>
      <c r="GS28" s="1556" t="str">
        <f>MID(SUVAHAVUJ!AG84,11,1)</f>
        <v>0</v>
      </c>
      <c r="GT28" s="1556"/>
      <c r="GU28" s="1556"/>
      <c r="GV28" s="1556"/>
      <c r="GW28" s="1557"/>
    </row>
    <row r="29" spans="2:205" s="691" customFormat="1" ht="21.6" customHeight="1">
      <c r="B29" s="1559" t="s">
        <v>2500</v>
      </c>
      <c r="C29" s="1560"/>
      <c r="D29" s="1560"/>
      <c r="E29" s="1560"/>
      <c r="F29" s="1560"/>
      <c r="G29" s="1560"/>
      <c r="H29" s="1560"/>
      <c r="I29" s="1560"/>
      <c r="J29" s="1560"/>
      <c r="K29" s="1561"/>
      <c r="L29" s="1570" t="s">
        <v>2733</v>
      </c>
      <c r="M29" s="1571"/>
      <c r="N29" s="1571"/>
      <c r="O29" s="1571"/>
      <c r="P29" s="1571"/>
      <c r="Q29" s="1571"/>
      <c r="R29" s="1571"/>
      <c r="S29" s="1571"/>
      <c r="T29" s="1571"/>
      <c r="U29" s="1571"/>
      <c r="V29" s="1571"/>
      <c r="W29" s="1571"/>
      <c r="X29" s="1571"/>
      <c r="Y29" s="1571"/>
      <c r="Z29" s="1571"/>
      <c r="AA29" s="1571"/>
      <c r="AB29" s="1571"/>
      <c r="AC29" s="1571"/>
      <c r="AD29" s="1571"/>
      <c r="AE29" s="1571"/>
      <c r="AF29" s="1571"/>
      <c r="AG29" s="1571"/>
      <c r="AH29" s="1571"/>
      <c r="AI29" s="1571"/>
      <c r="AJ29" s="1571"/>
      <c r="AK29" s="1571"/>
      <c r="AL29" s="1571"/>
      <c r="AM29" s="1571"/>
      <c r="AN29" s="1571"/>
      <c r="AO29" s="1571"/>
      <c r="AP29" s="1571"/>
      <c r="AQ29" s="1571" t="s">
        <v>778</v>
      </c>
      <c r="AR29" s="1571"/>
      <c r="AS29" s="1571"/>
      <c r="AT29" s="1571"/>
      <c r="AU29" s="1571"/>
      <c r="AV29" s="1571"/>
      <c r="AW29" s="1571"/>
      <c r="AX29" s="1571"/>
      <c r="AY29" s="1571"/>
      <c r="AZ29" s="1571"/>
      <c r="BA29" s="1571" t="str">
        <f>MID(SUVAHAVUJ!AD70,1,1)</f>
        <v xml:space="preserve"> </v>
      </c>
      <c r="BB29" s="1571"/>
      <c r="BC29" s="1571"/>
      <c r="BD29" s="1571"/>
      <c r="BE29" s="1571"/>
      <c r="BF29" s="1571"/>
      <c r="BG29" s="1571" t="str">
        <f>MID(SUVAHAVUJ!AD70,2,1)</f>
        <v xml:space="preserve"> </v>
      </c>
      <c r="BH29" s="1571"/>
      <c r="BI29" s="1571"/>
      <c r="BJ29" s="1571"/>
      <c r="BK29" s="1571"/>
      <c r="BL29" s="1571" t="str">
        <f>MID(SUVAHAVUJ!AD70,3,1)</f>
        <v xml:space="preserve"> </v>
      </c>
      <c r="BM29" s="1571"/>
      <c r="BN29" s="1571"/>
      <c r="BO29" s="1571"/>
      <c r="BP29" s="1571"/>
      <c r="BQ29" s="1571"/>
      <c r="BR29" s="1571" t="str">
        <f>MID(SUVAHAVUJ!AD70,4,1)</f>
        <v xml:space="preserve"> </v>
      </c>
      <c r="BS29" s="1571"/>
      <c r="BT29" s="1571"/>
      <c r="BU29" s="1571"/>
      <c r="BV29" s="1571"/>
      <c r="BW29" s="1572" t="s">
        <v>2331</v>
      </c>
      <c r="BX29" s="1573"/>
      <c r="BY29" s="1573"/>
      <c r="BZ29" s="1573"/>
      <c r="CA29" s="1573"/>
      <c r="CB29" s="1573"/>
      <c r="CC29" s="1573" t="str">
        <f>MID(SUVAHAVUJ!AD70,6,1)</f>
        <v xml:space="preserve"> </v>
      </c>
      <c r="CD29" s="1574"/>
      <c r="CE29" s="1509" t="str">
        <f>MID(SUVAHAVUJ!AF85,1,1)</f>
        <v xml:space="preserve"> </v>
      </c>
      <c r="CF29" s="1509"/>
      <c r="CG29" s="1509"/>
      <c r="CH29" s="1509"/>
      <c r="CI29" s="1509"/>
      <c r="CJ29" s="1509" t="str">
        <f>MID(SUVAHAVUJ!AF85,2,1)</f>
        <v xml:space="preserve"> </v>
      </c>
      <c r="CK29" s="1509"/>
      <c r="CL29" s="1509"/>
      <c r="CM29" s="1509"/>
      <c r="CN29" s="1509"/>
      <c r="CO29" s="1509"/>
      <c r="CP29" s="1509" t="str">
        <f>MID(SUVAHAVUJ!AF85,3,1)</f>
        <v xml:space="preserve"> </v>
      </c>
      <c r="CQ29" s="1509"/>
      <c r="CR29" s="1509"/>
      <c r="CS29" s="1509"/>
      <c r="CT29" s="1509"/>
      <c r="CU29" s="1509" t="str">
        <f>MID(SUVAHAVUJ!AF85,4,1)</f>
        <v xml:space="preserve"> </v>
      </c>
      <c r="CV29" s="1509"/>
      <c r="CW29" s="1509"/>
      <c r="CX29" s="1509"/>
      <c r="CY29" s="1509"/>
      <c r="CZ29" s="1509"/>
      <c r="DA29" s="1509" t="str">
        <f>MID(SUVAHAVUJ!AF85,5,1)</f>
        <v xml:space="preserve"> </v>
      </c>
      <c r="DB29" s="1509"/>
      <c r="DC29" s="1509"/>
      <c r="DD29" s="1509"/>
      <c r="DE29" s="1509"/>
      <c r="DF29" s="1509" t="str">
        <f>MID(SUVAHAVUJ!AF85,6,1)</f>
        <v xml:space="preserve"> </v>
      </c>
      <c r="DG29" s="1509"/>
      <c r="DH29" s="1509"/>
      <c r="DI29" s="1509"/>
      <c r="DJ29" s="1509"/>
      <c r="DK29" s="1509"/>
      <c r="DL29" s="1509" t="str">
        <f>MID(SUVAHAVUJ!AF85,7,1)</f>
        <v xml:space="preserve"> </v>
      </c>
      <c r="DM29" s="1509"/>
      <c r="DN29" s="1509"/>
      <c r="DO29" s="1509"/>
      <c r="DP29" s="1509"/>
      <c r="DQ29" s="1509"/>
      <c r="DR29" s="1509" t="str">
        <f>MID(SUVAHAVUJ!AF85,8,1)</f>
        <v xml:space="preserve"> </v>
      </c>
      <c r="DS29" s="1509"/>
      <c r="DT29" s="1509"/>
      <c r="DU29" s="1509"/>
      <c r="DV29" s="1509"/>
      <c r="DW29" s="1558" t="str">
        <f>MID(SUVAHAVUJ!AF85,9,1)</f>
        <v xml:space="preserve"> </v>
      </c>
      <c r="DX29" s="1558"/>
      <c r="DY29" s="1558"/>
      <c r="DZ29" s="1558"/>
      <c r="EA29" s="1558"/>
      <c r="EB29" s="1558"/>
      <c r="EC29" s="1558" t="str">
        <f>MID(SUVAHAVUJ!AF85,10,1)</f>
        <v xml:space="preserve"> </v>
      </c>
      <c r="ED29" s="1558"/>
      <c r="EE29" s="1558"/>
      <c r="EF29" s="1558"/>
      <c r="EG29" s="1558"/>
      <c r="EH29" s="1509" t="str">
        <f>MID(SUVAHAVUJ!AF85,11,1)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MID(SUVAHAVUJ!AG85,1,1)</f>
        <v xml:space="preserve"> </v>
      </c>
      <c r="EQ29" s="1509"/>
      <c r="ER29" s="1509"/>
      <c r="ES29" s="1509"/>
      <c r="ET29" s="1509"/>
      <c r="EU29" s="1509"/>
      <c r="EV29" s="1509" t="str">
        <f>MID(SUVAHAVUJ!AG85,2,1)</f>
        <v xml:space="preserve"> </v>
      </c>
      <c r="EW29" s="1509"/>
      <c r="EX29" s="1509"/>
      <c r="EY29" s="1509"/>
      <c r="EZ29" s="1509"/>
      <c r="FA29" s="1509" t="str">
        <f>MID(SUVAHAVUJ!AG85,3,1)</f>
        <v xml:space="preserve"> </v>
      </c>
      <c r="FB29" s="1509"/>
      <c r="FC29" s="1509"/>
      <c r="FD29" s="1509"/>
      <c r="FE29" s="1509"/>
      <c r="FF29" s="1509"/>
      <c r="FG29" s="1509" t="str">
        <f>MID(SUVAHAVUJ!AG85,4,1)</f>
        <v xml:space="preserve"> </v>
      </c>
      <c r="FH29" s="1509"/>
      <c r="FI29" s="1509"/>
      <c r="FJ29" s="1509"/>
      <c r="FK29" s="1509"/>
      <c r="FL29" s="1516" t="str">
        <f>MID(SUVAHAVUJ!AG85,5,1)</f>
        <v xml:space="preserve"> </v>
      </c>
      <c r="FM29" s="1516"/>
      <c r="FN29" s="1516"/>
      <c r="FO29" s="1516"/>
      <c r="FP29" s="1516"/>
      <c r="FQ29" s="1516"/>
      <c r="FR29" s="1516" t="str">
        <f>MID(SUVAHAVUJ!AG85,6,1)</f>
        <v xml:space="preserve"> </v>
      </c>
      <c r="FS29" s="1516"/>
      <c r="FT29" s="1516"/>
      <c r="FU29" s="1516"/>
      <c r="FV29" s="1516"/>
      <c r="FW29" s="1556" t="str">
        <f>MID(SUVAHAVUJ!AG85,7,1)</f>
        <v xml:space="preserve"> </v>
      </c>
      <c r="FX29" s="1556"/>
      <c r="FY29" s="1556"/>
      <c r="FZ29" s="1556"/>
      <c r="GA29" s="1556"/>
      <c r="GB29" s="1556"/>
      <c r="GC29" s="1556" t="str">
        <f>MID(SUVAHAVUJ!AG85,8,1)</f>
        <v xml:space="preserve"> </v>
      </c>
      <c r="GD29" s="1556"/>
      <c r="GE29" s="1556"/>
      <c r="GF29" s="1556"/>
      <c r="GG29" s="1556"/>
      <c r="GH29" s="1556" t="str">
        <f>MID(SUVAHAVUJ!AG85,9,1)</f>
        <v xml:space="preserve"> </v>
      </c>
      <c r="GI29" s="1556"/>
      <c r="GJ29" s="1556"/>
      <c r="GK29" s="1556"/>
      <c r="GL29" s="1556"/>
      <c r="GM29" s="1556"/>
      <c r="GN29" s="1556" t="str">
        <f>MID(SUVAHAVUJ!AG85,10,1)</f>
        <v xml:space="preserve"> </v>
      </c>
      <c r="GO29" s="1556"/>
      <c r="GP29" s="1556"/>
      <c r="GQ29" s="1556"/>
      <c r="GR29" s="1556"/>
      <c r="GS29" s="1556" t="str">
        <f>MID(SUVAHAVUJ!AG85,11,1)</f>
        <v>0</v>
      </c>
      <c r="GT29" s="1556"/>
      <c r="GU29" s="1556"/>
      <c r="GV29" s="1556"/>
      <c r="GW29" s="1557"/>
    </row>
    <row r="30" spans="2:205" ht="21.6" customHeight="1">
      <c r="B30" s="1559" t="s">
        <v>2503</v>
      </c>
      <c r="C30" s="1560"/>
      <c r="D30" s="1560"/>
      <c r="E30" s="1560"/>
      <c r="F30" s="1560"/>
      <c r="G30" s="1560"/>
      <c r="H30" s="1560"/>
      <c r="I30" s="1560"/>
      <c r="J30" s="1560"/>
      <c r="K30" s="1561"/>
      <c r="L30" s="1570" t="s">
        <v>3431</v>
      </c>
      <c r="M30" s="1571"/>
      <c r="N30" s="1571"/>
      <c r="O30" s="1571"/>
      <c r="P30" s="1571"/>
      <c r="Q30" s="1571"/>
      <c r="R30" s="1571"/>
      <c r="S30" s="1571"/>
      <c r="T30" s="1571"/>
      <c r="U30" s="1571"/>
      <c r="V30" s="1571"/>
      <c r="W30" s="1571"/>
      <c r="X30" s="1571"/>
      <c r="Y30" s="1571"/>
      <c r="Z30" s="1571"/>
      <c r="AA30" s="1571"/>
      <c r="AB30" s="1571"/>
      <c r="AC30" s="1571"/>
      <c r="AD30" s="1571"/>
      <c r="AE30" s="1571"/>
      <c r="AF30" s="1571"/>
      <c r="AG30" s="1571"/>
      <c r="AH30" s="1571"/>
      <c r="AI30" s="1571"/>
      <c r="AJ30" s="1571"/>
      <c r="AK30" s="1571"/>
      <c r="AL30" s="1571"/>
      <c r="AM30" s="1571"/>
      <c r="AN30" s="1571"/>
      <c r="AO30" s="1571"/>
      <c r="AP30" s="1571"/>
      <c r="AQ30" s="1571"/>
      <c r="AR30" s="1571"/>
      <c r="AS30" s="1571"/>
      <c r="AT30" s="1571"/>
      <c r="AU30" s="1571"/>
      <c r="AV30" s="1571"/>
      <c r="AW30" s="1571"/>
      <c r="AX30" s="1571"/>
      <c r="AY30" s="1571"/>
      <c r="AZ30" s="1571"/>
      <c r="BA30" s="1571" t="str">
        <f>MID(SUVAHAVUJ!AF70,1,1)</f>
        <v xml:space="preserve"> </v>
      </c>
      <c r="BB30" s="1571"/>
      <c r="BC30" s="1571"/>
      <c r="BD30" s="1571"/>
      <c r="BE30" s="1571"/>
      <c r="BF30" s="1571"/>
      <c r="BG30" s="1571" t="str">
        <f>MID(SUVAHAVUJ!AF70,2,1)</f>
        <v xml:space="preserve"> </v>
      </c>
      <c r="BH30" s="1571"/>
      <c r="BI30" s="1571"/>
      <c r="BJ30" s="1571"/>
      <c r="BK30" s="1571"/>
      <c r="BL30" s="1571" t="str">
        <f>MID(SUVAHAVUJ!AF70,3,1)</f>
        <v xml:space="preserve"> </v>
      </c>
      <c r="BM30" s="1571"/>
      <c r="BN30" s="1571"/>
      <c r="BO30" s="1571"/>
      <c r="BP30" s="1571"/>
      <c r="BQ30" s="1571"/>
      <c r="BR30" s="1571" t="str">
        <f>MID(SUVAHAVUJ!AF70,4,1)</f>
        <v xml:space="preserve"> </v>
      </c>
      <c r="BS30" s="1571"/>
      <c r="BT30" s="1571"/>
      <c r="BU30" s="1571"/>
      <c r="BV30" s="1571"/>
      <c r="BW30" s="1572" t="s">
        <v>2332</v>
      </c>
      <c r="BX30" s="1573"/>
      <c r="BY30" s="1573"/>
      <c r="BZ30" s="1573"/>
      <c r="CA30" s="1573"/>
      <c r="CB30" s="1573"/>
      <c r="CC30" s="1573" t="str">
        <f>MID(SUVAHAVUJ!AF70,6,1)</f>
        <v xml:space="preserve"> </v>
      </c>
      <c r="CD30" s="1574"/>
      <c r="CE30" s="1509" t="str">
        <f>MID(SUVAHAVUJ!AF86,1,1)</f>
        <v xml:space="preserve"> </v>
      </c>
      <c r="CF30" s="1509"/>
      <c r="CG30" s="1509"/>
      <c r="CH30" s="1509"/>
      <c r="CI30" s="1509"/>
      <c r="CJ30" s="1509" t="str">
        <f>MID(SUVAHAVUJ!AF86,2,1)</f>
        <v xml:space="preserve"> </v>
      </c>
      <c r="CK30" s="1509"/>
      <c r="CL30" s="1509"/>
      <c r="CM30" s="1509"/>
      <c r="CN30" s="1509"/>
      <c r="CO30" s="1509"/>
      <c r="CP30" s="1509" t="str">
        <f>MID(SUVAHAVUJ!AF86,3,1)</f>
        <v xml:space="preserve"> </v>
      </c>
      <c r="CQ30" s="1509"/>
      <c r="CR30" s="1509"/>
      <c r="CS30" s="1509"/>
      <c r="CT30" s="1509"/>
      <c r="CU30" s="1509" t="str">
        <f>MID(SUVAHAVUJ!AF86,4,1)</f>
        <v xml:space="preserve"> </v>
      </c>
      <c r="CV30" s="1509"/>
      <c r="CW30" s="1509"/>
      <c r="CX30" s="1509"/>
      <c r="CY30" s="1509"/>
      <c r="CZ30" s="1509"/>
      <c r="DA30" s="1509" t="str">
        <f>MID(SUVAHAVUJ!AF86,5,1)</f>
        <v xml:space="preserve"> </v>
      </c>
      <c r="DB30" s="1509"/>
      <c r="DC30" s="1509"/>
      <c r="DD30" s="1509"/>
      <c r="DE30" s="1509"/>
      <c r="DF30" s="1509" t="str">
        <f>MID(SUVAHAVUJ!AF86,6,1)</f>
        <v xml:space="preserve"> </v>
      </c>
      <c r="DG30" s="1509"/>
      <c r="DH30" s="1509"/>
      <c r="DI30" s="1509"/>
      <c r="DJ30" s="1509"/>
      <c r="DK30" s="1509"/>
      <c r="DL30" s="1509" t="str">
        <f>MID(SUVAHAVUJ!AF86,7,1)</f>
        <v xml:space="preserve"> </v>
      </c>
      <c r="DM30" s="1509"/>
      <c r="DN30" s="1509"/>
      <c r="DO30" s="1509"/>
      <c r="DP30" s="1509"/>
      <c r="DQ30" s="1509"/>
      <c r="DR30" s="1509" t="str">
        <f>MID(SUVAHAVUJ!AF86,8,1)</f>
        <v xml:space="preserve"> </v>
      </c>
      <c r="DS30" s="1509"/>
      <c r="DT30" s="1509"/>
      <c r="DU30" s="1509"/>
      <c r="DV30" s="1509"/>
      <c r="DW30" s="1558" t="str">
        <f>MID(SUVAHAVUJ!AF86,9,1)</f>
        <v xml:space="preserve"> </v>
      </c>
      <c r="DX30" s="1558"/>
      <c r="DY30" s="1558"/>
      <c r="DZ30" s="1558"/>
      <c r="EA30" s="1558"/>
      <c r="EB30" s="1558"/>
      <c r="EC30" s="1558" t="str">
        <f>MID(SUVAHAVUJ!AF86,10,1)</f>
        <v xml:space="preserve"> </v>
      </c>
      <c r="ED30" s="1558"/>
      <c r="EE30" s="1558"/>
      <c r="EF30" s="1558"/>
      <c r="EG30" s="1558"/>
      <c r="EH30" s="1509" t="str">
        <f>MID(SUVAHAVUJ!AF86,11,1)</f>
        <v>0</v>
      </c>
      <c r="EI30" s="1509"/>
      <c r="EJ30" s="1509"/>
      <c r="EK30" s="1509"/>
      <c r="EL30" s="1509"/>
      <c r="EM30" s="1525"/>
      <c r="EN30" s="711"/>
      <c r="EO30" s="708"/>
      <c r="EP30" s="1509" t="str">
        <f>MID(SUVAHAVUJ!AG86,1,1)</f>
        <v xml:space="preserve"> </v>
      </c>
      <c r="EQ30" s="1509"/>
      <c r="ER30" s="1509"/>
      <c r="ES30" s="1509"/>
      <c r="ET30" s="1509"/>
      <c r="EU30" s="1509"/>
      <c r="EV30" s="1509" t="str">
        <f>MID(SUVAHAVUJ!AG86,2,1)</f>
        <v xml:space="preserve"> </v>
      </c>
      <c r="EW30" s="1509"/>
      <c r="EX30" s="1509"/>
      <c r="EY30" s="1509"/>
      <c r="EZ30" s="1509"/>
      <c r="FA30" s="1509" t="str">
        <f>MID(SUVAHAVUJ!AG86,3,1)</f>
        <v xml:space="preserve"> </v>
      </c>
      <c r="FB30" s="1509"/>
      <c r="FC30" s="1509"/>
      <c r="FD30" s="1509"/>
      <c r="FE30" s="1509"/>
      <c r="FF30" s="1509"/>
      <c r="FG30" s="1509" t="str">
        <f>MID(SUVAHAVUJ!AG86,4,1)</f>
        <v xml:space="preserve"> </v>
      </c>
      <c r="FH30" s="1509"/>
      <c r="FI30" s="1509"/>
      <c r="FJ30" s="1509"/>
      <c r="FK30" s="1509"/>
      <c r="FL30" s="1516" t="str">
        <f>MID(SUVAHAVUJ!AG86,5,1)</f>
        <v xml:space="preserve"> </v>
      </c>
      <c r="FM30" s="1516"/>
      <c r="FN30" s="1516"/>
      <c r="FO30" s="1516"/>
      <c r="FP30" s="1516"/>
      <c r="FQ30" s="1516"/>
      <c r="FR30" s="1516" t="str">
        <f>MID(SUVAHAVUJ!AG86,6,1)</f>
        <v xml:space="preserve"> </v>
      </c>
      <c r="FS30" s="1516"/>
      <c r="FT30" s="1516"/>
      <c r="FU30" s="1516"/>
      <c r="FV30" s="1516"/>
      <c r="FW30" s="1556" t="str">
        <f>MID(SUVAHAVUJ!AG86,7,1)</f>
        <v xml:space="preserve"> </v>
      </c>
      <c r="FX30" s="1556"/>
      <c r="FY30" s="1556"/>
      <c r="FZ30" s="1556"/>
      <c r="GA30" s="1556"/>
      <c r="GB30" s="1556"/>
      <c r="GC30" s="1556" t="str">
        <f>MID(SUVAHAVUJ!AG86,8,1)</f>
        <v xml:space="preserve"> </v>
      </c>
      <c r="GD30" s="1556"/>
      <c r="GE30" s="1556"/>
      <c r="GF30" s="1556"/>
      <c r="GG30" s="1556"/>
      <c r="GH30" s="1556" t="str">
        <f>MID(SUVAHAVUJ!AG86,9,1)</f>
        <v xml:space="preserve"> </v>
      </c>
      <c r="GI30" s="1556"/>
      <c r="GJ30" s="1556"/>
      <c r="GK30" s="1556"/>
      <c r="GL30" s="1556"/>
      <c r="GM30" s="1556"/>
      <c r="GN30" s="1556" t="str">
        <f>MID(SUVAHAVUJ!AG86,10,1)</f>
        <v xml:space="preserve"> </v>
      </c>
      <c r="GO30" s="1556"/>
      <c r="GP30" s="1556"/>
      <c r="GQ30" s="1556"/>
      <c r="GR30" s="1556"/>
      <c r="GS30" s="1556" t="str">
        <f>MID(SUVAHAVUJ!AG86,11,1)</f>
        <v>0</v>
      </c>
      <c r="GT30" s="1556"/>
      <c r="GU30" s="1556"/>
      <c r="GV30" s="1556"/>
      <c r="GW30" s="1557"/>
    </row>
    <row r="31" spans="2:205" s="691" customFormat="1" ht="21.6" customHeight="1">
      <c r="B31" s="1575" t="s">
        <v>2520</v>
      </c>
      <c r="C31" s="1576"/>
      <c r="D31" s="1576"/>
      <c r="E31" s="1576"/>
      <c r="F31" s="1576"/>
      <c r="G31" s="1576"/>
      <c r="H31" s="1576"/>
      <c r="I31" s="1576"/>
      <c r="J31" s="1576"/>
      <c r="K31" s="1577"/>
      <c r="L31" s="1578" t="s">
        <v>851</v>
      </c>
      <c r="M31" s="1579"/>
      <c r="N31" s="1579"/>
      <c r="O31" s="1579"/>
      <c r="P31" s="1579"/>
      <c r="Q31" s="1579"/>
      <c r="R31" s="1579"/>
      <c r="S31" s="1579"/>
      <c r="T31" s="1579"/>
      <c r="U31" s="1579"/>
      <c r="V31" s="1579"/>
      <c r="W31" s="1579"/>
      <c r="X31" s="1579"/>
      <c r="Y31" s="1579"/>
      <c r="Z31" s="1579"/>
      <c r="AA31" s="1579"/>
      <c r="AB31" s="1579"/>
      <c r="AC31" s="1579"/>
      <c r="AD31" s="1579"/>
      <c r="AE31" s="1579"/>
      <c r="AF31" s="1579"/>
      <c r="AG31" s="1579"/>
      <c r="AH31" s="1579"/>
      <c r="AI31" s="1579"/>
      <c r="AJ31" s="1579"/>
      <c r="AK31" s="1579"/>
      <c r="AL31" s="1579"/>
      <c r="AM31" s="1579"/>
      <c r="AN31" s="1579"/>
      <c r="AO31" s="1579"/>
      <c r="AP31" s="1579"/>
      <c r="AQ31" s="1579" t="s">
        <v>789</v>
      </c>
      <c r="AR31" s="1579"/>
      <c r="AS31" s="1579"/>
      <c r="AT31" s="1579"/>
      <c r="AU31" s="1579"/>
      <c r="AV31" s="1579"/>
      <c r="AW31" s="1579"/>
      <c r="AX31" s="1579"/>
      <c r="AY31" s="1579"/>
      <c r="AZ31" s="1579"/>
      <c r="BA31" s="1579" t="str">
        <f>MID(SUVAHAVUJ!AD71,1,1)</f>
        <v xml:space="preserve"> </v>
      </c>
      <c r="BB31" s="1579"/>
      <c r="BC31" s="1579"/>
      <c r="BD31" s="1579"/>
      <c r="BE31" s="1579"/>
      <c r="BF31" s="1579"/>
      <c r="BG31" s="1579" t="str">
        <f>MID(SUVAHAVUJ!AD71,2,1)</f>
        <v xml:space="preserve"> </v>
      </c>
      <c r="BH31" s="1579"/>
      <c r="BI31" s="1579"/>
      <c r="BJ31" s="1579"/>
      <c r="BK31" s="1579"/>
      <c r="BL31" s="1579" t="str">
        <f>MID(SUVAHAVUJ!AD71,3,1)</f>
        <v xml:space="preserve"> </v>
      </c>
      <c r="BM31" s="1579"/>
      <c r="BN31" s="1579"/>
      <c r="BO31" s="1579"/>
      <c r="BP31" s="1579"/>
      <c r="BQ31" s="1579"/>
      <c r="BR31" s="1579" t="str">
        <f>MID(SUVAHAVUJ!AD71,4,1)</f>
        <v xml:space="preserve"> </v>
      </c>
      <c r="BS31" s="1579"/>
      <c r="BT31" s="1579"/>
      <c r="BU31" s="1579"/>
      <c r="BV31" s="1579"/>
      <c r="BW31" s="1580" t="s">
        <v>2333</v>
      </c>
      <c r="BX31" s="1581"/>
      <c r="BY31" s="1581"/>
      <c r="BZ31" s="1581"/>
      <c r="CA31" s="1581"/>
      <c r="CB31" s="1581"/>
      <c r="CC31" s="1581" t="str">
        <f>MID(SUVAHAVUJ!AD71,6,1)</f>
        <v xml:space="preserve"> </v>
      </c>
      <c r="CD31" s="1582"/>
      <c r="CE31" s="1509" t="str">
        <f>MID(SUVAHAVUJ!AF87,1,1)</f>
        <v xml:space="preserve"> </v>
      </c>
      <c r="CF31" s="1509"/>
      <c r="CG31" s="1509"/>
      <c r="CH31" s="1509"/>
      <c r="CI31" s="1509"/>
      <c r="CJ31" s="1509" t="str">
        <f>MID(SUVAHAVUJ!AF87,2,1)</f>
        <v xml:space="preserve"> </v>
      </c>
      <c r="CK31" s="1509"/>
      <c r="CL31" s="1509"/>
      <c r="CM31" s="1509"/>
      <c r="CN31" s="1509"/>
      <c r="CO31" s="1509"/>
      <c r="CP31" s="1509" t="str">
        <f>MID(SUVAHAVUJ!AF87,3,1)</f>
        <v xml:space="preserve"> </v>
      </c>
      <c r="CQ31" s="1509"/>
      <c r="CR31" s="1509"/>
      <c r="CS31" s="1509"/>
      <c r="CT31" s="1509"/>
      <c r="CU31" s="1509" t="str">
        <f>MID(SUVAHAVUJ!AF87,4,1)</f>
        <v xml:space="preserve"> </v>
      </c>
      <c r="CV31" s="1509"/>
      <c r="CW31" s="1509"/>
      <c r="CX31" s="1509"/>
      <c r="CY31" s="1509"/>
      <c r="CZ31" s="1509"/>
      <c r="DA31" s="1509" t="str">
        <f>MID(SUVAHAVUJ!AF87,5,1)</f>
        <v xml:space="preserve"> </v>
      </c>
      <c r="DB31" s="1509"/>
      <c r="DC31" s="1509"/>
      <c r="DD31" s="1509"/>
      <c r="DE31" s="1509"/>
      <c r="DF31" s="1509" t="str">
        <f>MID(SUVAHAVUJ!AF87,6,1)</f>
        <v xml:space="preserve"> </v>
      </c>
      <c r="DG31" s="1509"/>
      <c r="DH31" s="1509"/>
      <c r="DI31" s="1509"/>
      <c r="DJ31" s="1509"/>
      <c r="DK31" s="1509"/>
      <c r="DL31" s="1509" t="str">
        <f>MID(SUVAHAVUJ!AF87,7,1)</f>
        <v xml:space="preserve"> </v>
      </c>
      <c r="DM31" s="1509"/>
      <c r="DN31" s="1509"/>
      <c r="DO31" s="1509"/>
      <c r="DP31" s="1509"/>
      <c r="DQ31" s="1509"/>
      <c r="DR31" s="1509" t="str">
        <f>MID(SUVAHAVUJ!AF87,8,1)</f>
        <v xml:space="preserve"> </v>
      </c>
      <c r="DS31" s="1509"/>
      <c r="DT31" s="1509"/>
      <c r="DU31" s="1509"/>
      <c r="DV31" s="1509"/>
      <c r="DW31" s="1558" t="str">
        <f>MID(SUVAHAVUJ!AF87,9,1)</f>
        <v xml:space="preserve"> </v>
      </c>
      <c r="DX31" s="1558"/>
      <c r="DY31" s="1558"/>
      <c r="DZ31" s="1558"/>
      <c r="EA31" s="1558"/>
      <c r="EB31" s="1558"/>
      <c r="EC31" s="1558" t="str">
        <f>MID(SUVAHAVUJ!AF87,10,1)</f>
        <v xml:space="preserve"> </v>
      </c>
      <c r="ED31" s="1558"/>
      <c r="EE31" s="1558"/>
      <c r="EF31" s="1558"/>
      <c r="EG31" s="1558"/>
      <c r="EH31" s="1509" t="str">
        <f>MID(SUVAHAVUJ!AF87,11,1)</f>
        <v>0</v>
      </c>
      <c r="EI31" s="1509"/>
      <c r="EJ31" s="1509"/>
      <c r="EK31" s="1509"/>
      <c r="EL31" s="1509"/>
      <c r="EM31" s="1525"/>
      <c r="EN31" s="711"/>
      <c r="EO31" s="708"/>
      <c r="EP31" s="1509" t="str">
        <f>MID(SUVAHAVUJ!AG87,1,1)</f>
        <v xml:space="preserve"> </v>
      </c>
      <c r="EQ31" s="1509"/>
      <c r="ER31" s="1509"/>
      <c r="ES31" s="1509"/>
      <c r="ET31" s="1509"/>
      <c r="EU31" s="1509"/>
      <c r="EV31" s="1509" t="str">
        <f>MID(SUVAHAVUJ!AG87,2,1)</f>
        <v xml:space="preserve"> </v>
      </c>
      <c r="EW31" s="1509"/>
      <c r="EX31" s="1509"/>
      <c r="EY31" s="1509"/>
      <c r="EZ31" s="1509"/>
      <c r="FA31" s="1509" t="str">
        <f>MID(SUVAHAVUJ!AG87,3,1)</f>
        <v xml:space="preserve"> </v>
      </c>
      <c r="FB31" s="1509"/>
      <c r="FC31" s="1509"/>
      <c r="FD31" s="1509"/>
      <c r="FE31" s="1509"/>
      <c r="FF31" s="1509"/>
      <c r="FG31" s="1509" t="str">
        <f>MID(SUVAHAVUJ!AG87,4,1)</f>
        <v xml:space="preserve"> </v>
      </c>
      <c r="FH31" s="1509"/>
      <c r="FI31" s="1509"/>
      <c r="FJ31" s="1509"/>
      <c r="FK31" s="1509"/>
      <c r="FL31" s="1516" t="str">
        <f>MID(SUVAHAVUJ!AG87,5,1)</f>
        <v xml:space="preserve"> </v>
      </c>
      <c r="FM31" s="1516"/>
      <c r="FN31" s="1516"/>
      <c r="FO31" s="1516"/>
      <c r="FP31" s="1516"/>
      <c r="FQ31" s="1516"/>
      <c r="FR31" s="1516" t="str">
        <f>MID(SUVAHAVUJ!AG87,6,1)</f>
        <v xml:space="preserve"> </v>
      </c>
      <c r="FS31" s="1516"/>
      <c r="FT31" s="1516"/>
      <c r="FU31" s="1516"/>
      <c r="FV31" s="1516"/>
      <c r="FW31" s="1556" t="str">
        <f>MID(SUVAHAVUJ!AG87,7,1)</f>
        <v xml:space="preserve"> </v>
      </c>
      <c r="FX31" s="1556"/>
      <c r="FY31" s="1556"/>
      <c r="FZ31" s="1556"/>
      <c r="GA31" s="1556"/>
      <c r="GB31" s="1556"/>
      <c r="GC31" s="1556" t="str">
        <f>MID(SUVAHAVUJ!AG87,8,1)</f>
        <v xml:space="preserve"> </v>
      </c>
      <c r="GD31" s="1556"/>
      <c r="GE31" s="1556"/>
      <c r="GF31" s="1556"/>
      <c r="GG31" s="1556"/>
      <c r="GH31" s="1556" t="str">
        <f>MID(SUVAHAVUJ!AG87,9,1)</f>
        <v xml:space="preserve"> </v>
      </c>
      <c r="GI31" s="1556"/>
      <c r="GJ31" s="1556"/>
      <c r="GK31" s="1556"/>
      <c r="GL31" s="1556"/>
      <c r="GM31" s="1556"/>
      <c r="GN31" s="1556" t="str">
        <f>MID(SUVAHAVUJ!AG87,10,1)</f>
        <v xml:space="preserve"> </v>
      </c>
      <c r="GO31" s="1556"/>
      <c r="GP31" s="1556"/>
      <c r="GQ31" s="1556"/>
      <c r="GR31" s="1556"/>
      <c r="GS31" s="1556" t="str">
        <f>MID(SUVAHAVUJ!AG87,11,1)</f>
        <v>0</v>
      </c>
      <c r="GT31" s="1556"/>
      <c r="GU31" s="1556"/>
      <c r="GV31" s="1556"/>
      <c r="GW31" s="1557"/>
    </row>
    <row r="32" spans="2:205" ht="21.6" customHeight="1">
      <c r="B32" s="1575" t="s">
        <v>2553</v>
      </c>
      <c r="C32" s="1576"/>
      <c r="D32" s="1576"/>
      <c r="E32" s="1576"/>
      <c r="F32" s="1576"/>
      <c r="G32" s="1576"/>
      <c r="H32" s="1576"/>
      <c r="I32" s="1576"/>
      <c r="J32" s="1576"/>
      <c r="K32" s="1577"/>
      <c r="L32" s="1578" t="s">
        <v>853</v>
      </c>
      <c r="M32" s="1579"/>
      <c r="N32" s="1579"/>
      <c r="O32" s="1579"/>
      <c r="P32" s="1579"/>
      <c r="Q32" s="1579"/>
      <c r="R32" s="1579"/>
      <c r="S32" s="1579"/>
      <c r="T32" s="1579"/>
      <c r="U32" s="1579"/>
      <c r="V32" s="1579"/>
      <c r="W32" s="1579"/>
      <c r="X32" s="1579"/>
      <c r="Y32" s="1579"/>
      <c r="Z32" s="1579"/>
      <c r="AA32" s="1579"/>
      <c r="AB32" s="1579"/>
      <c r="AC32" s="1579"/>
      <c r="AD32" s="1579"/>
      <c r="AE32" s="1579"/>
      <c r="AF32" s="1579"/>
      <c r="AG32" s="1579"/>
      <c r="AH32" s="1579"/>
      <c r="AI32" s="1579"/>
      <c r="AJ32" s="1579"/>
      <c r="AK32" s="1579"/>
      <c r="AL32" s="1579"/>
      <c r="AM32" s="1579"/>
      <c r="AN32" s="1579"/>
      <c r="AO32" s="1579"/>
      <c r="AP32" s="1579"/>
      <c r="AQ32" s="1579"/>
      <c r="AR32" s="1579"/>
      <c r="AS32" s="1579"/>
      <c r="AT32" s="1579"/>
      <c r="AU32" s="1579"/>
      <c r="AV32" s="1579"/>
      <c r="AW32" s="1579"/>
      <c r="AX32" s="1579"/>
      <c r="AY32" s="1579"/>
      <c r="AZ32" s="1579"/>
      <c r="BA32" s="1579" t="str">
        <f>MID(SUVAHAVUJ!AF71,1,1)</f>
        <v xml:space="preserve"> </v>
      </c>
      <c r="BB32" s="1579"/>
      <c r="BC32" s="1579"/>
      <c r="BD32" s="1579"/>
      <c r="BE32" s="1579"/>
      <c r="BF32" s="1579"/>
      <c r="BG32" s="1579" t="str">
        <f>MID(SUVAHAVUJ!AF71,2,1)</f>
        <v xml:space="preserve"> </v>
      </c>
      <c r="BH32" s="1579"/>
      <c r="BI32" s="1579"/>
      <c r="BJ32" s="1579"/>
      <c r="BK32" s="1579"/>
      <c r="BL32" s="1579" t="str">
        <f>MID(SUVAHAVUJ!AF71,3,1)</f>
        <v xml:space="preserve"> </v>
      </c>
      <c r="BM32" s="1579"/>
      <c r="BN32" s="1579"/>
      <c r="BO32" s="1579"/>
      <c r="BP32" s="1579"/>
      <c r="BQ32" s="1579"/>
      <c r="BR32" s="1579" t="str">
        <f>MID(SUVAHAVUJ!AF71,4,1)</f>
        <v xml:space="preserve"> </v>
      </c>
      <c r="BS32" s="1579"/>
      <c r="BT32" s="1579"/>
      <c r="BU32" s="1579"/>
      <c r="BV32" s="1579"/>
      <c r="BW32" s="1580" t="s">
        <v>2334</v>
      </c>
      <c r="BX32" s="1581"/>
      <c r="BY32" s="1581"/>
      <c r="BZ32" s="1581"/>
      <c r="CA32" s="1581"/>
      <c r="CB32" s="1581"/>
      <c r="CC32" s="1581" t="str">
        <f>MID(SUVAHAVUJ!AF71,6,1)</f>
        <v xml:space="preserve"> </v>
      </c>
      <c r="CD32" s="1582"/>
      <c r="CE32" s="1509" t="str">
        <f>MID(SUVAHAVUJ!AF88,1,1)</f>
        <v xml:space="preserve"> </v>
      </c>
      <c r="CF32" s="1509"/>
      <c r="CG32" s="1509"/>
      <c r="CH32" s="1509"/>
      <c r="CI32" s="1509"/>
      <c r="CJ32" s="1509" t="str">
        <f>MID(SUVAHAVUJ!AF88,2,1)</f>
        <v xml:space="preserve"> </v>
      </c>
      <c r="CK32" s="1509"/>
      <c r="CL32" s="1509"/>
      <c r="CM32" s="1509"/>
      <c r="CN32" s="1509"/>
      <c r="CO32" s="1509"/>
      <c r="CP32" s="1509" t="str">
        <f>MID(SUVAHAVUJ!AF88,3,1)</f>
        <v xml:space="preserve"> </v>
      </c>
      <c r="CQ32" s="1509"/>
      <c r="CR32" s="1509"/>
      <c r="CS32" s="1509"/>
      <c r="CT32" s="1509"/>
      <c r="CU32" s="1509" t="str">
        <f>MID(SUVAHAVUJ!AF88,4,1)</f>
        <v xml:space="preserve"> </v>
      </c>
      <c r="CV32" s="1509"/>
      <c r="CW32" s="1509"/>
      <c r="CX32" s="1509"/>
      <c r="CY32" s="1509"/>
      <c r="CZ32" s="1509"/>
      <c r="DA32" s="1509" t="str">
        <f>MID(SUVAHAVUJ!AF88,5,1)</f>
        <v xml:space="preserve"> </v>
      </c>
      <c r="DB32" s="1509"/>
      <c r="DC32" s="1509"/>
      <c r="DD32" s="1509"/>
      <c r="DE32" s="1509"/>
      <c r="DF32" s="1509" t="str">
        <f>MID(SUVAHAVUJ!AF88,6,1)</f>
        <v xml:space="preserve"> </v>
      </c>
      <c r="DG32" s="1509"/>
      <c r="DH32" s="1509"/>
      <c r="DI32" s="1509"/>
      <c r="DJ32" s="1509"/>
      <c r="DK32" s="1509"/>
      <c r="DL32" s="1509" t="str">
        <f>MID(SUVAHAVUJ!AF88,7,1)</f>
        <v xml:space="preserve"> </v>
      </c>
      <c r="DM32" s="1509"/>
      <c r="DN32" s="1509"/>
      <c r="DO32" s="1509"/>
      <c r="DP32" s="1509"/>
      <c r="DQ32" s="1509"/>
      <c r="DR32" s="1509" t="str">
        <f>MID(SUVAHAVUJ!AF88,8,1)</f>
        <v xml:space="preserve"> </v>
      </c>
      <c r="DS32" s="1509"/>
      <c r="DT32" s="1509"/>
      <c r="DU32" s="1509"/>
      <c r="DV32" s="1509"/>
      <c r="DW32" s="1558" t="str">
        <f>MID(SUVAHAVUJ!AF88,9,1)</f>
        <v xml:space="preserve"> </v>
      </c>
      <c r="DX32" s="1558"/>
      <c r="DY32" s="1558"/>
      <c r="DZ32" s="1558"/>
      <c r="EA32" s="1558"/>
      <c r="EB32" s="1558"/>
      <c r="EC32" s="1558" t="str">
        <f>MID(SUVAHAVUJ!AF88,10,1)</f>
        <v xml:space="preserve"> </v>
      </c>
      <c r="ED32" s="1558"/>
      <c r="EE32" s="1558"/>
      <c r="EF32" s="1558"/>
      <c r="EG32" s="1558"/>
      <c r="EH32" s="1509" t="str">
        <f>MID(SUVAHAVUJ!AF88,11,1)</f>
        <v>0</v>
      </c>
      <c r="EI32" s="1509"/>
      <c r="EJ32" s="1509"/>
      <c r="EK32" s="1509"/>
      <c r="EL32" s="1509"/>
      <c r="EM32" s="1525"/>
      <c r="EN32" s="711"/>
      <c r="EO32" s="708"/>
      <c r="EP32" s="1509" t="str">
        <f>MID(SUVAHAVUJ!AG88,1,1)</f>
        <v xml:space="preserve"> </v>
      </c>
      <c r="EQ32" s="1509"/>
      <c r="ER32" s="1509"/>
      <c r="ES32" s="1509"/>
      <c r="ET32" s="1509"/>
      <c r="EU32" s="1509"/>
      <c r="EV32" s="1509" t="str">
        <f>MID(SUVAHAVUJ!AG88,2,1)</f>
        <v xml:space="preserve"> </v>
      </c>
      <c r="EW32" s="1509"/>
      <c r="EX32" s="1509"/>
      <c r="EY32" s="1509"/>
      <c r="EZ32" s="1509"/>
      <c r="FA32" s="1509" t="str">
        <f>MID(SUVAHAVUJ!AG88,3,1)</f>
        <v xml:space="preserve"> </v>
      </c>
      <c r="FB32" s="1509"/>
      <c r="FC32" s="1509"/>
      <c r="FD32" s="1509"/>
      <c r="FE32" s="1509"/>
      <c r="FF32" s="1509"/>
      <c r="FG32" s="1509" t="str">
        <f>MID(SUVAHAVUJ!AG88,4,1)</f>
        <v xml:space="preserve"> </v>
      </c>
      <c r="FH32" s="1509"/>
      <c r="FI32" s="1509"/>
      <c r="FJ32" s="1509"/>
      <c r="FK32" s="1509"/>
      <c r="FL32" s="1516" t="str">
        <f>MID(SUVAHAVUJ!AG88,5,1)</f>
        <v xml:space="preserve"> </v>
      </c>
      <c r="FM32" s="1516"/>
      <c r="FN32" s="1516"/>
      <c r="FO32" s="1516"/>
      <c r="FP32" s="1516"/>
      <c r="FQ32" s="1516"/>
      <c r="FR32" s="1516" t="str">
        <f>MID(SUVAHAVUJ!AG88,6,1)</f>
        <v xml:space="preserve"> </v>
      </c>
      <c r="FS32" s="1516"/>
      <c r="FT32" s="1516"/>
      <c r="FU32" s="1516"/>
      <c r="FV32" s="1516"/>
      <c r="FW32" s="1556" t="str">
        <f>MID(SUVAHAVUJ!AG88,7,1)</f>
        <v xml:space="preserve"> </v>
      </c>
      <c r="FX32" s="1556"/>
      <c r="FY32" s="1556"/>
      <c r="FZ32" s="1556"/>
      <c r="GA32" s="1556"/>
      <c r="GB32" s="1556"/>
      <c r="GC32" s="1556" t="str">
        <f>MID(SUVAHAVUJ!AG88,8,1)</f>
        <v xml:space="preserve"> </v>
      </c>
      <c r="GD32" s="1556"/>
      <c r="GE32" s="1556"/>
      <c r="GF32" s="1556"/>
      <c r="GG32" s="1556"/>
      <c r="GH32" s="1556" t="str">
        <f>MID(SUVAHAVUJ!AG88,9,1)</f>
        <v xml:space="preserve"> </v>
      </c>
      <c r="GI32" s="1556"/>
      <c r="GJ32" s="1556"/>
      <c r="GK32" s="1556"/>
      <c r="GL32" s="1556"/>
      <c r="GM32" s="1556"/>
      <c r="GN32" s="1556" t="str">
        <f>MID(SUVAHAVUJ!AG88,10,1)</f>
        <v xml:space="preserve"> </v>
      </c>
      <c r="GO32" s="1556"/>
      <c r="GP32" s="1556"/>
      <c r="GQ32" s="1556"/>
      <c r="GR32" s="1556"/>
      <c r="GS32" s="1556" t="str">
        <f>MID(SUVAHAVUJ!AG88,11,1)</f>
        <v>0</v>
      </c>
      <c r="GT32" s="1556"/>
      <c r="GU32" s="1556"/>
      <c r="GV32" s="1556"/>
      <c r="GW32" s="1557"/>
    </row>
    <row r="33" spans="1:205" s="691" customFormat="1" ht="21.6" customHeight="1">
      <c r="B33" s="1575" t="s">
        <v>2743</v>
      </c>
      <c r="C33" s="1576"/>
      <c r="D33" s="1576"/>
      <c r="E33" s="1576"/>
      <c r="F33" s="1576"/>
      <c r="G33" s="1576"/>
      <c r="H33" s="1576"/>
      <c r="I33" s="1576"/>
      <c r="J33" s="1576"/>
      <c r="K33" s="1577"/>
      <c r="L33" s="1578" t="s">
        <v>2335</v>
      </c>
      <c r="M33" s="1579"/>
      <c r="N33" s="1579"/>
      <c r="O33" s="1579"/>
      <c r="P33" s="1579"/>
      <c r="Q33" s="1579"/>
      <c r="R33" s="1579"/>
      <c r="S33" s="1579"/>
      <c r="T33" s="1579"/>
      <c r="U33" s="1579"/>
      <c r="V33" s="1579"/>
      <c r="W33" s="1579"/>
      <c r="X33" s="1579"/>
      <c r="Y33" s="1579"/>
      <c r="Z33" s="1579"/>
      <c r="AA33" s="1579"/>
      <c r="AB33" s="1579"/>
      <c r="AC33" s="1579"/>
      <c r="AD33" s="1579"/>
      <c r="AE33" s="1579"/>
      <c r="AF33" s="1579"/>
      <c r="AG33" s="1579"/>
      <c r="AH33" s="1579"/>
      <c r="AI33" s="1579"/>
      <c r="AJ33" s="1579"/>
      <c r="AK33" s="1579"/>
      <c r="AL33" s="1579"/>
      <c r="AM33" s="1579"/>
      <c r="AN33" s="1579"/>
      <c r="AO33" s="1579"/>
      <c r="AP33" s="1579"/>
      <c r="AQ33" s="1579" t="s">
        <v>804</v>
      </c>
      <c r="AR33" s="1579"/>
      <c r="AS33" s="1579"/>
      <c r="AT33" s="1579"/>
      <c r="AU33" s="1579"/>
      <c r="AV33" s="1579"/>
      <c r="AW33" s="1579"/>
      <c r="AX33" s="1579"/>
      <c r="AY33" s="1579"/>
      <c r="AZ33" s="1579"/>
      <c r="BA33" s="1579" t="str">
        <f>MID(SUVAHAVUJ!AD72,1,1)</f>
        <v xml:space="preserve"> </v>
      </c>
      <c r="BB33" s="1579"/>
      <c r="BC33" s="1579"/>
      <c r="BD33" s="1579"/>
      <c r="BE33" s="1579"/>
      <c r="BF33" s="1579"/>
      <c r="BG33" s="1579" t="str">
        <f>MID(SUVAHAVUJ!AD72,2,1)</f>
        <v xml:space="preserve"> </v>
      </c>
      <c r="BH33" s="1579"/>
      <c r="BI33" s="1579"/>
      <c r="BJ33" s="1579"/>
      <c r="BK33" s="1579"/>
      <c r="BL33" s="1579" t="str">
        <f>MID(SUVAHAVUJ!AD72,3,1)</f>
        <v xml:space="preserve"> </v>
      </c>
      <c r="BM33" s="1579"/>
      <c r="BN33" s="1579"/>
      <c r="BO33" s="1579"/>
      <c r="BP33" s="1579"/>
      <c r="BQ33" s="1579"/>
      <c r="BR33" s="1579" t="str">
        <f>MID(SUVAHAVUJ!AD72,4,1)</f>
        <v xml:space="preserve"> </v>
      </c>
      <c r="BS33" s="1579"/>
      <c r="BT33" s="1579"/>
      <c r="BU33" s="1579"/>
      <c r="BV33" s="1579"/>
      <c r="BW33" s="1580" t="s">
        <v>2336</v>
      </c>
      <c r="BX33" s="1581"/>
      <c r="BY33" s="1581"/>
      <c r="BZ33" s="1581"/>
      <c r="CA33" s="1581"/>
      <c r="CB33" s="1581"/>
      <c r="CC33" s="1581" t="str">
        <f>MID(SUVAHAVUJ!AD72,6,1)</f>
        <v xml:space="preserve"> </v>
      </c>
      <c r="CD33" s="1582"/>
      <c r="CE33" s="1509" t="str">
        <f>MID(SUVAHAVUJ!AF89,1,1)</f>
        <v xml:space="preserve"> </v>
      </c>
      <c r="CF33" s="1509"/>
      <c r="CG33" s="1509"/>
      <c r="CH33" s="1509"/>
      <c r="CI33" s="1509"/>
      <c r="CJ33" s="1509" t="str">
        <f>MID(SUVAHAVUJ!AF89,2,1)</f>
        <v xml:space="preserve"> </v>
      </c>
      <c r="CK33" s="1509"/>
      <c r="CL33" s="1509"/>
      <c r="CM33" s="1509"/>
      <c r="CN33" s="1509"/>
      <c r="CO33" s="1509"/>
      <c r="CP33" s="1509" t="str">
        <f>MID(SUVAHAVUJ!AF89,3,1)</f>
        <v xml:space="preserve"> </v>
      </c>
      <c r="CQ33" s="1509"/>
      <c r="CR33" s="1509"/>
      <c r="CS33" s="1509"/>
      <c r="CT33" s="1509"/>
      <c r="CU33" s="1509" t="str">
        <f>MID(SUVAHAVUJ!AF89,4,1)</f>
        <v xml:space="preserve"> </v>
      </c>
      <c r="CV33" s="1509"/>
      <c r="CW33" s="1509"/>
      <c r="CX33" s="1509"/>
      <c r="CY33" s="1509"/>
      <c r="CZ33" s="1509"/>
      <c r="DA33" s="1509" t="str">
        <f>MID(SUVAHAVUJ!AF89,5,1)</f>
        <v xml:space="preserve"> </v>
      </c>
      <c r="DB33" s="1509"/>
      <c r="DC33" s="1509"/>
      <c r="DD33" s="1509"/>
      <c r="DE33" s="1509"/>
      <c r="DF33" s="1509" t="str">
        <f>MID(SUVAHAVUJ!AF89,6,1)</f>
        <v xml:space="preserve"> </v>
      </c>
      <c r="DG33" s="1509"/>
      <c r="DH33" s="1509"/>
      <c r="DI33" s="1509"/>
      <c r="DJ33" s="1509"/>
      <c r="DK33" s="1509"/>
      <c r="DL33" s="1509" t="str">
        <f>MID(SUVAHAVUJ!AF89,7,1)</f>
        <v xml:space="preserve"> </v>
      </c>
      <c r="DM33" s="1509"/>
      <c r="DN33" s="1509"/>
      <c r="DO33" s="1509"/>
      <c r="DP33" s="1509"/>
      <c r="DQ33" s="1509"/>
      <c r="DR33" s="1509" t="str">
        <f>MID(SUVAHAVUJ!AF89,8,1)</f>
        <v xml:space="preserve"> </v>
      </c>
      <c r="DS33" s="1509"/>
      <c r="DT33" s="1509"/>
      <c r="DU33" s="1509"/>
      <c r="DV33" s="1509"/>
      <c r="DW33" s="1558" t="str">
        <f>MID(SUVAHAVUJ!AF89,9,1)</f>
        <v xml:space="preserve"> </v>
      </c>
      <c r="DX33" s="1558"/>
      <c r="DY33" s="1558"/>
      <c r="DZ33" s="1558"/>
      <c r="EA33" s="1558"/>
      <c r="EB33" s="1558"/>
      <c r="EC33" s="1558" t="str">
        <f>MID(SUVAHAVUJ!AF89,10,1)</f>
        <v xml:space="preserve"> </v>
      </c>
      <c r="ED33" s="1558"/>
      <c r="EE33" s="1558"/>
      <c r="EF33" s="1558"/>
      <c r="EG33" s="1558"/>
      <c r="EH33" s="1509" t="str">
        <f>MID(SUVAHAVUJ!AF89,11,1)</f>
        <v>0</v>
      </c>
      <c r="EI33" s="1509"/>
      <c r="EJ33" s="1509"/>
      <c r="EK33" s="1509"/>
      <c r="EL33" s="1509"/>
      <c r="EM33" s="1525"/>
      <c r="EN33" s="711"/>
      <c r="EO33" s="708"/>
      <c r="EP33" s="1509" t="str">
        <f>MID(SUVAHAVUJ!AG89,1,1)</f>
        <v xml:space="preserve"> </v>
      </c>
      <c r="EQ33" s="1509"/>
      <c r="ER33" s="1509"/>
      <c r="ES33" s="1509"/>
      <c r="ET33" s="1509"/>
      <c r="EU33" s="1509"/>
      <c r="EV33" s="1509" t="str">
        <f>MID(SUVAHAVUJ!AG89,2,1)</f>
        <v xml:space="preserve"> </v>
      </c>
      <c r="EW33" s="1509"/>
      <c r="EX33" s="1509"/>
      <c r="EY33" s="1509"/>
      <c r="EZ33" s="1509"/>
      <c r="FA33" s="1509" t="str">
        <f>MID(SUVAHAVUJ!AG89,3,1)</f>
        <v xml:space="preserve"> </v>
      </c>
      <c r="FB33" s="1509"/>
      <c r="FC33" s="1509"/>
      <c r="FD33" s="1509"/>
      <c r="FE33" s="1509"/>
      <c r="FF33" s="1509"/>
      <c r="FG33" s="1509" t="str">
        <f>MID(SUVAHAVUJ!AG89,4,1)</f>
        <v xml:space="preserve"> </v>
      </c>
      <c r="FH33" s="1509"/>
      <c r="FI33" s="1509"/>
      <c r="FJ33" s="1509"/>
      <c r="FK33" s="1509"/>
      <c r="FL33" s="1516" t="str">
        <f>MID(SUVAHAVUJ!AG89,5,1)</f>
        <v xml:space="preserve"> </v>
      </c>
      <c r="FM33" s="1516"/>
      <c r="FN33" s="1516"/>
      <c r="FO33" s="1516"/>
      <c r="FP33" s="1516"/>
      <c r="FQ33" s="1516"/>
      <c r="FR33" s="1516" t="str">
        <f>MID(SUVAHAVUJ!AG89,6,1)</f>
        <v xml:space="preserve"> </v>
      </c>
      <c r="FS33" s="1516"/>
      <c r="FT33" s="1516"/>
      <c r="FU33" s="1516"/>
      <c r="FV33" s="1516"/>
      <c r="FW33" s="1556" t="str">
        <f>MID(SUVAHAVUJ!AG89,7,1)</f>
        <v xml:space="preserve"> </v>
      </c>
      <c r="FX33" s="1556"/>
      <c r="FY33" s="1556"/>
      <c r="FZ33" s="1556"/>
      <c r="GA33" s="1556"/>
      <c r="GB33" s="1556"/>
      <c r="GC33" s="1556" t="str">
        <f>MID(SUVAHAVUJ!AG89,8,1)</f>
        <v xml:space="preserve"> </v>
      </c>
      <c r="GD33" s="1556"/>
      <c r="GE33" s="1556"/>
      <c r="GF33" s="1556"/>
      <c r="GG33" s="1556"/>
      <c r="GH33" s="1556" t="str">
        <f>MID(SUVAHAVUJ!AG89,9,1)</f>
        <v xml:space="preserve"> </v>
      </c>
      <c r="GI33" s="1556"/>
      <c r="GJ33" s="1556"/>
      <c r="GK33" s="1556"/>
      <c r="GL33" s="1556"/>
      <c r="GM33" s="1556"/>
      <c r="GN33" s="1556" t="str">
        <f>MID(SUVAHAVUJ!AG89,10,1)</f>
        <v xml:space="preserve"> </v>
      </c>
      <c r="GO33" s="1556"/>
      <c r="GP33" s="1556"/>
      <c r="GQ33" s="1556"/>
      <c r="GR33" s="1556"/>
      <c r="GS33" s="1556" t="str">
        <f>MID(SUVAHAVUJ!AG89,11,1)</f>
        <v>0</v>
      </c>
      <c r="GT33" s="1556"/>
      <c r="GU33" s="1556"/>
      <c r="GV33" s="1556"/>
      <c r="GW33" s="1557"/>
    </row>
    <row r="34" spans="1:205" ht="21.6" customHeight="1">
      <c r="B34" s="1567" t="s">
        <v>2746</v>
      </c>
      <c r="C34" s="1568"/>
      <c r="D34" s="1568"/>
      <c r="E34" s="1568"/>
      <c r="F34" s="1568"/>
      <c r="G34" s="1568"/>
      <c r="H34" s="1568"/>
      <c r="I34" s="1568"/>
      <c r="J34" s="1568"/>
      <c r="K34" s="1569"/>
      <c r="L34" s="1570" t="s">
        <v>3432</v>
      </c>
      <c r="M34" s="1571"/>
      <c r="N34" s="1571"/>
      <c r="O34" s="1571"/>
      <c r="P34" s="1571"/>
      <c r="Q34" s="1571"/>
      <c r="R34" s="1571"/>
      <c r="S34" s="1571"/>
      <c r="T34" s="1571"/>
      <c r="U34" s="1571"/>
      <c r="V34" s="1571"/>
      <c r="W34" s="1571"/>
      <c r="X34" s="1571"/>
      <c r="Y34" s="1571"/>
      <c r="Z34" s="1571"/>
      <c r="AA34" s="1571"/>
      <c r="AB34" s="1571"/>
      <c r="AC34" s="1571"/>
      <c r="AD34" s="1571"/>
      <c r="AE34" s="1571"/>
      <c r="AF34" s="1571"/>
      <c r="AG34" s="1571"/>
      <c r="AH34" s="1571"/>
      <c r="AI34" s="1571"/>
      <c r="AJ34" s="1571"/>
      <c r="AK34" s="1571"/>
      <c r="AL34" s="1571"/>
      <c r="AM34" s="1571"/>
      <c r="AN34" s="1571"/>
      <c r="AO34" s="1571"/>
      <c r="AP34" s="1571"/>
      <c r="AQ34" s="1571"/>
      <c r="AR34" s="1571"/>
      <c r="AS34" s="1571"/>
      <c r="AT34" s="1571"/>
      <c r="AU34" s="1571"/>
      <c r="AV34" s="1571"/>
      <c r="AW34" s="1571"/>
      <c r="AX34" s="1571"/>
      <c r="AY34" s="1571"/>
      <c r="AZ34" s="1571"/>
      <c r="BA34" s="1571" t="str">
        <f>MID(SUVAHAVUJ!AF72,1,1)</f>
        <v xml:space="preserve"> </v>
      </c>
      <c r="BB34" s="1571"/>
      <c r="BC34" s="1571"/>
      <c r="BD34" s="1571"/>
      <c r="BE34" s="1571"/>
      <c r="BF34" s="1571"/>
      <c r="BG34" s="1571" t="str">
        <f>MID(SUVAHAVUJ!AF72,2,1)</f>
        <v xml:space="preserve"> </v>
      </c>
      <c r="BH34" s="1571"/>
      <c r="BI34" s="1571"/>
      <c r="BJ34" s="1571"/>
      <c r="BK34" s="1571"/>
      <c r="BL34" s="1571" t="str">
        <f>MID(SUVAHAVUJ!AF72,3,1)</f>
        <v xml:space="preserve"> </v>
      </c>
      <c r="BM34" s="1571"/>
      <c r="BN34" s="1571"/>
      <c r="BO34" s="1571"/>
      <c r="BP34" s="1571"/>
      <c r="BQ34" s="1571"/>
      <c r="BR34" s="1571" t="str">
        <f>MID(SUVAHAVUJ!AF72,4,1)</f>
        <v xml:space="preserve"> </v>
      </c>
      <c r="BS34" s="1571"/>
      <c r="BT34" s="1571"/>
      <c r="BU34" s="1571"/>
      <c r="BV34" s="1571"/>
      <c r="BW34" s="1572" t="s">
        <v>2337</v>
      </c>
      <c r="BX34" s="1573"/>
      <c r="BY34" s="1573"/>
      <c r="BZ34" s="1573"/>
      <c r="CA34" s="1573"/>
      <c r="CB34" s="1573"/>
      <c r="CC34" s="1573" t="str">
        <f>MID(SUVAHAVUJ!AF72,6,1)</f>
        <v xml:space="preserve"> </v>
      </c>
      <c r="CD34" s="1574"/>
      <c r="CE34" s="1509" t="str">
        <f>MID(SUVAHAVUJ!AF90,1,1)</f>
        <v xml:space="preserve"> </v>
      </c>
      <c r="CF34" s="1509"/>
      <c r="CG34" s="1509"/>
      <c r="CH34" s="1509"/>
      <c r="CI34" s="1509"/>
      <c r="CJ34" s="1509" t="str">
        <f>MID(SUVAHAVUJ!AF90,2,1)</f>
        <v xml:space="preserve"> </v>
      </c>
      <c r="CK34" s="1509"/>
      <c r="CL34" s="1509"/>
      <c r="CM34" s="1509"/>
      <c r="CN34" s="1509"/>
      <c r="CO34" s="1509"/>
      <c r="CP34" s="1509" t="str">
        <f>MID(SUVAHAVUJ!AF90,3,1)</f>
        <v xml:space="preserve"> </v>
      </c>
      <c r="CQ34" s="1509"/>
      <c r="CR34" s="1509"/>
      <c r="CS34" s="1509"/>
      <c r="CT34" s="1509"/>
      <c r="CU34" s="1509" t="str">
        <f>MID(SUVAHAVUJ!AF90,4,1)</f>
        <v xml:space="preserve"> </v>
      </c>
      <c r="CV34" s="1509"/>
      <c r="CW34" s="1509"/>
      <c r="CX34" s="1509"/>
      <c r="CY34" s="1509"/>
      <c r="CZ34" s="1509"/>
      <c r="DA34" s="1509" t="str">
        <f>MID(SUVAHAVUJ!AF90,5,1)</f>
        <v xml:space="preserve"> </v>
      </c>
      <c r="DB34" s="1509"/>
      <c r="DC34" s="1509"/>
      <c r="DD34" s="1509"/>
      <c r="DE34" s="1509"/>
      <c r="DF34" s="1509" t="str">
        <f>MID(SUVAHAVUJ!AF90,6,1)</f>
        <v xml:space="preserve"> </v>
      </c>
      <c r="DG34" s="1509"/>
      <c r="DH34" s="1509"/>
      <c r="DI34" s="1509"/>
      <c r="DJ34" s="1509"/>
      <c r="DK34" s="1509"/>
      <c r="DL34" s="1509" t="str">
        <f>MID(SUVAHAVUJ!AF90,7,1)</f>
        <v xml:space="preserve"> </v>
      </c>
      <c r="DM34" s="1509"/>
      <c r="DN34" s="1509"/>
      <c r="DO34" s="1509"/>
      <c r="DP34" s="1509"/>
      <c r="DQ34" s="1509"/>
      <c r="DR34" s="1509" t="str">
        <f>MID(SUVAHAVUJ!AF90,8,1)</f>
        <v xml:space="preserve"> </v>
      </c>
      <c r="DS34" s="1509"/>
      <c r="DT34" s="1509"/>
      <c r="DU34" s="1509"/>
      <c r="DV34" s="1509"/>
      <c r="DW34" s="1558" t="str">
        <f>MID(SUVAHAVUJ!AF90,9,1)</f>
        <v xml:space="preserve"> </v>
      </c>
      <c r="DX34" s="1558"/>
      <c r="DY34" s="1558"/>
      <c r="DZ34" s="1558"/>
      <c r="EA34" s="1558"/>
      <c r="EB34" s="1558"/>
      <c r="EC34" s="1558" t="str">
        <f>MID(SUVAHAVUJ!AF90,10,1)</f>
        <v xml:space="preserve"> </v>
      </c>
      <c r="ED34" s="1558"/>
      <c r="EE34" s="1558"/>
      <c r="EF34" s="1558"/>
      <c r="EG34" s="1558"/>
      <c r="EH34" s="1509" t="str">
        <f>MID(SUVAHAVUJ!AF90,11,1)</f>
        <v>0</v>
      </c>
      <c r="EI34" s="1509"/>
      <c r="EJ34" s="1509"/>
      <c r="EK34" s="1509"/>
      <c r="EL34" s="1509"/>
      <c r="EM34" s="1525"/>
      <c r="EN34" s="711"/>
      <c r="EO34" s="708"/>
      <c r="EP34" s="1509" t="str">
        <f>MID(SUVAHAVUJ!AG90,1,1)</f>
        <v xml:space="preserve"> </v>
      </c>
      <c r="EQ34" s="1509"/>
      <c r="ER34" s="1509"/>
      <c r="ES34" s="1509"/>
      <c r="ET34" s="1509"/>
      <c r="EU34" s="1509"/>
      <c r="EV34" s="1509" t="str">
        <f>MID(SUVAHAVUJ!AG90,2,1)</f>
        <v xml:space="preserve"> </v>
      </c>
      <c r="EW34" s="1509"/>
      <c r="EX34" s="1509"/>
      <c r="EY34" s="1509"/>
      <c r="EZ34" s="1509"/>
      <c r="FA34" s="1509" t="str">
        <f>MID(SUVAHAVUJ!AG90,3,1)</f>
        <v xml:space="preserve"> </v>
      </c>
      <c r="FB34" s="1509"/>
      <c r="FC34" s="1509"/>
      <c r="FD34" s="1509"/>
      <c r="FE34" s="1509"/>
      <c r="FF34" s="1509"/>
      <c r="FG34" s="1509" t="str">
        <f>MID(SUVAHAVUJ!AG90,4,1)</f>
        <v xml:space="preserve"> </v>
      </c>
      <c r="FH34" s="1509"/>
      <c r="FI34" s="1509"/>
      <c r="FJ34" s="1509"/>
      <c r="FK34" s="1509"/>
      <c r="FL34" s="1516" t="str">
        <f>MID(SUVAHAVUJ!AG90,5,1)</f>
        <v xml:space="preserve"> </v>
      </c>
      <c r="FM34" s="1516"/>
      <c r="FN34" s="1516"/>
      <c r="FO34" s="1516"/>
      <c r="FP34" s="1516"/>
      <c r="FQ34" s="1516"/>
      <c r="FR34" s="1516" t="str">
        <f>MID(SUVAHAVUJ!AG90,6,1)</f>
        <v xml:space="preserve"> </v>
      </c>
      <c r="FS34" s="1516"/>
      <c r="FT34" s="1516"/>
      <c r="FU34" s="1516"/>
      <c r="FV34" s="1516"/>
      <c r="FW34" s="1556" t="str">
        <f>MID(SUVAHAVUJ!AG90,7,1)</f>
        <v xml:space="preserve"> </v>
      </c>
      <c r="FX34" s="1556"/>
      <c r="FY34" s="1556"/>
      <c r="FZ34" s="1556"/>
      <c r="GA34" s="1556"/>
      <c r="GB34" s="1556"/>
      <c r="GC34" s="1556" t="str">
        <f>MID(SUVAHAVUJ!AG90,8,1)</f>
        <v xml:space="preserve"> </v>
      </c>
      <c r="GD34" s="1556"/>
      <c r="GE34" s="1556"/>
      <c r="GF34" s="1556"/>
      <c r="GG34" s="1556"/>
      <c r="GH34" s="1556" t="str">
        <f>MID(SUVAHAVUJ!AG90,9,1)</f>
        <v xml:space="preserve"> </v>
      </c>
      <c r="GI34" s="1556"/>
      <c r="GJ34" s="1556"/>
      <c r="GK34" s="1556"/>
      <c r="GL34" s="1556"/>
      <c r="GM34" s="1556"/>
      <c r="GN34" s="1556" t="str">
        <f>MID(SUVAHAVUJ!AG90,10,1)</f>
        <v xml:space="preserve"> </v>
      </c>
      <c r="GO34" s="1556"/>
      <c r="GP34" s="1556"/>
      <c r="GQ34" s="1556"/>
      <c r="GR34" s="1556"/>
      <c r="GS34" s="1556" t="str">
        <f>MID(SUVAHAVUJ!AG90,11,1)</f>
        <v>0</v>
      </c>
      <c r="GT34" s="1556"/>
      <c r="GU34" s="1556"/>
      <c r="GV34" s="1556"/>
      <c r="GW34" s="1557"/>
    </row>
    <row r="35" spans="1:205" ht="21.6" customHeight="1" thickBot="1">
      <c r="A35" s="691"/>
      <c r="B35" s="1559" t="s">
        <v>2500</v>
      </c>
      <c r="C35" s="1560"/>
      <c r="D35" s="1560"/>
      <c r="E35" s="1560"/>
      <c r="F35" s="1560"/>
      <c r="G35" s="1560"/>
      <c r="H35" s="1560"/>
      <c r="I35" s="1560"/>
      <c r="J35" s="1560"/>
      <c r="K35" s="1561"/>
      <c r="L35" s="1562" t="s">
        <v>3433</v>
      </c>
      <c r="M35" s="1563"/>
      <c r="N35" s="1563"/>
      <c r="O35" s="1563"/>
      <c r="P35" s="1563"/>
      <c r="Q35" s="1563"/>
      <c r="R35" s="1563"/>
      <c r="S35" s="1563"/>
      <c r="T35" s="1563"/>
      <c r="U35" s="1563"/>
      <c r="V35" s="1563"/>
      <c r="W35" s="1563"/>
      <c r="X35" s="1563"/>
      <c r="Y35" s="1563"/>
      <c r="Z35" s="1563"/>
      <c r="AA35" s="1563"/>
      <c r="AB35" s="1563"/>
      <c r="AC35" s="1563"/>
      <c r="AD35" s="1563"/>
      <c r="AE35" s="1563"/>
      <c r="AF35" s="1563"/>
      <c r="AG35" s="1563"/>
      <c r="AH35" s="1563"/>
      <c r="AI35" s="1563"/>
      <c r="AJ35" s="1563"/>
      <c r="AK35" s="1563"/>
      <c r="AL35" s="1563"/>
      <c r="AM35" s="1563"/>
      <c r="AN35" s="1563"/>
      <c r="AO35" s="1563"/>
      <c r="AP35" s="1563"/>
      <c r="AQ35" s="1563"/>
      <c r="AR35" s="1563"/>
      <c r="AS35" s="1563"/>
      <c r="AT35" s="1563"/>
      <c r="AU35" s="1563"/>
      <c r="AV35" s="1563"/>
      <c r="AW35" s="1563"/>
      <c r="AX35" s="1563"/>
      <c r="AY35" s="1563"/>
      <c r="AZ35" s="1563"/>
      <c r="BA35" s="1563"/>
      <c r="BB35" s="1563"/>
      <c r="BC35" s="1563"/>
      <c r="BD35" s="1563"/>
      <c r="BE35" s="1563"/>
      <c r="BF35" s="1563"/>
      <c r="BG35" s="1563"/>
      <c r="BH35" s="1563"/>
      <c r="BI35" s="1563"/>
      <c r="BJ35" s="1563"/>
      <c r="BK35" s="1563"/>
      <c r="BL35" s="1563"/>
      <c r="BM35" s="1563"/>
      <c r="BN35" s="1563"/>
      <c r="BO35" s="1563"/>
      <c r="BP35" s="1563"/>
      <c r="BQ35" s="1563"/>
      <c r="BR35" s="1563"/>
      <c r="BS35" s="1563"/>
      <c r="BT35" s="1563"/>
      <c r="BU35" s="1563"/>
      <c r="BV35" s="1563"/>
      <c r="BW35" s="1564" t="s">
        <v>2338</v>
      </c>
      <c r="BX35" s="1565"/>
      <c r="BY35" s="1565"/>
      <c r="BZ35" s="1565"/>
      <c r="CA35" s="1565"/>
      <c r="CB35" s="1565"/>
      <c r="CC35" s="1565"/>
      <c r="CD35" s="1566"/>
      <c r="CE35" s="1509" t="str">
        <f>MID(SUVAHAVUJ!AF91,1,1)</f>
        <v xml:space="preserve"> </v>
      </c>
      <c r="CF35" s="1509"/>
      <c r="CG35" s="1509"/>
      <c r="CH35" s="1509"/>
      <c r="CI35" s="1509"/>
      <c r="CJ35" s="1509" t="str">
        <f>MID(SUVAHAVUJ!AF91,2,1)</f>
        <v xml:space="preserve"> </v>
      </c>
      <c r="CK35" s="1509"/>
      <c r="CL35" s="1509"/>
      <c r="CM35" s="1509"/>
      <c r="CN35" s="1509"/>
      <c r="CO35" s="1509"/>
      <c r="CP35" s="1509" t="str">
        <f>MID(SUVAHAVUJ!AF91,3,1)</f>
        <v xml:space="preserve"> </v>
      </c>
      <c r="CQ35" s="1509"/>
      <c r="CR35" s="1509"/>
      <c r="CS35" s="1509"/>
      <c r="CT35" s="1509"/>
      <c r="CU35" s="1509" t="str">
        <f>MID(SUVAHAVUJ!AF91,4,1)</f>
        <v xml:space="preserve"> </v>
      </c>
      <c r="CV35" s="1509"/>
      <c r="CW35" s="1509"/>
      <c r="CX35" s="1509"/>
      <c r="CY35" s="1509"/>
      <c r="CZ35" s="1509"/>
      <c r="DA35" s="1509" t="str">
        <f>MID(SUVAHAVUJ!AF91,5,1)</f>
        <v xml:space="preserve"> </v>
      </c>
      <c r="DB35" s="1509"/>
      <c r="DC35" s="1509"/>
      <c r="DD35" s="1509"/>
      <c r="DE35" s="1509"/>
      <c r="DF35" s="1509" t="str">
        <f>MID(SUVAHAVUJ!AF91,6,1)</f>
        <v xml:space="preserve"> </v>
      </c>
      <c r="DG35" s="1509"/>
      <c r="DH35" s="1509"/>
      <c r="DI35" s="1509"/>
      <c r="DJ35" s="1509"/>
      <c r="DK35" s="1509"/>
      <c r="DL35" s="1509" t="str">
        <f>MID(SUVAHAVUJ!AF91,7,1)</f>
        <v xml:space="preserve"> </v>
      </c>
      <c r="DM35" s="1509"/>
      <c r="DN35" s="1509"/>
      <c r="DO35" s="1509"/>
      <c r="DP35" s="1509"/>
      <c r="DQ35" s="1509"/>
      <c r="DR35" s="1509" t="str">
        <f>MID(SUVAHAVUJ!AF91,8,1)</f>
        <v xml:space="preserve"> </v>
      </c>
      <c r="DS35" s="1509"/>
      <c r="DT35" s="1509"/>
      <c r="DU35" s="1509"/>
      <c r="DV35" s="1509"/>
      <c r="DW35" s="1558" t="str">
        <f>MID(SUVAHAVUJ!AF91,9,1)</f>
        <v xml:space="preserve"> </v>
      </c>
      <c r="DX35" s="1558"/>
      <c r="DY35" s="1558"/>
      <c r="DZ35" s="1558"/>
      <c r="EA35" s="1558"/>
      <c r="EB35" s="1558"/>
      <c r="EC35" s="1558" t="str">
        <f>MID(SUVAHAVUJ!AF91,10,1)</f>
        <v xml:space="preserve"> </v>
      </c>
      <c r="ED35" s="1558"/>
      <c r="EE35" s="1558"/>
      <c r="EF35" s="1558"/>
      <c r="EG35" s="1558"/>
      <c r="EH35" s="1509" t="str">
        <f>MID(SUVAHAVUJ!AF91,11,1)</f>
        <v>0</v>
      </c>
      <c r="EI35" s="1509"/>
      <c r="EJ35" s="1509"/>
      <c r="EK35" s="1509"/>
      <c r="EL35" s="1509"/>
      <c r="EM35" s="1525"/>
      <c r="EN35" s="719"/>
      <c r="EO35" s="720"/>
      <c r="EP35" s="1509" t="str">
        <f>MID(SUVAHAVUJ!AG91,1,1)</f>
        <v xml:space="preserve"> </v>
      </c>
      <c r="EQ35" s="1509"/>
      <c r="ER35" s="1509"/>
      <c r="ES35" s="1509"/>
      <c r="ET35" s="1509"/>
      <c r="EU35" s="1509"/>
      <c r="EV35" s="1509" t="str">
        <f>MID(SUVAHAVUJ!AG91,2,1)</f>
        <v xml:space="preserve"> </v>
      </c>
      <c r="EW35" s="1509"/>
      <c r="EX35" s="1509"/>
      <c r="EY35" s="1509"/>
      <c r="EZ35" s="1509"/>
      <c r="FA35" s="1509" t="str">
        <f>MID(SUVAHAVUJ!AG91,3,1)</f>
        <v xml:space="preserve"> </v>
      </c>
      <c r="FB35" s="1509"/>
      <c r="FC35" s="1509"/>
      <c r="FD35" s="1509"/>
      <c r="FE35" s="1509"/>
      <c r="FF35" s="1509"/>
      <c r="FG35" s="1509" t="str">
        <f>MID(SUVAHAVUJ!AG91,4,1)</f>
        <v xml:space="preserve"> </v>
      </c>
      <c r="FH35" s="1509"/>
      <c r="FI35" s="1509"/>
      <c r="FJ35" s="1509"/>
      <c r="FK35" s="1509"/>
      <c r="FL35" s="1516" t="str">
        <f>MID(SUVAHAVUJ!AG91,5,1)</f>
        <v xml:space="preserve"> </v>
      </c>
      <c r="FM35" s="1516"/>
      <c r="FN35" s="1516"/>
      <c r="FO35" s="1516"/>
      <c r="FP35" s="1516"/>
      <c r="FQ35" s="1516"/>
      <c r="FR35" s="1516" t="str">
        <f>MID(SUVAHAVUJ!AG91,6,1)</f>
        <v xml:space="preserve"> </v>
      </c>
      <c r="FS35" s="1516"/>
      <c r="FT35" s="1516"/>
      <c r="FU35" s="1516"/>
      <c r="FV35" s="1516"/>
      <c r="FW35" s="1556" t="str">
        <f>MID(SUVAHAVUJ!AG91,7,1)</f>
        <v xml:space="preserve"> </v>
      </c>
      <c r="FX35" s="1556"/>
      <c r="FY35" s="1556"/>
      <c r="FZ35" s="1556"/>
      <c r="GA35" s="1556"/>
      <c r="GB35" s="1556"/>
      <c r="GC35" s="1556" t="str">
        <f>MID(SUVAHAVUJ!AG91,8,1)</f>
        <v xml:space="preserve"> </v>
      </c>
      <c r="GD35" s="1556"/>
      <c r="GE35" s="1556"/>
      <c r="GF35" s="1556"/>
      <c r="GG35" s="1556"/>
      <c r="GH35" s="1556" t="str">
        <f>MID(SUVAHAVUJ!AG91,9,1)</f>
        <v xml:space="preserve"> </v>
      </c>
      <c r="GI35" s="1556"/>
      <c r="GJ35" s="1556"/>
      <c r="GK35" s="1556"/>
      <c r="GL35" s="1556"/>
      <c r="GM35" s="1556"/>
      <c r="GN35" s="1556" t="str">
        <f>MID(SUVAHAVUJ!AG91,10,1)</f>
        <v xml:space="preserve"> </v>
      </c>
      <c r="GO35" s="1556"/>
      <c r="GP35" s="1556"/>
      <c r="GQ35" s="1556"/>
      <c r="GR35" s="1556"/>
      <c r="GS35" s="1556" t="str">
        <f>MID(SUVAHAVUJ!AG91,11,1)</f>
        <v>0</v>
      </c>
      <c r="GT35" s="1556"/>
      <c r="GU35" s="1556"/>
      <c r="GV35" s="1556"/>
      <c r="GW35" s="1557"/>
    </row>
    <row r="36" spans="1:205" ht="12.75" customHeight="1" thickBot="1">
      <c r="A36" s="712"/>
      <c r="B36" s="712"/>
      <c r="C36" s="712"/>
      <c r="D36" s="712"/>
      <c r="E36" s="712"/>
      <c r="F36" s="712"/>
      <c r="G36" s="712"/>
      <c r="H36" s="712"/>
      <c r="I36" s="712"/>
      <c r="J36" s="712"/>
      <c r="K36" s="712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13"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BR7:BV7"/>
    <mergeCell ref="BW7:CB7"/>
    <mergeCell ref="BR10:BV10"/>
    <mergeCell ref="BW10:CB10"/>
    <mergeCell ref="CC10:CG10"/>
    <mergeCell ref="FR8:FV8"/>
    <mergeCell ref="FW8:GB8"/>
    <mergeCell ref="GC8:GG8"/>
    <mergeCell ref="CS8:CX8"/>
    <mergeCell ref="CY8:DC8"/>
    <mergeCell ref="DD8:DI8"/>
    <mergeCell ref="DJ8:EM8"/>
    <mergeCell ref="EP8:EU8"/>
    <mergeCell ref="EV8:EZ8"/>
    <mergeCell ref="BR9:BV9"/>
    <mergeCell ref="FA8:FF8"/>
    <mergeCell ref="FG8:FK8"/>
    <mergeCell ref="EC9:EG9"/>
    <mergeCell ref="EH9:EM9"/>
    <mergeCell ref="BW9:CB9"/>
    <mergeCell ref="CC9:CG9"/>
    <mergeCell ref="CH9:CM9"/>
    <mergeCell ref="CN9:CR9"/>
    <mergeCell ref="GH8:GM8"/>
    <mergeCell ref="DJ10:EM10"/>
    <mergeCell ref="EP10:EU10"/>
    <mergeCell ref="EV10:EZ10"/>
    <mergeCell ref="FA10:FF10"/>
    <mergeCell ref="FT9:GW9"/>
    <mergeCell ref="EN9:ER9"/>
    <mergeCell ref="ES9:EX9"/>
    <mergeCell ref="EY9:FC9"/>
    <mergeCell ref="FD9:FI9"/>
    <mergeCell ref="FJ9:FN9"/>
    <mergeCell ref="FO9:FS9"/>
    <mergeCell ref="DL9:DQ9"/>
    <mergeCell ref="DR9:DV9"/>
    <mergeCell ref="DW9:EB9"/>
    <mergeCell ref="GN8:GR8"/>
    <mergeCell ref="GS8:GW8"/>
    <mergeCell ref="FL8:FQ8"/>
    <mergeCell ref="GN10:GR10"/>
    <mergeCell ref="GS10:GW10"/>
    <mergeCell ref="FL10:FQ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CH10:CM10"/>
    <mergeCell ref="CN10:CR10"/>
    <mergeCell ref="CS10:CX10"/>
    <mergeCell ref="CC11:CG11"/>
    <mergeCell ref="CH11:CM11"/>
    <mergeCell ref="CN11:CR11"/>
    <mergeCell ref="CS11:CX11"/>
    <mergeCell ref="CY11:DC11"/>
    <mergeCell ref="DD11:DI11"/>
    <mergeCell ref="B9:K10"/>
    <mergeCell ref="L9:AP10"/>
    <mergeCell ref="AQ9:AX10"/>
    <mergeCell ref="CS9:CX9"/>
    <mergeCell ref="CY9:DC9"/>
    <mergeCell ref="DD9:DI9"/>
    <mergeCell ref="BA9:BF9"/>
    <mergeCell ref="BG9:BK9"/>
    <mergeCell ref="BL9:BQ9"/>
    <mergeCell ref="GH10:GM10"/>
    <mergeCell ref="CY10:DC10"/>
    <mergeCell ref="DD10:DI10"/>
    <mergeCell ref="ES11:EX11"/>
    <mergeCell ref="EY11:FC11"/>
    <mergeCell ref="FD11:FI11"/>
    <mergeCell ref="FJ11:FN11"/>
    <mergeCell ref="FO11:FS11"/>
    <mergeCell ref="FT11:GW11"/>
    <mergeCell ref="DL11:DQ11"/>
    <mergeCell ref="DR11:DV11"/>
    <mergeCell ref="DW11:EB11"/>
    <mergeCell ref="EC11:EG11"/>
    <mergeCell ref="EH11:EM11"/>
    <mergeCell ref="EN11:ER11"/>
    <mergeCell ref="FR10:FV10"/>
    <mergeCell ref="FW10:GB10"/>
    <mergeCell ref="GC10:GG10"/>
    <mergeCell ref="BA10:BF10"/>
    <mergeCell ref="BG10:BK10"/>
    <mergeCell ref="BL10:BQ10"/>
    <mergeCell ref="GN12:GR12"/>
    <mergeCell ref="GS12:GW12"/>
    <mergeCell ref="B13:K14"/>
    <mergeCell ref="L13:AP14"/>
    <mergeCell ref="AQ13:AX14"/>
    <mergeCell ref="BA13:BF13"/>
    <mergeCell ref="BG13:BK13"/>
    <mergeCell ref="EP12:EU12"/>
    <mergeCell ref="EV12:EZ12"/>
    <mergeCell ref="FA12:FF12"/>
    <mergeCell ref="FG12:FK12"/>
    <mergeCell ref="FL12:FQ12"/>
    <mergeCell ref="FR12:FV12"/>
    <mergeCell ref="CH12:CM12"/>
    <mergeCell ref="CN12:CR12"/>
    <mergeCell ref="CS12:CX12"/>
    <mergeCell ref="CY12:DC12"/>
    <mergeCell ref="DD12:DI12"/>
    <mergeCell ref="DJ12:EM12"/>
    <mergeCell ref="BA12:BF12"/>
    <mergeCell ref="BG12:BK12"/>
    <mergeCell ref="BL12:BQ12"/>
    <mergeCell ref="BR12:BV12"/>
    <mergeCell ref="BW12:CB12"/>
    <mergeCell ref="BL13:BQ13"/>
    <mergeCell ref="BR13:BV13"/>
    <mergeCell ref="BW13:CB13"/>
    <mergeCell ref="CC13:CG13"/>
    <mergeCell ref="CH13:CM13"/>
    <mergeCell ref="CN13:CR13"/>
    <mergeCell ref="FW12:GB12"/>
    <mergeCell ref="GC12:GG12"/>
    <mergeCell ref="GH12:GM12"/>
    <mergeCell ref="CC12:CG12"/>
    <mergeCell ref="DJ14:EM14"/>
    <mergeCell ref="EP14:EU14"/>
    <mergeCell ref="FJ13:FN13"/>
    <mergeCell ref="FO13:FS13"/>
    <mergeCell ref="FT13:GW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EN13:ER13"/>
    <mergeCell ref="ES13:EX13"/>
    <mergeCell ref="EY13:FC13"/>
    <mergeCell ref="FD13:FI13"/>
    <mergeCell ref="CS13:CX13"/>
    <mergeCell ref="CY13:DC13"/>
    <mergeCell ref="DD13:DI13"/>
    <mergeCell ref="DL13:DQ13"/>
    <mergeCell ref="DR13:DV13"/>
    <mergeCell ref="DW13:EB13"/>
    <mergeCell ref="CC15:CG15"/>
    <mergeCell ref="CH15:CM15"/>
    <mergeCell ref="CN15:CR15"/>
    <mergeCell ref="CS15:CX15"/>
    <mergeCell ref="GC14:GG14"/>
    <mergeCell ref="GH14:GM14"/>
    <mergeCell ref="GN14:GR14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BR15:BV15"/>
    <mergeCell ref="BW15:CB15"/>
    <mergeCell ref="FR16:FV16"/>
    <mergeCell ref="FW16:GB16"/>
    <mergeCell ref="GC16:GG16"/>
    <mergeCell ref="CS16:CX16"/>
    <mergeCell ref="CY16:DC16"/>
    <mergeCell ref="DD16:DI16"/>
    <mergeCell ref="DJ16:EM16"/>
    <mergeCell ref="EP16:EU16"/>
    <mergeCell ref="EV16:EZ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EC17:EG17"/>
    <mergeCell ref="EH17:EM17"/>
    <mergeCell ref="BW17:CB17"/>
    <mergeCell ref="CC17:CG17"/>
    <mergeCell ref="CH17:CM17"/>
    <mergeCell ref="CN17:CR17"/>
    <mergeCell ref="CS17:CX17"/>
    <mergeCell ref="CY17:DC17"/>
    <mergeCell ref="DD17:DI17"/>
    <mergeCell ref="BA18:BF18"/>
    <mergeCell ref="BG18:BK18"/>
    <mergeCell ref="BL18:BQ18"/>
    <mergeCell ref="BR18:BV18"/>
    <mergeCell ref="BW18:CB18"/>
    <mergeCell ref="CC18:CG18"/>
    <mergeCell ref="GH16:GM16"/>
    <mergeCell ref="DJ18:EM18"/>
    <mergeCell ref="EP18:EU18"/>
    <mergeCell ref="EV18:EZ18"/>
    <mergeCell ref="FA18:FF18"/>
    <mergeCell ref="FT17:GW17"/>
    <mergeCell ref="EN17:ER17"/>
    <mergeCell ref="ES17:EX17"/>
    <mergeCell ref="EY17:FC17"/>
    <mergeCell ref="FD17:FI17"/>
    <mergeCell ref="FJ17:FN17"/>
    <mergeCell ref="FO17:FS17"/>
    <mergeCell ref="DL17:DQ17"/>
    <mergeCell ref="DR17:DV17"/>
    <mergeCell ref="DW17:EB17"/>
    <mergeCell ref="GN16:GR16"/>
    <mergeCell ref="GS16:GW16"/>
    <mergeCell ref="FL16:FQ16"/>
    <mergeCell ref="GN18:GR18"/>
    <mergeCell ref="GS18:GW18"/>
    <mergeCell ref="FL18:FQ18"/>
    <mergeCell ref="FR18:FV18"/>
    <mergeCell ref="FW18:GB18"/>
    <mergeCell ref="GC18:GG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BA20:BF20"/>
    <mergeCell ref="BG20:BK20"/>
    <mergeCell ref="BL20:BQ20"/>
    <mergeCell ref="BR20:BV20"/>
    <mergeCell ref="BW20:CB20"/>
    <mergeCell ref="CC20:CG20"/>
    <mergeCell ref="CH18:CM18"/>
    <mergeCell ref="CN18:CR18"/>
    <mergeCell ref="CS18:CX18"/>
    <mergeCell ref="CC19:CG19"/>
    <mergeCell ref="CH19:CM19"/>
    <mergeCell ref="CN19:CR19"/>
    <mergeCell ref="CS19:CX19"/>
    <mergeCell ref="CY19:DC19"/>
    <mergeCell ref="DD19:DI19"/>
    <mergeCell ref="ES21:EX21"/>
    <mergeCell ref="EY21:FC21"/>
    <mergeCell ref="FD21:FI21"/>
    <mergeCell ref="GH18:GM18"/>
    <mergeCell ref="CY18:DC18"/>
    <mergeCell ref="DD18:DI18"/>
    <mergeCell ref="ES19:EX19"/>
    <mergeCell ref="EY19:FC19"/>
    <mergeCell ref="FD19:FI19"/>
    <mergeCell ref="FJ19:FN19"/>
    <mergeCell ref="FO19:FS19"/>
    <mergeCell ref="FT19:GW19"/>
    <mergeCell ref="DL19:DQ19"/>
    <mergeCell ref="DR19:DV19"/>
    <mergeCell ref="DW19:EB19"/>
    <mergeCell ref="EC19:EG19"/>
    <mergeCell ref="EH19:EM19"/>
    <mergeCell ref="EN19:ER19"/>
    <mergeCell ref="GS20:GW20"/>
    <mergeCell ref="FL20:FQ20"/>
    <mergeCell ref="FR20:FV20"/>
    <mergeCell ref="FJ21:FN21"/>
    <mergeCell ref="FO21:FS21"/>
    <mergeCell ref="FT21:GW21"/>
    <mergeCell ref="B21:K22"/>
    <mergeCell ref="L21:AP22"/>
    <mergeCell ref="AQ21:AX22"/>
    <mergeCell ref="BA21:BF21"/>
    <mergeCell ref="BG21:BK21"/>
    <mergeCell ref="FW20:GB20"/>
    <mergeCell ref="GC20:GG20"/>
    <mergeCell ref="GH20:GM20"/>
    <mergeCell ref="GN20:GR20"/>
    <mergeCell ref="GN22:GR22"/>
    <mergeCell ref="BW21:CB21"/>
    <mergeCell ref="CC21:CG21"/>
    <mergeCell ref="CH21:CM21"/>
    <mergeCell ref="EP20:EU20"/>
    <mergeCell ref="EV20:EZ20"/>
    <mergeCell ref="FA20:FF20"/>
    <mergeCell ref="FG20:FK20"/>
    <mergeCell ref="CH20:CM20"/>
    <mergeCell ref="CN20:CR20"/>
    <mergeCell ref="CS20:CX20"/>
    <mergeCell ref="CY20:DC20"/>
    <mergeCell ref="DD20:DI20"/>
    <mergeCell ref="DJ20:EM20"/>
    <mergeCell ref="EN21:ER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CS21:CX21"/>
    <mergeCell ref="CY21:DC21"/>
    <mergeCell ref="DD21:DI21"/>
    <mergeCell ref="DL21:DQ21"/>
    <mergeCell ref="DR21:DV21"/>
    <mergeCell ref="DW21:EB21"/>
    <mergeCell ref="BL21:BQ21"/>
    <mergeCell ref="BR21:BV21"/>
    <mergeCell ref="CN21:CR21"/>
    <mergeCell ref="GS22:GW22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DA25:DE25"/>
    <mergeCell ref="CU25:CZ25"/>
    <mergeCell ref="CP25:CT25"/>
    <mergeCell ref="CJ25:CO25"/>
    <mergeCell ref="CE25:CI25"/>
    <mergeCell ref="FO23:FS23"/>
    <mergeCell ref="FT23:GW23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GS25:GW25"/>
    <mergeCell ref="GN25:GR25"/>
    <mergeCell ref="GH25:GM25"/>
    <mergeCell ref="DL25:DQ25"/>
    <mergeCell ref="DR25:DV25"/>
    <mergeCell ref="DW25:EB25"/>
    <mergeCell ref="EC25:EG25"/>
    <mergeCell ref="EH25:EM25"/>
    <mergeCell ref="DF25:DK25"/>
    <mergeCell ref="GN26:GR26"/>
    <mergeCell ref="GS26:GW26"/>
    <mergeCell ref="FG26:FK26"/>
    <mergeCell ref="FL26:FQ26"/>
    <mergeCell ref="FR26:FV26"/>
    <mergeCell ref="FW26:GB26"/>
    <mergeCell ref="GC26:GG26"/>
    <mergeCell ref="GH26:GM26"/>
    <mergeCell ref="EP26:EU26"/>
    <mergeCell ref="EV26:EZ26"/>
    <mergeCell ref="FA26:FF26"/>
    <mergeCell ref="EV25:EZ25"/>
    <mergeCell ref="EP25:EU25"/>
    <mergeCell ref="GC25:GG25"/>
    <mergeCell ref="FW25:GB25"/>
    <mergeCell ref="FR25:FV25"/>
    <mergeCell ref="FL25:FQ25"/>
    <mergeCell ref="FG25:FK25"/>
    <mergeCell ref="FA25:FF25"/>
    <mergeCell ref="FL28:FQ28"/>
    <mergeCell ref="FR28:FV28"/>
    <mergeCell ref="DL28:DQ28"/>
    <mergeCell ref="DR28:DV28"/>
    <mergeCell ref="DW28:EB28"/>
    <mergeCell ref="EC28:EG28"/>
    <mergeCell ref="EP27:EU27"/>
    <mergeCell ref="EV27:EZ27"/>
    <mergeCell ref="FA27:FF27"/>
    <mergeCell ref="FG27:FK27"/>
    <mergeCell ref="DL27:DQ27"/>
    <mergeCell ref="DR27:DV27"/>
    <mergeCell ref="DW27:EB27"/>
    <mergeCell ref="EC27:EG27"/>
    <mergeCell ref="EH27:EM27"/>
    <mergeCell ref="DL34:DQ34"/>
    <mergeCell ref="DR34:DV34"/>
    <mergeCell ref="DW34:EB34"/>
    <mergeCell ref="EC34:EG34"/>
    <mergeCell ref="EP33:EU33"/>
    <mergeCell ref="EV33:EZ33"/>
    <mergeCell ref="FA33:FF33"/>
    <mergeCell ref="FR30:FV30"/>
    <mergeCell ref="FW30:GB30"/>
    <mergeCell ref="EP30:EU30"/>
    <mergeCell ref="DL30:DQ30"/>
    <mergeCell ref="DR30:DV30"/>
    <mergeCell ref="DW30:EB30"/>
    <mergeCell ref="EC30:EG30"/>
    <mergeCell ref="FG34:FK34"/>
    <mergeCell ref="FL34:FQ34"/>
    <mergeCell ref="FR34:FV34"/>
    <mergeCell ref="FW34:GB34"/>
    <mergeCell ref="EP31:EU31"/>
    <mergeCell ref="EV31:EZ31"/>
    <mergeCell ref="FA31:FF31"/>
    <mergeCell ref="FG31:FK31"/>
    <mergeCell ref="EH31:EM31"/>
    <mergeCell ref="EC32:EG32"/>
    <mergeCell ref="GC34:GG34"/>
    <mergeCell ref="GH34:GM34"/>
    <mergeCell ref="EP34:EU34"/>
    <mergeCell ref="EV34:EZ34"/>
    <mergeCell ref="FA34:FF34"/>
    <mergeCell ref="GH32:GM32"/>
    <mergeCell ref="GN32:GR32"/>
    <mergeCell ref="FA32:FF32"/>
    <mergeCell ref="FG32:FK32"/>
    <mergeCell ref="FL32:FQ32"/>
    <mergeCell ref="FR32:FV32"/>
    <mergeCell ref="FW32:GB32"/>
    <mergeCell ref="GC32:GG32"/>
    <mergeCell ref="EP32:EU32"/>
    <mergeCell ref="EV32:EZ32"/>
    <mergeCell ref="B24:K24"/>
    <mergeCell ref="L24:BV24"/>
    <mergeCell ref="BW24:CD24"/>
    <mergeCell ref="CE24:EM24"/>
    <mergeCell ref="EN24:GW24"/>
    <mergeCell ref="B25:K25"/>
    <mergeCell ref="L25:BV25"/>
    <mergeCell ref="BW25:CD25"/>
    <mergeCell ref="EC29:EG29"/>
    <mergeCell ref="EH29:EM29"/>
    <mergeCell ref="EP29:EU29"/>
    <mergeCell ref="EV29:EZ29"/>
    <mergeCell ref="FA29:FF29"/>
    <mergeCell ref="FG29:FK29"/>
    <mergeCell ref="DL29:DQ29"/>
    <mergeCell ref="DR29:DV29"/>
    <mergeCell ref="DR26:DV26"/>
    <mergeCell ref="DW26:EB26"/>
    <mergeCell ref="EC26:EG26"/>
    <mergeCell ref="EH26:EM26"/>
    <mergeCell ref="B26:K26"/>
    <mergeCell ref="L26:BV26"/>
    <mergeCell ref="BW26:CD26"/>
    <mergeCell ref="CE26:CI26"/>
    <mergeCell ref="DW29:EB29"/>
    <mergeCell ref="FG28:FK28"/>
    <mergeCell ref="B27:K27"/>
    <mergeCell ref="L27:BV27"/>
    <mergeCell ref="BW27:CD27"/>
    <mergeCell ref="CE27:CI27"/>
    <mergeCell ref="CJ27:CO27"/>
    <mergeCell ref="CP27:CT27"/>
    <mergeCell ref="EH28:EM28"/>
    <mergeCell ref="B29:K29"/>
    <mergeCell ref="L29:BV29"/>
    <mergeCell ref="BW29:CD29"/>
    <mergeCell ref="CE29:CI29"/>
    <mergeCell ref="CJ29:CO29"/>
    <mergeCell ref="CP29:CT29"/>
    <mergeCell ref="CU29:CZ29"/>
    <mergeCell ref="DA29:DE29"/>
    <mergeCell ref="DF29:DK29"/>
    <mergeCell ref="CJ26:CO26"/>
    <mergeCell ref="CP26:CT26"/>
    <mergeCell ref="CU27:CZ27"/>
    <mergeCell ref="DA27:DE27"/>
    <mergeCell ref="DF27:DK27"/>
    <mergeCell ref="CU26:CZ26"/>
    <mergeCell ref="DA26:DE26"/>
    <mergeCell ref="DF26:DK26"/>
    <mergeCell ref="DL26:DQ26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FL27:FQ27"/>
    <mergeCell ref="FR27:FV27"/>
    <mergeCell ref="FW27:GB27"/>
    <mergeCell ref="GC27:GG27"/>
    <mergeCell ref="GH27:GM27"/>
    <mergeCell ref="GN27:GR27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EV30:EZ30"/>
    <mergeCell ref="FA30:FF30"/>
    <mergeCell ref="FG30:FK30"/>
    <mergeCell ref="FL30:FQ30"/>
    <mergeCell ref="GS31:GW31"/>
    <mergeCell ref="FL31:FQ31"/>
    <mergeCell ref="FR31:FV31"/>
    <mergeCell ref="FW31:GB31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EH30:EM30"/>
    <mergeCell ref="B31:K31"/>
    <mergeCell ref="L31:BV31"/>
    <mergeCell ref="BW31:CD31"/>
    <mergeCell ref="CE31:CI31"/>
    <mergeCell ref="GC31:GG31"/>
    <mergeCell ref="GH31:GM31"/>
    <mergeCell ref="GS29:GW29"/>
    <mergeCell ref="FL29:FQ29"/>
    <mergeCell ref="FR29:FV29"/>
    <mergeCell ref="FW29:GB29"/>
    <mergeCell ref="GC29:GG29"/>
    <mergeCell ref="GH29:GM29"/>
    <mergeCell ref="GN29:GR29"/>
    <mergeCell ref="GC30:GG30"/>
    <mergeCell ref="GH30:GM30"/>
    <mergeCell ref="GN30:GR30"/>
    <mergeCell ref="GS30:GW30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DF32:DK32"/>
    <mergeCell ref="GN31:GR31"/>
    <mergeCell ref="GS32:GW32"/>
    <mergeCell ref="DL32:DQ32"/>
    <mergeCell ref="DR32:DV32"/>
    <mergeCell ref="DW32:EB32"/>
    <mergeCell ref="CJ31:CO31"/>
    <mergeCell ref="CP31:CT31"/>
    <mergeCell ref="CU31:CZ31"/>
    <mergeCell ref="DA31:DE31"/>
    <mergeCell ref="DF31:DK31"/>
    <mergeCell ref="DL31:DQ31"/>
    <mergeCell ref="DR31:DV31"/>
    <mergeCell ref="DW31:EB31"/>
    <mergeCell ref="EC31:EG31"/>
    <mergeCell ref="EH32:EM32"/>
    <mergeCell ref="CP35:CT35"/>
    <mergeCell ref="CU35:CZ35"/>
    <mergeCell ref="DA35:DE35"/>
    <mergeCell ref="DF35:DK35"/>
    <mergeCell ref="B33:K33"/>
    <mergeCell ref="L33:BV33"/>
    <mergeCell ref="BW33:CD33"/>
    <mergeCell ref="CE33:CI33"/>
    <mergeCell ref="CJ33:CO33"/>
    <mergeCell ref="CP33:CT33"/>
    <mergeCell ref="CU33:CZ33"/>
    <mergeCell ref="DA33:DE33"/>
    <mergeCell ref="DF33:DK33"/>
    <mergeCell ref="GS33:GW33"/>
    <mergeCell ref="B34:K34"/>
    <mergeCell ref="L34:BV34"/>
    <mergeCell ref="BW34:CD34"/>
    <mergeCell ref="CE34:CI34"/>
    <mergeCell ref="CJ34:CO34"/>
    <mergeCell ref="CP34:CT34"/>
    <mergeCell ref="CU34:CZ34"/>
    <mergeCell ref="DA34:DE34"/>
    <mergeCell ref="DF34:DK34"/>
    <mergeCell ref="FL33:FQ33"/>
    <mergeCell ref="FR33:FV33"/>
    <mergeCell ref="FW33:GB33"/>
    <mergeCell ref="GC33:GG33"/>
    <mergeCell ref="GH33:GM33"/>
    <mergeCell ref="GN33:GR33"/>
    <mergeCell ref="GS34:GW34"/>
    <mergeCell ref="DL33:DQ33"/>
    <mergeCell ref="DR33:DV33"/>
    <mergeCell ref="DW33:EB33"/>
    <mergeCell ref="EC33:EG33"/>
    <mergeCell ref="EH33:EM33"/>
    <mergeCell ref="GN34:GR34"/>
    <mergeCell ref="FG33:FK33"/>
    <mergeCell ref="GC35:GG35"/>
    <mergeCell ref="GH35:GM35"/>
    <mergeCell ref="GN35:GR35"/>
    <mergeCell ref="GS35:GW35"/>
    <mergeCell ref="B6:K6"/>
    <mergeCell ref="J2:AJ2"/>
    <mergeCell ref="EV35:EZ35"/>
    <mergeCell ref="FA35:FF35"/>
    <mergeCell ref="FG35:FK35"/>
    <mergeCell ref="FL35:FQ35"/>
    <mergeCell ref="FR35:FV35"/>
    <mergeCell ref="FW35:GB35"/>
    <mergeCell ref="DL35:DQ35"/>
    <mergeCell ref="DR35:DV35"/>
    <mergeCell ref="DW35:EB35"/>
    <mergeCell ref="EC35:EG35"/>
    <mergeCell ref="EH35:EM35"/>
    <mergeCell ref="EP35:EU35"/>
    <mergeCell ref="EH34:EM34"/>
    <mergeCell ref="B35:K35"/>
    <mergeCell ref="L35:BV35"/>
    <mergeCell ref="BW35:CD35"/>
    <mergeCell ref="CE35:CI35"/>
    <mergeCell ref="CJ35:CO35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topLeftCell="A13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J2" s="1482" t="s">
        <v>3469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s="691" customFormat="1" ht="2.25" customHeight="1" thickBo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ht="25.5" customHeight="1">
      <c r="B5" s="1583" t="s">
        <v>3425</v>
      </c>
      <c r="C5" s="1584"/>
      <c r="D5" s="1584"/>
      <c r="E5" s="1584"/>
      <c r="F5" s="1584"/>
      <c r="G5" s="1584"/>
      <c r="H5" s="1584"/>
      <c r="I5" s="1584"/>
      <c r="J5" s="1584"/>
      <c r="K5" s="1585"/>
      <c r="L5" s="1586" t="s">
        <v>3427</v>
      </c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7"/>
      <c r="Z5" s="1587"/>
      <c r="AA5" s="1587"/>
      <c r="AB5" s="1587"/>
      <c r="AC5" s="1587"/>
      <c r="AD5" s="1587"/>
      <c r="AE5" s="1587"/>
      <c r="AF5" s="1587"/>
      <c r="AG5" s="1587"/>
      <c r="AH5" s="1587"/>
      <c r="AI5" s="1587"/>
      <c r="AJ5" s="1587"/>
      <c r="AK5" s="1587"/>
      <c r="AL5" s="1587"/>
      <c r="AM5" s="1587"/>
      <c r="AN5" s="1587"/>
      <c r="AO5" s="1587"/>
      <c r="AP5" s="1587"/>
      <c r="AQ5" s="1587"/>
      <c r="AR5" s="1587"/>
      <c r="AS5" s="1587"/>
      <c r="AT5" s="1587"/>
      <c r="AU5" s="1587"/>
      <c r="AV5" s="1587"/>
      <c r="AW5" s="1587"/>
      <c r="AX5" s="1587"/>
      <c r="AY5" s="1587"/>
      <c r="AZ5" s="1587"/>
      <c r="BA5" s="1587"/>
      <c r="BB5" s="1587"/>
      <c r="BC5" s="1587"/>
      <c r="BD5" s="1587"/>
      <c r="BE5" s="1587"/>
      <c r="BF5" s="1587"/>
      <c r="BG5" s="1587"/>
      <c r="BH5" s="1587"/>
      <c r="BI5" s="1587"/>
      <c r="BJ5" s="1587"/>
      <c r="BK5" s="1587"/>
      <c r="BL5" s="1587"/>
      <c r="BM5" s="1587"/>
      <c r="BN5" s="1587"/>
      <c r="BO5" s="1587"/>
      <c r="BP5" s="1587"/>
      <c r="BQ5" s="1587"/>
      <c r="BR5" s="1587"/>
      <c r="BS5" s="1587"/>
      <c r="BT5" s="1587"/>
      <c r="BU5" s="1587"/>
      <c r="BV5" s="1588"/>
      <c r="BW5" s="1589" t="s">
        <v>3426</v>
      </c>
      <c r="BX5" s="1590"/>
      <c r="BY5" s="1590"/>
      <c r="BZ5" s="1590"/>
      <c r="CA5" s="1590"/>
      <c r="CB5" s="1590"/>
      <c r="CC5" s="1590"/>
      <c r="CD5" s="1591"/>
      <c r="CE5" s="1592" t="s">
        <v>3418</v>
      </c>
      <c r="CF5" s="1593"/>
      <c r="CG5" s="1593"/>
      <c r="CH5" s="1593"/>
      <c r="CI5" s="1593"/>
      <c r="CJ5" s="1593"/>
      <c r="CK5" s="1593"/>
      <c r="CL5" s="1593"/>
      <c r="CM5" s="1593"/>
      <c r="CN5" s="1593"/>
      <c r="CO5" s="1593"/>
      <c r="CP5" s="1593"/>
      <c r="CQ5" s="1593"/>
      <c r="CR5" s="1593"/>
      <c r="CS5" s="1593"/>
      <c r="CT5" s="1593"/>
      <c r="CU5" s="1593"/>
      <c r="CV5" s="1593"/>
      <c r="CW5" s="1593"/>
      <c r="CX5" s="1593"/>
      <c r="CY5" s="1593"/>
      <c r="CZ5" s="1593"/>
      <c r="DA5" s="1593"/>
      <c r="DB5" s="1593"/>
      <c r="DC5" s="1593"/>
      <c r="DD5" s="1593"/>
      <c r="DE5" s="1593"/>
      <c r="DF5" s="1593"/>
      <c r="DG5" s="1593"/>
      <c r="DH5" s="1593"/>
      <c r="DI5" s="1593"/>
      <c r="DJ5" s="1593"/>
      <c r="DK5" s="1593"/>
      <c r="DL5" s="1593"/>
      <c r="DM5" s="1593"/>
      <c r="DN5" s="1593"/>
      <c r="DO5" s="1593"/>
      <c r="DP5" s="1593"/>
      <c r="DQ5" s="1593"/>
      <c r="DR5" s="1593"/>
      <c r="DS5" s="1593"/>
      <c r="DT5" s="1593"/>
      <c r="DU5" s="1593"/>
      <c r="DV5" s="1593"/>
      <c r="DW5" s="1593"/>
      <c r="DX5" s="1593"/>
      <c r="DY5" s="1593"/>
      <c r="DZ5" s="1593"/>
      <c r="EA5" s="1593"/>
      <c r="EB5" s="1593"/>
      <c r="EC5" s="1593"/>
      <c r="ED5" s="1593"/>
      <c r="EE5" s="1593"/>
      <c r="EF5" s="1593"/>
      <c r="EG5" s="1593"/>
      <c r="EH5" s="1593"/>
      <c r="EI5" s="1593"/>
      <c r="EJ5" s="1593"/>
      <c r="EK5" s="1593"/>
      <c r="EL5" s="1593"/>
      <c r="EM5" s="1594"/>
      <c r="EN5" s="1595" t="s">
        <v>3428</v>
      </c>
      <c r="EO5" s="1596"/>
      <c r="EP5" s="1596"/>
      <c r="EQ5" s="1596"/>
      <c r="ER5" s="1596"/>
      <c r="ES5" s="1596"/>
      <c r="ET5" s="1596"/>
      <c r="EU5" s="1596"/>
      <c r="EV5" s="1596"/>
      <c r="EW5" s="1596"/>
      <c r="EX5" s="1596"/>
      <c r="EY5" s="1596"/>
      <c r="EZ5" s="1596"/>
      <c r="FA5" s="1596"/>
      <c r="FB5" s="1596"/>
      <c r="FC5" s="1596"/>
      <c r="FD5" s="1596"/>
      <c r="FE5" s="1596"/>
      <c r="FF5" s="1596"/>
      <c r="FG5" s="1596"/>
      <c r="FH5" s="1596"/>
      <c r="FI5" s="1596"/>
      <c r="FJ5" s="1596"/>
      <c r="FK5" s="1596"/>
      <c r="FL5" s="1596"/>
      <c r="FM5" s="1596"/>
      <c r="FN5" s="1596"/>
      <c r="FO5" s="1596"/>
      <c r="FP5" s="1596"/>
      <c r="FQ5" s="1596"/>
      <c r="FR5" s="1596"/>
      <c r="FS5" s="1596"/>
      <c r="FT5" s="1596"/>
      <c r="FU5" s="1596"/>
      <c r="FV5" s="1596"/>
      <c r="FW5" s="1596"/>
      <c r="FX5" s="1596"/>
      <c r="FY5" s="1596"/>
      <c r="FZ5" s="1596"/>
      <c r="GA5" s="1596"/>
      <c r="GB5" s="1596"/>
      <c r="GC5" s="1596"/>
      <c r="GD5" s="1596"/>
      <c r="GE5" s="1596"/>
      <c r="GF5" s="1596"/>
      <c r="GG5" s="1596"/>
      <c r="GH5" s="1596"/>
      <c r="GI5" s="1596"/>
      <c r="GJ5" s="1596"/>
      <c r="GK5" s="1596"/>
      <c r="GL5" s="1596"/>
      <c r="GM5" s="1596"/>
      <c r="GN5" s="1596"/>
      <c r="GO5" s="1596"/>
      <c r="GP5" s="1596"/>
      <c r="GQ5" s="1596"/>
      <c r="GR5" s="1596"/>
      <c r="GS5" s="1596"/>
      <c r="GT5" s="1596"/>
      <c r="GU5" s="1596"/>
      <c r="GV5" s="1596"/>
      <c r="GW5" s="1597"/>
    </row>
    <row r="6" spans="2:205" s="691" customFormat="1" ht="24" customHeight="1">
      <c r="B6" s="1657" t="s">
        <v>2753</v>
      </c>
      <c r="C6" s="1658"/>
      <c r="D6" s="1658"/>
      <c r="E6" s="1658"/>
      <c r="F6" s="1658"/>
      <c r="G6" s="1658"/>
      <c r="H6" s="1658"/>
      <c r="I6" s="1658"/>
      <c r="J6" s="1658"/>
      <c r="K6" s="1659"/>
      <c r="L6" s="1578" t="s">
        <v>2339</v>
      </c>
      <c r="M6" s="1579"/>
      <c r="N6" s="1579"/>
      <c r="O6" s="1579"/>
      <c r="P6" s="1579"/>
      <c r="Q6" s="1579"/>
      <c r="R6" s="1579"/>
      <c r="S6" s="1579"/>
      <c r="T6" s="1579"/>
      <c r="U6" s="1579"/>
      <c r="V6" s="1579"/>
      <c r="W6" s="1579"/>
      <c r="X6" s="1579"/>
      <c r="Y6" s="1579"/>
      <c r="Z6" s="1579"/>
      <c r="AA6" s="1579"/>
      <c r="AB6" s="1579"/>
      <c r="AC6" s="1579"/>
      <c r="AD6" s="1579"/>
      <c r="AE6" s="1579"/>
      <c r="AF6" s="1579"/>
      <c r="AG6" s="1579"/>
      <c r="AH6" s="1579"/>
      <c r="AI6" s="1579"/>
      <c r="AJ6" s="1579"/>
      <c r="AK6" s="1579"/>
      <c r="AL6" s="1579"/>
      <c r="AM6" s="1579"/>
      <c r="AN6" s="1579"/>
      <c r="AO6" s="1579"/>
      <c r="AP6" s="1579"/>
      <c r="AQ6" s="1579"/>
      <c r="AR6" s="1579"/>
      <c r="AS6" s="1579"/>
      <c r="AT6" s="1579"/>
      <c r="AU6" s="1579"/>
      <c r="AV6" s="1579"/>
      <c r="AW6" s="1579"/>
      <c r="AX6" s="1579"/>
      <c r="AY6" s="1579"/>
      <c r="AZ6" s="1579"/>
      <c r="BA6" s="1579"/>
      <c r="BB6" s="1579"/>
      <c r="BC6" s="1579"/>
      <c r="BD6" s="1579"/>
      <c r="BE6" s="1579"/>
      <c r="BF6" s="1579"/>
      <c r="BG6" s="1579"/>
      <c r="BH6" s="1579"/>
      <c r="BI6" s="1579"/>
      <c r="BJ6" s="1579"/>
      <c r="BK6" s="1579"/>
      <c r="BL6" s="1579"/>
      <c r="BM6" s="1579"/>
      <c r="BN6" s="1579"/>
      <c r="BO6" s="1579"/>
      <c r="BP6" s="1579"/>
      <c r="BQ6" s="1579"/>
      <c r="BR6" s="1579"/>
      <c r="BS6" s="1579"/>
      <c r="BT6" s="1579"/>
      <c r="BU6" s="1579"/>
      <c r="BV6" s="1579"/>
      <c r="BW6" s="1580" t="s">
        <v>2340</v>
      </c>
      <c r="BX6" s="1581"/>
      <c r="BY6" s="1581"/>
      <c r="BZ6" s="1581"/>
      <c r="CA6" s="1581"/>
      <c r="CB6" s="1581"/>
      <c r="CC6" s="1581"/>
      <c r="CD6" s="1582"/>
      <c r="CE6" s="1509" t="str">
        <f>MID(SUVAHAVUJ!AF92,1,1)</f>
        <v xml:space="preserve"> </v>
      </c>
      <c r="CF6" s="1509"/>
      <c r="CG6" s="1509"/>
      <c r="CH6" s="1509"/>
      <c r="CI6" s="1509"/>
      <c r="CJ6" s="1509" t="str">
        <f>MID(SUVAHAVUJ!AF92,2,1)</f>
        <v xml:space="preserve"> </v>
      </c>
      <c r="CK6" s="1509"/>
      <c r="CL6" s="1509"/>
      <c r="CM6" s="1509"/>
      <c r="CN6" s="1509"/>
      <c r="CO6" s="1509"/>
      <c r="CP6" s="1509" t="str">
        <f>MID(SUVAHAVUJ!AF92,3,1)</f>
        <v xml:space="preserve"> </v>
      </c>
      <c r="CQ6" s="1509"/>
      <c r="CR6" s="1509"/>
      <c r="CS6" s="1509"/>
      <c r="CT6" s="1509"/>
      <c r="CU6" s="1509" t="str">
        <f>MID(SUVAHAVUJ!AF92,4,1)</f>
        <v xml:space="preserve"> </v>
      </c>
      <c r="CV6" s="1509"/>
      <c r="CW6" s="1509"/>
      <c r="CX6" s="1509"/>
      <c r="CY6" s="1509"/>
      <c r="CZ6" s="1509"/>
      <c r="DA6" s="1509" t="str">
        <f>MID(SUVAHAVUJ!AF92,5,1)</f>
        <v xml:space="preserve"> </v>
      </c>
      <c r="DB6" s="1509"/>
      <c r="DC6" s="1509"/>
      <c r="DD6" s="1509"/>
      <c r="DE6" s="1509"/>
      <c r="DF6" s="1509" t="str">
        <f>MID(SUVAHAVUJ!AF92,6,1)</f>
        <v xml:space="preserve"> </v>
      </c>
      <c r="DG6" s="1509"/>
      <c r="DH6" s="1509"/>
      <c r="DI6" s="1509"/>
      <c r="DJ6" s="1509"/>
      <c r="DK6" s="1509"/>
      <c r="DL6" s="1509" t="str">
        <f>MID(SUVAHAVUJ!AF92,7,1)</f>
        <v xml:space="preserve"> </v>
      </c>
      <c r="DM6" s="1509"/>
      <c r="DN6" s="1509"/>
      <c r="DO6" s="1509"/>
      <c r="DP6" s="1509"/>
      <c r="DQ6" s="1509"/>
      <c r="DR6" s="1509" t="str">
        <f>MID(SUVAHAVUJ!AF92,8,1)</f>
        <v xml:space="preserve"> </v>
      </c>
      <c r="DS6" s="1509"/>
      <c r="DT6" s="1509"/>
      <c r="DU6" s="1509"/>
      <c r="DV6" s="1509"/>
      <c r="DW6" s="1558" t="str">
        <f>MID(SUVAHAVUJ!AF92,9,1)</f>
        <v xml:space="preserve"> </v>
      </c>
      <c r="DX6" s="1558"/>
      <c r="DY6" s="1558"/>
      <c r="DZ6" s="1558"/>
      <c r="EA6" s="1558"/>
      <c r="EB6" s="1558"/>
      <c r="EC6" s="1558" t="str">
        <f>MID(SUVAHAVUJ!AF92,10,1)</f>
        <v xml:space="preserve"> </v>
      </c>
      <c r="ED6" s="1558"/>
      <c r="EE6" s="1558"/>
      <c r="EF6" s="1558"/>
      <c r="EG6" s="1558"/>
      <c r="EH6" s="1509" t="str">
        <f>MID(SUVAHAVUJ!AF92,11,1)</f>
        <v>0</v>
      </c>
      <c r="EI6" s="1509"/>
      <c r="EJ6" s="1509"/>
      <c r="EK6" s="1509"/>
      <c r="EL6" s="1509"/>
      <c r="EM6" s="1525"/>
      <c r="EN6" s="711"/>
      <c r="EO6" s="708"/>
      <c r="EP6" s="1509" t="str">
        <f>MID(SUVAHAVUJ!AG92,1,1)</f>
        <v xml:space="preserve"> </v>
      </c>
      <c r="EQ6" s="1509"/>
      <c r="ER6" s="1509"/>
      <c r="ES6" s="1509"/>
      <c r="ET6" s="1509"/>
      <c r="EU6" s="1509"/>
      <c r="EV6" s="1509" t="str">
        <f>MID(SUVAHAVUJ!AG92,2,1)</f>
        <v xml:space="preserve"> </v>
      </c>
      <c r="EW6" s="1509"/>
      <c r="EX6" s="1509"/>
      <c r="EY6" s="1509"/>
      <c r="EZ6" s="1509"/>
      <c r="FA6" s="1509" t="str">
        <f>MID(SUVAHAVUJ!AG92,3,1)</f>
        <v xml:space="preserve"> </v>
      </c>
      <c r="FB6" s="1509"/>
      <c r="FC6" s="1509"/>
      <c r="FD6" s="1509"/>
      <c r="FE6" s="1509"/>
      <c r="FF6" s="1509"/>
      <c r="FG6" s="1509" t="str">
        <f>MID(SUVAHAVUJ!AG92,4,1)</f>
        <v xml:space="preserve"> </v>
      </c>
      <c r="FH6" s="1509"/>
      <c r="FI6" s="1509"/>
      <c r="FJ6" s="1509"/>
      <c r="FK6" s="1509"/>
      <c r="FL6" s="1516" t="str">
        <f>MID(SUVAHAVUJ!AG92,5,1)</f>
        <v xml:space="preserve"> </v>
      </c>
      <c r="FM6" s="1516"/>
      <c r="FN6" s="1516"/>
      <c r="FO6" s="1516"/>
      <c r="FP6" s="1516"/>
      <c r="FQ6" s="1516"/>
      <c r="FR6" s="1516" t="str">
        <f>MID(SUVAHAVUJ!AG92,6,1)</f>
        <v xml:space="preserve"> </v>
      </c>
      <c r="FS6" s="1516"/>
      <c r="FT6" s="1516"/>
      <c r="FU6" s="1516"/>
      <c r="FV6" s="1516"/>
      <c r="FW6" s="1556" t="str">
        <f>MID(SUVAHAVUJ!AG92,7,1)</f>
        <v xml:space="preserve"> </v>
      </c>
      <c r="FX6" s="1556"/>
      <c r="FY6" s="1556"/>
      <c r="FZ6" s="1556"/>
      <c r="GA6" s="1556"/>
      <c r="GB6" s="1556"/>
      <c r="GC6" s="1556" t="str">
        <f>MID(SUVAHAVUJ!AG92,8,1)</f>
        <v xml:space="preserve"> </v>
      </c>
      <c r="GD6" s="1556"/>
      <c r="GE6" s="1556"/>
      <c r="GF6" s="1556"/>
      <c r="GG6" s="1556"/>
      <c r="GH6" s="1556" t="str">
        <f>MID(SUVAHAVUJ!AG92,9,1)</f>
        <v xml:space="preserve"> </v>
      </c>
      <c r="GI6" s="1556"/>
      <c r="GJ6" s="1556"/>
      <c r="GK6" s="1556"/>
      <c r="GL6" s="1556"/>
      <c r="GM6" s="1556"/>
      <c r="GN6" s="1556" t="str">
        <f>MID(SUVAHAVUJ!AG92,10,1)</f>
        <v xml:space="preserve"> </v>
      </c>
      <c r="GO6" s="1556"/>
      <c r="GP6" s="1556"/>
      <c r="GQ6" s="1556"/>
      <c r="GR6" s="1556"/>
      <c r="GS6" s="1556" t="str">
        <f>MID(SUVAHAVUJ!AG92,11,1)</f>
        <v>0</v>
      </c>
      <c r="GT6" s="1556"/>
      <c r="GU6" s="1556"/>
      <c r="GV6" s="1556"/>
      <c r="GW6" s="1557"/>
    </row>
    <row r="7" spans="2:205" ht="24" customHeight="1">
      <c r="B7" s="1567" t="s">
        <v>2756</v>
      </c>
      <c r="C7" s="1568"/>
      <c r="D7" s="1568"/>
      <c r="E7" s="1568"/>
      <c r="F7" s="1568"/>
      <c r="G7" s="1568"/>
      <c r="H7" s="1568"/>
      <c r="I7" s="1568"/>
      <c r="J7" s="1568"/>
      <c r="K7" s="1569"/>
      <c r="L7" s="1570" t="s">
        <v>2757</v>
      </c>
      <c r="M7" s="1571"/>
      <c r="N7" s="1571"/>
      <c r="O7" s="1571"/>
      <c r="P7" s="1571"/>
      <c r="Q7" s="1571"/>
      <c r="R7" s="1571"/>
      <c r="S7" s="1571"/>
      <c r="T7" s="1571"/>
      <c r="U7" s="1571"/>
      <c r="V7" s="1571"/>
      <c r="W7" s="1571"/>
      <c r="X7" s="1571"/>
      <c r="Y7" s="1571"/>
      <c r="Z7" s="1571"/>
      <c r="AA7" s="1571"/>
      <c r="AB7" s="1571"/>
      <c r="AC7" s="1571"/>
      <c r="AD7" s="1571"/>
      <c r="AE7" s="1571"/>
      <c r="AF7" s="1571"/>
      <c r="AG7" s="1571"/>
      <c r="AH7" s="1571"/>
      <c r="AI7" s="1571"/>
      <c r="AJ7" s="1571"/>
      <c r="AK7" s="1571"/>
      <c r="AL7" s="1571"/>
      <c r="AM7" s="1571"/>
      <c r="AN7" s="1571"/>
      <c r="AO7" s="1571"/>
      <c r="AP7" s="1571"/>
      <c r="AQ7" s="1571"/>
      <c r="AR7" s="1571"/>
      <c r="AS7" s="1571"/>
      <c r="AT7" s="1571"/>
      <c r="AU7" s="1571"/>
      <c r="AV7" s="1571"/>
      <c r="AW7" s="1571"/>
      <c r="AX7" s="1571"/>
      <c r="AY7" s="1571"/>
      <c r="AZ7" s="1571"/>
      <c r="BA7" s="1571"/>
      <c r="BB7" s="1571"/>
      <c r="BC7" s="1571"/>
      <c r="BD7" s="1571"/>
      <c r="BE7" s="1571"/>
      <c r="BF7" s="1571"/>
      <c r="BG7" s="1571"/>
      <c r="BH7" s="1571"/>
      <c r="BI7" s="1571"/>
      <c r="BJ7" s="1571"/>
      <c r="BK7" s="1571"/>
      <c r="BL7" s="1571"/>
      <c r="BM7" s="1571"/>
      <c r="BN7" s="1571"/>
      <c r="BO7" s="1571"/>
      <c r="BP7" s="1571"/>
      <c r="BQ7" s="1571"/>
      <c r="BR7" s="1571"/>
      <c r="BS7" s="1571"/>
      <c r="BT7" s="1571"/>
      <c r="BU7" s="1571"/>
      <c r="BV7" s="1571"/>
      <c r="BW7" s="1572" t="s">
        <v>2341</v>
      </c>
      <c r="BX7" s="1573"/>
      <c r="BY7" s="1573"/>
      <c r="BZ7" s="1573"/>
      <c r="CA7" s="1573"/>
      <c r="CB7" s="1573"/>
      <c r="CC7" s="1573"/>
      <c r="CD7" s="1574"/>
      <c r="CE7" s="1509" t="str">
        <f>MID(SUVAHAVUJ!AF93,1,1)</f>
        <v xml:space="preserve"> </v>
      </c>
      <c r="CF7" s="1509"/>
      <c r="CG7" s="1509"/>
      <c r="CH7" s="1509"/>
      <c r="CI7" s="1509"/>
      <c r="CJ7" s="1509" t="str">
        <f>MID(SUVAHAVUJ!AF93,2,1)</f>
        <v xml:space="preserve"> </v>
      </c>
      <c r="CK7" s="1509"/>
      <c r="CL7" s="1509"/>
      <c r="CM7" s="1509"/>
      <c r="CN7" s="1509"/>
      <c r="CO7" s="1509"/>
      <c r="CP7" s="1509" t="str">
        <f>MID(SUVAHAVUJ!AF93,3,1)</f>
        <v xml:space="preserve"> </v>
      </c>
      <c r="CQ7" s="1509"/>
      <c r="CR7" s="1509"/>
      <c r="CS7" s="1509"/>
      <c r="CT7" s="1509"/>
      <c r="CU7" s="1509" t="str">
        <f>MID(SUVAHAVUJ!AF93,4,1)</f>
        <v xml:space="preserve"> </v>
      </c>
      <c r="CV7" s="1509"/>
      <c r="CW7" s="1509"/>
      <c r="CX7" s="1509"/>
      <c r="CY7" s="1509"/>
      <c r="CZ7" s="1509"/>
      <c r="DA7" s="1509" t="str">
        <f>MID(SUVAHAVUJ!AF93,5,1)</f>
        <v xml:space="preserve"> </v>
      </c>
      <c r="DB7" s="1509"/>
      <c r="DC7" s="1509"/>
      <c r="DD7" s="1509"/>
      <c r="DE7" s="1509"/>
      <c r="DF7" s="1509" t="str">
        <f>MID(SUVAHAVUJ!AF93,6,1)</f>
        <v xml:space="preserve"> </v>
      </c>
      <c r="DG7" s="1509"/>
      <c r="DH7" s="1509"/>
      <c r="DI7" s="1509"/>
      <c r="DJ7" s="1509"/>
      <c r="DK7" s="1509"/>
      <c r="DL7" s="1509" t="str">
        <f>MID(SUVAHAVUJ!AF93,7,1)</f>
        <v xml:space="preserve"> </v>
      </c>
      <c r="DM7" s="1509"/>
      <c r="DN7" s="1509"/>
      <c r="DO7" s="1509"/>
      <c r="DP7" s="1509"/>
      <c r="DQ7" s="1509"/>
      <c r="DR7" s="1509" t="str">
        <f>MID(SUVAHAVUJ!AF93,8,1)</f>
        <v xml:space="preserve"> </v>
      </c>
      <c r="DS7" s="1509"/>
      <c r="DT7" s="1509"/>
      <c r="DU7" s="1509"/>
      <c r="DV7" s="1509"/>
      <c r="DW7" s="1558" t="str">
        <f>MID(SUVAHAVUJ!AF93,9,1)</f>
        <v xml:space="preserve"> </v>
      </c>
      <c r="DX7" s="1558"/>
      <c r="DY7" s="1558"/>
      <c r="DZ7" s="1558"/>
      <c r="EA7" s="1558"/>
      <c r="EB7" s="1558"/>
      <c r="EC7" s="1558" t="str">
        <f>MID(SUVAHAVUJ!AF93,10,1)</f>
        <v xml:space="preserve"> </v>
      </c>
      <c r="ED7" s="1558"/>
      <c r="EE7" s="1558"/>
      <c r="EF7" s="1558"/>
      <c r="EG7" s="1558"/>
      <c r="EH7" s="1509" t="str">
        <f>MID(SUVAHAVUJ!AF93,11,1)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MID(SUVAHAVUJ!AG93,1,1)</f>
        <v xml:space="preserve"> </v>
      </c>
      <c r="EQ7" s="1509"/>
      <c r="ER7" s="1509"/>
      <c r="ES7" s="1509"/>
      <c r="ET7" s="1509"/>
      <c r="EU7" s="1509"/>
      <c r="EV7" s="1509" t="str">
        <f>MID(SUVAHAVUJ!AG93,2,1)</f>
        <v xml:space="preserve"> </v>
      </c>
      <c r="EW7" s="1509"/>
      <c r="EX7" s="1509"/>
      <c r="EY7" s="1509"/>
      <c r="EZ7" s="1509"/>
      <c r="FA7" s="1509" t="str">
        <f>MID(SUVAHAVUJ!AG93,3,1)</f>
        <v xml:space="preserve"> </v>
      </c>
      <c r="FB7" s="1509"/>
      <c r="FC7" s="1509"/>
      <c r="FD7" s="1509"/>
      <c r="FE7" s="1509"/>
      <c r="FF7" s="1509"/>
      <c r="FG7" s="1509" t="str">
        <f>MID(SUVAHAVUJ!AG93,4,1)</f>
        <v xml:space="preserve"> </v>
      </c>
      <c r="FH7" s="1509"/>
      <c r="FI7" s="1509"/>
      <c r="FJ7" s="1509"/>
      <c r="FK7" s="1509"/>
      <c r="FL7" s="1516" t="str">
        <f>MID(SUVAHAVUJ!AG93,5,1)</f>
        <v xml:space="preserve"> </v>
      </c>
      <c r="FM7" s="1516"/>
      <c r="FN7" s="1516"/>
      <c r="FO7" s="1516"/>
      <c r="FP7" s="1516"/>
      <c r="FQ7" s="1516"/>
      <c r="FR7" s="1516" t="str">
        <f>MID(SUVAHAVUJ!AG93,6,1)</f>
        <v xml:space="preserve"> </v>
      </c>
      <c r="FS7" s="1516"/>
      <c r="FT7" s="1516"/>
      <c r="FU7" s="1516"/>
      <c r="FV7" s="1516"/>
      <c r="FW7" s="1556" t="str">
        <f>MID(SUVAHAVUJ!AG93,7,1)</f>
        <v xml:space="preserve"> </v>
      </c>
      <c r="FX7" s="1556"/>
      <c r="FY7" s="1556"/>
      <c r="FZ7" s="1556"/>
      <c r="GA7" s="1556"/>
      <c r="GB7" s="1556"/>
      <c r="GC7" s="1556" t="str">
        <f>MID(SUVAHAVUJ!AG93,8,1)</f>
        <v xml:space="preserve"> </v>
      </c>
      <c r="GD7" s="1556"/>
      <c r="GE7" s="1556"/>
      <c r="GF7" s="1556"/>
      <c r="GG7" s="1556"/>
      <c r="GH7" s="1556" t="str">
        <f>MID(SUVAHAVUJ!AG93,9,1)</f>
        <v xml:space="preserve"> </v>
      </c>
      <c r="GI7" s="1556"/>
      <c r="GJ7" s="1556"/>
      <c r="GK7" s="1556"/>
      <c r="GL7" s="1556"/>
      <c r="GM7" s="1556"/>
      <c r="GN7" s="1556" t="str">
        <f>MID(SUVAHAVUJ!AG93,10,1)</f>
        <v xml:space="preserve"> </v>
      </c>
      <c r="GO7" s="1556"/>
      <c r="GP7" s="1556"/>
      <c r="GQ7" s="1556"/>
      <c r="GR7" s="1556"/>
      <c r="GS7" s="1556" t="str">
        <f>MID(SUVAHAVUJ!AG93,11,1)</f>
        <v>0</v>
      </c>
      <c r="GT7" s="1556"/>
      <c r="GU7" s="1556"/>
      <c r="GV7" s="1556"/>
      <c r="GW7" s="1557"/>
    </row>
    <row r="8" spans="2:205" ht="24" customHeight="1">
      <c r="B8" s="1559" t="s">
        <v>2500</v>
      </c>
      <c r="C8" s="1560"/>
      <c r="D8" s="1560"/>
      <c r="E8" s="1560"/>
      <c r="F8" s="1560"/>
      <c r="G8" s="1560"/>
      <c r="H8" s="1560"/>
      <c r="I8" s="1560"/>
      <c r="J8" s="1560"/>
      <c r="K8" s="1561"/>
      <c r="L8" s="1570" t="s">
        <v>2760</v>
      </c>
      <c r="M8" s="1571"/>
      <c r="N8" s="1571"/>
      <c r="O8" s="1571"/>
      <c r="P8" s="1571"/>
      <c r="Q8" s="1571"/>
      <c r="R8" s="1571"/>
      <c r="S8" s="1571"/>
      <c r="T8" s="1571"/>
      <c r="U8" s="1571"/>
      <c r="V8" s="1571"/>
      <c r="W8" s="1571"/>
      <c r="X8" s="1571"/>
      <c r="Y8" s="1571"/>
      <c r="Z8" s="1571"/>
      <c r="AA8" s="1571"/>
      <c r="AB8" s="1571"/>
      <c r="AC8" s="1571"/>
      <c r="AD8" s="1571"/>
      <c r="AE8" s="1571"/>
      <c r="AF8" s="1571"/>
      <c r="AG8" s="1571"/>
      <c r="AH8" s="1571"/>
      <c r="AI8" s="1571"/>
      <c r="AJ8" s="1571"/>
      <c r="AK8" s="1571"/>
      <c r="AL8" s="1571"/>
      <c r="AM8" s="1571"/>
      <c r="AN8" s="1571"/>
      <c r="AO8" s="1571"/>
      <c r="AP8" s="1571"/>
      <c r="AQ8" s="1571"/>
      <c r="AR8" s="1571"/>
      <c r="AS8" s="1571"/>
      <c r="AT8" s="1571"/>
      <c r="AU8" s="1571"/>
      <c r="AV8" s="1571"/>
      <c r="AW8" s="1571"/>
      <c r="AX8" s="1571"/>
      <c r="AY8" s="1571"/>
      <c r="AZ8" s="1571"/>
      <c r="BA8" s="1571"/>
      <c r="BB8" s="1571"/>
      <c r="BC8" s="1571"/>
      <c r="BD8" s="1571"/>
      <c r="BE8" s="1571"/>
      <c r="BF8" s="1571"/>
      <c r="BG8" s="1571"/>
      <c r="BH8" s="1571"/>
      <c r="BI8" s="1571"/>
      <c r="BJ8" s="1571"/>
      <c r="BK8" s="1571"/>
      <c r="BL8" s="1571"/>
      <c r="BM8" s="1571"/>
      <c r="BN8" s="1571"/>
      <c r="BO8" s="1571"/>
      <c r="BP8" s="1571"/>
      <c r="BQ8" s="1571"/>
      <c r="BR8" s="1571"/>
      <c r="BS8" s="1571"/>
      <c r="BT8" s="1571"/>
      <c r="BU8" s="1571"/>
      <c r="BV8" s="1571"/>
      <c r="BW8" s="1572" t="s">
        <v>2342</v>
      </c>
      <c r="BX8" s="1573"/>
      <c r="BY8" s="1573"/>
      <c r="BZ8" s="1573"/>
      <c r="CA8" s="1573"/>
      <c r="CB8" s="1573"/>
      <c r="CC8" s="1573"/>
      <c r="CD8" s="1574"/>
      <c r="CE8" s="1509" t="str">
        <f>MID(SUVAHAVUJ!AF94,1,1)</f>
        <v xml:space="preserve"> </v>
      </c>
      <c r="CF8" s="1509"/>
      <c r="CG8" s="1509"/>
      <c r="CH8" s="1509"/>
      <c r="CI8" s="1509"/>
      <c r="CJ8" s="1509" t="str">
        <f>MID(SUVAHAVUJ!AF94,2,1)</f>
        <v xml:space="preserve"> </v>
      </c>
      <c r="CK8" s="1509"/>
      <c r="CL8" s="1509"/>
      <c r="CM8" s="1509"/>
      <c r="CN8" s="1509"/>
      <c r="CO8" s="1509"/>
      <c r="CP8" s="1509" t="str">
        <f>MID(SUVAHAVUJ!AF94,3,1)</f>
        <v xml:space="preserve"> </v>
      </c>
      <c r="CQ8" s="1509"/>
      <c r="CR8" s="1509"/>
      <c r="CS8" s="1509"/>
      <c r="CT8" s="1509"/>
      <c r="CU8" s="1509" t="str">
        <f>MID(SUVAHAVUJ!AF94,4,1)</f>
        <v xml:space="preserve"> </v>
      </c>
      <c r="CV8" s="1509"/>
      <c r="CW8" s="1509"/>
      <c r="CX8" s="1509"/>
      <c r="CY8" s="1509"/>
      <c r="CZ8" s="1509"/>
      <c r="DA8" s="1509" t="str">
        <f>MID(SUVAHAVUJ!AF94,5,1)</f>
        <v xml:space="preserve"> </v>
      </c>
      <c r="DB8" s="1509"/>
      <c r="DC8" s="1509"/>
      <c r="DD8" s="1509"/>
      <c r="DE8" s="1509"/>
      <c r="DF8" s="1509" t="str">
        <f>MID(SUVAHAVUJ!AF94,6,1)</f>
        <v xml:space="preserve"> </v>
      </c>
      <c r="DG8" s="1509"/>
      <c r="DH8" s="1509"/>
      <c r="DI8" s="1509"/>
      <c r="DJ8" s="1509"/>
      <c r="DK8" s="1509"/>
      <c r="DL8" s="1509" t="str">
        <f>MID(SUVAHAVUJ!AF94,7,1)</f>
        <v xml:space="preserve"> </v>
      </c>
      <c r="DM8" s="1509"/>
      <c r="DN8" s="1509"/>
      <c r="DO8" s="1509"/>
      <c r="DP8" s="1509"/>
      <c r="DQ8" s="1509"/>
      <c r="DR8" s="1509" t="str">
        <f>MID(SUVAHAVUJ!AF94,8,1)</f>
        <v xml:space="preserve"> </v>
      </c>
      <c r="DS8" s="1509"/>
      <c r="DT8" s="1509"/>
      <c r="DU8" s="1509"/>
      <c r="DV8" s="1509"/>
      <c r="DW8" s="1558" t="str">
        <f>MID(SUVAHAVUJ!AF94,9,1)</f>
        <v xml:space="preserve"> </v>
      </c>
      <c r="DX8" s="1558"/>
      <c r="DY8" s="1558"/>
      <c r="DZ8" s="1558"/>
      <c r="EA8" s="1558"/>
      <c r="EB8" s="1558"/>
      <c r="EC8" s="1558" t="str">
        <f>MID(SUVAHAVUJ!AF94,10,1)</f>
        <v xml:space="preserve"> </v>
      </c>
      <c r="ED8" s="1558"/>
      <c r="EE8" s="1558"/>
      <c r="EF8" s="1558"/>
      <c r="EG8" s="1558"/>
      <c r="EH8" s="1509" t="str">
        <f>MID(SUVAHAVUJ!AF94,11,1)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MID(SUVAHAVUJ!AG94,1,1)</f>
        <v xml:space="preserve"> </v>
      </c>
      <c r="EQ8" s="1509"/>
      <c r="ER8" s="1509"/>
      <c r="ES8" s="1509"/>
      <c r="ET8" s="1509"/>
      <c r="EU8" s="1509"/>
      <c r="EV8" s="1509" t="str">
        <f>MID(SUVAHAVUJ!AG94,2,1)</f>
        <v xml:space="preserve"> </v>
      </c>
      <c r="EW8" s="1509"/>
      <c r="EX8" s="1509"/>
      <c r="EY8" s="1509"/>
      <c r="EZ8" s="1509"/>
      <c r="FA8" s="1509" t="str">
        <f>MID(SUVAHAVUJ!AG94,3,1)</f>
        <v xml:space="preserve"> </v>
      </c>
      <c r="FB8" s="1509"/>
      <c r="FC8" s="1509"/>
      <c r="FD8" s="1509"/>
      <c r="FE8" s="1509"/>
      <c r="FF8" s="1509"/>
      <c r="FG8" s="1509" t="str">
        <f>MID(SUVAHAVUJ!AG94,4,1)</f>
        <v xml:space="preserve"> </v>
      </c>
      <c r="FH8" s="1509"/>
      <c r="FI8" s="1509"/>
      <c r="FJ8" s="1509"/>
      <c r="FK8" s="1509"/>
      <c r="FL8" s="1516" t="str">
        <f>MID(SUVAHAVUJ!AG94,5,1)</f>
        <v xml:space="preserve"> </v>
      </c>
      <c r="FM8" s="1516"/>
      <c r="FN8" s="1516"/>
      <c r="FO8" s="1516"/>
      <c r="FP8" s="1516"/>
      <c r="FQ8" s="1516"/>
      <c r="FR8" s="1516" t="str">
        <f>MID(SUVAHAVUJ!AG94,6,1)</f>
        <v xml:space="preserve"> </v>
      </c>
      <c r="FS8" s="1516"/>
      <c r="FT8" s="1516"/>
      <c r="FU8" s="1516"/>
      <c r="FV8" s="1516"/>
      <c r="FW8" s="1556" t="str">
        <f>MID(SUVAHAVUJ!AG94,7,1)</f>
        <v xml:space="preserve"> </v>
      </c>
      <c r="FX8" s="1556"/>
      <c r="FY8" s="1556"/>
      <c r="FZ8" s="1556"/>
      <c r="GA8" s="1556"/>
      <c r="GB8" s="1556"/>
      <c r="GC8" s="1556" t="str">
        <f>MID(SUVAHAVUJ!AG94,8,1)</f>
        <v xml:space="preserve"> </v>
      </c>
      <c r="GD8" s="1556"/>
      <c r="GE8" s="1556"/>
      <c r="GF8" s="1556"/>
      <c r="GG8" s="1556"/>
      <c r="GH8" s="1556" t="str">
        <f>MID(SUVAHAVUJ!AG94,9,1)</f>
        <v xml:space="preserve"> </v>
      </c>
      <c r="GI8" s="1556"/>
      <c r="GJ8" s="1556"/>
      <c r="GK8" s="1556"/>
      <c r="GL8" s="1556"/>
      <c r="GM8" s="1556"/>
      <c r="GN8" s="1556" t="str">
        <f>MID(SUVAHAVUJ!AG94,10,1)</f>
        <v xml:space="preserve"> </v>
      </c>
      <c r="GO8" s="1556"/>
      <c r="GP8" s="1556"/>
      <c r="GQ8" s="1556"/>
      <c r="GR8" s="1556"/>
      <c r="GS8" s="1556" t="str">
        <f>MID(SUVAHAVUJ!AG94,11,1)</f>
        <v>0</v>
      </c>
      <c r="GT8" s="1556"/>
      <c r="GU8" s="1556"/>
      <c r="GV8" s="1556"/>
      <c r="GW8" s="1557"/>
    </row>
    <row r="9" spans="2:205" ht="24" customHeight="1">
      <c r="B9" s="1575" t="s">
        <v>2763</v>
      </c>
      <c r="C9" s="1576"/>
      <c r="D9" s="1576"/>
      <c r="E9" s="1576"/>
      <c r="F9" s="1576"/>
      <c r="G9" s="1576"/>
      <c r="H9" s="1576"/>
      <c r="I9" s="1576"/>
      <c r="J9" s="1576"/>
      <c r="K9" s="1577"/>
      <c r="L9" s="1578" t="s">
        <v>3434</v>
      </c>
      <c r="M9" s="1579"/>
      <c r="N9" s="1579"/>
      <c r="O9" s="1579"/>
      <c r="P9" s="1579"/>
      <c r="Q9" s="1579"/>
      <c r="R9" s="1579"/>
      <c r="S9" s="1579"/>
      <c r="T9" s="1579"/>
      <c r="U9" s="1579"/>
      <c r="V9" s="1579"/>
      <c r="W9" s="1579"/>
      <c r="X9" s="1579"/>
      <c r="Y9" s="1579"/>
      <c r="Z9" s="1579"/>
      <c r="AA9" s="1579"/>
      <c r="AB9" s="1579"/>
      <c r="AC9" s="1579"/>
      <c r="AD9" s="1579"/>
      <c r="AE9" s="1579"/>
      <c r="AF9" s="1579"/>
      <c r="AG9" s="1579"/>
      <c r="AH9" s="1579"/>
      <c r="AI9" s="1579"/>
      <c r="AJ9" s="1579"/>
      <c r="AK9" s="1579"/>
      <c r="AL9" s="1579"/>
      <c r="AM9" s="1579"/>
      <c r="AN9" s="1579"/>
      <c r="AO9" s="1579"/>
      <c r="AP9" s="1579"/>
      <c r="AQ9" s="1579"/>
      <c r="AR9" s="1579"/>
      <c r="AS9" s="1579"/>
      <c r="AT9" s="1579"/>
      <c r="AU9" s="1579"/>
      <c r="AV9" s="1579"/>
      <c r="AW9" s="1579"/>
      <c r="AX9" s="1579"/>
      <c r="AY9" s="1579"/>
      <c r="AZ9" s="1579"/>
      <c r="BA9" s="1579"/>
      <c r="BB9" s="1579"/>
      <c r="BC9" s="1579"/>
      <c r="BD9" s="1579"/>
      <c r="BE9" s="1579"/>
      <c r="BF9" s="1579"/>
      <c r="BG9" s="1579"/>
      <c r="BH9" s="1579"/>
      <c r="BI9" s="1579"/>
      <c r="BJ9" s="1579"/>
      <c r="BK9" s="1579"/>
      <c r="BL9" s="1579"/>
      <c r="BM9" s="1579"/>
      <c r="BN9" s="1579"/>
      <c r="BO9" s="1579"/>
      <c r="BP9" s="1579"/>
      <c r="BQ9" s="1579"/>
      <c r="BR9" s="1579"/>
      <c r="BS9" s="1579"/>
      <c r="BT9" s="1579"/>
      <c r="BU9" s="1579"/>
      <c r="BV9" s="1579"/>
      <c r="BW9" s="1580" t="s">
        <v>2344</v>
      </c>
      <c r="BX9" s="1581"/>
      <c r="BY9" s="1581"/>
      <c r="BZ9" s="1581"/>
      <c r="CA9" s="1581"/>
      <c r="CB9" s="1581"/>
      <c r="CC9" s="1581"/>
      <c r="CD9" s="1582"/>
      <c r="CE9" s="1509" t="str">
        <f>MID(SUVAHAVUJ!AF95,1,1)</f>
        <v xml:space="preserve"> </v>
      </c>
      <c r="CF9" s="1509"/>
      <c r="CG9" s="1509"/>
      <c r="CH9" s="1509"/>
      <c r="CI9" s="1509"/>
      <c r="CJ9" s="1509" t="str">
        <f>MID(SUVAHAVUJ!AF95,2,1)</f>
        <v xml:space="preserve"> </v>
      </c>
      <c r="CK9" s="1509"/>
      <c r="CL9" s="1509"/>
      <c r="CM9" s="1509"/>
      <c r="CN9" s="1509"/>
      <c r="CO9" s="1509"/>
      <c r="CP9" s="1509" t="str">
        <f>MID(SUVAHAVUJ!AF95,3,1)</f>
        <v xml:space="preserve"> </v>
      </c>
      <c r="CQ9" s="1509"/>
      <c r="CR9" s="1509"/>
      <c r="CS9" s="1509"/>
      <c r="CT9" s="1509"/>
      <c r="CU9" s="1509" t="str">
        <f>MID(SUVAHAVUJ!AF95,4,1)</f>
        <v xml:space="preserve"> </v>
      </c>
      <c r="CV9" s="1509"/>
      <c r="CW9" s="1509"/>
      <c r="CX9" s="1509"/>
      <c r="CY9" s="1509"/>
      <c r="CZ9" s="1509"/>
      <c r="DA9" s="1509" t="str">
        <f>MID(SUVAHAVUJ!AF95,5,1)</f>
        <v xml:space="preserve"> </v>
      </c>
      <c r="DB9" s="1509"/>
      <c r="DC9" s="1509"/>
      <c r="DD9" s="1509"/>
      <c r="DE9" s="1509"/>
      <c r="DF9" s="1509" t="str">
        <f>MID(SUVAHAVUJ!AF95,6,1)</f>
        <v xml:space="preserve"> </v>
      </c>
      <c r="DG9" s="1509"/>
      <c r="DH9" s="1509"/>
      <c r="DI9" s="1509"/>
      <c r="DJ9" s="1509"/>
      <c r="DK9" s="1509"/>
      <c r="DL9" s="1509" t="str">
        <f>MID(SUVAHAVUJ!AF95,7,1)</f>
        <v xml:space="preserve"> </v>
      </c>
      <c r="DM9" s="1509"/>
      <c r="DN9" s="1509"/>
      <c r="DO9" s="1509"/>
      <c r="DP9" s="1509"/>
      <c r="DQ9" s="1509"/>
      <c r="DR9" s="1509" t="str">
        <f>MID(SUVAHAVUJ!AF95,8,1)</f>
        <v xml:space="preserve"> </v>
      </c>
      <c r="DS9" s="1509"/>
      <c r="DT9" s="1509"/>
      <c r="DU9" s="1509"/>
      <c r="DV9" s="1509"/>
      <c r="DW9" s="1558" t="str">
        <f>MID(SUVAHAVUJ!AF95,9,1)</f>
        <v xml:space="preserve"> </v>
      </c>
      <c r="DX9" s="1558"/>
      <c r="DY9" s="1558"/>
      <c r="DZ9" s="1558"/>
      <c r="EA9" s="1558"/>
      <c r="EB9" s="1558"/>
      <c r="EC9" s="1558" t="str">
        <f>MID(SUVAHAVUJ!AF95,10,1)</f>
        <v xml:space="preserve"> </v>
      </c>
      <c r="ED9" s="1558"/>
      <c r="EE9" s="1558"/>
      <c r="EF9" s="1558"/>
      <c r="EG9" s="1558"/>
      <c r="EH9" s="1509" t="str">
        <f>MID(SUVAHAVUJ!AF95,11,1)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MID(SUVAHAVUJ!AG95,1,1)</f>
        <v xml:space="preserve"> </v>
      </c>
      <c r="EQ9" s="1509"/>
      <c r="ER9" s="1509"/>
      <c r="ES9" s="1509"/>
      <c r="ET9" s="1509"/>
      <c r="EU9" s="1509"/>
      <c r="EV9" s="1509" t="str">
        <f>MID(SUVAHAVUJ!AG95,2,1)</f>
        <v xml:space="preserve"> </v>
      </c>
      <c r="EW9" s="1509"/>
      <c r="EX9" s="1509"/>
      <c r="EY9" s="1509"/>
      <c r="EZ9" s="1509"/>
      <c r="FA9" s="1509" t="str">
        <f>MID(SUVAHAVUJ!AG95,3,1)</f>
        <v xml:space="preserve"> </v>
      </c>
      <c r="FB9" s="1509"/>
      <c r="FC9" s="1509"/>
      <c r="FD9" s="1509"/>
      <c r="FE9" s="1509"/>
      <c r="FF9" s="1509"/>
      <c r="FG9" s="1509" t="str">
        <f>MID(SUVAHAVUJ!AG95,4,1)</f>
        <v xml:space="preserve"> </v>
      </c>
      <c r="FH9" s="1509"/>
      <c r="FI9" s="1509"/>
      <c r="FJ9" s="1509"/>
      <c r="FK9" s="1509"/>
      <c r="FL9" s="1516" t="str">
        <f>MID(SUVAHAVUJ!AG95,5,1)</f>
        <v xml:space="preserve"> </v>
      </c>
      <c r="FM9" s="1516"/>
      <c r="FN9" s="1516"/>
      <c r="FO9" s="1516"/>
      <c r="FP9" s="1516"/>
      <c r="FQ9" s="1516"/>
      <c r="FR9" s="1516" t="str">
        <f>MID(SUVAHAVUJ!AG95,6,1)</f>
        <v xml:space="preserve"> </v>
      </c>
      <c r="FS9" s="1516"/>
      <c r="FT9" s="1516"/>
      <c r="FU9" s="1516"/>
      <c r="FV9" s="1516"/>
      <c r="FW9" s="1556" t="str">
        <f>MID(SUVAHAVUJ!AG95,7,1)</f>
        <v xml:space="preserve"> </v>
      </c>
      <c r="FX9" s="1556"/>
      <c r="FY9" s="1556"/>
      <c r="FZ9" s="1556"/>
      <c r="GA9" s="1556"/>
      <c r="GB9" s="1556"/>
      <c r="GC9" s="1556" t="str">
        <f>MID(SUVAHAVUJ!AG95,8,1)</f>
        <v xml:space="preserve"> </v>
      </c>
      <c r="GD9" s="1556"/>
      <c r="GE9" s="1556"/>
      <c r="GF9" s="1556"/>
      <c r="GG9" s="1556"/>
      <c r="GH9" s="1556" t="str">
        <f>MID(SUVAHAVUJ!AG95,9,1)</f>
        <v xml:space="preserve"> </v>
      </c>
      <c r="GI9" s="1556"/>
      <c r="GJ9" s="1556"/>
      <c r="GK9" s="1556"/>
      <c r="GL9" s="1556"/>
      <c r="GM9" s="1556"/>
      <c r="GN9" s="1556" t="str">
        <f>MID(SUVAHAVUJ!AG95,10,1)</f>
        <v xml:space="preserve"> </v>
      </c>
      <c r="GO9" s="1556"/>
      <c r="GP9" s="1556"/>
      <c r="GQ9" s="1556"/>
      <c r="GR9" s="1556"/>
      <c r="GS9" s="1556" t="str">
        <f>MID(SUVAHAVUJ!AG95,11,1)</f>
        <v>0</v>
      </c>
      <c r="GT9" s="1556"/>
      <c r="GU9" s="1556"/>
      <c r="GV9" s="1556"/>
      <c r="GW9" s="1557"/>
    </row>
    <row r="10" spans="2:205" ht="24" customHeight="1">
      <c r="B10" s="1654" t="s">
        <v>2766</v>
      </c>
      <c r="C10" s="1655"/>
      <c r="D10" s="1655"/>
      <c r="E10" s="1655"/>
      <c r="F10" s="1655"/>
      <c r="G10" s="1655"/>
      <c r="H10" s="1655"/>
      <c r="I10" s="1655"/>
      <c r="J10" s="1655"/>
      <c r="K10" s="1656"/>
      <c r="L10" s="1570" t="s">
        <v>3435</v>
      </c>
      <c r="M10" s="1571"/>
      <c r="N10" s="1571"/>
      <c r="O10" s="1571"/>
      <c r="P10" s="1571"/>
      <c r="Q10" s="1571"/>
      <c r="R10" s="1571"/>
      <c r="S10" s="1571"/>
      <c r="T10" s="1571"/>
      <c r="U10" s="1571"/>
      <c r="V10" s="1571"/>
      <c r="W10" s="1571"/>
      <c r="X10" s="1571"/>
      <c r="Y10" s="1571"/>
      <c r="Z10" s="1571"/>
      <c r="AA10" s="1571"/>
      <c r="AB10" s="1571"/>
      <c r="AC10" s="1571"/>
      <c r="AD10" s="1571"/>
      <c r="AE10" s="1571"/>
      <c r="AF10" s="1571"/>
      <c r="AG10" s="1571"/>
      <c r="AH10" s="1571"/>
      <c r="AI10" s="1571"/>
      <c r="AJ10" s="1571"/>
      <c r="AK10" s="1571"/>
      <c r="AL10" s="1571"/>
      <c r="AM10" s="1571"/>
      <c r="AN10" s="1571"/>
      <c r="AO10" s="1571"/>
      <c r="AP10" s="1571"/>
      <c r="AQ10" s="1571"/>
      <c r="AR10" s="1571"/>
      <c r="AS10" s="1571"/>
      <c r="AT10" s="1571"/>
      <c r="AU10" s="1571"/>
      <c r="AV10" s="1571"/>
      <c r="AW10" s="1571"/>
      <c r="AX10" s="1571"/>
      <c r="AY10" s="1571"/>
      <c r="AZ10" s="1571"/>
      <c r="BA10" s="1571"/>
      <c r="BB10" s="1571"/>
      <c r="BC10" s="1571"/>
      <c r="BD10" s="1571"/>
      <c r="BE10" s="1571"/>
      <c r="BF10" s="1571"/>
      <c r="BG10" s="1571"/>
      <c r="BH10" s="1571"/>
      <c r="BI10" s="1571"/>
      <c r="BJ10" s="1571"/>
      <c r="BK10" s="1571"/>
      <c r="BL10" s="1571"/>
      <c r="BM10" s="1571"/>
      <c r="BN10" s="1571"/>
      <c r="BO10" s="1571"/>
      <c r="BP10" s="1571"/>
      <c r="BQ10" s="1571"/>
      <c r="BR10" s="1571"/>
      <c r="BS10" s="1571"/>
      <c r="BT10" s="1571"/>
      <c r="BU10" s="1571"/>
      <c r="BV10" s="1571"/>
      <c r="BW10" s="1572" t="s">
        <v>2345</v>
      </c>
      <c r="BX10" s="1573"/>
      <c r="BY10" s="1573"/>
      <c r="BZ10" s="1573"/>
      <c r="CA10" s="1573"/>
      <c r="CB10" s="1573"/>
      <c r="CC10" s="1573"/>
      <c r="CD10" s="1574"/>
      <c r="CE10" s="1509" t="str">
        <f>MID(SUVAHAVUJ!AF96,1,1)</f>
        <v xml:space="preserve"> </v>
      </c>
      <c r="CF10" s="1509"/>
      <c r="CG10" s="1509"/>
      <c r="CH10" s="1509"/>
      <c r="CI10" s="1509"/>
      <c r="CJ10" s="1509" t="str">
        <f>MID(SUVAHAVUJ!AF96,2,1)</f>
        <v xml:space="preserve"> </v>
      </c>
      <c r="CK10" s="1509"/>
      <c r="CL10" s="1509"/>
      <c r="CM10" s="1509"/>
      <c r="CN10" s="1509"/>
      <c r="CO10" s="1509"/>
      <c r="CP10" s="1509" t="str">
        <f>MID(SUVAHAVUJ!AF96,3,1)</f>
        <v xml:space="preserve"> </v>
      </c>
      <c r="CQ10" s="1509"/>
      <c r="CR10" s="1509"/>
      <c r="CS10" s="1509"/>
      <c r="CT10" s="1509"/>
      <c r="CU10" s="1509" t="str">
        <f>MID(SUVAHAVUJ!AF96,4,1)</f>
        <v xml:space="preserve"> </v>
      </c>
      <c r="CV10" s="1509"/>
      <c r="CW10" s="1509"/>
      <c r="CX10" s="1509"/>
      <c r="CY10" s="1509"/>
      <c r="CZ10" s="1509"/>
      <c r="DA10" s="1509" t="str">
        <f>MID(SUVAHAVUJ!AF96,5,1)</f>
        <v xml:space="preserve"> </v>
      </c>
      <c r="DB10" s="1509"/>
      <c r="DC10" s="1509"/>
      <c r="DD10" s="1509"/>
      <c r="DE10" s="1509"/>
      <c r="DF10" s="1509" t="str">
        <f>MID(SUVAHAVUJ!AF96,6,1)</f>
        <v xml:space="preserve"> </v>
      </c>
      <c r="DG10" s="1509"/>
      <c r="DH10" s="1509"/>
      <c r="DI10" s="1509"/>
      <c r="DJ10" s="1509"/>
      <c r="DK10" s="1509"/>
      <c r="DL10" s="1509" t="str">
        <f>MID(SUVAHAVUJ!AF96,7,1)</f>
        <v xml:space="preserve"> </v>
      </c>
      <c r="DM10" s="1509"/>
      <c r="DN10" s="1509"/>
      <c r="DO10" s="1509"/>
      <c r="DP10" s="1509"/>
      <c r="DQ10" s="1509"/>
      <c r="DR10" s="1509" t="str">
        <f>MID(SUVAHAVUJ!AF96,8,1)</f>
        <v xml:space="preserve"> </v>
      </c>
      <c r="DS10" s="1509"/>
      <c r="DT10" s="1509"/>
      <c r="DU10" s="1509"/>
      <c r="DV10" s="1509"/>
      <c r="DW10" s="1558" t="str">
        <f>MID(SUVAHAVUJ!AF96,9,1)</f>
        <v xml:space="preserve"> </v>
      </c>
      <c r="DX10" s="1558"/>
      <c r="DY10" s="1558"/>
      <c r="DZ10" s="1558"/>
      <c r="EA10" s="1558"/>
      <c r="EB10" s="1558"/>
      <c r="EC10" s="1558" t="str">
        <f>MID(SUVAHAVUJ!AF96,10,1)</f>
        <v xml:space="preserve"> </v>
      </c>
      <c r="ED10" s="1558"/>
      <c r="EE10" s="1558"/>
      <c r="EF10" s="1558"/>
      <c r="EG10" s="1558"/>
      <c r="EH10" s="1509" t="str">
        <f>MID(SUVAHAVUJ!AF96,11,1)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MID(SUVAHAVUJ!AG96,1,1)</f>
        <v xml:space="preserve"> </v>
      </c>
      <c r="EQ10" s="1509"/>
      <c r="ER10" s="1509"/>
      <c r="ES10" s="1509"/>
      <c r="ET10" s="1509"/>
      <c r="EU10" s="1509"/>
      <c r="EV10" s="1509" t="str">
        <f>MID(SUVAHAVUJ!AG96,2,1)</f>
        <v xml:space="preserve"> </v>
      </c>
      <c r="EW10" s="1509"/>
      <c r="EX10" s="1509"/>
      <c r="EY10" s="1509"/>
      <c r="EZ10" s="1509"/>
      <c r="FA10" s="1509" t="str">
        <f>MID(SUVAHAVUJ!AG96,3,1)</f>
        <v xml:space="preserve"> </v>
      </c>
      <c r="FB10" s="1509"/>
      <c r="FC10" s="1509"/>
      <c r="FD10" s="1509"/>
      <c r="FE10" s="1509"/>
      <c r="FF10" s="1509"/>
      <c r="FG10" s="1509" t="str">
        <f>MID(SUVAHAVUJ!AG96,4,1)</f>
        <v xml:space="preserve"> </v>
      </c>
      <c r="FH10" s="1509"/>
      <c r="FI10" s="1509"/>
      <c r="FJ10" s="1509"/>
      <c r="FK10" s="1509"/>
      <c r="FL10" s="1516" t="str">
        <f>MID(SUVAHAVUJ!AG96,5,1)</f>
        <v xml:space="preserve"> </v>
      </c>
      <c r="FM10" s="1516"/>
      <c r="FN10" s="1516"/>
      <c r="FO10" s="1516"/>
      <c r="FP10" s="1516"/>
      <c r="FQ10" s="1516"/>
      <c r="FR10" s="1516" t="str">
        <f>MID(SUVAHAVUJ!AG96,6,1)</f>
        <v xml:space="preserve"> </v>
      </c>
      <c r="FS10" s="1516"/>
      <c r="FT10" s="1516"/>
      <c r="FU10" s="1516"/>
      <c r="FV10" s="1516"/>
      <c r="FW10" s="1556" t="str">
        <f>MID(SUVAHAVUJ!AG96,7,1)</f>
        <v xml:space="preserve"> </v>
      </c>
      <c r="FX10" s="1556"/>
      <c r="FY10" s="1556"/>
      <c r="FZ10" s="1556"/>
      <c r="GA10" s="1556"/>
      <c r="GB10" s="1556"/>
      <c r="GC10" s="1556" t="str">
        <f>MID(SUVAHAVUJ!AG96,8,1)</f>
        <v xml:space="preserve"> </v>
      </c>
      <c r="GD10" s="1556"/>
      <c r="GE10" s="1556"/>
      <c r="GF10" s="1556"/>
      <c r="GG10" s="1556"/>
      <c r="GH10" s="1556" t="str">
        <f>MID(SUVAHAVUJ!AG96,9,1)</f>
        <v xml:space="preserve"> </v>
      </c>
      <c r="GI10" s="1556"/>
      <c r="GJ10" s="1556"/>
      <c r="GK10" s="1556"/>
      <c r="GL10" s="1556"/>
      <c r="GM10" s="1556"/>
      <c r="GN10" s="1556" t="str">
        <f>MID(SUVAHAVUJ!AG96,10,1)</f>
        <v xml:space="preserve"> </v>
      </c>
      <c r="GO10" s="1556"/>
      <c r="GP10" s="1556"/>
      <c r="GQ10" s="1556"/>
      <c r="GR10" s="1556"/>
      <c r="GS10" s="1556" t="str">
        <f>MID(SUVAHAVUJ!AG96,11,1)</f>
        <v>0</v>
      </c>
      <c r="GT10" s="1556"/>
      <c r="GU10" s="1556"/>
      <c r="GV10" s="1556"/>
      <c r="GW10" s="1557"/>
    </row>
    <row r="11" spans="2:205" ht="24" customHeight="1">
      <c r="B11" s="1559" t="s">
        <v>2500</v>
      </c>
      <c r="C11" s="1560"/>
      <c r="D11" s="1560"/>
      <c r="E11" s="1560"/>
      <c r="F11" s="1560"/>
      <c r="G11" s="1560"/>
      <c r="H11" s="1560"/>
      <c r="I11" s="1560"/>
      <c r="J11" s="1560"/>
      <c r="K11" s="1561"/>
      <c r="L11" s="1570" t="s">
        <v>3436</v>
      </c>
      <c r="M11" s="1571"/>
      <c r="N11" s="1571"/>
      <c r="O11" s="1571"/>
      <c r="P11" s="1571"/>
      <c r="Q11" s="1571"/>
      <c r="R11" s="1571"/>
      <c r="S11" s="1571"/>
      <c r="T11" s="1571"/>
      <c r="U11" s="1571"/>
      <c r="V11" s="1571"/>
      <c r="W11" s="1571"/>
      <c r="X11" s="1571"/>
      <c r="Y11" s="1571"/>
      <c r="Z11" s="1571"/>
      <c r="AA11" s="1571"/>
      <c r="AB11" s="1571"/>
      <c r="AC11" s="1571"/>
      <c r="AD11" s="1571"/>
      <c r="AE11" s="1571"/>
      <c r="AF11" s="1571"/>
      <c r="AG11" s="1571"/>
      <c r="AH11" s="1571"/>
      <c r="AI11" s="1571"/>
      <c r="AJ11" s="1571"/>
      <c r="AK11" s="1571"/>
      <c r="AL11" s="1571"/>
      <c r="AM11" s="1571"/>
      <c r="AN11" s="1571"/>
      <c r="AO11" s="1571"/>
      <c r="AP11" s="1571"/>
      <c r="AQ11" s="1571"/>
      <c r="AR11" s="1571"/>
      <c r="AS11" s="1571"/>
      <c r="AT11" s="1571"/>
      <c r="AU11" s="1571"/>
      <c r="AV11" s="1571"/>
      <c r="AW11" s="1571"/>
      <c r="AX11" s="1571"/>
      <c r="AY11" s="1571"/>
      <c r="AZ11" s="1571"/>
      <c r="BA11" s="1571"/>
      <c r="BB11" s="1571"/>
      <c r="BC11" s="1571"/>
      <c r="BD11" s="1571"/>
      <c r="BE11" s="1571"/>
      <c r="BF11" s="1571"/>
      <c r="BG11" s="1571"/>
      <c r="BH11" s="1571"/>
      <c r="BI11" s="1571"/>
      <c r="BJ11" s="1571"/>
      <c r="BK11" s="1571"/>
      <c r="BL11" s="1571"/>
      <c r="BM11" s="1571"/>
      <c r="BN11" s="1571"/>
      <c r="BO11" s="1571"/>
      <c r="BP11" s="1571"/>
      <c r="BQ11" s="1571"/>
      <c r="BR11" s="1571"/>
      <c r="BS11" s="1571"/>
      <c r="BT11" s="1571"/>
      <c r="BU11" s="1571"/>
      <c r="BV11" s="1571"/>
      <c r="BW11" s="1572" t="s">
        <v>2346</v>
      </c>
      <c r="BX11" s="1573"/>
      <c r="BY11" s="1573"/>
      <c r="BZ11" s="1573"/>
      <c r="CA11" s="1573"/>
      <c r="CB11" s="1573"/>
      <c r="CC11" s="1573"/>
      <c r="CD11" s="1574"/>
      <c r="CE11" s="1509" t="str">
        <f>MID(SUVAHAVUJ!AF97,1,1)</f>
        <v xml:space="preserve"> </v>
      </c>
      <c r="CF11" s="1509"/>
      <c r="CG11" s="1509"/>
      <c r="CH11" s="1509"/>
      <c r="CI11" s="1509"/>
      <c r="CJ11" s="1509" t="str">
        <f>MID(SUVAHAVUJ!AF97,2,1)</f>
        <v xml:space="preserve"> </v>
      </c>
      <c r="CK11" s="1509"/>
      <c r="CL11" s="1509"/>
      <c r="CM11" s="1509"/>
      <c r="CN11" s="1509"/>
      <c r="CO11" s="1509"/>
      <c r="CP11" s="1509" t="str">
        <f>MID(SUVAHAVUJ!AF97,3,1)</f>
        <v xml:space="preserve"> </v>
      </c>
      <c r="CQ11" s="1509"/>
      <c r="CR11" s="1509"/>
      <c r="CS11" s="1509"/>
      <c r="CT11" s="1509"/>
      <c r="CU11" s="1509" t="str">
        <f>MID(SUVAHAVUJ!AF97,4,1)</f>
        <v xml:space="preserve"> </v>
      </c>
      <c r="CV11" s="1509"/>
      <c r="CW11" s="1509"/>
      <c r="CX11" s="1509"/>
      <c r="CY11" s="1509"/>
      <c r="CZ11" s="1509"/>
      <c r="DA11" s="1509" t="str">
        <f>MID(SUVAHAVUJ!AF97,5,1)</f>
        <v xml:space="preserve"> </v>
      </c>
      <c r="DB11" s="1509"/>
      <c r="DC11" s="1509"/>
      <c r="DD11" s="1509"/>
      <c r="DE11" s="1509"/>
      <c r="DF11" s="1509" t="str">
        <f>MID(SUVAHAVUJ!AF97,6,1)</f>
        <v xml:space="preserve"> </v>
      </c>
      <c r="DG11" s="1509"/>
      <c r="DH11" s="1509"/>
      <c r="DI11" s="1509"/>
      <c r="DJ11" s="1509"/>
      <c r="DK11" s="1509"/>
      <c r="DL11" s="1509" t="str">
        <f>MID(SUVAHAVUJ!AF97,7,1)</f>
        <v xml:space="preserve"> </v>
      </c>
      <c r="DM11" s="1509"/>
      <c r="DN11" s="1509"/>
      <c r="DO11" s="1509"/>
      <c r="DP11" s="1509"/>
      <c r="DQ11" s="1509"/>
      <c r="DR11" s="1509" t="str">
        <f>MID(SUVAHAVUJ!AF97,8,1)</f>
        <v xml:space="preserve"> </v>
      </c>
      <c r="DS11" s="1509"/>
      <c r="DT11" s="1509"/>
      <c r="DU11" s="1509"/>
      <c r="DV11" s="1509"/>
      <c r="DW11" s="1558" t="str">
        <f>MID(SUVAHAVUJ!AF97,9,1)</f>
        <v xml:space="preserve"> </v>
      </c>
      <c r="DX11" s="1558"/>
      <c r="DY11" s="1558"/>
      <c r="DZ11" s="1558"/>
      <c r="EA11" s="1558"/>
      <c r="EB11" s="1558"/>
      <c r="EC11" s="1558" t="str">
        <f>MID(SUVAHAVUJ!AF97,10,1)</f>
        <v xml:space="preserve"> </v>
      </c>
      <c r="ED11" s="1558"/>
      <c r="EE11" s="1558"/>
      <c r="EF11" s="1558"/>
      <c r="EG11" s="1558"/>
      <c r="EH11" s="1509" t="str">
        <f>MID(SUVAHAVUJ!AF97,11,1)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MID(SUVAHAVUJ!AG97,1,1)</f>
        <v xml:space="preserve"> </v>
      </c>
      <c r="EQ11" s="1509"/>
      <c r="ER11" s="1509"/>
      <c r="ES11" s="1509"/>
      <c r="ET11" s="1509"/>
      <c r="EU11" s="1509"/>
      <c r="EV11" s="1509" t="str">
        <f>MID(SUVAHAVUJ!AG97,2,1)</f>
        <v xml:space="preserve"> </v>
      </c>
      <c r="EW11" s="1509"/>
      <c r="EX11" s="1509"/>
      <c r="EY11" s="1509"/>
      <c r="EZ11" s="1509"/>
      <c r="FA11" s="1509" t="str">
        <f>MID(SUVAHAVUJ!AG97,3,1)</f>
        <v xml:space="preserve"> </v>
      </c>
      <c r="FB11" s="1509"/>
      <c r="FC11" s="1509"/>
      <c r="FD11" s="1509"/>
      <c r="FE11" s="1509"/>
      <c r="FF11" s="1509"/>
      <c r="FG11" s="1509" t="str">
        <f>MID(SUVAHAVUJ!AG97,4,1)</f>
        <v xml:space="preserve"> </v>
      </c>
      <c r="FH11" s="1509"/>
      <c r="FI11" s="1509"/>
      <c r="FJ11" s="1509"/>
      <c r="FK11" s="1509"/>
      <c r="FL11" s="1516" t="str">
        <f>MID(SUVAHAVUJ!AG97,5,1)</f>
        <v xml:space="preserve"> </v>
      </c>
      <c r="FM11" s="1516"/>
      <c r="FN11" s="1516"/>
      <c r="FO11" s="1516"/>
      <c r="FP11" s="1516"/>
      <c r="FQ11" s="1516"/>
      <c r="FR11" s="1516" t="str">
        <f>MID(SUVAHAVUJ!AG97,6,1)</f>
        <v xml:space="preserve"> </v>
      </c>
      <c r="FS11" s="1516"/>
      <c r="FT11" s="1516"/>
      <c r="FU11" s="1516"/>
      <c r="FV11" s="1516"/>
      <c r="FW11" s="1556" t="str">
        <f>MID(SUVAHAVUJ!AG97,7,1)</f>
        <v xml:space="preserve"> </v>
      </c>
      <c r="FX11" s="1556"/>
      <c r="FY11" s="1556"/>
      <c r="FZ11" s="1556"/>
      <c r="GA11" s="1556"/>
      <c r="GB11" s="1556"/>
      <c r="GC11" s="1556" t="str">
        <f>MID(SUVAHAVUJ!AG97,8,1)</f>
        <v xml:space="preserve"> </v>
      </c>
      <c r="GD11" s="1556"/>
      <c r="GE11" s="1556"/>
      <c r="GF11" s="1556"/>
      <c r="GG11" s="1556"/>
      <c r="GH11" s="1556" t="str">
        <f>MID(SUVAHAVUJ!AG97,9,1)</f>
        <v xml:space="preserve"> </v>
      </c>
      <c r="GI11" s="1556"/>
      <c r="GJ11" s="1556"/>
      <c r="GK11" s="1556"/>
      <c r="GL11" s="1556"/>
      <c r="GM11" s="1556"/>
      <c r="GN11" s="1556" t="str">
        <f>MID(SUVAHAVUJ!AG97,10,1)</f>
        <v xml:space="preserve"> </v>
      </c>
      <c r="GO11" s="1556"/>
      <c r="GP11" s="1556"/>
      <c r="GQ11" s="1556"/>
      <c r="GR11" s="1556"/>
      <c r="GS11" s="1556" t="str">
        <f>MID(SUVAHAVUJ!AG97,11,1)</f>
        <v>0</v>
      </c>
      <c r="GT11" s="1556"/>
      <c r="GU11" s="1556"/>
      <c r="GV11" s="1556"/>
      <c r="GW11" s="1557"/>
    </row>
    <row r="12" spans="2:205" ht="24" customHeight="1">
      <c r="B12" s="1559" t="s">
        <v>2503</v>
      </c>
      <c r="C12" s="1560"/>
      <c r="D12" s="1560"/>
      <c r="E12" s="1560"/>
      <c r="F12" s="1560"/>
      <c r="G12" s="1560"/>
      <c r="H12" s="1560"/>
      <c r="I12" s="1560"/>
      <c r="J12" s="1560"/>
      <c r="K12" s="1561"/>
      <c r="L12" s="1570" t="s">
        <v>3437</v>
      </c>
      <c r="M12" s="1571"/>
      <c r="N12" s="1571"/>
      <c r="O12" s="1571"/>
      <c r="P12" s="1571"/>
      <c r="Q12" s="1571"/>
      <c r="R12" s="1571"/>
      <c r="S12" s="1571"/>
      <c r="T12" s="1571"/>
      <c r="U12" s="1571"/>
      <c r="V12" s="1571"/>
      <c r="W12" s="1571"/>
      <c r="X12" s="1571"/>
      <c r="Y12" s="1571"/>
      <c r="Z12" s="1571"/>
      <c r="AA12" s="1571"/>
      <c r="AB12" s="1571"/>
      <c r="AC12" s="1571"/>
      <c r="AD12" s="1571"/>
      <c r="AE12" s="1571"/>
      <c r="AF12" s="1571"/>
      <c r="AG12" s="1571"/>
      <c r="AH12" s="1571"/>
      <c r="AI12" s="1571"/>
      <c r="AJ12" s="1571"/>
      <c r="AK12" s="1571"/>
      <c r="AL12" s="1571"/>
      <c r="AM12" s="1571"/>
      <c r="AN12" s="1571"/>
      <c r="AO12" s="1571"/>
      <c r="AP12" s="1571"/>
      <c r="AQ12" s="1571"/>
      <c r="AR12" s="1571"/>
      <c r="AS12" s="1571"/>
      <c r="AT12" s="1571"/>
      <c r="AU12" s="1571"/>
      <c r="AV12" s="1571"/>
      <c r="AW12" s="1571"/>
      <c r="AX12" s="1571"/>
      <c r="AY12" s="1571"/>
      <c r="AZ12" s="1571"/>
      <c r="BA12" s="1571"/>
      <c r="BB12" s="1571"/>
      <c r="BC12" s="1571"/>
      <c r="BD12" s="1571"/>
      <c r="BE12" s="1571"/>
      <c r="BF12" s="1571"/>
      <c r="BG12" s="1571"/>
      <c r="BH12" s="1571"/>
      <c r="BI12" s="1571"/>
      <c r="BJ12" s="1571"/>
      <c r="BK12" s="1571"/>
      <c r="BL12" s="1571"/>
      <c r="BM12" s="1571"/>
      <c r="BN12" s="1571"/>
      <c r="BO12" s="1571"/>
      <c r="BP12" s="1571"/>
      <c r="BQ12" s="1571"/>
      <c r="BR12" s="1571"/>
      <c r="BS12" s="1571"/>
      <c r="BT12" s="1571"/>
      <c r="BU12" s="1571"/>
      <c r="BV12" s="1571"/>
      <c r="BW12" s="1572" t="s">
        <v>2347</v>
      </c>
      <c r="BX12" s="1573"/>
      <c r="BY12" s="1573"/>
      <c r="BZ12" s="1573"/>
      <c r="CA12" s="1573"/>
      <c r="CB12" s="1573"/>
      <c r="CC12" s="1573"/>
      <c r="CD12" s="1574"/>
      <c r="CE12" s="1509" t="str">
        <f>MID(SUVAHAVUJ!AF98,1,1)</f>
        <v xml:space="preserve"> </v>
      </c>
      <c r="CF12" s="1509"/>
      <c r="CG12" s="1509"/>
      <c r="CH12" s="1509"/>
      <c r="CI12" s="1509"/>
      <c r="CJ12" s="1509" t="str">
        <f>MID(SUVAHAVUJ!AF98,2,1)</f>
        <v xml:space="preserve"> </v>
      </c>
      <c r="CK12" s="1509"/>
      <c r="CL12" s="1509"/>
      <c r="CM12" s="1509"/>
      <c r="CN12" s="1509"/>
      <c r="CO12" s="1509"/>
      <c r="CP12" s="1509" t="str">
        <f>MID(SUVAHAVUJ!AF98,3,1)</f>
        <v xml:space="preserve"> </v>
      </c>
      <c r="CQ12" s="1509"/>
      <c r="CR12" s="1509"/>
      <c r="CS12" s="1509"/>
      <c r="CT12" s="1509"/>
      <c r="CU12" s="1509" t="str">
        <f>MID(SUVAHAVUJ!AF98,4,1)</f>
        <v xml:space="preserve"> </v>
      </c>
      <c r="CV12" s="1509"/>
      <c r="CW12" s="1509"/>
      <c r="CX12" s="1509"/>
      <c r="CY12" s="1509"/>
      <c r="CZ12" s="1509"/>
      <c r="DA12" s="1509" t="str">
        <f>MID(SUVAHAVUJ!AF98,5,1)</f>
        <v xml:space="preserve"> </v>
      </c>
      <c r="DB12" s="1509"/>
      <c r="DC12" s="1509"/>
      <c r="DD12" s="1509"/>
      <c r="DE12" s="1509"/>
      <c r="DF12" s="1509" t="str">
        <f>MID(SUVAHAVUJ!AF98,6,1)</f>
        <v xml:space="preserve"> </v>
      </c>
      <c r="DG12" s="1509"/>
      <c r="DH12" s="1509"/>
      <c r="DI12" s="1509"/>
      <c r="DJ12" s="1509"/>
      <c r="DK12" s="1509"/>
      <c r="DL12" s="1509" t="str">
        <f>MID(SUVAHAVUJ!AF98,7,1)</f>
        <v xml:space="preserve"> </v>
      </c>
      <c r="DM12" s="1509"/>
      <c r="DN12" s="1509"/>
      <c r="DO12" s="1509"/>
      <c r="DP12" s="1509"/>
      <c r="DQ12" s="1509"/>
      <c r="DR12" s="1509" t="str">
        <f>MID(SUVAHAVUJ!AF98,8,1)</f>
        <v xml:space="preserve"> </v>
      </c>
      <c r="DS12" s="1509"/>
      <c r="DT12" s="1509"/>
      <c r="DU12" s="1509"/>
      <c r="DV12" s="1509"/>
      <c r="DW12" s="1558" t="str">
        <f>MID(SUVAHAVUJ!AF98,9,1)</f>
        <v xml:space="preserve"> </v>
      </c>
      <c r="DX12" s="1558"/>
      <c r="DY12" s="1558"/>
      <c r="DZ12" s="1558"/>
      <c r="EA12" s="1558"/>
      <c r="EB12" s="1558"/>
      <c r="EC12" s="1558" t="str">
        <f>MID(SUVAHAVUJ!AF98,10,1)</f>
        <v xml:space="preserve"> </v>
      </c>
      <c r="ED12" s="1558"/>
      <c r="EE12" s="1558"/>
      <c r="EF12" s="1558"/>
      <c r="EG12" s="1558"/>
      <c r="EH12" s="1509" t="str">
        <f>MID(SUVAHAVUJ!AF98,11,1)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MID(SUVAHAVUJ!AG98,1,1)</f>
        <v xml:space="preserve"> </v>
      </c>
      <c r="EQ12" s="1509"/>
      <c r="ER12" s="1509"/>
      <c r="ES12" s="1509"/>
      <c r="ET12" s="1509"/>
      <c r="EU12" s="1509"/>
      <c r="EV12" s="1509" t="str">
        <f>MID(SUVAHAVUJ!AG98,2,1)</f>
        <v xml:space="preserve"> </v>
      </c>
      <c r="EW12" s="1509"/>
      <c r="EX12" s="1509"/>
      <c r="EY12" s="1509"/>
      <c r="EZ12" s="1509"/>
      <c r="FA12" s="1509" t="str">
        <f>MID(SUVAHAVUJ!AG98,3,1)</f>
        <v xml:space="preserve"> </v>
      </c>
      <c r="FB12" s="1509"/>
      <c r="FC12" s="1509"/>
      <c r="FD12" s="1509"/>
      <c r="FE12" s="1509"/>
      <c r="FF12" s="1509"/>
      <c r="FG12" s="1509" t="str">
        <f>MID(SUVAHAVUJ!AG98,4,1)</f>
        <v xml:space="preserve"> </v>
      </c>
      <c r="FH12" s="1509"/>
      <c r="FI12" s="1509"/>
      <c r="FJ12" s="1509"/>
      <c r="FK12" s="1509"/>
      <c r="FL12" s="1516" t="str">
        <f>MID(SUVAHAVUJ!AG98,5,1)</f>
        <v xml:space="preserve"> </v>
      </c>
      <c r="FM12" s="1516"/>
      <c r="FN12" s="1516"/>
      <c r="FO12" s="1516"/>
      <c r="FP12" s="1516"/>
      <c r="FQ12" s="1516"/>
      <c r="FR12" s="1516" t="str">
        <f>MID(SUVAHAVUJ!AG98,6,1)</f>
        <v xml:space="preserve"> </v>
      </c>
      <c r="FS12" s="1516"/>
      <c r="FT12" s="1516"/>
      <c r="FU12" s="1516"/>
      <c r="FV12" s="1516"/>
      <c r="FW12" s="1556" t="str">
        <f>MID(SUVAHAVUJ!AG98,7,1)</f>
        <v xml:space="preserve"> </v>
      </c>
      <c r="FX12" s="1556"/>
      <c r="FY12" s="1556"/>
      <c r="FZ12" s="1556"/>
      <c r="GA12" s="1556"/>
      <c r="GB12" s="1556"/>
      <c r="GC12" s="1556" t="str">
        <f>MID(SUVAHAVUJ!AG98,8,1)</f>
        <v xml:space="preserve"> </v>
      </c>
      <c r="GD12" s="1556"/>
      <c r="GE12" s="1556"/>
      <c r="GF12" s="1556"/>
      <c r="GG12" s="1556"/>
      <c r="GH12" s="1556" t="str">
        <f>MID(SUVAHAVUJ!AG98,9,1)</f>
        <v xml:space="preserve"> </v>
      </c>
      <c r="GI12" s="1556"/>
      <c r="GJ12" s="1556"/>
      <c r="GK12" s="1556"/>
      <c r="GL12" s="1556"/>
      <c r="GM12" s="1556"/>
      <c r="GN12" s="1556" t="str">
        <f>MID(SUVAHAVUJ!AG98,10,1)</f>
        <v xml:space="preserve"> </v>
      </c>
      <c r="GO12" s="1556"/>
      <c r="GP12" s="1556"/>
      <c r="GQ12" s="1556"/>
      <c r="GR12" s="1556"/>
      <c r="GS12" s="1556" t="str">
        <f>MID(SUVAHAVUJ!AG98,11,1)</f>
        <v>0</v>
      </c>
      <c r="GT12" s="1556"/>
      <c r="GU12" s="1556"/>
      <c r="GV12" s="1556"/>
      <c r="GW12" s="1557"/>
    </row>
    <row r="13" spans="2:205" ht="24" customHeight="1">
      <c r="B13" s="1575" t="s">
        <v>2776</v>
      </c>
      <c r="C13" s="1576"/>
      <c r="D13" s="1576"/>
      <c r="E13" s="1576"/>
      <c r="F13" s="1576"/>
      <c r="G13" s="1576"/>
      <c r="H13" s="1576"/>
      <c r="I13" s="1576"/>
      <c r="J13" s="1576"/>
      <c r="K13" s="1577"/>
      <c r="L13" s="1578" t="s">
        <v>3438</v>
      </c>
      <c r="M13" s="1579"/>
      <c r="N13" s="1579"/>
      <c r="O13" s="1579"/>
      <c r="P13" s="1579"/>
      <c r="Q13" s="1579"/>
      <c r="R13" s="1579"/>
      <c r="S13" s="1579"/>
      <c r="T13" s="1579"/>
      <c r="U13" s="1579"/>
      <c r="V13" s="1579"/>
      <c r="W13" s="1579"/>
      <c r="X13" s="1579"/>
      <c r="Y13" s="1579"/>
      <c r="Z13" s="1579"/>
      <c r="AA13" s="1579"/>
      <c r="AB13" s="1579"/>
      <c r="AC13" s="1579"/>
      <c r="AD13" s="1579"/>
      <c r="AE13" s="1579"/>
      <c r="AF13" s="1579"/>
      <c r="AG13" s="1579"/>
      <c r="AH13" s="1579"/>
      <c r="AI13" s="1579"/>
      <c r="AJ13" s="1579"/>
      <c r="AK13" s="1579"/>
      <c r="AL13" s="1579"/>
      <c r="AM13" s="1579"/>
      <c r="AN13" s="1579"/>
      <c r="AO13" s="1579"/>
      <c r="AP13" s="1579"/>
      <c r="AQ13" s="1579"/>
      <c r="AR13" s="1579"/>
      <c r="AS13" s="1579"/>
      <c r="AT13" s="1579"/>
      <c r="AU13" s="1579"/>
      <c r="AV13" s="1579"/>
      <c r="AW13" s="1579"/>
      <c r="AX13" s="1579"/>
      <c r="AY13" s="1579"/>
      <c r="AZ13" s="1579"/>
      <c r="BA13" s="1579"/>
      <c r="BB13" s="1579"/>
      <c r="BC13" s="1579"/>
      <c r="BD13" s="1579"/>
      <c r="BE13" s="1579"/>
      <c r="BF13" s="1579"/>
      <c r="BG13" s="1579"/>
      <c r="BH13" s="1579"/>
      <c r="BI13" s="1579"/>
      <c r="BJ13" s="1579"/>
      <c r="BK13" s="1579"/>
      <c r="BL13" s="1579"/>
      <c r="BM13" s="1579"/>
      <c r="BN13" s="1579"/>
      <c r="BO13" s="1579"/>
      <c r="BP13" s="1579"/>
      <c r="BQ13" s="1579"/>
      <c r="BR13" s="1579"/>
      <c r="BS13" s="1579"/>
      <c r="BT13" s="1579"/>
      <c r="BU13" s="1579"/>
      <c r="BV13" s="1579"/>
      <c r="BW13" s="1580" t="s">
        <v>2349</v>
      </c>
      <c r="BX13" s="1581"/>
      <c r="BY13" s="1581"/>
      <c r="BZ13" s="1581"/>
      <c r="CA13" s="1581"/>
      <c r="CB13" s="1581"/>
      <c r="CC13" s="1581"/>
      <c r="CD13" s="1582"/>
      <c r="CE13" s="1509" t="str">
        <f>MID(SUVAHAVUJ!AF99,1,1)</f>
        <v xml:space="preserve"> </v>
      </c>
      <c r="CF13" s="1509"/>
      <c r="CG13" s="1509"/>
      <c r="CH13" s="1509"/>
      <c r="CI13" s="1509"/>
      <c r="CJ13" s="1509" t="str">
        <f>MID(SUVAHAVUJ!AF99,2,1)</f>
        <v xml:space="preserve"> </v>
      </c>
      <c r="CK13" s="1509"/>
      <c r="CL13" s="1509"/>
      <c r="CM13" s="1509"/>
      <c r="CN13" s="1509"/>
      <c r="CO13" s="1509"/>
      <c r="CP13" s="1509" t="str">
        <f>MID(SUVAHAVUJ!AF99,3,1)</f>
        <v xml:space="preserve"> </v>
      </c>
      <c r="CQ13" s="1509"/>
      <c r="CR13" s="1509"/>
      <c r="CS13" s="1509"/>
      <c r="CT13" s="1509"/>
      <c r="CU13" s="1509" t="str">
        <f>MID(SUVAHAVUJ!AF99,4,1)</f>
        <v xml:space="preserve"> </v>
      </c>
      <c r="CV13" s="1509"/>
      <c r="CW13" s="1509"/>
      <c r="CX13" s="1509"/>
      <c r="CY13" s="1509"/>
      <c r="CZ13" s="1509"/>
      <c r="DA13" s="1509" t="str">
        <f>MID(SUVAHAVUJ!AF99,5,1)</f>
        <v xml:space="preserve"> </v>
      </c>
      <c r="DB13" s="1509"/>
      <c r="DC13" s="1509"/>
      <c r="DD13" s="1509"/>
      <c r="DE13" s="1509"/>
      <c r="DF13" s="1509" t="str">
        <f>MID(SUVAHAVUJ!AF99,6,1)</f>
        <v xml:space="preserve"> </v>
      </c>
      <c r="DG13" s="1509"/>
      <c r="DH13" s="1509"/>
      <c r="DI13" s="1509"/>
      <c r="DJ13" s="1509"/>
      <c r="DK13" s="1509"/>
      <c r="DL13" s="1509" t="str">
        <f>MID(SUVAHAVUJ!AF99,7,1)</f>
        <v xml:space="preserve"> </v>
      </c>
      <c r="DM13" s="1509"/>
      <c r="DN13" s="1509"/>
      <c r="DO13" s="1509"/>
      <c r="DP13" s="1509"/>
      <c r="DQ13" s="1509"/>
      <c r="DR13" s="1509" t="str">
        <f>MID(SUVAHAVUJ!AF99,8,1)</f>
        <v xml:space="preserve"> </v>
      </c>
      <c r="DS13" s="1509"/>
      <c r="DT13" s="1509"/>
      <c r="DU13" s="1509"/>
      <c r="DV13" s="1509"/>
      <c r="DW13" s="1558" t="str">
        <f>MID(SUVAHAVUJ!AF99,9,1)</f>
        <v xml:space="preserve"> </v>
      </c>
      <c r="DX13" s="1558"/>
      <c r="DY13" s="1558"/>
      <c r="DZ13" s="1558"/>
      <c r="EA13" s="1558"/>
      <c r="EB13" s="1558"/>
      <c r="EC13" s="1558" t="str">
        <f>MID(SUVAHAVUJ!AF99,10,1)</f>
        <v xml:space="preserve"> </v>
      </c>
      <c r="ED13" s="1558"/>
      <c r="EE13" s="1558"/>
      <c r="EF13" s="1558"/>
      <c r="EG13" s="1558"/>
      <c r="EH13" s="1509" t="str">
        <f>MID(SUVAHAVUJ!AF99,11,1)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MID(SUVAHAVUJ!AG99,1,1)</f>
        <v xml:space="preserve"> </v>
      </c>
      <c r="EQ13" s="1509"/>
      <c r="ER13" s="1509"/>
      <c r="ES13" s="1509"/>
      <c r="ET13" s="1509"/>
      <c r="EU13" s="1509"/>
      <c r="EV13" s="1509" t="str">
        <f>MID(SUVAHAVUJ!AG99,2,1)</f>
        <v xml:space="preserve"> </v>
      </c>
      <c r="EW13" s="1509"/>
      <c r="EX13" s="1509"/>
      <c r="EY13" s="1509"/>
      <c r="EZ13" s="1509"/>
      <c r="FA13" s="1509" t="str">
        <f>MID(SUVAHAVUJ!AG99,3,1)</f>
        <v xml:space="preserve"> </v>
      </c>
      <c r="FB13" s="1509"/>
      <c r="FC13" s="1509"/>
      <c r="FD13" s="1509"/>
      <c r="FE13" s="1509"/>
      <c r="FF13" s="1509"/>
      <c r="FG13" s="1509" t="str">
        <f>MID(SUVAHAVUJ!AG99,4,1)</f>
        <v xml:space="preserve"> </v>
      </c>
      <c r="FH13" s="1509"/>
      <c r="FI13" s="1509"/>
      <c r="FJ13" s="1509"/>
      <c r="FK13" s="1509"/>
      <c r="FL13" s="1516" t="str">
        <f>MID(SUVAHAVUJ!AG99,5,1)</f>
        <v xml:space="preserve"> </v>
      </c>
      <c r="FM13" s="1516"/>
      <c r="FN13" s="1516"/>
      <c r="FO13" s="1516"/>
      <c r="FP13" s="1516"/>
      <c r="FQ13" s="1516"/>
      <c r="FR13" s="1516" t="str">
        <f>MID(SUVAHAVUJ!AG99,6,1)</f>
        <v xml:space="preserve"> </v>
      </c>
      <c r="FS13" s="1516"/>
      <c r="FT13" s="1516"/>
      <c r="FU13" s="1516"/>
      <c r="FV13" s="1516"/>
      <c r="FW13" s="1556" t="str">
        <f>MID(SUVAHAVUJ!AG99,7,1)</f>
        <v xml:space="preserve"> </v>
      </c>
      <c r="FX13" s="1556"/>
      <c r="FY13" s="1556"/>
      <c r="FZ13" s="1556"/>
      <c r="GA13" s="1556"/>
      <c r="GB13" s="1556"/>
      <c r="GC13" s="1556" t="str">
        <f>MID(SUVAHAVUJ!AG99,8,1)</f>
        <v xml:space="preserve"> </v>
      </c>
      <c r="GD13" s="1556"/>
      <c r="GE13" s="1556"/>
      <c r="GF13" s="1556"/>
      <c r="GG13" s="1556"/>
      <c r="GH13" s="1556" t="str">
        <f>MID(SUVAHAVUJ!AG99,9,1)</f>
        <v xml:space="preserve"> </v>
      </c>
      <c r="GI13" s="1556"/>
      <c r="GJ13" s="1556"/>
      <c r="GK13" s="1556"/>
      <c r="GL13" s="1556"/>
      <c r="GM13" s="1556"/>
      <c r="GN13" s="1556" t="str">
        <f>MID(SUVAHAVUJ!AG99,10,1)</f>
        <v xml:space="preserve"> </v>
      </c>
      <c r="GO13" s="1556"/>
      <c r="GP13" s="1556"/>
      <c r="GQ13" s="1556"/>
      <c r="GR13" s="1556"/>
      <c r="GS13" s="1556" t="str">
        <f>MID(SUVAHAVUJ!AG99,11,1)</f>
        <v>0</v>
      </c>
      <c r="GT13" s="1556"/>
      <c r="GU13" s="1556"/>
      <c r="GV13" s="1556"/>
      <c r="GW13" s="1557"/>
    </row>
    <row r="14" spans="2:205" ht="24" customHeight="1">
      <c r="B14" s="1651" t="s">
        <v>2779</v>
      </c>
      <c r="C14" s="1652"/>
      <c r="D14" s="1652"/>
      <c r="E14" s="1652"/>
      <c r="F14" s="1652"/>
      <c r="G14" s="1652"/>
      <c r="H14" s="1652"/>
      <c r="I14" s="1652"/>
      <c r="J14" s="1652"/>
      <c r="K14" s="1653"/>
      <c r="L14" s="1570" t="s">
        <v>2780</v>
      </c>
      <c r="M14" s="1571"/>
      <c r="N14" s="1571"/>
      <c r="O14" s="1571"/>
      <c r="P14" s="1571"/>
      <c r="Q14" s="1571"/>
      <c r="R14" s="1571"/>
      <c r="S14" s="1571"/>
      <c r="T14" s="1571"/>
      <c r="U14" s="1571"/>
      <c r="V14" s="1571"/>
      <c r="W14" s="1571"/>
      <c r="X14" s="1571"/>
      <c r="Y14" s="1571"/>
      <c r="Z14" s="1571"/>
      <c r="AA14" s="1571"/>
      <c r="AB14" s="1571"/>
      <c r="AC14" s="1571"/>
      <c r="AD14" s="1571"/>
      <c r="AE14" s="1571"/>
      <c r="AF14" s="1571"/>
      <c r="AG14" s="1571"/>
      <c r="AH14" s="1571"/>
      <c r="AI14" s="1571"/>
      <c r="AJ14" s="1571"/>
      <c r="AK14" s="1571"/>
      <c r="AL14" s="1571"/>
      <c r="AM14" s="1571"/>
      <c r="AN14" s="1571"/>
      <c r="AO14" s="1571"/>
      <c r="AP14" s="1571"/>
      <c r="AQ14" s="1571"/>
      <c r="AR14" s="1571"/>
      <c r="AS14" s="1571"/>
      <c r="AT14" s="1571"/>
      <c r="AU14" s="1571"/>
      <c r="AV14" s="1571"/>
      <c r="AW14" s="1571"/>
      <c r="AX14" s="1571"/>
      <c r="AY14" s="1571"/>
      <c r="AZ14" s="1571"/>
      <c r="BA14" s="1571"/>
      <c r="BB14" s="1571"/>
      <c r="BC14" s="1571"/>
      <c r="BD14" s="1571"/>
      <c r="BE14" s="1571"/>
      <c r="BF14" s="1571"/>
      <c r="BG14" s="1571"/>
      <c r="BH14" s="1571"/>
      <c r="BI14" s="1571"/>
      <c r="BJ14" s="1571"/>
      <c r="BK14" s="1571"/>
      <c r="BL14" s="1571"/>
      <c r="BM14" s="1571"/>
      <c r="BN14" s="1571"/>
      <c r="BO14" s="1571"/>
      <c r="BP14" s="1571"/>
      <c r="BQ14" s="1571"/>
      <c r="BR14" s="1571"/>
      <c r="BS14" s="1571"/>
      <c r="BT14" s="1571"/>
      <c r="BU14" s="1571"/>
      <c r="BV14" s="1571"/>
      <c r="BW14" s="1572" t="s">
        <v>2350</v>
      </c>
      <c r="BX14" s="1573"/>
      <c r="BY14" s="1573"/>
      <c r="BZ14" s="1573"/>
      <c r="CA14" s="1573"/>
      <c r="CB14" s="1573"/>
      <c r="CC14" s="1573"/>
      <c r="CD14" s="1574"/>
      <c r="CE14" s="1509" t="str">
        <f>MID(SUVAHAVUJ!AF100,1,1)</f>
        <v xml:space="preserve"> </v>
      </c>
      <c r="CF14" s="1509"/>
      <c r="CG14" s="1509"/>
      <c r="CH14" s="1509"/>
      <c r="CI14" s="1509"/>
      <c r="CJ14" s="1509" t="str">
        <f>MID(SUVAHAVUJ!AF100,2,1)</f>
        <v xml:space="preserve"> </v>
      </c>
      <c r="CK14" s="1509"/>
      <c r="CL14" s="1509"/>
      <c r="CM14" s="1509"/>
      <c r="CN14" s="1509"/>
      <c r="CO14" s="1509"/>
      <c r="CP14" s="1509" t="str">
        <f>MID(SUVAHAVUJ!AF100,3,1)</f>
        <v xml:space="preserve"> </v>
      </c>
      <c r="CQ14" s="1509"/>
      <c r="CR14" s="1509"/>
      <c r="CS14" s="1509"/>
      <c r="CT14" s="1509"/>
      <c r="CU14" s="1509" t="str">
        <f>MID(SUVAHAVUJ!AF100,4,1)</f>
        <v xml:space="preserve"> </v>
      </c>
      <c r="CV14" s="1509"/>
      <c r="CW14" s="1509"/>
      <c r="CX14" s="1509"/>
      <c r="CY14" s="1509"/>
      <c r="CZ14" s="1509"/>
      <c r="DA14" s="1509" t="str">
        <f>MID(SUVAHAVUJ!AF100,5,1)</f>
        <v xml:space="preserve"> </v>
      </c>
      <c r="DB14" s="1509"/>
      <c r="DC14" s="1509"/>
      <c r="DD14" s="1509"/>
      <c r="DE14" s="1509"/>
      <c r="DF14" s="1509" t="str">
        <f>MID(SUVAHAVUJ!AF100,6,1)</f>
        <v xml:space="preserve"> </v>
      </c>
      <c r="DG14" s="1509"/>
      <c r="DH14" s="1509"/>
      <c r="DI14" s="1509"/>
      <c r="DJ14" s="1509"/>
      <c r="DK14" s="1509"/>
      <c r="DL14" s="1509" t="str">
        <f>MID(SUVAHAVUJ!AF100,7,1)</f>
        <v xml:space="preserve"> </v>
      </c>
      <c r="DM14" s="1509"/>
      <c r="DN14" s="1509"/>
      <c r="DO14" s="1509"/>
      <c r="DP14" s="1509"/>
      <c r="DQ14" s="1509"/>
      <c r="DR14" s="1509" t="str">
        <f>MID(SUVAHAVUJ!AF100,8,1)</f>
        <v xml:space="preserve"> </v>
      </c>
      <c r="DS14" s="1509"/>
      <c r="DT14" s="1509"/>
      <c r="DU14" s="1509"/>
      <c r="DV14" s="1509"/>
      <c r="DW14" s="1558" t="str">
        <f>MID(SUVAHAVUJ!AF100,9,1)</f>
        <v xml:space="preserve"> </v>
      </c>
      <c r="DX14" s="1558"/>
      <c r="DY14" s="1558"/>
      <c r="DZ14" s="1558"/>
      <c r="EA14" s="1558"/>
      <c r="EB14" s="1558"/>
      <c r="EC14" s="1558" t="str">
        <f>MID(SUVAHAVUJ!AF100,10,1)</f>
        <v xml:space="preserve"> </v>
      </c>
      <c r="ED14" s="1558"/>
      <c r="EE14" s="1558"/>
      <c r="EF14" s="1558"/>
      <c r="EG14" s="1558"/>
      <c r="EH14" s="1509" t="str">
        <f>MID(SUVAHAVUJ!AF100,11,1)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MID(SUVAHAVUJ!AG100,1,1)</f>
        <v xml:space="preserve"> </v>
      </c>
      <c r="EQ14" s="1509"/>
      <c r="ER14" s="1509"/>
      <c r="ES14" s="1509"/>
      <c r="ET14" s="1509"/>
      <c r="EU14" s="1509"/>
      <c r="EV14" s="1509" t="str">
        <f>MID(SUVAHAVUJ!AG100,2,1)</f>
        <v xml:space="preserve"> </v>
      </c>
      <c r="EW14" s="1509"/>
      <c r="EX14" s="1509"/>
      <c r="EY14" s="1509"/>
      <c r="EZ14" s="1509"/>
      <c r="FA14" s="1509" t="str">
        <f>MID(SUVAHAVUJ!AG100,3,1)</f>
        <v xml:space="preserve"> </v>
      </c>
      <c r="FB14" s="1509"/>
      <c r="FC14" s="1509"/>
      <c r="FD14" s="1509"/>
      <c r="FE14" s="1509"/>
      <c r="FF14" s="1509"/>
      <c r="FG14" s="1509" t="str">
        <f>MID(SUVAHAVUJ!AG100,4,1)</f>
        <v xml:space="preserve"> </v>
      </c>
      <c r="FH14" s="1509"/>
      <c r="FI14" s="1509"/>
      <c r="FJ14" s="1509"/>
      <c r="FK14" s="1509"/>
      <c r="FL14" s="1516" t="str">
        <f>MID(SUVAHAVUJ!AG100,5,1)</f>
        <v xml:space="preserve"> </v>
      </c>
      <c r="FM14" s="1516"/>
      <c r="FN14" s="1516"/>
      <c r="FO14" s="1516"/>
      <c r="FP14" s="1516"/>
      <c r="FQ14" s="1516"/>
      <c r="FR14" s="1516" t="str">
        <f>MID(SUVAHAVUJ!AG100,6,1)</f>
        <v xml:space="preserve"> </v>
      </c>
      <c r="FS14" s="1516"/>
      <c r="FT14" s="1516"/>
      <c r="FU14" s="1516"/>
      <c r="FV14" s="1516"/>
      <c r="FW14" s="1556" t="str">
        <f>MID(SUVAHAVUJ!AG100,7,1)</f>
        <v xml:space="preserve"> </v>
      </c>
      <c r="FX14" s="1556"/>
      <c r="FY14" s="1556"/>
      <c r="FZ14" s="1556"/>
      <c r="GA14" s="1556"/>
      <c r="GB14" s="1556"/>
      <c r="GC14" s="1556" t="str">
        <f>MID(SUVAHAVUJ!AG100,8,1)</f>
        <v xml:space="preserve"> </v>
      </c>
      <c r="GD14" s="1556"/>
      <c r="GE14" s="1556"/>
      <c r="GF14" s="1556"/>
      <c r="GG14" s="1556"/>
      <c r="GH14" s="1556" t="str">
        <f>MID(SUVAHAVUJ!AG100,9,1)</f>
        <v xml:space="preserve"> </v>
      </c>
      <c r="GI14" s="1556"/>
      <c r="GJ14" s="1556"/>
      <c r="GK14" s="1556"/>
      <c r="GL14" s="1556"/>
      <c r="GM14" s="1556"/>
      <c r="GN14" s="1556" t="str">
        <f>MID(SUVAHAVUJ!AG100,10,1)</f>
        <v xml:space="preserve"> </v>
      </c>
      <c r="GO14" s="1556"/>
      <c r="GP14" s="1556"/>
      <c r="GQ14" s="1556"/>
      <c r="GR14" s="1556"/>
      <c r="GS14" s="1556" t="str">
        <f>MID(SUVAHAVUJ!AG100,11,1)</f>
        <v>0</v>
      </c>
      <c r="GT14" s="1556"/>
      <c r="GU14" s="1556"/>
      <c r="GV14" s="1556"/>
      <c r="GW14" s="1557"/>
    </row>
    <row r="15" spans="2:205" ht="24" customHeight="1">
      <c r="B15" s="1559" t="s">
        <v>2500</v>
      </c>
      <c r="C15" s="1560"/>
      <c r="D15" s="1560"/>
      <c r="E15" s="1560"/>
      <c r="F15" s="1560"/>
      <c r="G15" s="1560"/>
      <c r="H15" s="1560"/>
      <c r="I15" s="1560"/>
      <c r="J15" s="1560"/>
      <c r="K15" s="1561"/>
      <c r="L15" s="1570" t="s">
        <v>2783</v>
      </c>
      <c r="M15" s="1571"/>
      <c r="N15" s="1571"/>
      <c r="O15" s="1571"/>
      <c r="P15" s="1571"/>
      <c r="Q15" s="1571"/>
      <c r="R15" s="1571"/>
      <c r="S15" s="1571"/>
      <c r="T15" s="1571"/>
      <c r="U15" s="1571"/>
      <c r="V15" s="1571"/>
      <c r="W15" s="1571"/>
      <c r="X15" s="1571"/>
      <c r="Y15" s="1571"/>
      <c r="Z15" s="1571"/>
      <c r="AA15" s="1571"/>
      <c r="AB15" s="1571"/>
      <c r="AC15" s="1571"/>
      <c r="AD15" s="1571"/>
      <c r="AE15" s="1571"/>
      <c r="AF15" s="1571"/>
      <c r="AG15" s="1571"/>
      <c r="AH15" s="1571"/>
      <c r="AI15" s="1571"/>
      <c r="AJ15" s="1571"/>
      <c r="AK15" s="1571"/>
      <c r="AL15" s="1571"/>
      <c r="AM15" s="1571"/>
      <c r="AN15" s="1571"/>
      <c r="AO15" s="1571"/>
      <c r="AP15" s="1571"/>
      <c r="AQ15" s="1571"/>
      <c r="AR15" s="1571"/>
      <c r="AS15" s="1571"/>
      <c r="AT15" s="1571"/>
      <c r="AU15" s="1571"/>
      <c r="AV15" s="1571"/>
      <c r="AW15" s="1571"/>
      <c r="AX15" s="1571"/>
      <c r="AY15" s="1571"/>
      <c r="AZ15" s="1571"/>
      <c r="BA15" s="1571"/>
      <c r="BB15" s="1571"/>
      <c r="BC15" s="1571"/>
      <c r="BD15" s="1571"/>
      <c r="BE15" s="1571"/>
      <c r="BF15" s="1571"/>
      <c r="BG15" s="1571"/>
      <c r="BH15" s="1571"/>
      <c r="BI15" s="1571"/>
      <c r="BJ15" s="1571"/>
      <c r="BK15" s="1571"/>
      <c r="BL15" s="1571"/>
      <c r="BM15" s="1571"/>
      <c r="BN15" s="1571"/>
      <c r="BO15" s="1571"/>
      <c r="BP15" s="1571"/>
      <c r="BQ15" s="1571"/>
      <c r="BR15" s="1571"/>
      <c r="BS15" s="1571"/>
      <c r="BT15" s="1571"/>
      <c r="BU15" s="1571"/>
      <c r="BV15" s="1571"/>
      <c r="BW15" s="1572" t="s">
        <v>2351</v>
      </c>
      <c r="BX15" s="1573"/>
      <c r="BY15" s="1573"/>
      <c r="BZ15" s="1573"/>
      <c r="CA15" s="1573"/>
      <c r="CB15" s="1573"/>
      <c r="CC15" s="1573"/>
      <c r="CD15" s="1574"/>
      <c r="CE15" s="1509" t="str">
        <f>MID(SUVAHAVUJ!AF101,1,1)</f>
        <v xml:space="preserve"> </v>
      </c>
      <c r="CF15" s="1509"/>
      <c r="CG15" s="1509"/>
      <c r="CH15" s="1509"/>
      <c r="CI15" s="1509"/>
      <c r="CJ15" s="1509" t="str">
        <f>MID(SUVAHAVUJ!AF101,2,1)</f>
        <v xml:space="preserve"> </v>
      </c>
      <c r="CK15" s="1509"/>
      <c r="CL15" s="1509"/>
      <c r="CM15" s="1509"/>
      <c r="CN15" s="1509"/>
      <c r="CO15" s="1509"/>
      <c r="CP15" s="1509" t="str">
        <f>MID(SUVAHAVUJ!AF101,3,1)</f>
        <v xml:space="preserve"> </v>
      </c>
      <c r="CQ15" s="1509"/>
      <c r="CR15" s="1509"/>
      <c r="CS15" s="1509"/>
      <c r="CT15" s="1509"/>
      <c r="CU15" s="1509" t="str">
        <f>MID(SUVAHAVUJ!AF101,4,1)</f>
        <v xml:space="preserve"> </v>
      </c>
      <c r="CV15" s="1509"/>
      <c r="CW15" s="1509"/>
      <c r="CX15" s="1509"/>
      <c r="CY15" s="1509"/>
      <c r="CZ15" s="1509"/>
      <c r="DA15" s="1509" t="str">
        <f>MID(SUVAHAVUJ!AF101,5,1)</f>
        <v xml:space="preserve"> </v>
      </c>
      <c r="DB15" s="1509"/>
      <c r="DC15" s="1509"/>
      <c r="DD15" s="1509"/>
      <c r="DE15" s="1509"/>
      <c r="DF15" s="1509" t="str">
        <f>MID(SUVAHAVUJ!AF101,6,1)</f>
        <v xml:space="preserve"> </v>
      </c>
      <c r="DG15" s="1509"/>
      <c r="DH15" s="1509"/>
      <c r="DI15" s="1509"/>
      <c r="DJ15" s="1509"/>
      <c r="DK15" s="1509"/>
      <c r="DL15" s="1509" t="str">
        <f>MID(SUVAHAVUJ!AF101,7,1)</f>
        <v xml:space="preserve"> </v>
      </c>
      <c r="DM15" s="1509"/>
      <c r="DN15" s="1509"/>
      <c r="DO15" s="1509"/>
      <c r="DP15" s="1509"/>
      <c r="DQ15" s="1509"/>
      <c r="DR15" s="1509" t="str">
        <f>MID(SUVAHAVUJ!AF101,8,1)</f>
        <v xml:space="preserve"> </v>
      </c>
      <c r="DS15" s="1509"/>
      <c r="DT15" s="1509"/>
      <c r="DU15" s="1509"/>
      <c r="DV15" s="1509"/>
      <c r="DW15" s="1558" t="str">
        <f>MID(SUVAHAVUJ!AF101,9,1)</f>
        <v xml:space="preserve"> </v>
      </c>
      <c r="DX15" s="1558"/>
      <c r="DY15" s="1558"/>
      <c r="DZ15" s="1558"/>
      <c r="EA15" s="1558"/>
      <c r="EB15" s="1558"/>
      <c r="EC15" s="1558" t="str">
        <f>MID(SUVAHAVUJ!AF101,10,1)</f>
        <v xml:space="preserve"> </v>
      </c>
      <c r="ED15" s="1558"/>
      <c r="EE15" s="1558"/>
      <c r="EF15" s="1558"/>
      <c r="EG15" s="1558"/>
      <c r="EH15" s="1509" t="str">
        <f>MID(SUVAHAVUJ!AF101,11,1)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MID(SUVAHAVUJ!AG101,1,1)</f>
        <v xml:space="preserve"> </v>
      </c>
      <c r="EQ15" s="1509"/>
      <c r="ER15" s="1509"/>
      <c r="ES15" s="1509"/>
      <c r="ET15" s="1509"/>
      <c r="EU15" s="1509"/>
      <c r="EV15" s="1509" t="str">
        <f>MID(SUVAHAVUJ!AG101,2,1)</f>
        <v xml:space="preserve"> </v>
      </c>
      <c r="EW15" s="1509"/>
      <c r="EX15" s="1509"/>
      <c r="EY15" s="1509"/>
      <c r="EZ15" s="1509"/>
      <c r="FA15" s="1509" t="str">
        <f>MID(SUVAHAVUJ!AG101,3,1)</f>
        <v xml:space="preserve"> </v>
      </c>
      <c r="FB15" s="1509"/>
      <c r="FC15" s="1509"/>
      <c r="FD15" s="1509"/>
      <c r="FE15" s="1509"/>
      <c r="FF15" s="1509"/>
      <c r="FG15" s="1509" t="str">
        <f>MID(SUVAHAVUJ!AG101,4,1)</f>
        <v xml:space="preserve"> </v>
      </c>
      <c r="FH15" s="1509"/>
      <c r="FI15" s="1509"/>
      <c r="FJ15" s="1509"/>
      <c r="FK15" s="1509"/>
      <c r="FL15" s="1516" t="str">
        <f>MID(SUVAHAVUJ!AG101,5,1)</f>
        <v xml:space="preserve"> </v>
      </c>
      <c r="FM15" s="1516"/>
      <c r="FN15" s="1516"/>
      <c r="FO15" s="1516"/>
      <c r="FP15" s="1516"/>
      <c r="FQ15" s="1516"/>
      <c r="FR15" s="1516" t="str">
        <f>MID(SUVAHAVUJ!AG101,6,1)</f>
        <v xml:space="preserve"> </v>
      </c>
      <c r="FS15" s="1516"/>
      <c r="FT15" s="1516"/>
      <c r="FU15" s="1516"/>
      <c r="FV15" s="1516"/>
      <c r="FW15" s="1556" t="str">
        <f>MID(SUVAHAVUJ!AG101,7,1)</f>
        <v xml:space="preserve"> </v>
      </c>
      <c r="FX15" s="1556"/>
      <c r="FY15" s="1556"/>
      <c r="FZ15" s="1556"/>
      <c r="GA15" s="1556"/>
      <c r="GB15" s="1556"/>
      <c r="GC15" s="1556" t="str">
        <f>MID(SUVAHAVUJ!AG101,8,1)</f>
        <v xml:space="preserve"> </v>
      </c>
      <c r="GD15" s="1556"/>
      <c r="GE15" s="1556"/>
      <c r="GF15" s="1556"/>
      <c r="GG15" s="1556"/>
      <c r="GH15" s="1556" t="str">
        <f>MID(SUVAHAVUJ!AG101,9,1)</f>
        <v xml:space="preserve"> </v>
      </c>
      <c r="GI15" s="1556"/>
      <c r="GJ15" s="1556"/>
      <c r="GK15" s="1556"/>
      <c r="GL15" s="1556"/>
      <c r="GM15" s="1556"/>
      <c r="GN15" s="1556" t="str">
        <f>MID(SUVAHAVUJ!AG101,10,1)</f>
        <v xml:space="preserve"> </v>
      </c>
      <c r="GO15" s="1556"/>
      <c r="GP15" s="1556"/>
      <c r="GQ15" s="1556"/>
      <c r="GR15" s="1556"/>
      <c r="GS15" s="1556" t="str">
        <f>MID(SUVAHAVUJ!AG101,11,1)</f>
        <v>0</v>
      </c>
      <c r="GT15" s="1556"/>
      <c r="GU15" s="1556"/>
      <c r="GV15" s="1556"/>
      <c r="GW15" s="1557"/>
    </row>
    <row r="16" spans="2:205" ht="24" customHeight="1">
      <c r="B16" s="1575" t="s">
        <v>2786</v>
      </c>
      <c r="C16" s="1576"/>
      <c r="D16" s="1576"/>
      <c r="E16" s="1576"/>
      <c r="F16" s="1576"/>
      <c r="G16" s="1576"/>
      <c r="H16" s="1576"/>
      <c r="I16" s="1576"/>
      <c r="J16" s="1576"/>
      <c r="K16" s="1577"/>
      <c r="L16" s="1578" t="s">
        <v>3439</v>
      </c>
      <c r="M16" s="1579"/>
      <c r="N16" s="1579"/>
      <c r="O16" s="1579"/>
      <c r="P16" s="1579"/>
      <c r="Q16" s="1579"/>
      <c r="R16" s="1579"/>
      <c r="S16" s="1579"/>
      <c r="T16" s="1579"/>
      <c r="U16" s="1579"/>
      <c r="V16" s="1579"/>
      <c r="W16" s="1579"/>
      <c r="X16" s="1579"/>
      <c r="Y16" s="1579"/>
      <c r="Z16" s="1579"/>
      <c r="AA16" s="1579"/>
      <c r="AB16" s="1579"/>
      <c r="AC16" s="1579"/>
      <c r="AD16" s="1579"/>
      <c r="AE16" s="1579"/>
      <c r="AF16" s="1579"/>
      <c r="AG16" s="1579"/>
      <c r="AH16" s="1579"/>
      <c r="AI16" s="1579"/>
      <c r="AJ16" s="1579"/>
      <c r="AK16" s="1579"/>
      <c r="AL16" s="1579"/>
      <c r="AM16" s="1579"/>
      <c r="AN16" s="1579"/>
      <c r="AO16" s="1579"/>
      <c r="AP16" s="1579"/>
      <c r="AQ16" s="1579"/>
      <c r="AR16" s="1579"/>
      <c r="AS16" s="1579"/>
      <c r="AT16" s="1579"/>
      <c r="AU16" s="1579"/>
      <c r="AV16" s="1579"/>
      <c r="AW16" s="1579"/>
      <c r="AX16" s="1579"/>
      <c r="AY16" s="1579"/>
      <c r="AZ16" s="1579"/>
      <c r="BA16" s="1579"/>
      <c r="BB16" s="1579"/>
      <c r="BC16" s="1579"/>
      <c r="BD16" s="1579"/>
      <c r="BE16" s="1579"/>
      <c r="BF16" s="1579"/>
      <c r="BG16" s="1579"/>
      <c r="BH16" s="1579"/>
      <c r="BI16" s="1579"/>
      <c r="BJ16" s="1579"/>
      <c r="BK16" s="1579"/>
      <c r="BL16" s="1579"/>
      <c r="BM16" s="1579"/>
      <c r="BN16" s="1579"/>
      <c r="BO16" s="1579"/>
      <c r="BP16" s="1579"/>
      <c r="BQ16" s="1579"/>
      <c r="BR16" s="1579"/>
      <c r="BS16" s="1579"/>
      <c r="BT16" s="1579"/>
      <c r="BU16" s="1579"/>
      <c r="BV16" s="1579"/>
      <c r="BW16" s="1580" t="s">
        <v>873</v>
      </c>
      <c r="BX16" s="1581"/>
      <c r="BY16" s="1581"/>
      <c r="BZ16" s="1581"/>
      <c r="CA16" s="1581"/>
      <c r="CB16" s="1581"/>
      <c r="CC16" s="1581"/>
      <c r="CD16" s="1582"/>
      <c r="CE16" s="1509" t="str">
        <f>MID(SUVAHAVUJ!AF102,1,1)</f>
        <v xml:space="preserve"> </v>
      </c>
      <c r="CF16" s="1509"/>
      <c r="CG16" s="1509"/>
      <c r="CH16" s="1509"/>
      <c r="CI16" s="1509"/>
      <c r="CJ16" s="1509" t="str">
        <f>MID(SUVAHAVUJ!AF102,2,1)</f>
        <v xml:space="preserve"> </v>
      </c>
      <c r="CK16" s="1509"/>
      <c r="CL16" s="1509"/>
      <c r="CM16" s="1509"/>
      <c r="CN16" s="1509"/>
      <c r="CO16" s="1509"/>
      <c r="CP16" s="1509" t="str">
        <f>MID(SUVAHAVUJ!AF102,3,1)</f>
        <v xml:space="preserve"> </v>
      </c>
      <c r="CQ16" s="1509"/>
      <c r="CR16" s="1509"/>
      <c r="CS16" s="1509"/>
      <c r="CT16" s="1509"/>
      <c r="CU16" s="1509" t="str">
        <f>MID(SUVAHAVUJ!AF102,4,1)</f>
        <v xml:space="preserve"> </v>
      </c>
      <c r="CV16" s="1509"/>
      <c r="CW16" s="1509"/>
      <c r="CX16" s="1509"/>
      <c r="CY16" s="1509"/>
      <c r="CZ16" s="1509"/>
      <c r="DA16" s="1509" t="str">
        <f>MID(SUVAHAVUJ!AF102,5,1)</f>
        <v xml:space="preserve"> </v>
      </c>
      <c r="DB16" s="1509"/>
      <c r="DC16" s="1509"/>
      <c r="DD16" s="1509"/>
      <c r="DE16" s="1509"/>
      <c r="DF16" s="1509" t="str">
        <f>MID(SUVAHAVUJ!AF102,6,1)</f>
        <v xml:space="preserve"> </v>
      </c>
      <c r="DG16" s="1509"/>
      <c r="DH16" s="1509"/>
      <c r="DI16" s="1509"/>
      <c r="DJ16" s="1509"/>
      <c r="DK16" s="1509"/>
      <c r="DL16" s="1509" t="str">
        <f>MID(SUVAHAVUJ!AF102,7,1)</f>
        <v xml:space="preserve"> </v>
      </c>
      <c r="DM16" s="1509"/>
      <c r="DN16" s="1509"/>
      <c r="DO16" s="1509"/>
      <c r="DP16" s="1509"/>
      <c r="DQ16" s="1509"/>
      <c r="DR16" s="1509" t="str">
        <f>MID(SUVAHAVUJ!AF102,8,1)</f>
        <v xml:space="preserve"> </v>
      </c>
      <c r="DS16" s="1509"/>
      <c r="DT16" s="1509"/>
      <c r="DU16" s="1509"/>
      <c r="DV16" s="1509"/>
      <c r="DW16" s="1558" t="str">
        <f>MID(SUVAHAVUJ!AF102,9,1)</f>
        <v xml:space="preserve"> </v>
      </c>
      <c r="DX16" s="1558"/>
      <c r="DY16" s="1558"/>
      <c r="DZ16" s="1558"/>
      <c r="EA16" s="1558"/>
      <c r="EB16" s="1558"/>
      <c r="EC16" s="1558" t="str">
        <f>MID(SUVAHAVUJ!AF102,10,1)</f>
        <v xml:space="preserve"> </v>
      </c>
      <c r="ED16" s="1558"/>
      <c r="EE16" s="1558"/>
      <c r="EF16" s="1558"/>
      <c r="EG16" s="1558"/>
      <c r="EH16" s="1509" t="str">
        <f>MID(SUVAHAVUJ!AF102,11,1)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MID(SUVAHAVUJ!AG102,1,1)</f>
        <v xml:space="preserve"> </v>
      </c>
      <c r="EQ16" s="1509"/>
      <c r="ER16" s="1509"/>
      <c r="ES16" s="1509"/>
      <c r="ET16" s="1509"/>
      <c r="EU16" s="1509"/>
      <c r="EV16" s="1509" t="str">
        <f>MID(SUVAHAVUJ!AG102,2,1)</f>
        <v xml:space="preserve"> </v>
      </c>
      <c r="EW16" s="1509"/>
      <c r="EX16" s="1509"/>
      <c r="EY16" s="1509"/>
      <c r="EZ16" s="1509"/>
      <c r="FA16" s="1509" t="str">
        <f>MID(SUVAHAVUJ!AG102,3,1)</f>
        <v xml:space="preserve"> </v>
      </c>
      <c r="FB16" s="1509"/>
      <c r="FC16" s="1509"/>
      <c r="FD16" s="1509"/>
      <c r="FE16" s="1509"/>
      <c r="FF16" s="1509"/>
      <c r="FG16" s="1509" t="str">
        <f>MID(SUVAHAVUJ!AG102,4,1)</f>
        <v xml:space="preserve"> </v>
      </c>
      <c r="FH16" s="1509"/>
      <c r="FI16" s="1509"/>
      <c r="FJ16" s="1509"/>
      <c r="FK16" s="1509"/>
      <c r="FL16" s="1516" t="str">
        <f>MID(SUVAHAVUJ!AG102,5,1)</f>
        <v xml:space="preserve"> </v>
      </c>
      <c r="FM16" s="1516"/>
      <c r="FN16" s="1516"/>
      <c r="FO16" s="1516"/>
      <c r="FP16" s="1516"/>
      <c r="FQ16" s="1516"/>
      <c r="FR16" s="1516" t="str">
        <f>MID(SUVAHAVUJ!AG102,6,1)</f>
        <v xml:space="preserve"> </v>
      </c>
      <c r="FS16" s="1516"/>
      <c r="FT16" s="1516"/>
      <c r="FU16" s="1516"/>
      <c r="FV16" s="1516"/>
      <c r="FW16" s="1556" t="str">
        <f>MID(SUVAHAVUJ!AG102,7,1)</f>
        <v xml:space="preserve"> </v>
      </c>
      <c r="FX16" s="1556"/>
      <c r="FY16" s="1556"/>
      <c r="FZ16" s="1556"/>
      <c r="GA16" s="1556"/>
      <c r="GB16" s="1556"/>
      <c r="GC16" s="1556" t="str">
        <f>MID(SUVAHAVUJ!AG102,8,1)</f>
        <v xml:space="preserve"> </v>
      </c>
      <c r="GD16" s="1556"/>
      <c r="GE16" s="1556"/>
      <c r="GF16" s="1556"/>
      <c r="GG16" s="1556"/>
      <c r="GH16" s="1556" t="str">
        <f>MID(SUVAHAVUJ!AG102,9,1)</f>
        <v xml:space="preserve"> </v>
      </c>
      <c r="GI16" s="1556"/>
      <c r="GJ16" s="1556"/>
      <c r="GK16" s="1556"/>
      <c r="GL16" s="1556"/>
      <c r="GM16" s="1556"/>
      <c r="GN16" s="1556" t="str">
        <f>MID(SUVAHAVUJ!AG102,10,1)</f>
        <v xml:space="preserve"> </v>
      </c>
      <c r="GO16" s="1556"/>
      <c r="GP16" s="1556"/>
      <c r="GQ16" s="1556"/>
      <c r="GR16" s="1556"/>
      <c r="GS16" s="1556" t="str">
        <f>MID(SUVAHAVUJ!AG102,11,1)</f>
        <v>0</v>
      </c>
      <c r="GT16" s="1556"/>
      <c r="GU16" s="1556"/>
      <c r="GV16" s="1556"/>
      <c r="GW16" s="1557"/>
    </row>
    <row r="17" spans="1:205" ht="24" customHeight="1">
      <c r="B17" s="1575" t="s">
        <v>2016</v>
      </c>
      <c r="C17" s="1576"/>
      <c r="D17" s="1576"/>
      <c r="E17" s="1576"/>
      <c r="F17" s="1576"/>
      <c r="G17" s="1576"/>
      <c r="H17" s="1576"/>
      <c r="I17" s="1576"/>
      <c r="J17" s="1576"/>
      <c r="K17" s="1577"/>
      <c r="L17" s="1578" t="s">
        <v>3440</v>
      </c>
      <c r="M17" s="1579"/>
      <c r="N17" s="1579"/>
      <c r="O17" s="1579"/>
      <c r="P17" s="1579"/>
      <c r="Q17" s="1579"/>
      <c r="R17" s="1579"/>
      <c r="S17" s="1579"/>
      <c r="T17" s="1579"/>
      <c r="U17" s="1579"/>
      <c r="V17" s="1579"/>
      <c r="W17" s="1579"/>
      <c r="X17" s="1579"/>
      <c r="Y17" s="1579"/>
      <c r="Z17" s="1579"/>
      <c r="AA17" s="1579"/>
      <c r="AB17" s="1579"/>
      <c r="AC17" s="1579"/>
      <c r="AD17" s="1579"/>
      <c r="AE17" s="1579"/>
      <c r="AF17" s="1579"/>
      <c r="AG17" s="1579"/>
      <c r="AH17" s="1579"/>
      <c r="AI17" s="1579"/>
      <c r="AJ17" s="1579"/>
      <c r="AK17" s="1579"/>
      <c r="AL17" s="1579"/>
      <c r="AM17" s="1579"/>
      <c r="AN17" s="1579"/>
      <c r="AO17" s="1579"/>
      <c r="AP17" s="1579"/>
      <c r="AQ17" s="1579"/>
      <c r="AR17" s="1579"/>
      <c r="AS17" s="1579"/>
      <c r="AT17" s="1579"/>
      <c r="AU17" s="1579"/>
      <c r="AV17" s="1579"/>
      <c r="AW17" s="1579"/>
      <c r="AX17" s="1579"/>
      <c r="AY17" s="1579"/>
      <c r="AZ17" s="1579"/>
      <c r="BA17" s="1579"/>
      <c r="BB17" s="1579"/>
      <c r="BC17" s="1579"/>
      <c r="BD17" s="1579"/>
      <c r="BE17" s="1579"/>
      <c r="BF17" s="1579"/>
      <c r="BG17" s="1579"/>
      <c r="BH17" s="1579"/>
      <c r="BI17" s="1579"/>
      <c r="BJ17" s="1579"/>
      <c r="BK17" s="1579"/>
      <c r="BL17" s="1579"/>
      <c r="BM17" s="1579"/>
      <c r="BN17" s="1579"/>
      <c r="BO17" s="1579"/>
      <c r="BP17" s="1579"/>
      <c r="BQ17" s="1579"/>
      <c r="BR17" s="1579"/>
      <c r="BS17" s="1579"/>
      <c r="BT17" s="1579"/>
      <c r="BU17" s="1579"/>
      <c r="BV17" s="1579"/>
      <c r="BW17" s="1580" t="s">
        <v>874</v>
      </c>
      <c r="BX17" s="1581"/>
      <c r="BY17" s="1581"/>
      <c r="BZ17" s="1581"/>
      <c r="CA17" s="1581"/>
      <c r="CB17" s="1581"/>
      <c r="CC17" s="1581"/>
      <c r="CD17" s="1582"/>
      <c r="CE17" s="1509" t="str">
        <f>MID(SUVAHAVUJ!AF103,1,1)</f>
        <v xml:space="preserve"> </v>
      </c>
      <c r="CF17" s="1509"/>
      <c r="CG17" s="1509"/>
      <c r="CH17" s="1509"/>
      <c r="CI17" s="1509"/>
      <c r="CJ17" s="1509" t="str">
        <f>MID(SUVAHAVUJ!AF103,2,1)</f>
        <v xml:space="preserve"> </v>
      </c>
      <c r="CK17" s="1509"/>
      <c r="CL17" s="1509"/>
      <c r="CM17" s="1509"/>
      <c r="CN17" s="1509"/>
      <c r="CO17" s="1509"/>
      <c r="CP17" s="1509" t="str">
        <f>MID(SUVAHAVUJ!AF103,3,1)</f>
        <v xml:space="preserve"> </v>
      </c>
      <c r="CQ17" s="1509"/>
      <c r="CR17" s="1509"/>
      <c r="CS17" s="1509"/>
      <c r="CT17" s="1509"/>
      <c r="CU17" s="1509" t="str">
        <f>MID(SUVAHAVUJ!AF103,4,1)</f>
        <v xml:space="preserve"> </v>
      </c>
      <c r="CV17" s="1509"/>
      <c r="CW17" s="1509"/>
      <c r="CX17" s="1509"/>
      <c r="CY17" s="1509"/>
      <c r="CZ17" s="1509"/>
      <c r="DA17" s="1509" t="str">
        <f>MID(SUVAHAVUJ!AF103,5,1)</f>
        <v xml:space="preserve"> </v>
      </c>
      <c r="DB17" s="1509"/>
      <c r="DC17" s="1509"/>
      <c r="DD17" s="1509"/>
      <c r="DE17" s="1509"/>
      <c r="DF17" s="1509" t="str">
        <f>MID(SUVAHAVUJ!AF103,6,1)</f>
        <v xml:space="preserve"> </v>
      </c>
      <c r="DG17" s="1509"/>
      <c r="DH17" s="1509"/>
      <c r="DI17" s="1509"/>
      <c r="DJ17" s="1509"/>
      <c r="DK17" s="1509"/>
      <c r="DL17" s="1509" t="str">
        <f>MID(SUVAHAVUJ!AF103,7,1)</f>
        <v xml:space="preserve"> </v>
      </c>
      <c r="DM17" s="1509"/>
      <c r="DN17" s="1509"/>
      <c r="DO17" s="1509"/>
      <c r="DP17" s="1509"/>
      <c r="DQ17" s="1509"/>
      <c r="DR17" s="1509" t="str">
        <f>MID(SUVAHAVUJ!AF103,8,1)</f>
        <v xml:space="preserve"> </v>
      </c>
      <c r="DS17" s="1509"/>
      <c r="DT17" s="1509"/>
      <c r="DU17" s="1509"/>
      <c r="DV17" s="1509"/>
      <c r="DW17" s="1558" t="str">
        <f>MID(SUVAHAVUJ!AF103,9,1)</f>
        <v xml:space="preserve"> </v>
      </c>
      <c r="DX17" s="1558"/>
      <c r="DY17" s="1558"/>
      <c r="DZ17" s="1558"/>
      <c r="EA17" s="1558"/>
      <c r="EB17" s="1558"/>
      <c r="EC17" s="1558" t="str">
        <f>MID(SUVAHAVUJ!AF103,10,1)</f>
        <v xml:space="preserve"> </v>
      </c>
      <c r="ED17" s="1558"/>
      <c r="EE17" s="1558"/>
      <c r="EF17" s="1558"/>
      <c r="EG17" s="1558"/>
      <c r="EH17" s="1509" t="str">
        <f>MID(SUVAHAVUJ!AF103,11,1)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MID(SUVAHAVUJ!AG103,1,1)</f>
        <v xml:space="preserve"> </v>
      </c>
      <c r="EQ17" s="1509"/>
      <c r="ER17" s="1509"/>
      <c r="ES17" s="1509"/>
      <c r="ET17" s="1509"/>
      <c r="EU17" s="1509"/>
      <c r="EV17" s="1509" t="str">
        <f>MID(SUVAHAVUJ!AG103,2,1)</f>
        <v xml:space="preserve"> </v>
      </c>
      <c r="EW17" s="1509"/>
      <c r="EX17" s="1509"/>
      <c r="EY17" s="1509"/>
      <c r="EZ17" s="1509"/>
      <c r="FA17" s="1509" t="str">
        <f>MID(SUVAHAVUJ!AG103,3,1)</f>
        <v xml:space="preserve"> </v>
      </c>
      <c r="FB17" s="1509"/>
      <c r="FC17" s="1509"/>
      <c r="FD17" s="1509"/>
      <c r="FE17" s="1509"/>
      <c r="FF17" s="1509"/>
      <c r="FG17" s="1509" t="str">
        <f>MID(SUVAHAVUJ!AG103,4,1)</f>
        <v xml:space="preserve"> </v>
      </c>
      <c r="FH17" s="1509"/>
      <c r="FI17" s="1509"/>
      <c r="FJ17" s="1509"/>
      <c r="FK17" s="1509"/>
      <c r="FL17" s="1516" t="str">
        <f>MID(SUVAHAVUJ!AG103,5,1)</f>
        <v xml:space="preserve"> </v>
      </c>
      <c r="FM17" s="1516"/>
      <c r="FN17" s="1516"/>
      <c r="FO17" s="1516"/>
      <c r="FP17" s="1516"/>
      <c r="FQ17" s="1516"/>
      <c r="FR17" s="1516" t="str">
        <f>MID(SUVAHAVUJ!AG103,6,1)</f>
        <v xml:space="preserve"> </v>
      </c>
      <c r="FS17" s="1516"/>
      <c r="FT17" s="1516"/>
      <c r="FU17" s="1516"/>
      <c r="FV17" s="1516"/>
      <c r="FW17" s="1556" t="str">
        <f>MID(SUVAHAVUJ!AG103,7,1)</f>
        <v xml:space="preserve"> </v>
      </c>
      <c r="FX17" s="1556"/>
      <c r="FY17" s="1556"/>
      <c r="FZ17" s="1556"/>
      <c r="GA17" s="1556"/>
      <c r="GB17" s="1556"/>
      <c r="GC17" s="1556" t="str">
        <f>MID(SUVAHAVUJ!AG103,8,1)</f>
        <v xml:space="preserve"> </v>
      </c>
      <c r="GD17" s="1556"/>
      <c r="GE17" s="1556"/>
      <c r="GF17" s="1556"/>
      <c r="GG17" s="1556"/>
      <c r="GH17" s="1556" t="str">
        <f>MID(SUVAHAVUJ!AG103,9,1)</f>
        <v xml:space="preserve"> </v>
      </c>
      <c r="GI17" s="1556"/>
      <c r="GJ17" s="1556"/>
      <c r="GK17" s="1556"/>
      <c r="GL17" s="1556"/>
      <c r="GM17" s="1556"/>
      <c r="GN17" s="1556" t="str">
        <f>MID(SUVAHAVUJ!AG103,10,1)</f>
        <v xml:space="preserve"> </v>
      </c>
      <c r="GO17" s="1556"/>
      <c r="GP17" s="1556"/>
      <c r="GQ17" s="1556"/>
      <c r="GR17" s="1556"/>
      <c r="GS17" s="1556" t="str">
        <f>MID(SUVAHAVUJ!AG103,11,1)</f>
        <v>0</v>
      </c>
      <c r="GT17" s="1556"/>
      <c r="GU17" s="1556"/>
      <c r="GV17" s="1556"/>
      <c r="GW17" s="1557"/>
    </row>
    <row r="18" spans="1:205" ht="24" customHeight="1">
      <c r="B18" s="1575" t="s">
        <v>2594</v>
      </c>
      <c r="C18" s="1576"/>
      <c r="D18" s="1576"/>
      <c r="E18" s="1576"/>
      <c r="F18" s="1576"/>
      <c r="G18" s="1576"/>
      <c r="H18" s="1576"/>
      <c r="I18" s="1576"/>
      <c r="J18" s="1576"/>
      <c r="K18" s="1577"/>
      <c r="L18" s="1578" t="s">
        <v>3441</v>
      </c>
      <c r="M18" s="1579"/>
      <c r="N18" s="1579"/>
      <c r="O18" s="1579"/>
      <c r="P18" s="1579"/>
      <c r="Q18" s="1579"/>
      <c r="R18" s="1579"/>
      <c r="S18" s="1579"/>
      <c r="T18" s="1579"/>
      <c r="U18" s="1579"/>
      <c r="V18" s="1579"/>
      <c r="W18" s="1579"/>
      <c r="X18" s="1579"/>
      <c r="Y18" s="1579"/>
      <c r="Z18" s="1579"/>
      <c r="AA18" s="1579"/>
      <c r="AB18" s="1579"/>
      <c r="AC18" s="1579"/>
      <c r="AD18" s="1579"/>
      <c r="AE18" s="1579"/>
      <c r="AF18" s="1579"/>
      <c r="AG18" s="1579"/>
      <c r="AH18" s="1579"/>
      <c r="AI18" s="1579"/>
      <c r="AJ18" s="1579"/>
      <c r="AK18" s="1579"/>
      <c r="AL18" s="1579"/>
      <c r="AM18" s="1579"/>
      <c r="AN18" s="1579"/>
      <c r="AO18" s="1579"/>
      <c r="AP18" s="1579"/>
      <c r="AQ18" s="1579"/>
      <c r="AR18" s="1579"/>
      <c r="AS18" s="1579"/>
      <c r="AT18" s="1579"/>
      <c r="AU18" s="1579"/>
      <c r="AV18" s="1579"/>
      <c r="AW18" s="1579"/>
      <c r="AX18" s="1579"/>
      <c r="AY18" s="1579"/>
      <c r="AZ18" s="1579"/>
      <c r="BA18" s="1579"/>
      <c r="BB18" s="1579"/>
      <c r="BC18" s="1579"/>
      <c r="BD18" s="1579"/>
      <c r="BE18" s="1579"/>
      <c r="BF18" s="1579"/>
      <c r="BG18" s="1579"/>
      <c r="BH18" s="1579"/>
      <c r="BI18" s="1579"/>
      <c r="BJ18" s="1579"/>
      <c r="BK18" s="1579"/>
      <c r="BL18" s="1579"/>
      <c r="BM18" s="1579"/>
      <c r="BN18" s="1579"/>
      <c r="BO18" s="1579"/>
      <c r="BP18" s="1579"/>
      <c r="BQ18" s="1579"/>
      <c r="BR18" s="1579"/>
      <c r="BS18" s="1579"/>
      <c r="BT18" s="1579"/>
      <c r="BU18" s="1579"/>
      <c r="BV18" s="1579"/>
      <c r="BW18" s="1580" t="s">
        <v>875</v>
      </c>
      <c r="BX18" s="1581"/>
      <c r="BY18" s="1581"/>
      <c r="BZ18" s="1581"/>
      <c r="CA18" s="1581"/>
      <c r="CB18" s="1581"/>
      <c r="CC18" s="1581"/>
      <c r="CD18" s="1582"/>
      <c r="CE18" s="1509" t="str">
        <f>MID(SUVAHAVUJ!AF104,1,1)</f>
        <v xml:space="preserve"> </v>
      </c>
      <c r="CF18" s="1509"/>
      <c r="CG18" s="1509"/>
      <c r="CH18" s="1509"/>
      <c r="CI18" s="1509"/>
      <c r="CJ18" s="1509" t="str">
        <f>MID(SUVAHAVUJ!AF104,2,1)</f>
        <v xml:space="preserve"> </v>
      </c>
      <c r="CK18" s="1509"/>
      <c r="CL18" s="1509"/>
      <c r="CM18" s="1509"/>
      <c r="CN18" s="1509"/>
      <c r="CO18" s="1509"/>
      <c r="CP18" s="1509" t="str">
        <f>MID(SUVAHAVUJ!AF104,3,1)</f>
        <v xml:space="preserve"> </v>
      </c>
      <c r="CQ18" s="1509"/>
      <c r="CR18" s="1509"/>
      <c r="CS18" s="1509"/>
      <c r="CT18" s="1509"/>
      <c r="CU18" s="1509" t="str">
        <f>MID(SUVAHAVUJ!AF104,4,1)</f>
        <v xml:space="preserve"> </v>
      </c>
      <c r="CV18" s="1509"/>
      <c r="CW18" s="1509"/>
      <c r="CX18" s="1509"/>
      <c r="CY18" s="1509"/>
      <c r="CZ18" s="1509"/>
      <c r="DA18" s="1509" t="str">
        <f>MID(SUVAHAVUJ!AF104,5,1)</f>
        <v xml:space="preserve"> </v>
      </c>
      <c r="DB18" s="1509"/>
      <c r="DC18" s="1509"/>
      <c r="DD18" s="1509"/>
      <c r="DE18" s="1509"/>
      <c r="DF18" s="1509" t="str">
        <f>MID(SUVAHAVUJ!AF104,6,1)</f>
        <v xml:space="preserve"> </v>
      </c>
      <c r="DG18" s="1509"/>
      <c r="DH18" s="1509"/>
      <c r="DI18" s="1509"/>
      <c r="DJ18" s="1509"/>
      <c r="DK18" s="1509"/>
      <c r="DL18" s="1509" t="str">
        <f>MID(SUVAHAVUJ!AF104,7,1)</f>
        <v xml:space="preserve"> </v>
      </c>
      <c r="DM18" s="1509"/>
      <c r="DN18" s="1509"/>
      <c r="DO18" s="1509"/>
      <c r="DP18" s="1509"/>
      <c r="DQ18" s="1509"/>
      <c r="DR18" s="1509" t="str">
        <f>MID(SUVAHAVUJ!AF104,8,1)</f>
        <v xml:space="preserve"> </v>
      </c>
      <c r="DS18" s="1509"/>
      <c r="DT18" s="1509"/>
      <c r="DU18" s="1509"/>
      <c r="DV18" s="1509"/>
      <c r="DW18" s="1558" t="str">
        <f>MID(SUVAHAVUJ!AF104,9,1)</f>
        <v xml:space="preserve"> </v>
      </c>
      <c r="DX18" s="1558"/>
      <c r="DY18" s="1558"/>
      <c r="DZ18" s="1558"/>
      <c r="EA18" s="1558"/>
      <c r="EB18" s="1558"/>
      <c r="EC18" s="1558" t="str">
        <f>MID(SUVAHAVUJ!AF104,10,1)</f>
        <v xml:space="preserve"> </v>
      </c>
      <c r="ED18" s="1558"/>
      <c r="EE18" s="1558"/>
      <c r="EF18" s="1558"/>
      <c r="EG18" s="1558"/>
      <c r="EH18" s="1509" t="str">
        <f>MID(SUVAHAVUJ!AF104,11,1)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MID(SUVAHAVUJ!AG104,1,1)</f>
        <v xml:space="preserve"> </v>
      </c>
      <c r="EQ18" s="1509"/>
      <c r="ER18" s="1509"/>
      <c r="ES18" s="1509"/>
      <c r="ET18" s="1509"/>
      <c r="EU18" s="1509"/>
      <c r="EV18" s="1509" t="str">
        <f>MID(SUVAHAVUJ!AG104,2,1)</f>
        <v xml:space="preserve"> </v>
      </c>
      <c r="EW18" s="1509"/>
      <c r="EX18" s="1509"/>
      <c r="EY18" s="1509"/>
      <c r="EZ18" s="1509"/>
      <c r="FA18" s="1509" t="str">
        <f>MID(SUVAHAVUJ!AG104,3,1)</f>
        <v xml:space="preserve"> </v>
      </c>
      <c r="FB18" s="1509"/>
      <c r="FC18" s="1509"/>
      <c r="FD18" s="1509"/>
      <c r="FE18" s="1509"/>
      <c r="FF18" s="1509"/>
      <c r="FG18" s="1509" t="str">
        <f>MID(SUVAHAVUJ!AG104,4,1)</f>
        <v xml:space="preserve"> </v>
      </c>
      <c r="FH18" s="1509"/>
      <c r="FI18" s="1509"/>
      <c r="FJ18" s="1509"/>
      <c r="FK18" s="1509"/>
      <c r="FL18" s="1516" t="str">
        <f>MID(SUVAHAVUJ!AG104,5,1)</f>
        <v xml:space="preserve"> </v>
      </c>
      <c r="FM18" s="1516"/>
      <c r="FN18" s="1516"/>
      <c r="FO18" s="1516"/>
      <c r="FP18" s="1516"/>
      <c r="FQ18" s="1516"/>
      <c r="FR18" s="1516" t="str">
        <f>MID(SUVAHAVUJ!AG104,6,1)</f>
        <v xml:space="preserve"> </v>
      </c>
      <c r="FS18" s="1516"/>
      <c r="FT18" s="1516"/>
      <c r="FU18" s="1516"/>
      <c r="FV18" s="1516"/>
      <c r="FW18" s="1556" t="str">
        <f>MID(SUVAHAVUJ!AG104,7,1)</f>
        <v xml:space="preserve"> </v>
      </c>
      <c r="FX18" s="1556"/>
      <c r="FY18" s="1556"/>
      <c r="FZ18" s="1556"/>
      <c r="GA18" s="1556"/>
      <c r="GB18" s="1556"/>
      <c r="GC18" s="1556" t="str">
        <f>MID(SUVAHAVUJ!AG104,8,1)</f>
        <v xml:space="preserve"> </v>
      </c>
      <c r="GD18" s="1556"/>
      <c r="GE18" s="1556"/>
      <c r="GF18" s="1556"/>
      <c r="GG18" s="1556"/>
      <c r="GH18" s="1556" t="str">
        <f>MID(SUVAHAVUJ!AG104,9,1)</f>
        <v xml:space="preserve"> </v>
      </c>
      <c r="GI18" s="1556"/>
      <c r="GJ18" s="1556"/>
      <c r="GK18" s="1556"/>
      <c r="GL18" s="1556"/>
      <c r="GM18" s="1556"/>
      <c r="GN18" s="1556" t="str">
        <f>MID(SUVAHAVUJ!AG104,10,1)</f>
        <v xml:space="preserve"> </v>
      </c>
      <c r="GO18" s="1556"/>
      <c r="GP18" s="1556"/>
      <c r="GQ18" s="1556"/>
      <c r="GR18" s="1556"/>
      <c r="GS18" s="1556" t="str">
        <f>MID(SUVAHAVUJ!AG104,11,1)</f>
        <v>0</v>
      </c>
      <c r="GT18" s="1556"/>
      <c r="GU18" s="1556"/>
      <c r="GV18" s="1556"/>
      <c r="GW18" s="1557"/>
    </row>
    <row r="19" spans="1:205" ht="24" customHeight="1">
      <c r="B19" s="1575" t="s">
        <v>2597</v>
      </c>
      <c r="C19" s="1576"/>
      <c r="D19" s="1576"/>
      <c r="E19" s="1576"/>
      <c r="F19" s="1576"/>
      <c r="G19" s="1576"/>
      <c r="H19" s="1576"/>
      <c r="I19" s="1576"/>
      <c r="J19" s="1576"/>
      <c r="K19" s="1577"/>
      <c r="L19" s="1578" t="s">
        <v>3442</v>
      </c>
      <c r="M19" s="1579"/>
      <c r="N19" s="1579"/>
      <c r="O19" s="1579"/>
      <c r="P19" s="1579"/>
      <c r="Q19" s="1579"/>
      <c r="R19" s="1579"/>
      <c r="S19" s="1579"/>
      <c r="T19" s="1579"/>
      <c r="U19" s="1579"/>
      <c r="V19" s="1579"/>
      <c r="W19" s="1579"/>
      <c r="X19" s="1579"/>
      <c r="Y19" s="1579"/>
      <c r="Z19" s="1579"/>
      <c r="AA19" s="1579"/>
      <c r="AB19" s="1579"/>
      <c r="AC19" s="1579"/>
      <c r="AD19" s="1579"/>
      <c r="AE19" s="1579"/>
      <c r="AF19" s="1579"/>
      <c r="AG19" s="1579"/>
      <c r="AH19" s="1579"/>
      <c r="AI19" s="1579"/>
      <c r="AJ19" s="1579"/>
      <c r="AK19" s="1579"/>
      <c r="AL19" s="1579"/>
      <c r="AM19" s="1579"/>
      <c r="AN19" s="1579"/>
      <c r="AO19" s="1579"/>
      <c r="AP19" s="1579"/>
      <c r="AQ19" s="1579"/>
      <c r="AR19" s="1579"/>
      <c r="AS19" s="1579"/>
      <c r="AT19" s="1579"/>
      <c r="AU19" s="1579"/>
      <c r="AV19" s="1579"/>
      <c r="AW19" s="1579"/>
      <c r="AX19" s="1579"/>
      <c r="AY19" s="1579"/>
      <c r="AZ19" s="1579"/>
      <c r="BA19" s="1579"/>
      <c r="BB19" s="1579"/>
      <c r="BC19" s="1579"/>
      <c r="BD19" s="1579"/>
      <c r="BE19" s="1579"/>
      <c r="BF19" s="1579"/>
      <c r="BG19" s="1579"/>
      <c r="BH19" s="1579"/>
      <c r="BI19" s="1579"/>
      <c r="BJ19" s="1579"/>
      <c r="BK19" s="1579"/>
      <c r="BL19" s="1579"/>
      <c r="BM19" s="1579"/>
      <c r="BN19" s="1579"/>
      <c r="BO19" s="1579"/>
      <c r="BP19" s="1579"/>
      <c r="BQ19" s="1579"/>
      <c r="BR19" s="1579"/>
      <c r="BS19" s="1579"/>
      <c r="BT19" s="1579"/>
      <c r="BU19" s="1579"/>
      <c r="BV19" s="1579"/>
      <c r="BW19" s="1580" t="s">
        <v>876</v>
      </c>
      <c r="BX19" s="1581"/>
      <c r="BY19" s="1581"/>
      <c r="BZ19" s="1581"/>
      <c r="CA19" s="1581"/>
      <c r="CB19" s="1581"/>
      <c r="CC19" s="1581"/>
      <c r="CD19" s="1582"/>
      <c r="CE19" s="1509" t="str">
        <f>MID(SUVAHAVUJ!AF105,1,1)</f>
        <v xml:space="preserve"> </v>
      </c>
      <c r="CF19" s="1509"/>
      <c r="CG19" s="1509"/>
      <c r="CH19" s="1509"/>
      <c r="CI19" s="1509"/>
      <c r="CJ19" s="1509" t="str">
        <f>MID(SUVAHAVUJ!AF105,2,1)</f>
        <v xml:space="preserve"> </v>
      </c>
      <c r="CK19" s="1509"/>
      <c r="CL19" s="1509"/>
      <c r="CM19" s="1509"/>
      <c r="CN19" s="1509"/>
      <c r="CO19" s="1509"/>
      <c r="CP19" s="1509" t="str">
        <f>MID(SUVAHAVUJ!AF105,3,1)</f>
        <v xml:space="preserve"> </v>
      </c>
      <c r="CQ19" s="1509"/>
      <c r="CR19" s="1509"/>
      <c r="CS19" s="1509"/>
      <c r="CT19" s="1509"/>
      <c r="CU19" s="1509" t="str">
        <f>MID(SUVAHAVUJ!AF105,4,1)</f>
        <v xml:space="preserve"> </v>
      </c>
      <c r="CV19" s="1509"/>
      <c r="CW19" s="1509"/>
      <c r="CX19" s="1509"/>
      <c r="CY19" s="1509"/>
      <c r="CZ19" s="1509"/>
      <c r="DA19" s="1509" t="str">
        <f>MID(SUVAHAVUJ!AF105,5,1)</f>
        <v xml:space="preserve"> </v>
      </c>
      <c r="DB19" s="1509"/>
      <c r="DC19" s="1509"/>
      <c r="DD19" s="1509"/>
      <c r="DE19" s="1509"/>
      <c r="DF19" s="1509" t="str">
        <f>MID(SUVAHAVUJ!AF105,6,1)</f>
        <v xml:space="preserve"> </v>
      </c>
      <c r="DG19" s="1509"/>
      <c r="DH19" s="1509"/>
      <c r="DI19" s="1509"/>
      <c r="DJ19" s="1509"/>
      <c r="DK19" s="1509"/>
      <c r="DL19" s="1509" t="str">
        <f>MID(SUVAHAVUJ!AF105,7,1)</f>
        <v xml:space="preserve"> </v>
      </c>
      <c r="DM19" s="1509"/>
      <c r="DN19" s="1509"/>
      <c r="DO19" s="1509"/>
      <c r="DP19" s="1509"/>
      <c r="DQ19" s="1509"/>
      <c r="DR19" s="1509" t="str">
        <f>MID(SUVAHAVUJ!AF105,8,1)</f>
        <v xml:space="preserve"> </v>
      </c>
      <c r="DS19" s="1509"/>
      <c r="DT19" s="1509"/>
      <c r="DU19" s="1509"/>
      <c r="DV19" s="1509"/>
      <c r="DW19" s="1558" t="str">
        <f>MID(SUVAHAVUJ!AF105,9,1)</f>
        <v xml:space="preserve"> </v>
      </c>
      <c r="DX19" s="1558"/>
      <c r="DY19" s="1558"/>
      <c r="DZ19" s="1558"/>
      <c r="EA19" s="1558"/>
      <c r="EB19" s="1558"/>
      <c r="EC19" s="1558" t="str">
        <f>MID(SUVAHAVUJ!AF105,10,1)</f>
        <v xml:space="preserve"> </v>
      </c>
      <c r="ED19" s="1558"/>
      <c r="EE19" s="1558"/>
      <c r="EF19" s="1558"/>
      <c r="EG19" s="1558"/>
      <c r="EH19" s="1509" t="str">
        <f>MID(SUVAHAVUJ!AF105,11,1)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MID(SUVAHAVUJ!AG105,1,1)</f>
        <v xml:space="preserve"> </v>
      </c>
      <c r="EQ19" s="1509"/>
      <c r="ER19" s="1509"/>
      <c r="ES19" s="1509"/>
      <c r="ET19" s="1509"/>
      <c r="EU19" s="1509"/>
      <c r="EV19" s="1509" t="str">
        <f>MID(SUVAHAVUJ!AG105,2,1)</f>
        <v xml:space="preserve"> </v>
      </c>
      <c r="EW19" s="1509"/>
      <c r="EX19" s="1509"/>
      <c r="EY19" s="1509"/>
      <c r="EZ19" s="1509"/>
      <c r="FA19" s="1509" t="str">
        <f>MID(SUVAHAVUJ!AG105,3,1)</f>
        <v xml:space="preserve"> </v>
      </c>
      <c r="FB19" s="1509"/>
      <c r="FC19" s="1509"/>
      <c r="FD19" s="1509"/>
      <c r="FE19" s="1509"/>
      <c r="FF19" s="1509"/>
      <c r="FG19" s="1509" t="str">
        <f>MID(SUVAHAVUJ!AG105,4,1)</f>
        <v xml:space="preserve"> </v>
      </c>
      <c r="FH19" s="1509"/>
      <c r="FI19" s="1509"/>
      <c r="FJ19" s="1509"/>
      <c r="FK19" s="1509"/>
      <c r="FL19" s="1516" t="str">
        <f>MID(SUVAHAVUJ!AG105,5,1)</f>
        <v xml:space="preserve"> </v>
      </c>
      <c r="FM19" s="1516"/>
      <c r="FN19" s="1516"/>
      <c r="FO19" s="1516"/>
      <c r="FP19" s="1516"/>
      <c r="FQ19" s="1516"/>
      <c r="FR19" s="1516" t="str">
        <f>MID(SUVAHAVUJ!AG105,6,1)</f>
        <v xml:space="preserve"> </v>
      </c>
      <c r="FS19" s="1516"/>
      <c r="FT19" s="1516"/>
      <c r="FU19" s="1516"/>
      <c r="FV19" s="1516"/>
      <c r="FW19" s="1556" t="str">
        <f>MID(SUVAHAVUJ!AG105,7,1)</f>
        <v xml:space="preserve"> </v>
      </c>
      <c r="FX19" s="1556"/>
      <c r="FY19" s="1556"/>
      <c r="FZ19" s="1556"/>
      <c r="GA19" s="1556"/>
      <c r="GB19" s="1556"/>
      <c r="GC19" s="1556" t="str">
        <f>MID(SUVAHAVUJ!AG105,8,1)</f>
        <v xml:space="preserve"> </v>
      </c>
      <c r="GD19" s="1556"/>
      <c r="GE19" s="1556"/>
      <c r="GF19" s="1556"/>
      <c r="GG19" s="1556"/>
      <c r="GH19" s="1556" t="str">
        <f>MID(SUVAHAVUJ!AG105,9,1)</f>
        <v xml:space="preserve"> </v>
      </c>
      <c r="GI19" s="1556"/>
      <c r="GJ19" s="1556"/>
      <c r="GK19" s="1556"/>
      <c r="GL19" s="1556"/>
      <c r="GM19" s="1556"/>
      <c r="GN19" s="1556" t="str">
        <f>MID(SUVAHAVUJ!AG105,10,1)</f>
        <v xml:space="preserve"> </v>
      </c>
      <c r="GO19" s="1556"/>
      <c r="GP19" s="1556"/>
      <c r="GQ19" s="1556"/>
      <c r="GR19" s="1556"/>
      <c r="GS19" s="1556" t="str">
        <f>MID(SUVAHAVUJ!AG105,11,1)</f>
        <v>0</v>
      </c>
      <c r="GT19" s="1556"/>
      <c r="GU19" s="1556"/>
      <c r="GV19" s="1556"/>
      <c r="GW19" s="1557"/>
    </row>
    <row r="20" spans="1:205" ht="24" customHeight="1">
      <c r="B20" s="1559" t="s">
        <v>2622</v>
      </c>
      <c r="C20" s="1560"/>
      <c r="D20" s="1560"/>
      <c r="E20" s="1560"/>
      <c r="F20" s="1560"/>
      <c r="G20" s="1560"/>
      <c r="H20" s="1560"/>
      <c r="I20" s="1560"/>
      <c r="J20" s="1560"/>
      <c r="K20" s="1561"/>
      <c r="L20" s="1570" t="s">
        <v>3443</v>
      </c>
      <c r="M20" s="1571"/>
      <c r="N20" s="1571"/>
      <c r="O20" s="1571"/>
      <c r="P20" s="1571"/>
      <c r="Q20" s="1571"/>
      <c r="R20" s="1571"/>
      <c r="S20" s="1571"/>
      <c r="T20" s="1571"/>
      <c r="U20" s="1571"/>
      <c r="V20" s="1571"/>
      <c r="W20" s="1571"/>
      <c r="X20" s="1571"/>
      <c r="Y20" s="1571"/>
      <c r="Z20" s="1571"/>
      <c r="AA20" s="1571"/>
      <c r="AB20" s="1571"/>
      <c r="AC20" s="1571"/>
      <c r="AD20" s="1571"/>
      <c r="AE20" s="1571"/>
      <c r="AF20" s="1571"/>
      <c r="AG20" s="1571"/>
      <c r="AH20" s="1571"/>
      <c r="AI20" s="1571"/>
      <c r="AJ20" s="1571"/>
      <c r="AK20" s="1571"/>
      <c r="AL20" s="1571"/>
      <c r="AM20" s="1571"/>
      <c r="AN20" s="1571"/>
      <c r="AO20" s="1571"/>
      <c r="AP20" s="1571"/>
      <c r="AQ20" s="1571"/>
      <c r="AR20" s="1571"/>
      <c r="AS20" s="1571"/>
      <c r="AT20" s="1571"/>
      <c r="AU20" s="1571"/>
      <c r="AV20" s="1571"/>
      <c r="AW20" s="1571"/>
      <c r="AX20" s="1571"/>
      <c r="AY20" s="1571"/>
      <c r="AZ20" s="1571"/>
      <c r="BA20" s="1571"/>
      <c r="BB20" s="1571"/>
      <c r="BC20" s="1571"/>
      <c r="BD20" s="1571"/>
      <c r="BE20" s="1571"/>
      <c r="BF20" s="1571"/>
      <c r="BG20" s="1571"/>
      <c r="BH20" s="1571"/>
      <c r="BI20" s="1571"/>
      <c r="BJ20" s="1571"/>
      <c r="BK20" s="1571"/>
      <c r="BL20" s="1571"/>
      <c r="BM20" s="1571"/>
      <c r="BN20" s="1571"/>
      <c r="BO20" s="1571"/>
      <c r="BP20" s="1571"/>
      <c r="BQ20" s="1571"/>
      <c r="BR20" s="1571"/>
      <c r="BS20" s="1571"/>
      <c r="BT20" s="1571"/>
      <c r="BU20" s="1571"/>
      <c r="BV20" s="1571"/>
      <c r="BW20" s="1572" t="s">
        <v>877</v>
      </c>
      <c r="BX20" s="1573"/>
      <c r="BY20" s="1573"/>
      <c r="BZ20" s="1573"/>
      <c r="CA20" s="1573"/>
      <c r="CB20" s="1573"/>
      <c r="CC20" s="1573"/>
      <c r="CD20" s="1574"/>
      <c r="CE20" s="1509" t="str">
        <f>MID(SUVAHAVUJ!AF106,1,1)</f>
        <v xml:space="preserve"> </v>
      </c>
      <c r="CF20" s="1509"/>
      <c r="CG20" s="1509"/>
      <c r="CH20" s="1509"/>
      <c r="CI20" s="1509"/>
      <c r="CJ20" s="1509" t="str">
        <f>MID(SUVAHAVUJ!AF106,2,1)</f>
        <v xml:space="preserve"> </v>
      </c>
      <c r="CK20" s="1509"/>
      <c r="CL20" s="1509"/>
      <c r="CM20" s="1509"/>
      <c r="CN20" s="1509"/>
      <c r="CO20" s="1509"/>
      <c r="CP20" s="1509" t="str">
        <f>MID(SUVAHAVUJ!AF106,3,1)</f>
        <v xml:space="preserve"> </v>
      </c>
      <c r="CQ20" s="1509"/>
      <c r="CR20" s="1509"/>
      <c r="CS20" s="1509"/>
      <c r="CT20" s="1509"/>
      <c r="CU20" s="1509" t="str">
        <f>MID(SUVAHAVUJ!AF106,4,1)</f>
        <v xml:space="preserve"> </v>
      </c>
      <c r="CV20" s="1509"/>
      <c r="CW20" s="1509"/>
      <c r="CX20" s="1509"/>
      <c r="CY20" s="1509"/>
      <c r="CZ20" s="1509"/>
      <c r="DA20" s="1509" t="str">
        <f>MID(SUVAHAVUJ!AF106,5,1)</f>
        <v xml:space="preserve"> </v>
      </c>
      <c r="DB20" s="1509"/>
      <c r="DC20" s="1509"/>
      <c r="DD20" s="1509"/>
      <c r="DE20" s="1509"/>
      <c r="DF20" s="1509" t="str">
        <f>MID(SUVAHAVUJ!AF106,6,1)</f>
        <v xml:space="preserve"> </v>
      </c>
      <c r="DG20" s="1509"/>
      <c r="DH20" s="1509"/>
      <c r="DI20" s="1509"/>
      <c r="DJ20" s="1509"/>
      <c r="DK20" s="1509"/>
      <c r="DL20" s="1509" t="str">
        <f>MID(SUVAHAVUJ!AF106,7,1)</f>
        <v xml:space="preserve"> </v>
      </c>
      <c r="DM20" s="1509"/>
      <c r="DN20" s="1509"/>
      <c r="DO20" s="1509"/>
      <c r="DP20" s="1509"/>
      <c r="DQ20" s="1509"/>
      <c r="DR20" s="1509" t="str">
        <f>MID(SUVAHAVUJ!AF106,8,1)</f>
        <v xml:space="preserve"> </v>
      </c>
      <c r="DS20" s="1509"/>
      <c r="DT20" s="1509"/>
      <c r="DU20" s="1509"/>
      <c r="DV20" s="1509"/>
      <c r="DW20" s="1558" t="str">
        <f>MID(SUVAHAVUJ!AF106,9,1)</f>
        <v xml:space="preserve"> </v>
      </c>
      <c r="DX20" s="1558"/>
      <c r="DY20" s="1558"/>
      <c r="DZ20" s="1558"/>
      <c r="EA20" s="1558"/>
      <c r="EB20" s="1558"/>
      <c r="EC20" s="1558" t="str">
        <f>MID(SUVAHAVUJ!AF106,10,1)</f>
        <v xml:space="preserve"> </v>
      </c>
      <c r="ED20" s="1558"/>
      <c r="EE20" s="1558"/>
      <c r="EF20" s="1558"/>
      <c r="EG20" s="1558"/>
      <c r="EH20" s="1509" t="str">
        <f>MID(SUVAHAVUJ!AF106,11,1)</f>
        <v>0</v>
      </c>
      <c r="EI20" s="1509"/>
      <c r="EJ20" s="1509"/>
      <c r="EK20" s="1509"/>
      <c r="EL20" s="1509"/>
      <c r="EM20" s="1525"/>
      <c r="EN20" s="711"/>
      <c r="EO20" s="708"/>
      <c r="EP20" s="1509" t="str">
        <f>MID(SUVAHAVUJ!AG106,1,1)</f>
        <v xml:space="preserve"> </v>
      </c>
      <c r="EQ20" s="1509"/>
      <c r="ER20" s="1509"/>
      <c r="ES20" s="1509"/>
      <c r="ET20" s="1509"/>
      <c r="EU20" s="1509"/>
      <c r="EV20" s="1509" t="str">
        <f>MID(SUVAHAVUJ!AG106,2,1)</f>
        <v xml:space="preserve"> </v>
      </c>
      <c r="EW20" s="1509"/>
      <c r="EX20" s="1509"/>
      <c r="EY20" s="1509"/>
      <c r="EZ20" s="1509"/>
      <c r="FA20" s="1509" t="str">
        <f>MID(SUVAHAVUJ!AG106,3,1)</f>
        <v xml:space="preserve"> </v>
      </c>
      <c r="FB20" s="1509"/>
      <c r="FC20" s="1509"/>
      <c r="FD20" s="1509"/>
      <c r="FE20" s="1509"/>
      <c r="FF20" s="1509"/>
      <c r="FG20" s="1509" t="str">
        <f>MID(SUVAHAVUJ!AG106,4,1)</f>
        <v xml:space="preserve"> </v>
      </c>
      <c r="FH20" s="1509"/>
      <c r="FI20" s="1509"/>
      <c r="FJ20" s="1509"/>
      <c r="FK20" s="1509"/>
      <c r="FL20" s="1516" t="str">
        <f>MID(SUVAHAVUJ!AG106,5,1)</f>
        <v xml:space="preserve"> </v>
      </c>
      <c r="FM20" s="1516"/>
      <c r="FN20" s="1516"/>
      <c r="FO20" s="1516"/>
      <c r="FP20" s="1516"/>
      <c r="FQ20" s="1516"/>
      <c r="FR20" s="1516" t="str">
        <f>MID(SUVAHAVUJ!AG106,6,1)</f>
        <v xml:space="preserve"> </v>
      </c>
      <c r="FS20" s="1516"/>
      <c r="FT20" s="1516"/>
      <c r="FU20" s="1516"/>
      <c r="FV20" s="1516"/>
      <c r="FW20" s="1556" t="str">
        <f>MID(SUVAHAVUJ!AG106,7,1)</f>
        <v xml:space="preserve"> </v>
      </c>
      <c r="FX20" s="1556"/>
      <c r="FY20" s="1556"/>
      <c r="FZ20" s="1556"/>
      <c r="GA20" s="1556"/>
      <c r="GB20" s="1556"/>
      <c r="GC20" s="1556" t="str">
        <f>MID(SUVAHAVUJ!AG106,8,1)</f>
        <v xml:space="preserve"> </v>
      </c>
      <c r="GD20" s="1556"/>
      <c r="GE20" s="1556"/>
      <c r="GF20" s="1556"/>
      <c r="GG20" s="1556"/>
      <c r="GH20" s="1556" t="str">
        <f>MID(SUVAHAVUJ!AG106,9,1)</f>
        <v xml:space="preserve"> </v>
      </c>
      <c r="GI20" s="1556"/>
      <c r="GJ20" s="1556"/>
      <c r="GK20" s="1556"/>
      <c r="GL20" s="1556"/>
      <c r="GM20" s="1556"/>
      <c r="GN20" s="1556" t="str">
        <f>MID(SUVAHAVUJ!AG106,10,1)</f>
        <v xml:space="preserve"> </v>
      </c>
      <c r="GO20" s="1556"/>
      <c r="GP20" s="1556"/>
      <c r="GQ20" s="1556"/>
      <c r="GR20" s="1556"/>
      <c r="GS20" s="1556" t="str">
        <f>MID(SUVAHAVUJ!AG106,11,1)</f>
        <v>0</v>
      </c>
      <c r="GT20" s="1556"/>
      <c r="GU20" s="1556"/>
      <c r="GV20" s="1556"/>
      <c r="GW20" s="1557"/>
    </row>
    <row r="21" spans="1:205" ht="24" customHeight="1">
      <c r="B21" s="1559" t="s">
        <v>2626</v>
      </c>
      <c r="C21" s="1560"/>
      <c r="D21" s="1560"/>
      <c r="E21" s="1560"/>
      <c r="F21" s="1560"/>
      <c r="G21" s="1560"/>
      <c r="H21" s="1560"/>
      <c r="I21" s="1560"/>
      <c r="J21" s="1560"/>
      <c r="K21" s="1561"/>
      <c r="L21" s="1570" t="s">
        <v>3444</v>
      </c>
      <c r="M21" s="1571"/>
      <c r="N21" s="1571"/>
      <c r="O21" s="1571"/>
      <c r="P21" s="1571"/>
      <c r="Q21" s="1571"/>
      <c r="R21" s="1571"/>
      <c r="S21" s="1571"/>
      <c r="T21" s="1571"/>
      <c r="U21" s="1571"/>
      <c r="V21" s="1571"/>
      <c r="W21" s="1571"/>
      <c r="X21" s="1571"/>
      <c r="Y21" s="1571"/>
      <c r="Z21" s="1571"/>
      <c r="AA21" s="1571"/>
      <c r="AB21" s="1571"/>
      <c r="AC21" s="1571"/>
      <c r="AD21" s="1571"/>
      <c r="AE21" s="1571"/>
      <c r="AF21" s="1571"/>
      <c r="AG21" s="1571"/>
      <c r="AH21" s="1571"/>
      <c r="AI21" s="1571"/>
      <c r="AJ21" s="1571"/>
      <c r="AK21" s="1571"/>
      <c r="AL21" s="1571"/>
      <c r="AM21" s="1571"/>
      <c r="AN21" s="1571"/>
      <c r="AO21" s="1571"/>
      <c r="AP21" s="1571"/>
      <c r="AQ21" s="1571"/>
      <c r="AR21" s="1571"/>
      <c r="AS21" s="1571"/>
      <c r="AT21" s="1571"/>
      <c r="AU21" s="1571"/>
      <c r="AV21" s="1571"/>
      <c r="AW21" s="1571"/>
      <c r="AX21" s="1571"/>
      <c r="AY21" s="1571"/>
      <c r="AZ21" s="1571"/>
      <c r="BA21" s="1571"/>
      <c r="BB21" s="1571"/>
      <c r="BC21" s="1571"/>
      <c r="BD21" s="1571"/>
      <c r="BE21" s="1571"/>
      <c r="BF21" s="1571"/>
      <c r="BG21" s="1571"/>
      <c r="BH21" s="1571"/>
      <c r="BI21" s="1571"/>
      <c r="BJ21" s="1571"/>
      <c r="BK21" s="1571"/>
      <c r="BL21" s="1571"/>
      <c r="BM21" s="1571"/>
      <c r="BN21" s="1571"/>
      <c r="BO21" s="1571"/>
      <c r="BP21" s="1571"/>
      <c r="BQ21" s="1571"/>
      <c r="BR21" s="1571"/>
      <c r="BS21" s="1571"/>
      <c r="BT21" s="1571"/>
      <c r="BU21" s="1571"/>
      <c r="BV21" s="1571"/>
      <c r="BW21" s="1572" t="s">
        <v>878</v>
      </c>
      <c r="BX21" s="1573"/>
      <c r="BY21" s="1573"/>
      <c r="BZ21" s="1573"/>
      <c r="CA21" s="1573"/>
      <c r="CB21" s="1573"/>
      <c r="CC21" s="1573"/>
      <c r="CD21" s="1574"/>
      <c r="CE21" s="1509" t="str">
        <f>MID(SUVAHAVUJ!AF107,1,1)</f>
        <v xml:space="preserve"> </v>
      </c>
      <c r="CF21" s="1509"/>
      <c r="CG21" s="1509"/>
      <c r="CH21" s="1509"/>
      <c r="CI21" s="1509"/>
      <c r="CJ21" s="1509" t="str">
        <f>MID(SUVAHAVUJ!AF107,2,1)</f>
        <v xml:space="preserve"> </v>
      </c>
      <c r="CK21" s="1509"/>
      <c r="CL21" s="1509"/>
      <c r="CM21" s="1509"/>
      <c r="CN21" s="1509"/>
      <c r="CO21" s="1509"/>
      <c r="CP21" s="1509" t="str">
        <f>MID(SUVAHAVUJ!AF107,3,1)</f>
        <v xml:space="preserve"> </v>
      </c>
      <c r="CQ21" s="1509"/>
      <c r="CR21" s="1509"/>
      <c r="CS21" s="1509"/>
      <c r="CT21" s="1509"/>
      <c r="CU21" s="1509" t="str">
        <f>MID(SUVAHAVUJ!AF107,4,1)</f>
        <v xml:space="preserve"> </v>
      </c>
      <c r="CV21" s="1509"/>
      <c r="CW21" s="1509"/>
      <c r="CX21" s="1509"/>
      <c r="CY21" s="1509"/>
      <c r="CZ21" s="1509"/>
      <c r="DA21" s="1509" t="str">
        <f>MID(SUVAHAVUJ!AF107,5,1)</f>
        <v xml:space="preserve"> </v>
      </c>
      <c r="DB21" s="1509"/>
      <c r="DC21" s="1509"/>
      <c r="DD21" s="1509"/>
      <c r="DE21" s="1509"/>
      <c r="DF21" s="1509" t="str">
        <f>MID(SUVAHAVUJ!AF107,6,1)</f>
        <v xml:space="preserve"> </v>
      </c>
      <c r="DG21" s="1509"/>
      <c r="DH21" s="1509"/>
      <c r="DI21" s="1509"/>
      <c r="DJ21" s="1509"/>
      <c r="DK21" s="1509"/>
      <c r="DL21" s="1509" t="str">
        <f>MID(SUVAHAVUJ!AF107,7,1)</f>
        <v xml:space="preserve"> </v>
      </c>
      <c r="DM21" s="1509"/>
      <c r="DN21" s="1509"/>
      <c r="DO21" s="1509"/>
      <c r="DP21" s="1509"/>
      <c r="DQ21" s="1509"/>
      <c r="DR21" s="1509" t="str">
        <f>MID(SUVAHAVUJ!AF107,8,1)</f>
        <v xml:space="preserve"> </v>
      </c>
      <c r="DS21" s="1509"/>
      <c r="DT21" s="1509"/>
      <c r="DU21" s="1509"/>
      <c r="DV21" s="1509"/>
      <c r="DW21" s="1558" t="str">
        <f>MID(SUVAHAVUJ!AF107,9,1)</f>
        <v xml:space="preserve"> </v>
      </c>
      <c r="DX21" s="1558"/>
      <c r="DY21" s="1558"/>
      <c r="DZ21" s="1558"/>
      <c r="EA21" s="1558"/>
      <c r="EB21" s="1558"/>
      <c r="EC21" s="1558" t="str">
        <f>MID(SUVAHAVUJ!AF107,10,1)</f>
        <v xml:space="preserve"> </v>
      </c>
      <c r="ED21" s="1558"/>
      <c r="EE21" s="1558"/>
      <c r="EF21" s="1558"/>
      <c r="EG21" s="1558"/>
      <c r="EH21" s="1509" t="str">
        <f>MID(SUVAHAVUJ!AF107,11,1)</f>
        <v>0</v>
      </c>
      <c r="EI21" s="1509"/>
      <c r="EJ21" s="1509"/>
      <c r="EK21" s="1509"/>
      <c r="EL21" s="1509"/>
      <c r="EM21" s="1525"/>
      <c r="EN21" s="711"/>
      <c r="EO21" s="708"/>
      <c r="EP21" s="1509" t="str">
        <f>MID(SUVAHAVUJ!AG107,1,1)</f>
        <v xml:space="preserve"> </v>
      </c>
      <c r="EQ21" s="1509"/>
      <c r="ER21" s="1509"/>
      <c r="ES21" s="1509"/>
      <c r="ET21" s="1509"/>
      <c r="EU21" s="1509"/>
      <c r="EV21" s="1509" t="str">
        <f>MID(SUVAHAVUJ!AG107,2,1)</f>
        <v xml:space="preserve"> </v>
      </c>
      <c r="EW21" s="1509"/>
      <c r="EX21" s="1509"/>
      <c r="EY21" s="1509"/>
      <c r="EZ21" s="1509"/>
      <c r="FA21" s="1509" t="str">
        <f>MID(SUVAHAVUJ!AG107,3,1)</f>
        <v xml:space="preserve"> </v>
      </c>
      <c r="FB21" s="1509"/>
      <c r="FC21" s="1509"/>
      <c r="FD21" s="1509"/>
      <c r="FE21" s="1509"/>
      <c r="FF21" s="1509"/>
      <c r="FG21" s="1509" t="str">
        <f>MID(SUVAHAVUJ!AG107,4,1)</f>
        <v xml:space="preserve"> </v>
      </c>
      <c r="FH21" s="1509"/>
      <c r="FI21" s="1509"/>
      <c r="FJ21" s="1509"/>
      <c r="FK21" s="1509"/>
      <c r="FL21" s="1516" t="str">
        <f>MID(SUVAHAVUJ!AG107,5,1)</f>
        <v xml:space="preserve"> </v>
      </c>
      <c r="FM21" s="1516"/>
      <c r="FN21" s="1516"/>
      <c r="FO21" s="1516"/>
      <c r="FP21" s="1516"/>
      <c r="FQ21" s="1516"/>
      <c r="FR21" s="1516" t="str">
        <f>MID(SUVAHAVUJ!AG107,6,1)</f>
        <v xml:space="preserve"> </v>
      </c>
      <c r="FS21" s="1516"/>
      <c r="FT21" s="1516"/>
      <c r="FU21" s="1516"/>
      <c r="FV21" s="1516"/>
      <c r="FW21" s="1556" t="str">
        <f>MID(SUVAHAVUJ!AG107,7,1)</f>
        <v xml:space="preserve"> </v>
      </c>
      <c r="FX21" s="1556"/>
      <c r="FY21" s="1556"/>
      <c r="FZ21" s="1556"/>
      <c r="GA21" s="1556"/>
      <c r="GB21" s="1556"/>
      <c r="GC21" s="1556" t="str">
        <f>MID(SUVAHAVUJ!AG107,8,1)</f>
        <v xml:space="preserve"> </v>
      </c>
      <c r="GD21" s="1556"/>
      <c r="GE21" s="1556"/>
      <c r="GF21" s="1556"/>
      <c r="GG21" s="1556"/>
      <c r="GH21" s="1556" t="str">
        <f>MID(SUVAHAVUJ!AG107,9,1)</f>
        <v xml:space="preserve"> </v>
      </c>
      <c r="GI21" s="1556"/>
      <c r="GJ21" s="1556"/>
      <c r="GK21" s="1556"/>
      <c r="GL21" s="1556"/>
      <c r="GM21" s="1556"/>
      <c r="GN21" s="1556" t="str">
        <f>MID(SUVAHAVUJ!AG107,10,1)</f>
        <v xml:space="preserve"> </v>
      </c>
      <c r="GO21" s="1556"/>
      <c r="GP21" s="1556"/>
      <c r="GQ21" s="1556"/>
      <c r="GR21" s="1556"/>
      <c r="GS21" s="1556" t="str">
        <f>MID(SUVAHAVUJ!AG107,11,1)</f>
        <v>0</v>
      </c>
      <c r="GT21" s="1556"/>
      <c r="GU21" s="1556"/>
      <c r="GV21" s="1556"/>
      <c r="GW21" s="1557"/>
    </row>
    <row r="22" spans="1:205" ht="24" customHeight="1">
      <c r="B22" s="1559" t="s">
        <v>2630</v>
      </c>
      <c r="C22" s="1560"/>
      <c r="D22" s="1560"/>
      <c r="E22" s="1560"/>
      <c r="F22" s="1560"/>
      <c r="G22" s="1560"/>
      <c r="H22" s="1560"/>
      <c r="I22" s="1560"/>
      <c r="J22" s="1560"/>
      <c r="K22" s="1561"/>
      <c r="L22" s="1570" t="s">
        <v>3445</v>
      </c>
      <c r="M22" s="1571"/>
      <c r="N22" s="1571"/>
      <c r="O22" s="1571"/>
      <c r="P22" s="1571"/>
      <c r="Q22" s="1571"/>
      <c r="R22" s="1571"/>
      <c r="S22" s="1571"/>
      <c r="T22" s="1571"/>
      <c r="U22" s="1571"/>
      <c r="V22" s="1571"/>
      <c r="W22" s="1571"/>
      <c r="X22" s="1571"/>
      <c r="Y22" s="1571"/>
      <c r="Z22" s="1571"/>
      <c r="AA22" s="1571"/>
      <c r="AB22" s="1571"/>
      <c r="AC22" s="1571"/>
      <c r="AD22" s="1571"/>
      <c r="AE22" s="1571"/>
      <c r="AF22" s="1571"/>
      <c r="AG22" s="1571"/>
      <c r="AH22" s="1571"/>
      <c r="AI22" s="1571"/>
      <c r="AJ22" s="1571"/>
      <c r="AK22" s="1571"/>
      <c r="AL22" s="1571"/>
      <c r="AM22" s="1571"/>
      <c r="AN22" s="1571"/>
      <c r="AO22" s="1571"/>
      <c r="AP22" s="1571"/>
      <c r="AQ22" s="1571"/>
      <c r="AR22" s="1571"/>
      <c r="AS22" s="1571"/>
      <c r="AT22" s="1571"/>
      <c r="AU22" s="1571"/>
      <c r="AV22" s="1571"/>
      <c r="AW22" s="1571"/>
      <c r="AX22" s="1571"/>
      <c r="AY22" s="1571"/>
      <c r="AZ22" s="1571"/>
      <c r="BA22" s="1571"/>
      <c r="BB22" s="1571"/>
      <c r="BC22" s="1571"/>
      <c r="BD22" s="1571"/>
      <c r="BE22" s="1571"/>
      <c r="BF22" s="1571"/>
      <c r="BG22" s="1571"/>
      <c r="BH22" s="1571"/>
      <c r="BI22" s="1571"/>
      <c r="BJ22" s="1571"/>
      <c r="BK22" s="1571"/>
      <c r="BL22" s="1571"/>
      <c r="BM22" s="1571"/>
      <c r="BN22" s="1571"/>
      <c r="BO22" s="1571"/>
      <c r="BP22" s="1571"/>
      <c r="BQ22" s="1571"/>
      <c r="BR22" s="1571"/>
      <c r="BS22" s="1571"/>
      <c r="BT22" s="1571"/>
      <c r="BU22" s="1571"/>
      <c r="BV22" s="1571"/>
      <c r="BW22" s="1572" t="s">
        <v>879</v>
      </c>
      <c r="BX22" s="1573"/>
      <c r="BY22" s="1573"/>
      <c r="BZ22" s="1573"/>
      <c r="CA22" s="1573"/>
      <c r="CB22" s="1573"/>
      <c r="CC22" s="1573"/>
      <c r="CD22" s="1574"/>
      <c r="CE22" s="1509" t="str">
        <f>MID(SUVAHAVUJ!AF108,1,1)</f>
        <v xml:space="preserve"> </v>
      </c>
      <c r="CF22" s="1509"/>
      <c r="CG22" s="1509"/>
      <c r="CH22" s="1509"/>
      <c r="CI22" s="1509"/>
      <c r="CJ22" s="1509" t="str">
        <f>MID(SUVAHAVUJ!AF108,2,1)</f>
        <v xml:space="preserve"> </v>
      </c>
      <c r="CK22" s="1509"/>
      <c r="CL22" s="1509"/>
      <c r="CM22" s="1509"/>
      <c r="CN22" s="1509"/>
      <c r="CO22" s="1509"/>
      <c r="CP22" s="1509" t="str">
        <f>MID(SUVAHAVUJ!AF108,3,1)</f>
        <v xml:space="preserve"> </v>
      </c>
      <c r="CQ22" s="1509"/>
      <c r="CR22" s="1509"/>
      <c r="CS22" s="1509"/>
      <c r="CT22" s="1509"/>
      <c r="CU22" s="1509" t="str">
        <f>MID(SUVAHAVUJ!AF108,4,1)</f>
        <v xml:space="preserve"> </v>
      </c>
      <c r="CV22" s="1509"/>
      <c r="CW22" s="1509"/>
      <c r="CX22" s="1509"/>
      <c r="CY22" s="1509"/>
      <c r="CZ22" s="1509"/>
      <c r="DA22" s="1509" t="str">
        <f>MID(SUVAHAVUJ!AF108,5,1)</f>
        <v xml:space="preserve"> </v>
      </c>
      <c r="DB22" s="1509"/>
      <c r="DC22" s="1509"/>
      <c r="DD22" s="1509"/>
      <c r="DE22" s="1509"/>
      <c r="DF22" s="1509" t="str">
        <f>MID(SUVAHAVUJ!AF108,6,1)</f>
        <v xml:space="preserve"> </v>
      </c>
      <c r="DG22" s="1509"/>
      <c r="DH22" s="1509"/>
      <c r="DI22" s="1509"/>
      <c r="DJ22" s="1509"/>
      <c r="DK22" s="1509"/>
      <c r="DL22" s="1509" t="str">
        <f>MID(SUVAHAVUJ!AF108,7,1)</f>
        <v xml:space="preserve"> </v>
      </c>
      <c r="DM22" s="1509"/>
      <c r="DN22" s="1509"/>
      <c r="DO22" s="1509"/>
      <c r="DP22" s="1509"/>
      <c r="DQ22" s="1509"/>
      <c r="DR22" s="1509" t="str">
        <f>MID(SUVAHAVUJ!AF108,8,1)</f>
        <v xml:space="preserve"> </v>
      </c>
      <c r="DS22" s="1509"/>
      <c r="DT22" s="1509"/>
      <c r="DU22" s="1509"/>
      <c r="DV22" s="1509"/>
      <c r="DW22" s="1558" t="str">
        <f>MID(SUVAHAVUJ!AF108,9,1)</f>
        <v xml:space="preserve"> </v>
      </c>
      <c r="DX22" s="1558"/>
      <c r="DY22" s="1558"/>
      <c r="DZ22" s="1558"/>
      <c r="EA22" s="1558"/>
      <c r="EB22" s="1558"/>
      <c r="EC22" s="1558" t="str">
        <f>MID(SUVAHAVUJ!AF108,10,1)</f>
        <v xml:space="preserve"> </v>
      </c>
      <c r="ED22" s="1558"/>
      <c r="EE22" s="1558"/>
      <c r="EF22" s="1558"/>
      <c r="EG22" s="1558"/>
      <c r="EH22" s="1509" t="str">
        <f>MID(SUVAHAVUJ!AF108,11,1)</f>
        <v>0</v>
      </c>
      <c r="EI22" s="1509"/>
      <c r="EJ22" s="1509"/>
      <c r="EK22" s="1509"/>
      <c r="EL22" s="1509"/>
      <c r="EM22" s="1525"/>
      <c r="EN22" s="711"/>
      <c r="EO22" s="708"/>
      <c r="EP22" s="1509" t="str">
        <f>MID(SUVAHAVUJ!AG108,1,1)</f>
        <v xml:space="preserve"> </v>
      </c>
      <c r="EQ22" s="1509"/>
      <c r="ER22" s="1509"/>
      <c r="ES22" s="1509"/>
      <c r="ET22" s="1509"/>
      <c r="EU22" s="1509"/>
      <c r="EV22" s="1509" t="str">
        <f>MID(SUVAHAVUJ!AG108,2,1)</f>
        <v xml:space="preserve"> </v>
      </c>
      <c r="EW22" s="1509"/>
      <c r="EX22" s="1509"/>
      <c r="EY22" s="1509"/>
      <c r="EZ22" s="1509"/>
      <c r="FA22" s="1509" t="str">
        <f>MID(SUVAHAVUJ!AG108,3,1)</f>
        <v xml:space="preserve"> </v>
      </c>
      <c r="FB22" s="1509"/>
      <c r="FC22" s="1509"/>
      <c r="FD22" s="1509"/>
      <c r="FE22" s="1509"/>
      <c r="FF22" s="1509"/>
      <c r="FG22" s="1509" t="str">
        <f>MID(SUVAHAVUJ!AG108,4,1)</f>
        <v xml:space="preserve"> </v>
      </c>
      <c r="FH22" s="1509"/>
      <c r="FI22" s="1509"/>
      <c r="FJ22" s="1509"/>
      <c r="FK22" s="1509"/>
      <c r="FL22" s="1516" t="str">
        <f>MID(SUVAHAVUJ!AG108,5,1)</f>
        <v xml:space="preserve"> </v>
      </c>
      <c r="FM22" s="1516"/>
      <c r="FN22" s="1516"/>
      <c r="FO22" s="1516"/>
      <c r="FP22" s="1516"/>
      <c r="FQ22" s="1516"/>
      <c r="FR22" s="1516" t="str">
        <f>MID(SUVAHAVUJ!AG108,6,1)</f>
        <v xml:space="preserve"> </v>
      </c>
      <c r="FS22" s="1516"/>
      <c r="FT22" s="1516"/>
      <c r="FU22" s="1516"/>
      <c r="FV22" s="1516"/>
      <c r="FW22" s="1556" t="str">
        <f>MID(SUVAHAVUJ!AG108,7,1)</f>
        <v xml:space="preserve"> </v>
      </c>
      <c r="FX22" s="1556"/>
      <c r="FY22" s="1556"/>
      <c r="FZ22" s="1556"/>
      <c r="GA22" s="1556"/>
      <c r="GB22" s="1556"/>
      <c r="GC22" s="1556" t="str">
        <f>MID(SUVAHAVUJ!AG108,8,1)</f>
        <v xml:space="preserve"> </v>
      </c>
      <c r="GD22" s="1556"/>
      <c r="GE22" s="1556"/>
      <c r="GF22" s="1556"/>
      <c r="GG22" s="1556"/>
      <c r="GH22" s="1556" t="str">
        <f>MID(SUVAHAVUJ!AG108,9,1)</f>
        <v xml:space="preserve"> </v>
      </c>
      <c r="GI22" s="1556"/>
      <c r="GJ22" s="1556"/>
      <c r="GK22" s="1556"/>
      <c r="GL22" s="1556"/>
      <c r="GM22" s="1556"/>
      <c r="GN22" s="1556" t="str">
        <f>MID(SUVAHAVUJ!AG108,10,1)</f>
        <v xml:space="preserve"> </v>
      </c>
      <c r="GO22" s="1556"/>
      <c r="GP22" s="1556"/>
      <c r="GQ22" s="1556"/>
      <c r="GR22" s="1556"/>
      <c r="GS22" s="1556" t="str">
        <f>MID(SUVAHAVUJ!AG108,11,1)</f>
        <v>0</v>
      </c>
      <c r="GT22" s="1556"/>
      <c r="GU22" s="1556"/>
      <c r="GV22" s="1556"/>
      <c r="GW22" s="1557"/>
    </row>
    <row r="23" spans="1:205" ht="24" customHeight="1">
      <c r="A23" s="721"/>
      <c r="B23" s="1559" t="s">
        <v>2500</v>
      </c>
      <c r="C23" s="1560"/>
      <c r="D23" s="1560"/>
      <c r="E23" s="1560"/>
      <c r="F23" s="1560"/>
      <c r="G23" s="1560"/>
      <c r="H23" s="1560"/>
      <c r="I23" s="1560"/>
      <c r="J23" s="1560"/>
      <c r="K23" s="1561"/>
      <c r="L23" s="1570" t="s">
        <v>2634</v>
      </c>
      <c r="M23" s="1571"/>
      <c r="N23" s="1571"/>
      <c r="O23" s="1571"/>
      <c r="P23" s="1571"/>
      <c r="Q23" s="1571"/>
      <c r="R23" s="1571"/>
      <c r="S23" s="1571"/>
      <c r="T23" s="1571"/>
      <c r="U23" s="1571"/>
      <c r="V23" s="1571"/>
      <c r="W23" s="1571"/>
      <c r="X23" s="1571"/>
      <c r="Y23" s="1571"/>
      <c r="Z23" s="1571"/>
      <c r="AA23" s="1571"/>
      <c r="AB23" s="1571"/>
      <c r="AC23" s="1571"/>
      <c r="AD23" s="1571"/>
      <c r="AE23" s="1571"/>
      <c r="AF23" s="1571"/>
      <c r="AG23" s="1571"/>
      <c r="AH23" s="1571"/>
      <c r="AI23" s="1571"/>
      <c r="AJ23" s="1571"/>
      <c r="AK23" s="1571"/>
      <c r="AL23" s="1571"/>
      <c r="AM23" s="1571"/>
      <c r="AN23" s="1571"/>
      <c r="AO23" s="1571"/>
      <c r="AP23" s="1571"/>
      <c r="AQ23" s="1571"/>
      <c r="AR23" s="1571"/>
      <c r="AS23" s="1571"/>
      <c r="AT23" s="1571"/>
      <c r="AU23" s="1571"/>
      <c r="AV23" s="1571"/>
      <c r="AW23" s="1571"/>
      <c r="AX23" s="1571"/>
      <c r="AY23" s="1571"/>
      <c r="AZ23" s="1571"/>
      <c r="BA23" s="1571"/>
      <c r="BB23" s="1571"/>
      <c r="BC23" s="1571"/>
      <c r="BD23" s="1571"/>
      <c r="BE23" s="1571"/>
      <c r="BF23" s="1571"/>
      <c r="BG23" s="1571"/>
      <c r="BH23" s="1571"/>
      <c r="BI23" s="1571"/>
      <c r="BJ23" s="1571"/>
      <c r="BK23" s="1571"/>
      <c r="BL23" s="1571"/>
      <c r="BM23" s="1571"/>
      <c r="BN23" s="1571"/>
      <c r="BO23" s="1571"/>
      <c r="BP23" s="1571"/>
      <c r="BQ23" s="1571"/>
      <c r="BR23" s="1571"/>
      <c r="BS23" s="1571"/>
      <c r="BT23" s="1571"/>
      <c r="BU23" s="1571"/>
      <c r="BV23" s="1571"/>
      <c r="BW23" s="1572" t="s">
        <v>880</v>
      </c>
      <c r="BX23" s="1573"/>
      <c r="BY23" s="1573"/>
      <c r="BZ23" s="1573"/>
      <c r="CA23" s="1573"/>
      <c r="CB23" s="1573"/>
      <c r="CC23" s="1573"/>
      <c r="CD23" s="1574"/>
      <c r="CE23" s="1509" t="str">
        <f>MID(SUVAHAVUJ!AF109,1,1)</f>
        <v xml:space="preserve"> </v>
      </c>
      <c r="CF23" s="1509"/>
      <c r="CG23" s="1509"/>
      <c r="CH23" s="1509"/>
      <c r="CI23" s="1509"/>
      <c r="CJ23" s="1509" t="str">
        <f>MID(SUVAHAVUJ!AF109,2,1)</f>
        <v xml:space="preserve"> </v>
      </c>
      <c r="CK23" s="1509"/>
      <c r="CL23" s="1509"/>
      <c r="CM23" s="1509"/>
      <c r="CN23" s="1509"/>
      <c r="CO23" s="1509"/>
      <c r="CP23" s="1509" t="str">
        <f>MID(SUVAHAVUJ!AF109,3,1)</f>
        <v xml:space="preserve"> </v>
      </c>
      <c r="CQ23" s="1509"/>
      <c r="CR23" s="1509"/>
      <c r="CS23" s="1509"/>
      <c r="CT23" s="1509"/>
      <c r="CU23" s="1509" t="str">
        <f>MID(SUVAHAVUJ!AF109,4,1)</f>
        <v xml:space="preserve"> </v>
      </c>
      <c r="CV23" s="1509"/>
      <c r="CW23" s="1509"/>
      <c r="CX23" s="1509"/>
      <c r="CY23" s="1509"/>
      <c r="CZ23" s="1509"/>
      <c r="DA23" s="1509" t="str">
        <f>MID(SUVAHAVUJ!AF109,5,1)</f>
        <v xml:space="preserve"> </v>
      </c>
      <c r="DB23" s="1509"/>
      <c r="DC23" s="1509"/>
      <c r="DD23" s="1509"/>
      <c r="DE23" s="1509"/>
      <c r="DF23" s="1509" t="str">
        <f>MID(SUVAHAVUJ!AF109,6,1)</f>
        <v xml:space="preserve"> </v>
      </c>
      <c r="DG23" s="1509"/>
      <c r="DH23" s="1509"/>
      <c r="DI23" s="1509"/>
      <c r="DJ23" s="1509"/>
      <c r="DK23" s="1509"/>
      <c r="DL23" s="1509" t="str">
        <f>MID(SUVAHAVUJ!AF109,7,1)</f>
        <v xml:space="preserve"> </v>
      </c>
      <c r="DM23" s="1509"/>
      <c r="DN23" s="1509"/>
      <c r="DO23" s="1509"/>
      <c r="DP23" s="1509"/>
      <c r="DQ23" s="1509"/>
      <c r="DR23" s="1509" t="str">
        <f>MID(SUVAHAVUJ!AF109,8,1)</f>
        <v xml:space="preserve"> </v>
      </c>
      <c r="DS23" s="1509"/>
      <c r="DT23" s="1509"/>
      <c r="DU23" s="1509"/>
      <c r="DV23" s="1509"/>
      <c r="DW23" s="1558" t="str">
        <f>MID(SUVAHAVUJ!AF109,9,1)</f>
        <v xml:space="preserve"> </v>
      </c>
      <c r="DX23" s="1558"/>
      <c r="DY23" s="1558"/>
      <c r="DZ23" s="1558"/>
      <c r="EA23" s="1558"/>
      <c r="EB23" s="1558"/>
      <c r="EC23" s="1558" t="str">
        <f>MID(SUVAHAVUJ!AF109,10,1)</f>
        <v xml:space="preserve"> </v>
      </c>
      <c r="ED23" s="1558"/>
      <c r="EE23" s="1558"/>
      <c r="EF23" s="1558"/>
      <c r="EG23" s="1558"/>
      <c r="EH23" s="1509" t="str">
        <f>MID(SUVAHAVUJ!AF109,11,1)</f>
        <v>0</v>
      </c>
      <c r="EI23" s="1509"/>
      <c r="EJ23" s="1509"/>
      <c r="EK23" s="1509"/>
      <c r="EL23" s="1509"/>
      <c r="EM23" s="1525"/>
      <c r="EN23" s="711"/>
      <c r="EO23" s="708"/>
      <c r="EP23" s="1509" t="str">
        <f>MID(SUVAHAVUJ!AG109,1,1)</f>
        <v xml:space="preserve"> </v>
      </c>
      <c r="EQ23" s="1509"/>
      <c r="ER23" s="1509"/>
      <c r="ES23" s="1509"/>
      <c r="ET23" s="1509"/>
      <c r="EU23" s="1509"/>
      <c r="EV23" s="1509" t="str">
        <f>MID(SUVAHAVUJ!AG109,2,1)</f>
        <v xml:space="preserve"> </v>
      </c>
      <c r="EW23" s="1509"/>
      <c r="EX23" s="1509"/>
      <c r="EY23" s="1509"/>
      <c r="EZ23" s="1509"/>
      <c r="FA23" s="1509" t="str">
        <f>MID(SUVAHAVUJ!AG109,3,1)</f>
        <v xml:space="preserve"> </v>
      </c>
      <c r="FB23" s="1509"/>
      <c r="FC23" s="1509"/>
      <c r="FD23" s="1509"/>
      <c r="FE23" s="1509"/>
      <c r="FF23" s="1509"/>
      <c r="FG23" s="1509" t="str">
        <f>MID(SUVAHAVUJ!AG109,4,1)</f>
        <v xml:space="preserve"> </v>
      </c>
      <c r="FH23" s="1509"/>
      <c r="FI23" s="1509"/>
      <c r="FJ23" s="1509"/>
      <c r="FK23" s="1509"/>
      <c r="FL23" s="1516" t="str">
        <f>MID(SUVAHAVUJ!AG109,5,1)</f>
        <v xml:space="preserve"> </v>
      </c>
      <c r="FM23" s="1516"/>
      <c r="FN23" s="1516"/>
      <c r="FO23" s="1516"/>
      <c r="FP23" s="1516"/>
      <c r="FQ23" s="1516"/>
      <c r="FR23" s="1516" t="str">
        <f>MID(SUVAHAVUJ!AG109,6,1)</f>
        <v xml:space="preserve"> </v>
      </c>
      <c r="FS23" s="1516"/>
      <c r="FT23" s="1516"/>
      <c r="FU23" s="1516"/>
      <c r="FV23" s="1516"/>
      <c r="FW23" s="1556" t="str">
        <f>MID(SUVAHAVUJ!AG109,7,1)</f>
        <v xml:space="preserve"> </v>
      </c>
      <c r="FX23" s="1556"/>
      <c r="FY23" s="1556"/>
      <c r="FZ23" s="1556"/>
      <c r="GA23" s="1556"/>
      <c r="GB23" s="1556"/>
      <c r="GC23" s="1556" t="str">
        <f>MID(SUVAHAVUJ!AG109,8,1)</f>
        <v xml:space="preserve"> </v>
      </c>
      <c r="GD23" s="1556"/>
      <c r="GE23" s="1556"/>
      <c r="GF23" s="1556"/>
      <c r="GG23" s="1556"/>
      <c r="GH23" s="1556" t="str">
        <f>MID(SUVAHAVUJ!AG109,9,1)</f>
        <v xml:space="preserve"> </v>
      </c>
      <c r="GI23" s="1556"/>
      <c r="GJ23" s="1556"/>
      <c r="GK23" s="1556"/>
      <c r="GL23" s="1556"/>
      <c r="GM23" s="1556"/>
      <c r="GN23" s="1556" t="str">
        <f>MID(SUVAHAVUJ!AG109,10,1)</f>
        <v xml:space="preserve"> </v>
      </c>
      <c r="GO23" s="1556"/>
      <c r="GP23" s="1556"/>
      <c r="GQ23" s="1556"/>
      <c r="GR23" s="1556"/>
      <c r="GS23" s="1556" t="str">
        <f>MID(SUVAHAVUJ!AG109,11,1)</f>
        <v>0</v>
      </c>
      <c r="GT23" s="1556"/>
      <c r="GU23" s="1556"/>
      <c r="GV23" s="1556"/>
      <c r="GW23" s="1557"/>
    </row>
    <row r="24" spans="1:205" ht="24" customHeight="1">
      <c r="A24" s="721"/>
      <c r="B24" s="1559" t="s">
        <v>2503</v>
      </c>
      <c r="C24" s="1560"/>
      <c r="D24" s="1560"/>
      <c r="E24" s="1560"/>
      <c r="F24" s="1560"/>
      <c r="G24" s="1560"/>
      <c r="H24" s="1560"/>
      <c r="I24" s="1560"/>
      <c r="J24" s="1560"/>
      <c r="K24" s="1561"/>
      <c r="L24" s="1570" t="s">
        <v>3446</v>
      </c>
      <c r="M24" s="1571"/>
      <c r="N24" s="1571"/>
      <c r="O24" s="1571"/>
      <c r="P24" s="1571"/>
      <c r="Q24" s="1571"/>
      <c r="R24" s="1571"/>
      <c r="S24" s="1571"/>
      <c r="T24" s="1571"/>
      <c r="U24" s="1571"/>
      <c r="V24" s="1571"/>
      <c r="W24" s="1571"/>
      <c r="X24" s="1571"/>
      <c r="Y24" s="1571"/>
      <c r="Z24" s="1571"/>
      <c r="AA24" s="1571"/>
      <c r="AB24" s="1571"/>
      <c r="AC24" s="1571"/>
      <c r="AD24" s="1571"/>
      <c r="AE24" s="1571"/>
      <c r="AF24" s="1571"/>
      <c r="AG24" s="1571"/>
      <c r="AH24" s="1571"/>
      <c r="AI24" s="1571"/>
      <c r="AJ24" s="1571"/>
      <c r="AK24" s="1571"/>
      <c r="AL24" s="1571"/>
      <c r="AM24" s="1571"/>
      <c r="AN24" s="1571"/>
      <c r="AO24" s="1571"/>
      <c r="AP24" s="1571"/>
      <c r="AQ24" s="1571"/>
      <c r="AR24" s="1571"/>
      <c r="AS24" s="1571"/>
      <c r="AT24" s="1571"/>
      <c r="AU24" s="1571"/>
      <c r="AV24" s="1571"/>
      <c r="AW24" s="1571"/>
      <c r="AX24" s="1571"/>
      <c r="AY24" s="1571"/>
      <c r="AZ24" s="1571"/>
      <c r="BA24" s="1571"/>
      <c r="BB24" s="1571"/>
      <c r="BC24" s="1571"/>
      <c r="BD24" s="1571"/>
      <c r="BE24" s="1571"/>
      <c r="BF24" s="1571"/>
      <c r="BG24" s="1571"/>
      <c r="BH24" s="1571"/>
      <c r="BI24" s="1571"/>
      <c r="BJ24" s="1571"/>
      <c r="BK24" s="1571"/>
      <c r="BL24" s="1571"/>
      <c r="BM24" s="1571"/>
      <c r="BN24" s="1571"/>
      <c r="BO24" s="1571"/>
      <c r="BP24" s="1571"/>
      <c r="BQ24" s="1571"/>
      <c r="BR24" s="1571"/>
      <c r="BS24" s="1571"/>
      <c r="BT24" s="1571"/>
      <c r="BU24" s="1571"/>
      <c r="BV24" s="1571"/>
      <c r="BW24" s="1572" t="s">
        <v>881</v>
      </c>
      <c r="BX24" s="1573"/>
      <c r="BY24" s="1573"/>
      <c r="BZ24" s="1573"/>
      <c r="CA24" s="1573"/>
      <c r="CB24" s="1573"/>
      <c r="CC24" s="1573"/>
      <c r="CD24" s="1574"/>
      <c r="CE24" s="1509" t="str">
        <f>MID(SUVAHAVUJ!AF110,1,1)</f>
        <v xml:space="preserve"> </v>
      </c>
      <c r="CF24" s="1509"/>
      <c r="CG24" s="1509"/>
      <c r="CH24" s="1509"/>
      <c r="CI24" s="1509"/>
      <c r="CJ24" s="1509" t="str">
        <f>MID(SUVAHAVUJ!AF110,2,1)</f>
        <v xml:space="preserve"> </v>
      </c>
      <c r="CK24" s="1509"/>
      <c r="CL24" s="1509"/>
      <c r="CM24" s="1509"/>
      <c r="CN24" s="1509"/>
      <c r="CO24" s="1509"/>
      <c r="CP24" s="1509" t="str">
        <f>MID(SUVAHAVUJ!AF110,3,1)</f>
        <v xml:space="preserve"> </v>
      </c>
      <c r="CQ24" s="1509"/>
      <c r="CR24" s="1509"/>
      <c r="CS24" s="1509"/>
      <c r="CT24" s="1509"/>
      <c r="CU24" s="1509" t="str">
        <f>MID(SUVAHAVUJ!AF110,4,1)</f>
        <v xml:space="preserve"> </v>
      </c>
      <c r="CV24" s="1509"/>
      <c r="CW24" s="1509"/>
      <c r="CX24" s="1509"/>
      <c r="CY24" s="1509"/>
      <c r="CZ24" s="1509"/>
      <c r="DA24" s="1509" t="str">
        <f>MID(SUVAHAVUJ!AF110,5,1)</f>
        <v xml:space="preserve"> </v>
      </c>
      <c r="DB24" s="1509"/>
      <c r="DC24" s="1509"/>
      <c r="DD24" s="1509"/>
      <c r="DE24" s="1509"/>
      <c r="DF24" s="1509" t="str">
        <f>MID(SUVAHAVUJ!AF110,6,1)</f>
        <v xml:space="preserve"> </v>
      </c>
      <c r="DG24" s="1509"/>
      <c r="DH24" s="1509"/>
      <c r="DI24" s="1509"/>
      <c r="DJ24" s="1509"/>
      <c r="DK24" s="1509"/>
      <c r="DL24" s="1509" t="str">
        <f>MID(SUVAHAVUJ!AF110,7,1)</f>
        <v xml:space="preserve"> </v>
      </c>
      <c r="DM24" s="1509"/>
      <c r="DN24" s="1509"/>
      <c r="DO24" s="1509"/>
      <c r="DP24" s="1509"/>
      <c r="DQ24" s="1509"/>
      <c r="DR24" s="1509" t="str">
        <f>MID(SUVAHAVUJ!AF110,8,1)</f>
        <v xml:space="preserve"> </v>
      </c>
      <c r="DS24" s="1509"/>
      <c r="DT24" s="1509"/>
      <c r="DU24" s="1509"/>
      <c r="DV24" s="1509"/>
      <c r="DW24" s="1558" t="str">
        <f>MID(SUVAHAVUJ!AF110,9,1)</f>
        <v xml:space="preserve"> </v>
      </c>
      <c r="DX24" s="1558"/>
      <c r="DY24" s="1558"/>
      <c r="DZ24" s="1558"/>
      <c r="EA24" s="1558"/>
      <c r="EB24" s="1558"/>
      <c r="EC24" s="1558" t="str">
        <f>MID(SUVAHAVUJ!AF110,10,1)</f>
        <v xml:space="preserve"> </v>
      </c>
      <c r="ED24" s="1558"/>
      <c r="EE24" s="1558"/>
      <c r="EF24" s="1558"/>
      <c r="EG24" s="1558"/>
      <c r="EH24" s="1509" t="str">
        <f>MID(SUVAHAVUJ!AF110,11,1)</f>
        <v>0</v>
      </c>
      <c r="EI24" s="1509"/>
      <c r="EJ24" s="1509"/>
      <c r="EK24" s="1509"/>
      <c r="EL24" s="1509"/>
      <c r="EM24" s="1525"/>
      <c r="EN24" s="711"/>
      <c r="EO24" s="708"/>
      <c r="EP24" s="1509" t="str">
        <f>MID(SUVAHAVUJ!AG110,1,1)</f>
        <v xml:space="preserve"> </v>
      </c>
      <c r="EQ24" s="1509"/>
      <c r="ER24" s="1509"/>
      <c r="ES24" s="1509"/>
      <c r="ET24" s="1509"/>
      <c r="EU24" s="1509"/>
      <c r="EV24" s="1509" t="str">
        <f>MID(SUVAHAVUJ!AG110,2,1)</f>
        <v xml:space="preserve"> </v>
      </c>
      <c r="EW24" s="1509"/>
      <c r="EX24" s="1509"/>
      <c r="EY24" s="1509"/>
      <c r="EZ24" s="1509"/>
      <c r="FA24" s="1509" t="str">
        <f>MID(SUVAHAVUJ!AG110,3,1)</f>
        <v xml:space="preserve"> </v>
      </c>
      <c r="FB24" s="1509"/>
      <c r="FC24" s="1509"/>
      <c r="FD24" s="1509"/>
      <c r="FE24" s="1509"/>
      <c r="FF24" s="1509"/>
      <c r="FG24" s="1509" t="str">
        <f>MID(SUVAHAVUJ!AG110,4,1)</f>
        <v xml:space="preserve"> </v>
      </c>
      <c r="FH24" s="1509"/>
      <c r="FI24" s="1509"/>
      <c r="FJ24" s="1509"/>
      <c r="FK24" s="1509"/>
      <c r="FL24" s="1516" t="str">
        <f>MID(SUVAHAVUJ!AG110,5,1)</f>
        <v xml:space="preserve"> </v>
      </c>
      <c r="FM24" s="1516"/>
      <c r="FN24" s="1516"/>
      <c r="FO24" s="1516"/>
      <c r="FP24" s="1516"/>
      <c r="FQ24" s="1516"/>
      <c r="FR24" s="1516" t="str">
        <f>MID(SUVAHAVUJ!AG110,6,1)</f>
        <v xml:space="preserve"> </v>
      </c>
      <c r="FS24" s="1516"/>
      <c r="FT24" s="1516"/>
      <c r="FU24" s="1516"/>
      <c r="FV24" s="1516"/>
      <c r="FW24" s="1556" t="str">
        <f>MID(SUVAHAVUJ!AG110,7,1)</f>
        <v xml:space="preserve"> </v>
      </c>
      <c r="FX24" s="1556"/>
      <c r="FY24" s="1556"/>
      <c r="FZ24" s="1556"/>
      <c r="GA24" s="1556"/>
      <c r="GB24" s="1556"/>
      <c r="GC24" s="1556" t="str">
        <f>MID(SUVAHAVUJ!AG110,8,1)</f>
        <v xml:space="preserve"> </v>
      </c>
      <c r="GD24" s="1556"/>
      <c r="GE24" s="1556"/>
      <c r="GF24" s="1556"/>
      <c r="GG24" s="1556"/>
      <c r="GH24" s="1556" t="str">
        <f>MID(SUVAHAVUJ!AG110,9,1)</f>
        <v xml:space="preserve"> </v>
      </c>
      <c r="GI24" s="1556"/>
      <c r="GJ24" s="1556"/>
      <c r="GK24" s="1556"/>
      <c r="GL24" s="1556"/>
      <c r="GM24" s="1556"/>
      <c r="GN24" s="1556" t="str">
        <f>MID(SUVAHAVUJ!AG110,10,1)</f>
        <v xml:space="preserve"> </v>
      </c>
      <c r="GO24" s="1556"/>
      <c r="GP24" s="1556"/>
      <c r="GQ24" s="1556"/>
      <c r="GR24" s="1556"/>
      <c r="GS24" s="1556" t="str">
        <f>MID(SUVAHAVUJ!AG110,11,1)</f>
        <v>0</v>
      </c>
      <c r="GT24" s="1556"/>
      <c r="GU24" s="1556"/>
      <c r="GV24" s="1556"/>
      <c r="GW24" s="1557"/>
    </row>
    <row r="25" spans="1:205" ht="24" customHeight="1">
      <c r="A25" s="721"/>
      <c r="B25" s="1559" t="s">
        <v>2506</v>
      </c>
      <c r="C25" s="1560"/>
      <c r="D25" s="1560"/>
      <c r="E25" s="1560"/>
      <c r="F25" s="1560"/>
      <c r="G25" s="1560"/>
      <c r="H25" s="1560"/>
      <c r="I25" s="1560"/>
      <c r="J25" s="1560"/>
      <c r="K25" s="1561"/>
      <c r="L25" s="1570" t="s">
        <v>3447</v>
      </c>
      <c r="M25" s="1571"/>
      <c r="N25" s="1571"/>
      <c r="O25" s="1571"/>
      <c r="P25" s="1571"/>
      <c r="Q25" s="1571"/>
      <c r="R25" s="1571"/>
      <c r="S25" s="1571"/>
      <c r="T25" s="1571"/>
      <c r="U25" s="1571"/>
      <c r="V25" s="1571"/>
      <c r="W25" s="1571"/>
      <c r="X25" s="1571"/>
      <c r="Y25" s="1571"/>
      <c r="Z25" s="1571"/>
      <c r="AA25" s="1571"/>
      <c r="AB25" s="1571"/>
      <c r="AC25" s="1571"/>
      <c r="AD25" s="1571"/>
      <c r="AE25" s="1571"/>
      <c r="AF25" s="1571"/>
      <c r="AG25" s="1571"/>
      <c r="AH25" s="1571"/>
      <c r="AI25" s="1571"/>
      <c r="AJ25" s="1571"/>
      <c r="AK25" s="1571"/>
      <c r="AL25" s="1571"/>
      <c r="AM25" s="1571"/>
      <c r="AN25" s="1571"/>
      <c r="AO25" s="1571"/>
      <c r="AP25" s="1571"/>
      <c r="AQ25" s="1571"/>
      <c r="AR25" s="1571"/>
      <c r="AS25" s="1571"/>
      <c r="AT25" s="1571"/>
      <c r="AU25" s="1571"/>
      <c r="AV25" s="1571"/>
      <c r="AW25" s="1571"/>
      <c r="AX25" s="1571"/>
      <c r="AY25" s="1571"/>
      <c r="AZ25" s="1571"/>
      <c r="BA25" s="1571"/>
      <c r="BB25" s="1571"/>
      <c r="BC25" s="1571"/>
      <c r="BD25" s="1571"/>
      <c r="BE25" s="1571"/>
      <c r="BF25" s="1571"/>
      <c r="BG25" s="1571"/>
      <c r="BH25" s="1571"/>
      <c r="BI25" s="1571"/>
      <c r="BJ25" s="1571"/>
      <c r="BK25" s="1571"/>
      <c r="BL25" s="1571"/>
      <c r="BM25" s="1571"/>
      <c r="BN25" s="1571"/>
      <c r="BO25" s="1571"/>
      <c r="BP25" s="1571"/>
      <c r="BQ25" s="1571"/>
      <c r="BR25" s="1571"/>
      <c r="BS25" s="1571"/>
      <c r="BT25" s="1571"/>
      <c r="BU25" s="1571"/>
      <c r="BV25" s="1571"/>
      <c r="BW25" s="1572" t="s">
        <v>882</v>
      </c>
      <c r="BX25" s="1573"/>
      <c r="BY25" s="1573"/>
      <c r="BZ25" s="1573"/>
      <c r="CA25" s="1573"/>
      <c r="CB25" s="1573"/>
      <c r="CC25" s="1573"/>
      <c r="CD25" s="1574"/>
      <c r="CE25" s="1509" t="str">
        <f>MID(SUVAHAVUJ!AF111,1,1)</f>
        <v xml:space="preserve"> </v>
      </c>
      <c r="CF25" s="1509"/>
      <c r="CG25" s="1509"/>
      <c r="CH25" s="1509"/>
      <c r="CI25" s="1509"/>
      <c r="CJ25" s="1509" t="str">
        <f>MID(SUVAHAVUJ!AF111,2,1)</f>
        <v xml:space="preserve"> </v>
      </c>
      <c r="CK25" s="1509"/>
      <c r="CL25" s="1509"/>
      <c r="CM25" s="1509"/>
      <c r="CN25" s="1509"/>
      <c r="CO25" s="1509"/>
      <c r="CP25" s="1509" t="str">
        <f>MID(SUVAHAVUJ!AF111,3,1)</f>
        <v xml:space="preserve"> </v>
      </c>
      <c r="CQ25" s="1509"/>
      <c r="CR25" s="1509"/>
      <c r="CS25" s="1509"/>
      <c r="CT25" s="1509"/>
      <c r="CU25" s="1509" t="str">
        <f>MID(SUVAHAVUJ!AF111,4,1)</f>
        <v xml:space="preserve"> </v>
      </c>
      <c r="CV25" s="1509"/>
      <c r="CW25" s="1509"/>
      <c r="CX25" s="1509"/>
      <c r="CY25" s="1509"/>
      <c r="CZ25" s="1509"/>
      <c r="DA25" s="1509" t="str">
        <f>MID(SUVAHAVUJ!AF111,5,1)</f>
        <v xml:space="preserve"> </v>
      </c>
      <c r="DB25" s="1509"/>
      <c r="DC25" s="1509"/>
      <c r="DD25" s="1509"/>
      <c r="DE25" s="1509"/>
      <c r="DF25" s="1509" t="str">
        <f>MID(SUVAHAVUJ!AF111,6,1)</f>
        <v xml:space="preserve"> </v>
      </c>
      <c r="DG25" s="1509"/>
      <c r="DH25" s="1509"/>
      <c r="DI25" s="1509"/>
      <c r="DJ25" s="1509"/>
      <c r="DK25" s="1509"/>
      <c r="DL25" s="1509" t="str">
        <f>MID(SUVAHAVUJ!AF111,7,1)</f>
        <v xml:space="preserve"> </v>
      </c>
      <c r="DM25" s="1509"/>
      <c r="DN25" s="1509"/>
      <c r="DO25" s="1509"/>
      <c r="DP25" s="1509"/>
      <c r="DQ25" s="1509"/>
      <c r="DR25" s="1509" t="str">
        <f>MID(SUVAHAVUJ!AF111,8,1)</f>
        <v xml:space="preserve"> </v>
      </c>
      <c r="DS25" s="1509"/>
      <c r="DT25" s="1509"/>
      <c r="DU25" s="1509"/>
      <c r="DV25" s="1509"/>
      <c r="DW25" s="1558" t="str">
        <f>MID(SUVAHAVUJ!AF111,9,1)</f>
        <v xml:space="preserve"> </v>
      </c>
      <c r="DX25" s="1558"/>
      <c r="DY25" s="1558"/>
      <c r="DZ25" s="1558"/>
      <c r="EA25" s="1558"/>
      <c r="EB25" s="1558"/>
      <c r="EC25" s="1558" t="str">
        <f>MID(SUVAHAVUJ!AF111,10,1)</f>
        <v xml:space="preserve"> </v>
      </c>
      <c r="ED25" s="1558"/>
      <c r="EE25" s="1558"/>
      <c r="EF25" s="1558"/>
      <c r="EG25" s="1558"/>
      <c r="EH25" s="1509" t="str">
        <f>MID(SUVAHAVUJ!AF111,11,1)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MID(SUVAHAVUJ!AG111,1,1)</f>
        <v xml:space="preserve"> </v>
      </c>
      <c r="EQ25" s="1509"/>
      <c r="ER25" s="1509"/>
      <c r="ES25" s="1509"/>
      <c r="ET25" s="1509"/>
      <c r="EU25" s="1509"/>
      <c r="EV25" s="1509" t="str">
        <f>MID(SUVAHAVUJ!AG111,2,1)</f>
        <v xml:space="preserve"> </v>
      </c>
      <c r="EW25" s="1509"/>
      <c r="EX25" s="1509"/>
      <c r="EY25" s="1509"/>
      <c r="EZ25" s="1509"/>
      <c r="FA25" s="1509" t="str">
        <f>MID(SUVAHAVUJ!AG111,3,1)</f>
        <v xml:space="preserve"> </v>
      </c>
      <c r="FB25" s="1509"/>
      <c r="FC25" s="1509"/>
      <c r="FD25" s="1509"/>
      <c r="FE25" s="1509"/>
      <c r="FF25" s="1509"/>
      <c r="FG25" s="1509" t="str">
        <f>MID(SUVAHAVUJ!AG111,4,1)</f>
        <v xml:space="preserve"> </v>
      </c>
      <c r="FH25" s="1509"/>
      <c r="FI25" s="1509"/>
      <c r="FJ25" s="1509"/>
      <c r="FK25" s="1509"/>
      <c r="FL25" s="1516" t="str">
        <f>MID(SUVAHAVUJ!AG111,5,1)</f>
        <v xml:space="preserve"> </v>
      </c>
      <c r="FM25" s="1516"/>
      <c r="FN25" s="1516"/>
      <c r="FO25" s="1516"/>
      <c r="FP25" s="1516"/>
      <c r="FQ25" s="1516"/>
      <c r="FR25" s="1516" t="str">
        <f>MID(SUVAHAVUJ!AG111,6,1)</f>
        <v xml:space="preserve"> </v>
      </c>
      <c r="FS25" s="1516"/>
      <c r="FT25" s="1516"/>
      <c r="FU25" s="1516"/>
      <c r="FV25" s="1516"/>
      <c r="FW25" s="1556" t="str">
        <f>MID(SUVAHAVUJ!AG111,7,1)</f>
        <v xml:space="preserve"> </v>
      </c>
      <c r="FX25" s="1556"/>
      <c r="FY25" s="1556"/>
      <c r="FZ25" s="1556"/>
      <c r="GA25" s="1556"/>
      <c r="GB25" s="1556"/>
      <c r="GC25" s="1556" t="str">
        <f>MID(SUVAHAVUJ!AG111,8,1)</f>
        <v xml:space="preserve"> </v>
      </c>
      <c r="GD25" s="1556"/>
      <c r="GE25" s="1556"/>
      <c r="GF25" s="1556"/>
      <c r="GG25" s="1556"/>
      <c r="GH25" s="1556" t="str">
        <f>MID(SUVAHAVUJ!AG111,9,1)</f>
        <v xml:space="preserve"> </v>
      </c>
      <c r="GI25" s="1556"/>
      <c r="GJ25" s="1556"/>
      <c r="GK25" s="1556"/>
      <c r="GL25" s="1556"/>
      <c r="GM25" s="1556"/>
      <c r="GN25" s="1556" t="str">
        <f>MID(SUVAHAVUJ!AG111,10,1)</f>
        <v xml:space="preserve"> </v>
      </c>
      <c r="GO25" s="1556"/>
      <c r="GP25" s="1556"/>
      <c r="GQ25" s="1556"/>
      <c r="GR25" s="1556"/>
      <c r="GS25" s="1556" t="str">
        <f>MID(SUVAHAVUJ!AG111,11,1)</f>
        <v>0</v>
      </c>
      <c r="GT25" s="1556"/>
      <c r="GU25" s="1556"/>
      <c r="GV25" s="1556"/>
      <c r="GW25" s="1557"/>
    </row>
    <row r="26" spans="1:205" ht="24" customHeight="1">
      <c r="A26" s="721"/>
      <c r="B26" s="1559" t="s">
        <v>2508</v>
      </c>
      <c r="C26" s="1560"/>
      <c r="D26" s="1560"/>
      <c r="E26" s="1560"/>
      <c r="F26" s="1560"/>
      <c r="G26" s="1560"/>
      <c r="H26" s="1560"/>
      <c r="I26" s="1560"/>
      <c r="J26" s="1560"/>
      <c r="K26" s="1561"/>
      <c r="L26" s="1570" t="s">
        <v>2813</v>
      </c>
      <c r="M26" s="1571"/>
      <c r="N26" s="1571"/>
      <c r="O26" s="1571"/>
      <c r="P26" s="1571"/>
      <c r="Q26" s="1571"/>
      <c r="R26" s="1571"/>
      <c r="S26" s="1571"/>
      <c r="T26" s="1571"/>
      <c r="U26" s="1571"/>
      <c r="V26" s="1571"/>
      <c r="W26" s="1571"/>
      <c r="X26" s="1571"/>
      <c r="Y26" s="1571"/>
      <c r="Z26" s="1571"/>
      <c r="AA26" s="1571"/>
      <c r="AB26" s="1571"/>
      <c r="AC26" s="1571"/>
      <c r="AD26" s="1571"/>
      <c r="AE26" s="1571"/>
      <c r="AF26" s="1571"/>
      <c r="AG26" s="1571"/>
      <c r="AH26" s="1571"/>
      <c r="AI26" s="1571"/>
      <c r="AJ26" s="1571"/>
      <c r="AK26" s="1571"/>
      <c r="AL26" s="1571"/>
      <c r="AM26" s="1571"/>
      <c r="AN26" s="1571"/>
      <c r="AO26" s="1571"/>
      <c r="AP26" s="1571"/>
      <c r="AQ26" s="1571"/>
      <c r="AR26" s="1571"/>
      <c r="AS26" s="1571"/>
      <c r="AT26" s="1571"/>
      <c r="AU26" s="1571"/>
      <c r="AV26" s="1571"/>
      <c r="AW26" s="1571"/>
      <c r="AX26" s="1571"/>
      <c r="AY26" s="1571"/>
      <c r="AZ26" s="1571"/>
      <c r="BA26" s="1571"/>
      <c r="BB26" s="1571"/>
      <c r="BC26" s="1571"/>
      <c r="BD26" s="1571"/>
      <c r="BE26" s="1571"/>
      <c r="BF26" s="1571"/>
      <c r="BG26" s="1571"/>
      <c r="BH26" s="1571"/>
      <c r="BI26" s="1571"/>
      <c r="BJ26" s="1571"/>
      <c r="BK26" s="1571"/>
      <c r="BL26" s="1571"/>
      <c r="BM26" s="1571"/>
      <c r="BN26" s="1571"/>
      <c r="BO26" s="1571"/>
      <c r="BP26" s="1571"/>
      <c r="BQ26" s="1571"/>
      <c r="BR26" s="1571"/>
      <c r="BS26" s="1571"/>
      <c r="BT26" s="1571"/>
      <c r="BU26" s="1571"/>
      <c r="BV26" s="1571"/>
      <c r="BW26" s="1572" t="s">
        <v>883</v>
      </c>
      <c r="BX26" s="1573"/>
      <c r="BY26" s="1573"/>
      <c r="BZ26" s="1573"/>
      <c r="CA26" s="1573"/>
      <c r="CB26" s="1573"/>
      <c r="CC26" s="1573"/>
      <c r="CD26" s="1574"/>
      <c r="CE26" s="1509" t="str">
        <f>MID(SUVAHAVUJ!AF112,1,1)</f>
        <v xml:space="preserve"> </v>
      </c>
      <c r="CF26" s="1509"/>
      <c r="CG26" s="1509"/>
      <c r="CH26" s="1509"/>
      <c r="CI26" s="1509"/>
      <c r="CJ26" s="1509" t="str">
        <f>MID(SUVAHAVUJ!AF112,2,1)</f>
        <v xml:space="preserve"> </v>
      </c>
      <c r="CK26" s="1509"/>
      <c r="CL26" s="1509"/>
      <c r="CM26" s="1509"/>
      <c r="CN26" s="1509"/>
      <c r="CO26" s="1509"/>
      <c r="CP26" s="1509" t="str">
        <f>MID(SUVAHAVUJ!AF112,3,1)</f>
        <v xml:space="preserve"> </v>
      </c>
      <c r="CQ26" s="1509"/>
      <c r="CR26" s="1509"/>
      <c r="CS26" s="1509"/>
      <c r="CT26" s="1509"/>
      <c r="CU26" s="1509" t="str">
        <f>MID(SUVAHAVUJ!AF112,4,1)</f>
        <v xml:space="preserve"> </v>
      </c>
      <c r="CV26" s="1509"/>
      <c r="CW26" s="1509"/>
      <c r="CX26" s="1509"/>
      <c r="CY26" s="1509"/>
      <c r="CZ26" s="1509"/>
      <c r="DA26" s="1509" t="str">
        <f>MID(SUVAHAVUJ!AF112,5,1)</f>
        <v xml:space="preserve"> </v>
      </c>
      <c r="DB26" s="1509"/>
      <c r="DC26" s="1509"/>
      <c r="DD26" s="1509"/>
      <c r="DE26" s="1509"/>
      <c r="DF26" s="1509" t="str">
        <f>MID(SUVAHAVUJ!AF112,6,1)</f>
        <v xml:space="preserve"> </v>
      </c>
      <c r="DG26" s="1509"/>
      <c r="DH26" s="1509"/>
      <c r="DI26" s="1509"/>
      <c r="DJ26" s="1509"/>
      <c r="DK26" s="1509"/>
      <c r="DL26" s="1509" t="str">
        <f>MID(SUVAHAVUJ!AF112,7,1)</f>
        <v xml:space="preserve"> </v>
      </c>
      <c r="DM26" s="1509"/>
      <c r="DN26" s="1509"/>
      <c r="DO26" s="1509"/>
      <c r="DP26" s="1509"/>
      <c r="DQ26" s="1509"/>
      <c r="DR26" s="1509" t="str">
        <f>MID(SUVAHAVUJ!AF112,8,1)</f>
        <v xml:space="preserve"> </v>
      </c>
      <c r="DS26" s="1509"/>
      <c r="DT26" s="1509"/>
      <c r="DU26" s="1509"/>
      <c r="DV26" s="1509"/>
      <c r="DW26" s="1558" t="str">
        <f>MID(SUVAHAVUJ!AF112,9,1)</f>
        <v xml:space="preserve"> </v>
      </c>
      <c r="DX26" s="1558"/>
      <c r="DY26" s="1558"/>
      <c r="DZ26" s="1558"/>
      <c r="EA26" s="1558"/>
      <c r="EB26" s="1558"/>
      <c r="EC26" s="1558" t="str">
        <f>MID(SUVAHAVUJ!AF112,10,1)</f>
        <v xml:space="preserve"> </v>
      </c>
      <c r="ED26" s="1558"/>
      <c r="EE26" s="1558"/>
      <c r="EF26" s="1558"/>
      <c r="EG26" s="1558"/>
      <c r="EH26" s="1509" t="str">
        <f>MID(SUVAHAVUJ!AF112,11,1)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MID(SUVAHAVUJ!AG112,1,1)</f>
        <v xml:space="preserve"> </v>
      </c>
      <c r="EQ26" s="1509"/>
      <c r="ER26" s="1509"/>
      <c r="ES26" s="1509"/>
      <c r="ET26" s="1509"/>
      <c r="EU26" s="1509"/>
      <c r="EV26" s="1509" t="str">
        <f>MID(SUVAHAVUJ!AG112,2,1)</f>
        <v xml:space="preserve"> </v>
      </c>
      <c r="EW26" s="1509"/>
      <c r="EX26" s="1509"/>
      <c r="EY26" s="1509"/>
      <c r="EZ26" s="1509"/>
      <c r="FA26" s="1509" t="str">
        <f>MID(SUVAHAVUJ!AG112,3,1)</f>
        <v xml:space="preserve"> </v>
      </c>
      <c r="FB26" s="1509"/>
      <c r="FC26" s="1509"/>
      <c r="FD26" s="1509"/>
      <c r="FE26" s="1509"/>
      <c r="FF26" s="1509"/>
      <c r="FG26" s="1509" t="str">
        <f>MID(SUVAHAVUJ!AG112,4,1)</f>
        <v xml:space="preserve"> </v>
      </c>
      <c r="FH26" s="1509"/>
      <c r="FI26" s="1509"/>
      <c r="FJ26" s="1509"/>
      <c r="FK26" s="1509"/>
      <c r="FL26" s="1516" t="str">
        <f>MID(SUVAHAVUJ!AG112,5,1)</f>
        <v xml:space="preserve"> </v>
      </c>
      <c r="FM26" s="1516"/>
      <c r="FN26" s="1516"/>
      <c r="FO26" s="1516"/>
      <c r="FP26" s="1516"/>
      <c r="FQ26" s="1516"/>
      <c r="FR26" s="1516" t="str">
        <f>MID(SUVAHAVUJ!AG112,6,1)</f>
        <v xml:space="preserve"> </v>
      </c>
      <c r="FS26" s="1516"/>
      <c r="FT26" s="1516"/>
      <c r="FU26" s="1516"/>
      <c r="FV26" s="1516"/>
      <c r="FW26" s="1556" t="str">
        <f>MID(SUVAHAVUJ!AG112,7,1)</f>
        <v xml:space="preserve"> </v>
      </c>
      <c r="FX26" s="1556"/>
      <c r="FY26" s="1556"/>
      <c r="FZ26" s="1556"/>
      <c r="GA26" s="1556"/>
      <c r="GB26" s="1556"/>
      <c r="GC26" s="1556" t="str">
        <f>MID(SUVAHAVUJ!AG112,8,1)</f>
        <v xml:space="preserve"> </v>
      </c>
      <c r="GD26" s="1556"/>
      <c r="GE26" s="1556"/>
      <c r="GF26" s="1556"/>
      <c r="GG26" s="1556"/>
      <c r="GH26" s="1556" t="str">
        <f>MID(SUVAHAVUJ!AG112,9,1)</f>
        <v xml:space="preserve"> </v>
      </c>
      <c r="GI26" s="1556"/>
      <c r="GJ26" s="1556"/>
      <c r="GK26" s="1556"/>
      <c r="GL26" s="1556"/>
      <c r="GM26" s="1556"/>
      <c r="GN26" s="1556" t="str">
        <f>MID(SUVAHAVUJ!AG112,10,1)</f>
        <v xml:space="preserve"> </v>
      </c>
      <c r="GO26" s="1556"/>
      <c r="GP26" s="1556"/>
      <c r="GQ26" s="1556"/>
      <c r="GR26" s="1556"/>
      <c r="GS26" s="1556" t="str">
        <f>MID(SUVAHAVUJ!AG112,11,1)</f>
        <v>0</v>
      </c>
      <c r="GT26" s="1556"/>
      <c r="GU26" s="1556"/>
      <c r="GV26" s="1556"/>
      <c r="GW26" s="1557"/>
    </row>
    <row r="27" spans="1:205" ht="24" customHeight="1">
      <c r="A27" s="721"/>
      <c r="B27" s="1559" t="s">
        <v>2512</v>
      </c>
      <c r="C27" s="1560"/>
      <c r="D27" s="1560"/>
      <c r="E27" s="1560"/>
      <c r="F27" s="1560"/>
      <c r="G27" s="1560"/>
      <c r="H27" s="1560"/>
      <c r="I27" s="1560"/>
      <c r="J27" s="1560"/>
      <c r="K27" s="1561"/>
      <c r="L27" s="1570" t="s">
        <v>2816</v>
      </c>
      <c r="M27" s="1571"/>
      <c r="N27" s="1571"/>
      <c r="O27" s="1571"/>
      <c r="P27" s="1571"/>
      <c r="Q27" s="1571"/>
      <c r="R27" s="1571"/>
      <c r="S27" s="1571"/>
      <c r="T27" s="1571"/>
      <c r="U27" s="1571"/>
      <c r="V27" s="1571"/>
      <c r="W27" s="1571"/>
      <c r="X27" s="1571"/>
      <c r="Y27" s="1571"/>
      <c r="Z27" s="1571"/>
      <c r="AA27" s="1571"/>
      <c r="AB27" s="1571"/>
      <c r="AC27" s="1571"/>
      <c r="AD27" s="1571"/>
      <c r="AE27" s="1571"/>
      <c r="AF27" s="1571"/>
      <c r="AG27" s="1571"/>
      <c r="AH27" s="1571"/>
      <c r="AI27" s="1571"/>
      <c r="AJ27" s="1571"/>
      <c r="AK27" s="1571"/>
      <c r="AL27" s="1571"/>
      <c r="AM27" s="1571"/>
      <c r="AN27" s="1571"/>
      <c r="AO27" s="1571"/>
      <c r="AP27" s="1571"/>
      <c r="AQ27" s="1571"/>
      <c r="AR27" s="1571"/>
      <c r="AS27" s="1571"/>
      <c r="AT27" s="1571"/>
      <c r="AU27" s="1571"/>
      <c r="AV27" s="1571"/>
      <c r="AW27" s="1571"/>
      <c r="AX27" s="1571"/>
      <c r="AY27" s="1571"/>
      <c r="AZ27" s="1571"/>
      <c r="BA27" s="1571"/>
      <c r="BB27" s="1571"/>
      <c r="BC27" s="1571"/>
      <c r="BD27" s="1571"/>
      <c r="BE27" s="1571"/>
      <c r="BF27" s="1571"/>
      <c r="BG27" s="1571"/>
      <c r="BH27" s="1571"/>
      <c r="BI27" s="1571"/>
      <c r="BJ27" s="1571"/>
      <c r="BK27" s="1571"/>
      <c r="BL27" s="1571"/>
      <c r="BM27" s="1571"/>
      <c r="BN27" s="1571"/>
      <c r="BO27" s="1571"/>
      <c r="BP27" s="1571"/>
      <c r="BQ27" s="1571"/>
      <c r="BR27" s="1571"/>
      <c r="BS27" s="1571"/>
      <c r="BT27" s="1571"/>
      <c r="BU27" s="1571"/>
      <c r="BV27" s="1571"/>
      <c r="BW27" s="1572" t="s">
        <v>884</v>
      </c>
      <c r="BX27" s="1573"/>
      <c r="BY27" s="1573"/>
      <c r="BZ27" s="1573"/>
      <c r="CA27" s="1573"/>
      <c r="CB27" s="1573"/>
      <c r="CC27" s="1573" t="str">
        <f>MID(SUVAHAVUJ!AF68,6,1)</f>
        <v xml:space="preserve"> </v>
      </c>
      <c r="CD27" s="1574"/>
      <c r="CE27" s="1509" t="str">
        <f>MID(SUVAHAVUJ!AF113,1,1)</f>
        <v xml:space="preserve"> </v>
      </c>
      <c r="CF27" s="1509"/>
      <c r="CG27" s="1509"/>
      <c r="CH27" s="1509"/>
      <c r="CI27" s="1509"/>
      <c r="CJ27" s="1509" t="str">
        <f>MID(SUVAHAVUJ!AF113,2,1)</f>
        <v xml:space="preserve"> </v>
      </c>
      <c r="CK27" s="1509"/>
      <c r="CL27" s="1509"/>
      <c r="CM27" s="1509"/>
      <c r="CN27" s="1509"/>
      <c r="CO27" s="1509"/>
      <c r="CP27" s="1509" t="str">
        <f>MID(SUVAHAVUJ!AF113,3,1)</f>
        <v xml:space="preserve"> </v>
      </c>
      <c r="CQ27" s="1509"/>
      <c r="CR27" s="1509"/>
      <c r="CS27" s="1509"/>
      <c r="CT27" s="1509"/>
      <c r="CU27" s="1509" t="str">
        <f>MID(SUVAHAVUJ!AF113,4,1)</f>
        <v xml:space="preserve"> </v>
      </c>
      <c r="CV27" s="1509"/>
      <c r="CW27" s="1509"/>
      <c r="CX27" s="1509"/>
      <c r="CY27" s="1509"/>
      <c r="CZ27" s="1509"/>
      <c r="DA27" s="1509" t="str">
        <f>MID(SUVAHAVUJ!AF113,5,1)</f>
        <v xml:space="preserve"> </v>
      </c>
      <c r="DB27" s="1509"/>
      <c r="DC27" s="1509"/>
      <c r="DD27" s="1509"/>
      <c r="DE27" s="1509"/>
      <c r="DF27" s="1509" t="str">
        <f>MID(SUVAHAVUJ!AF113,6,1)</f>
        <v xml:space="preserve"> </v>
      </c>
      <c r="DG27" s="1509"/>
      <c r="DH27" s="1509"/>
      <c r="DI27" s="1509"/>
      <c r="DJ27" s="1509"/>
      <c r="DK27" s="1509"/>
      <c r="DL27" s="1509" t="str">
        <f>MID(SUVAHAVUJ!AF113,7,1)</f>
        <v xml:space="preserve"> </v>
      </c>
      <c r="DM27" s="1509"/>
      <c r="DN27" s="1509"/>
      <c r="DO27" s="1509"/>
      <c r="DP27" s="1509"/>
      <c r="DQ27" s="1509"/>
      <c r="DR27" s="1509" t="str">
        <f>MID(SUVAHAVUJ!AF113,8,1)</f>
        <v xml:space="preserve"> </v>
      </c>
      <c r="DS27" s="1509"/>
      <c r="DT27" s="1509"/>
      <c r="DU27" s="1509"/>
      <c r="DV27" s="1509"/>
      <c r="DW27" s="1558" t="str">
        <f>MID(SUVAHAVUJ!AF113,9,1)</f>
        <v xml:space="preserve"> </v>
      </c>
      <c r="DX27" s="1558"/>
      <c r="DY27" s="1558"/>
      <c r="DZ27" s="1558"/>
      <c r="EA27" s="1558"/>
      <c r="EB27" s="1558"/>
      <c r="EC27" s="1558" t="str">
        <f>MID(SUVAHAVUJ!AF113,10,1)</f>
        <v xml:space="preserve"> </v>
      </c>
      <c r="ED27" s="1558"/>
      <c r="EE27" s="1558"/>
      <c r="EF27" s="1558"/>
      <c r="EG27" s="1558"/>
      <c r="EH27" s="1509" t="str">
        <f>MID(SUVAHAVUJ!AF113,11,1)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MID(SUVAHAVUJ!AG113,1,1)</f>
        <v xml:space="preserve"> </v>
      </c>
      <c r="EQ27" s="1509"/>
      <c r="ER27" s="1509"/>
      <c r="ES27" s="1509"/>
      <c r="ET27" s="1509"/>
      <c r="EU27" s="1509"/>
      <c r="EV27" s="1509" t="str">
        <f>MID(SUVAHAVUJ!AG113,2,1)</f>
        <v xml:space="preserve"> </v>
      </c>
      <c r="EW27" s="1509"/>
      <c r="EX27" s="1509"/>
      <c r="EY27" s="1509"/>
      <c r="EZ27" s="1509"/>
      <c r="FA27" s="1509" t="str">
        <f>MID(SUVAHAVUJ!AG113,3,1)</f>
        <v xml:space="preserve"> </v>
      </c>
      <c r="FB27" s="1509"/>
      <c r="FC27" s="1509"/>
      <c r="FD27" s="1509"/>
      <c r="FE27" s="1509"/>
      <c r="FF27" s="1509"/>
      <c r="FG27" s="1509" t="str">
        <f>MID(SUVAHAVUJ!AG113,4,1)</f>
        <v xml:space="preserve"> </v>
      </c>
      <c r="FH27" s="1509"/>
      <c r="FI27" s="1509"/>
      <c r="FJ27" s="1509"/>
      <c r="FK27" s="1509"/>
      <c r="FL27" s="1516" t="str">
        <f>MID(SUVAHAVUJ!AG113,5,1)</f>
        <v xml:space="preserve"> </v>
      </c>
      <c r="FM27" s="1516"/>
      <c r="FN27" s="1516"/>
      <c r="FO27" s="1516"/>
      <c r="FP27" s="1516"/>
      <c r="FQ27" s="1516"/>
      <c r="FR27" s="1516" t="str">
        <f>MID(SUVAHAVUJ!AG113,6,1)</f>
        <v xml:space="preserve"> </v>
      </c>
      <c r="FS27" s="1516"/>
      <c r="FT27" s="1516"/>
      <c r="FU27" s="1516"/>
      <c r="FV27" s="1516"/>
      <c r="FW27" s="1556" t="str">
        <f>MID(SUVAHAVUJ!AG113,7,1)</f>
        <v xml:space="preserve"> </v>
      </c>
      <c r="FX27" s="1556"/>
      <c r="FY27" s="1556"/>
      <c r="FZ27" s="1556"/>
      <c r="GA27" s="1556"/>
      <c r="GB27" s="1556"/>
      <c r="GC27" s="1556" t="str">
        <f>MID(SUVAHAVUJ!AG113,8,1)</f>
        <v xml:space="preserve"> </v>
      </c>
      <c r="GD27" s="1556"/>
      <c r="GE27" s="1556"/>
      <c r="GF27" s="1556"/>
      <c r="GG27" s="1556"/>
      <c r="GH27" s="1556" t="str">
        <f>MID(SUVAHAVUJ!AG113,9,1)</f>
        <v xml:space="preserve"> </v>
      </c>
      <c r="GI27" s="1556"/>
      <c r="GJ27" s="1556"/>
      <c r="GK27" s="1556"/>
      <c r="GL27" s="1556"/>
      <c r="GM27" s="1556"/>
      <c r="GN27" s="1556" t="str">
        <f>MID(SUVAHAVUJ!AG113,10,1)</f>
        <v xml:space="preserve"> </v>
      </c>
      <c r="GO27" s="1556"/>
      <c r="GP27" s="1556"/>
      <c r="GQ27" s="1556"/>
      <c r="GR27" s="1556"/>
      <c r="GS27" s="1556" t="str">
        <f>MID(SUVAHAVUJ!AG113,11,1)</f>
        <v>0</v>
      </c>
      <c r="GT27" s="1556"/>
      <c r="GU27" s="1556"/>
      <c r="GV27" s="1556"/>
      <c r="GW27" s="1557"/>
    </row>
    <row r="28" spans="1:205" s="691" customFormat="1" ht="24" customHeight="1">
      <c r="A28" s="722"/>
      <c r="B28" s="1559" t="s">
        <v>2516</v>
      </c>
      <c r="C28" s="1560"/>
      <c r="D28" s="1560"/>
      <c r="E28" s="1560"/>
      <c r="F28" s="1560"/>
      <c r="G28" s="1560"/>
      <c r="H28" s="1560"/>
      <c r="I28" s="1560"/>
      <c r="J28" s="1560"/>
      <c r="K28" s="1561"/>
      <c r="L28" s="1570" t="s">
        <v>2819</v>
      </c>
      <c r="M28" s="1571"/>
      <c r="N28" s="1571"/>
      <c r="O28" s="1571"/>
      <c r="P28" s="1571"/>
      <c r="Q28" s="1571"/>
      <c r="R28" s="1571"/>
      <c r="S28" s="1571"/>
      <c r="T28" s="1571"/>
      <c r="U28" s="1571"/>
      <c r="V28" s="1571"/>
      <c r="W28" s="1571"/>
      <c r="X28" s="1571"/>
      <c r="Y28" s="1571"/>
      <c r="Z28" s="1571"/>
      <c r="AA28" s="1571"/>
      <c r="AB28" s="1571"/>
      <c r="AC28" s="1571"/>
      <c r="AD28" s="1571"/>
      <c r="AE28" s="1571"/>
      <c r="AF28" s="1571"/>
      <c r="AG28" s="1571"/>
      <c r="AH28" s="1571"/>
      <c r="AI28" s="1571"/>
      <c r="AJ28" s="1571"/>
      <c r="AK28" s="1571"/>
      <c r="AL28" s="1571"/>
      <c r="AM28" s="1571"/>
      <c r="AN28" s="1571"/>
      <c r="AO28" s="1571"/>
      <c r="AP28" s="1571"/>
      <c r="AQ28" s="1571"/>
      <c r="AR28" s="1571"/>
      <c r="AS28" s="1571"/>
      <c r="AT28" s="1571"/>
      <c r="AU28" s="1571"/>
      <c r="AV28" s="1571"/>
      <c r="AW28" s="1571"/>
      <c r="AX28" s="1571"/>
      <c r="AY28" s="1571"/>
      <c r="AZ28" s="1571"/>
      <c r="BA28" s="1571"/>
      <c r="BB28" s="1571"/>
      <c r="BC28" s="1571"/>
      <c r="BD28" s="1571"/>
      <c r="BE28" s="1571"/>
      <c r="BF28" s="1571"/>
      <c r="BG28" s="1571"/>
      <c r="BH28" s="1571"/>
      <c r="BI28" s="1571"/>
      <c r="BJ28" s="1571"/>
      <c r="BK28" s="1571"/>
      <c r="BL28" s="1571"/>
      <c r="BM28" s="1571"/>
      <c r="BN28" s="1571"/>
      <c r="BO28" s="1571"/>
      <c r="BP28" s="1571"/>
      <c r="BQ28" s="1571"/>
      <c r="BR28" s="1571"/>
      <c r="BS28" s="1571"/>
      <c r="BT28" s="1571"/>
      <c r="BU28" s="1571"/>
      <c r="BV28" s="1571"/>
      <c r="BW28" s="1572" t="s">
        <v>885</v>
      </c>
      <c r="BX28" s="1573"/>
      <c r="BY28" s="1573"/>
      <c r="BZ28" s="1573"/>
      <c r="CA28" s="1573"/>
      <c r="CB28" s="1573"/>
      <c r="CC28" s="1573" t="str">
        <f>MID(SUVAHAVUJ!AD69,6,1)</f>
        <v xml:space="preserve"> </v>
      </c>
      <c r="CD28" s="1574"/>
      <c r="CE28" s="1509" t="str">
        <f>MID(SUVAHAVUJ!AF114,1,1)</f>
        <v xml:space="preserve"> </v>
      </c>
      <c r="CF28" s="1509"/>
      <c r="CG28" s="1509"/>
      <c r="CH28" s="1509"/>
      <c r="CI28" s="1509"/>
      <c r="CJ28" s="1509" t="str">
        <f>MID(SUVAHAVUJ!AF114,2,1)</f>
        <v xml:space="preserve"> </v>
      </c>
      <c r="CK28" s="1509"/>
      <c r="CL28" s="1509"/>
      <c r="CM28" s="1509"/>
      <c r="CN28" s="1509"/>
      <c r="CO28" s="1509"/>
      <c r="CP28" s="1509" t="str">
        <f>MID(SUVAHAVUJ!AF114,3,1)</f>
        <v xml:space="preserve"> </v>
      </c>
      <c r="CQ28" s="1509"/>
      <c r="CR28" s="1509"/>
      <c r="CS28" s="1509"/>
      <c r="CT28" s="1509"/>
      <c r="CU28" s="1509" t="str">
        <f>MID(SUVAHAVUJ!AF114,4,1)</f>
        <v xml:space="preserve"> </v>
      </c>
      <c r="CV28" s="1509"/>
      <c r="CW28" s="1509"/>
      <c r="CX28" s="1509"/>
      <c r="CY28" s="1509"/>
      <c r="CZ28" s="1509"/>
      <c r="DA28" s="1509" t="str">
        <f>MID(SUVAHAVUJ!AF114,5,1)</f>
        <v xml:space="preserve"> </v>
      </c>
      <c r="DB28" s="1509"/>
      <c r="DC28" s="1509"/>
      <c r="DD28" s="1509"/>
      <c r="DE28" s="1509"/>
      <c r="DF28" s="1509" t="str">
        <f>MID(SUVAHAVUJ!AF114,6,1)</f>
        <v xml:space="preserve"> </v>
      </c>
      <c r="DG28" s="1509"/>
      <c r="DH28" s="1509"/>
      <c r="DI28" s="1509"/>
      <c r="DJ28" s="1509"/>
      <c r="DK28" s="1509"/>
      <c r="DL28" s="1509" t="str">
        <f>MID(SUVAHAVUJ!AF114,7,1)</f>
        <v xml:space="preserve"> </v>
      </c>
      <c r="DM28" s="1509"/>
      <c r="DN28" s="1509"/>
      <c r="DO28" s="1509"/>
      <c r="DP28" s="1509"/>
      <c r="DQ28" s="1509"/>
      <c r="DR28" s="1509" t="str">
        <f>MID(SUVAHAVUJ!AF114,8,1)</f>
        <v xml:space="preserve"> </v>
      </c>
      <c r="DS28" s="1509"/>
      <c r="DT28" s="1509"/>
      <c r="DU28" s="1509"/>
      <c r="DV28" s="1509"/>
      <c r="DW28" s="1558" t="str">
        <f>MID(SUVAHAVUJ!AF114,9,1)</f>
        <v xml:space="preserve"> </v>
      </c>
      <c r="DX28" s="1558"/>
      <c r="DY28" s="1558"/>
      <c r="DZ28" s="1558"/>
      <c r="EA28" s="1558"/>
      <c r="EB28" s="1558"/>
      <c r="EC28" s="1558" t="str">
        <f>MID(SUVAHAVUJ!AF114,10,1)</f>
        <v xml:space="preserve"> </v>
      </c>
      <c r="ED28" s="1558"/>
      <c r="EE28" s="1558"/>
      <c r="EF28" s="1558"/>
      <c r="EG28" s="1558"/>
      <c r="EH28" s="1509" t="str">
        <f>MID(SUVAHAVUJ!AF114,11,1)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MID(SUVAHAVUJ!AG114,1,1)</f>
        <v xml:space="preserve"> </v>
      </c>
      <c r="EQ28" s="1509"/>
      <c r="ER28" s="1509"/>
      <c r="ES28" s="1509"/>
      <c r="ET28" s="1509"/>
      <c r="EU28" s="1509"/>
      <c r="EV28" s="1509" t="str">
        <f>MID(SUVAHAVUJ!AG114,2,1)</f>
        <v xml:space="preserve"> </v>
      </c>
      <c r="EW28" s="1509"/>
      <c r="EX28" s="1509"/>
      <c r="EY28" s="1509"/>
      <c r="EZ28" s="1509"/>
      <c r="FA28" s="1509" t="str">
        <f>MID(SUVAHAVUJ!AG114,3,1)</f>
        <v xml:space="preserve"> </v>
      </c>
      <c r="FB28" s="1509"/>
      <c r="FC28" s="1509"/>
      <c r="FD28" s="1509"/>
      <c r="FE28" s="1509"/>
      <c r="FF28" s="1509"/>
      <c r="FG28" s="1509" t="str">
        <f>MID(SUVAHAVUJ!AG114,4,1)</f>
        <v xml:space="preserve"> </v>
      </c>
      <c r="FH28" s="1509"/>
      <c r="FI28" s="1509"/>
      <c r="FJ28" s="1509"/>
      <c r="FK28" s="1509"/>
      <c r="FL28" s="1516" t="str">
        <f>MID(SUVAHAVUJ!AG114,5,1)</f>
        <v xml:space="preserve"> </v>
      </c>
      <c r="FM28" s="1516"/>
      <c r="FN28" s="1516"/>
      <c r="FO28" s="1516"/>
      <c r="FP28" s="1516"/>
      <c r="FQ28" s="1516"/>
      <c r="FR28" s="1516" t="str">
        <f>MID(SUVAHAVUJ!AG114,6,1)</f>
        <v xml:space="preserve"> </v>
      </c>
      <c r="FS28" s="1516"/>
      <c r="FT28" s="1516"/>
      <c r="FU28" s="1516"/>
      <c r="FV28" s="1516"/>
      <c r="FW28" s="1556" t="str">
        <f>MID(SUVAHAVUJ!AG114,7,1)</f>
        <v xml:space="preserve"> </v>
      </c>
      <c r="FX28" s="1556"/>
      <c r="FY28" s="1556"/>
      <c r="FZ28" s="1556"/>
      <c r="GA28" s="1556"/>
      <c r="GB28" s="1556"/>
      <c r="GC28" s="1556" t="str">
        <f>MID(SUVAHAVUJ!AG114,8,1)</f>
        <v xml:space="preserve"> </v>
      </c>
      <c r="GD28" s="1556"/>
      <c r="GE28" s="1556"/>
      <c r="GF28" s="1556"/>
      <c r="GG28" s="1556"/>
      <c r="GH28" s="1556" t="str">
        <f>MID(SUVAHAVUJ!AG114,9,1)</f>
        <v xml:space="preserve"> </v>
      </c>
      <c r="GI28" s="1556"/>
      <c r="GJ28" s="1556"/>
      <c r="GK28" s="1556"/>
      <c r="GL28" s="1556"/>
      <c r="GM28" s="1556"/>
      <c r="GN28" s="1556" t="str">
        <f>MID(SUVAHAVUJ!AG114,10,1)</f>
        <v xml:space="preserve"> </v>
      </c>
      <c r="GO28" s="1556"/>
      <c r="GP28" s="1556"/>
      <c r="GQ28" s="1556"/>
      <c r="GR28" s="1556"/>
      <c r="GS28" s="1556" t="str">
        <f>MID(SUVAHAVUJ!AG114,11,1)</f>
        <v>0</v>
      </c>
      <c r="GT28" s="1556"/>
      <c r="GU28" s="1556"/>
      <c r="GV28" s="1556"/>
      <c r="GW28" s="1557"/>
    </row>
    <row r="29" spans="1:205" ht="24" customHeight="1">
      <c r="A29" s="721"/>
      <c r="B29" s="1559" t="s">
        <v>2545</v>
      </c>
      <c r="C29" s="1560"/>
      <c r="D29" s="1560"/>
      <c r="E29" s="1560"/>
      <c r="F29" s="1560"/>
      <c r="G29" s="1560"/>
      <c r="H29" s="1560"/>
      <c r="I29" s="1560"/>
      <c r="J29" s="1560"/>
      <c r="K29" s="1561"/>
      <c r="L29" s="1570" t="s">
        <v>2822</v>
      </c>
      <c r="M29" s="1571"/>
      <c r="N29" s="1571"/>
      <c r="O29" s="1571"/>
      <c r="P29" s="1571"/>
      <c r="Q29" s="1571"/>
      <c r="R29" s="1571"/>
      <c r="S29" s="1571"/>
      <c r="T29" s="1571"/>
      <c r="U29" s="1571"/>
      <c r="V29" s="1571"/>
      <c r="W29" s="1571"/>
      <c r="X29" s="1571"/>
      <c r="Y29" s="1571"/>
      <c r="Z29" s="1571"/>
      <c r="AA29" s="1571"/>
      <c r="AB29" s="1571"/>
      <c r="AC29" s="1571"/>
      <c r="AD29" s="1571"/>
      <c r="AE29" s="1571"/>
      <c r="AF29" s="1571"/>
      <c r="AG29" s="1571"/>
      <c r="AH29" s="1571"/>
      <c r="AI29" s="1571"/>
      <c r="AJ29" s="1571"/>
      <c r="AK29" s="1571"/>
      <c r="AL29" s="1571"/>
      <c r="AM29" s="1571"/>
      <c r="AN29" s="1571"/>
      <c r="AO29" s="1571"/>
      <c r="AP29" s="1571"/>
      <c r="AQ29" s="1571"/>
      <c r="AR29" s="1571"/>
      <c r="AS29" s="1571"/>
      <c r="AT29" s="1571"/>
      <c r="AU29" s="1571"/>
      <c r="AV29" s="1571"/>
      <c r="AW29" s="1571"/>
      <c r="AX29" s="1571"/>
      <c r="AY29" s="1571"/>
      <c r="AZ29" s="1571"/>
      <c r="BA29" s="1571"/>
      <c r="BB29" s="1571"/>
      <c r="BC29" s="1571"/>
      <c r="BD29" s="1571"/>
      <c r="BE29" s="1571"/>
      <c r="BF29" s="1571"/>
      <c r="BG29" s="1571"/>
      <c r="BH29" s="1571"/>
      <c r="BI29" s="1571"/>
      <c r="BJ29" s="1571"/>
      <c r="BK29" s="1571"/>
      <c r="BL29" s="1571"/>
      <c r="BM29" s="1571"/>
      <c r="BN29" s="1571"/>
      <c r="BO29" s="1571"/>
      <c r="BP29" s="1571"/>
      <c r="BQ29" s="1571"/>
      <c r="BR29" s="1571"/>
      <c r="BS29" s="1571"/>
      <c r="BT29" s="1571"/>
      <c r="BU29" s="1571"/>
      <c r="BV29" s="1571"/>
      <c r="BW29" s="1572" t="s">
        <v>886</v>
      </c>
      <c r="BX29" s="1573"/>
      <c r="BY29" s="1573"/>
      <c r="BZ29" s="1573"/>
      <c r="CA29" s="1573"/>
      <c r="CB29" s="1573"/>
      <c r="CC29" s="1573" t="str">
        <f>MID(SUVAHAVUJ!AF69,6,1)</f>
        <v xml:space="preserve"> </v>
      </c>
      <c r="CD29" s="1574"/>
      <c r="CE29" s="1509" t="str">
        <f>MID(SUVAHAVUJ!AF115,1,1)</f>
        <v xml:space="preserve"> </v>
      </c>
      <c r="CF29" s="1509"/>
      <c r="CG29" s="1509"/>
      <c r="CH29" s="1509"/>
      <c r="CI29" s="1509"/>
      <c r="CJ29" s="1509" t="str">
        <f>MID(SUVAHAVUJ!AF115,2,1)</f>
        <v xml:space="preserve"> </v>
      </c>
      <c r="CK29" s="1509"/>
      <c r="CL29" s="1509"/>
      <c r="CM29" s="1509"/>
      <c r="CN29" s="1509"/>
      <c r="CO29" s="1509"/>
      <c r="CP29" s="1509" t="str">
        <f>MID(SUVAHAVUJ!AF115,3,1)</f>
        <v xml:space="preserve"> </v>
      </c>
      <c r="CQ29" s="1509"/>
      <c r="CR29" s="1509"/>
      <c r="CS29" s="1509"/>
      <c r="CT29" s="1509"/>
      <c r="CU29" s="1509" t="str">
        <f>MID(SUVAHAVUJ!AF115,4,1)</f>
        <v xml:space="preserve"> </v>
      </c>
      <c r="CV29" s="1509"/>
      <c r="CW29" s="1509"/>
      <c r="CX29" s="1509"/>
      <c r="CY29" s="1509"/>
      <c r="CZ29" s="1509"/>
      <c r="DA29" s="1509" t="str">
        <f>MID(SUVAHAVUJ!AF115,5,1)</f>
        <v xml:space="preserve"> </v>
      </c>
      <c r="DB29" s="1509"/>
      <c r="DC29" s="1509"/>
      <c r="DD29" s="1509"/>
      <c r="DE29" s="1509"/>
      <c r="DF29" s="1509" t="str">
        <f>MID(SUVAHAVUJ!AF115,6,1)</f>
        <v xml:space="preserve"> </v>
      </c>
      <c r="DG29" s="1509"/>
      <c r="DH29" s="1509"/>
      <c r="DI29" s="1509"/>
      <c r="DJ29" s="1509"/>
      <c r="DK29" s="1509"/>
      <c r="DL29" s="1509" t="str">
        <f>MID(SUVAHAVUJ!AF115,7,1)</f>
        <v xml:space="preserve"> </v>
      </c>
      <c r="DM29" s="1509"/>
      <c r="DN29" s="1509"/>
      <c r="DO29" s="1509"/>
      <c r="DP29" s="1509"/>
      <c r="DQ29" s="1509"/>
      <c r="DR29" s="1509" t="str">
        <f>MID(SUVAHAVUJ!AF115,8,1)</f>
        <v xml:space="preserve"> </v>
      </c>
      <c r="DS29" s="1509"/>
      <c r="DT29" s="1509"/>
      <c r="DU29" s="1509"/>
      <c r="DV29" s="1509"/>
      <c r="DW29" s="1558" t="str">
        <f>MID(SUVAHAVUJ!AF115,9,1)</f>
        <v xml:space="preserve"> </v>
      </c>
      <c r="DX29" s="1558"/>
      <c r="DY29" s="1558"/>
      <c r="DZ29" s="1558"/>
      <c r="EA29" s="1558"/>
      <c r="EB29" s="1558"/>
      <c r="EC29" s="1558" t="str">
        <f>MID(SUVAHAVUJ!AF115,10,1)</f>
        <v xml:space="preserve"> </v>
      </c>
      <c r="ED29" s="1558"/>
      <c r="EE29" s="1558"/>
      <c r="EF29" s="1558"/>
      <c r="EG29" s="1558"/>
      <c r="EH29" s="1509" t="str">
        <f>MID(SUVAHAVUJ!AF115,11,1)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MID(SUVAHAVUJ!AG115,1,1)</f>
        <v xml:space="preserve"> </v>
      </c>
      <c r="EQ29" s="1509"/>
      <c r="ER29" s="1509"/>
      <c r="ES29" s="1509"/>
      <c r="ET29" s="1509"/>
      <c r="EU29" s="1509"/>
      <c r="EV29" s="1509" t="str">
        <f>MID(SUVAHAVUJ!AG115,2,1)</f>
        <v xml:space="preserve"> </v>
      </c>
      <c r="EW29" s="1509"/>
      <c r="EX29" s="1509"/>
      <c r="EY29" s="1509"/>
      <c r="EZ29" s="1509"/>
      <c r="FA29" s="1509" t="str">
        <f>MID(SUVAHAVUJ!AG115,3,1)</f>
        <v xml:space="preserve"> </v>
      </c>
      <c r="FB29" s="1509"/>
      <c r="FC29" s="1509"/>
      <c r="FD29" s="1509"/>
      <c r="FE29" s="1509"/>
      <c r="FF29" s="1509"/>
      <c r="FG29" s="1509" t="str">
        <f>MID(SUVAHAVUJ!AG115,4,1)</f>
        <v xml:space="preserve"> </v>
      </c>
      <c r="FH29" s="1509"/>
      <c r="FI29" s="1509"/>
      <c r="FJ29" s="1509"/>
      <c r="FK29" s="1509"/>
      <c r="FL29" s="1516" t="str">
        <f>MID(SUVAHAVUJ!AG115,5,1)</f>
        <v xml:space="preserve"> </v>
      </c>
      <c r="FM29" s="1516"/>
      <c r="FN29" s="1516"/>
      <c r="FO29" s="1516"/>
      <c r="FP29" s="1516"/>
      <c r="FQ29" s="1516"/>
      <c r="FR29" s="1516" t="str">
        <f>MID(SUVAHAVUJ!AG115,6,1)</f>
        <v xml:space="preserve"> </v>
      </c>
      <c r="FS29" s="1516"/>
      <c r="FT29" s="1516"/>
      <c r="FU29" s="1516"/>
      <c r="FV29" s="1516"/>
      <c r="FW29" s="1556" t="str">
        <f>MID(SUVAHAVUJ!AG115,7,1)</f>
        <v xml:space="preserve"> </v>
      </c>
      <c r="FX29" s="1556"/>
      <c r="FY29" s="1556"/>
      <c r="FZ29" s="1556"/>
      <c r="GA29" s="1556"/>
      <c r="GB29" s="1556"/>
      <c r="GC29" s="1556" t="str">
        <f>MID(SUVAHAVUJ!AG115,8,1)</f>
        <v xml:space="preserve"> </v>
      </c>
      <c r="GD29" s="1556"/>
      <c r="GE29" s="1556"/>
      <c r="GF29" s="1556"/>
      <c r="GG29" s="1556"/>
      <c r="GH29" s="1556" t="str">
        <f>MID(SUVAHAVUJ!AG115,9,1)</f>
        <v xml:space="preserve"> </v>
      </c>
      <c r="GI29" s="1556"/>
      <c r="GJ29" s="1556"/>
      <c r="GK29" s="1556"/>
      <c r="GL29" s="1556"/>
      <c r="GM29" s="1556"/>
      <c r="GN29" s="1556" t="str">
        <f>MID(SUVAHAVUJ!AG115,10,1)</f>
        <v xml:space="preserve"> </v>
      </c>
      <c r="GO29" s="1556"/>
      <c r="GP29" s="1556"/>
      <c r="GQ29" s="1556"/>
      <c r="GR29" s="1556"/>
      <c r="GS29" s="1556" t="str">
        <f>MID(SUVAHAVUJ!AG115,11,1)</f>
        <v>0</v>
      </c>
      <c r="GT29" s="1556"/>
      <c r="GU29" s="1556"/>
      <c r="GV29" s="1556"/>
      <c r="GW29" s="1557"/>
    </row>
    <row r="30" spans="1:205" s="691" customFormat="1" ht="24" customHeight="1">
      <c r="A30" s="722"/>
      <c r="B30" s="1559" t="s">
        <v>2549</v>
      </c>
      <c r="C30" s="1560"/>
      <c r="D30" s="1560"/>
      <c r="E30" s="1560"/>
      <c r="F30" s="1560"/>
      <c r="G30" s="1560"/>
      <c r="H30" s="1560"/>
      <c r="I30" s="1560"/>
      <c r="J30" s="1560"/>
      <c r="K30" s="1561"/>
      <c r="L30" s="1570" t="s">
        <v>2825</v>
      </c>
      <c r="M30" s="1571"/>
      <c r="N30" s="1571"/>
      <c r="O30" s="1571"/>
      <c r="P30" s="1571"/>
      <c r="Q30" s="1571"/>
      <c r="R30" s="1571"/>
      <c r="S30" s="1571"/>
      <c r="T30" s="1571"/>
      <c r="U30" s="1571"/>
      <c r="V30" s="1571"/>
      <c r="W30" s="1571"/>
      <c r="X30" s="1571"/>
      <c r="Y30" s="1571"/>
      <c r="Z30" s="1571"/>
      <c r="AA30" s="1571"/>
      <c r="AB30" s="1571"/>
      <c r="AC30" s="1571"/>
      <c r="AD30" s="1571"/>
      <c r="AE30" s="1571"/>
      <c r="AF30" s="1571"/>
      <c r="AG30" s="1571"/>
      <c r="AH30" s="1571"/>
      <c r="AI30" s="1571"/>
      <c r="AJ30" s="1571"/>
      <c r="AK30" s="1571"/>
      <c r="AL30" s="1571"/>
      <c r="AM30" s="1571"/>
      <c r="AN30" s="1571"/>
      <c r="AO30" s="1571"/>
      <c r="AP30" s="1571"/>
      <c r="AQ30" s="1571"/>
      <c r="AR30" s="1571"/>
      <c r="AS30" s="1571"/>
      <c r="AT30" s="1571"/>
      <c r="AU30" s="1571"/>
      <c r="AV30" s="1571"/>
      <c r="AW30" s="1571"/>
      <c r="AX30" s="1571"/>
      <c r="AY30" s="1571"/>
      <c r="AZ30" s="1571"/>
      <c r="BA30" s="1571"/>
      <c r="BB30" s="1571"/>
      <c r="BC30" s="1571"/>
      <c r="BD30" s="1571"/>
      <c r="BE30" s="1571"/>
      <c r="BF30" s="1571"/>
      <c r="BG30" s="1571"/>
      <c r="BH30" s="1571"/>
      <c r="BI30" s="1571"/>
      <c r="BJ30" s="1571"/>
      <c r="BK30" s="1571"/>
      <c r="BL30" s="1571"/>
      <c r="BM30" s="1571"/>
      <c r="BN30" s="1571"/>
      <c r="BO30" s="1571"/>
      <c r="BP30" s="1571"/>
      <c r="BQ30" s="1571"/>
      <c r="BR30" s="1571"/>
      <c r="BS30" s="1571"/>
      <c r="BT30" s="1571"/>
      <c r="BU30" s="1571"/>
      <c r="BV30" s="1571"/>
      <c r="BW30" s="1572" t="s">
        <v>887</v>
      </c>
      <c r="BX30" s="1573"/>
      <c r="BY30" s="1573"/>
      <c r="BZ30" s="1573"/>
      <c r="CA30" s="1573"/>
      <c r="CB30" s="1573"/>
      <c r="CC30" s="1573" t="str">
        <f>MID(SUVAHAVUJ!AD70,6,1)</f>
        <v xml:space="preserve"> </v>
      </c>
      <c r="CD30" s="1574"/>
      <c r="CE30" s="1509" t="str">
        <f>MID(SUVAHAVUJ!AF116,1,1)</f>
        <v xml:space="preserve"> </v>
      </c>
      <c r="CF30" s="1509"/>
      <c r="CG30" s="1509"/>
      <c r="CH30" s="1509"/>
      <c r="CI30" s="1509"/>
      <c r="CJ30" s="1509" t="str">
        <f>MID(SUVAHAVUJ!AF116,2,1)</f>
        <v xml:space="preserve"> </v>
      </c>
      <c r="CK30" s="1509"/>
      <c r="CL30" s="1509"/>
      <c r="CM30" s="1509"/>
      <c r="CN30" s="1509"/>
      <c r="CO30" s="1509"/>
      <c r="CP30" s="1509" t="str">
        <f>MID(SUVAHAVUJ!AF116,3,1)</f>
        <v xml:space="preserve"> </v>
      </c>
      <c r="CQ30" s="1509"/>
      <c r="CR30" s="1509"/>
      <c r="CS30" s="1509"/>
      <c r="CT30" s="1509"/>
      <c r="CU30" s="1509" t="str">
        <f>MID(SUVAHAVUJ!AF116,4,1)</f>
        <v xml:space="preserve"> </v>
      </c>
      <c r="CV30" s="1509"/>
      <c r="CW30" s="1509"/>
      <c r="CX30" s="1509"/>
      <c r="CY30" s="1509"/>
      <c r="CZ30" s="1509"/>
      <c r="DA30" s="1509" t="str">
        <f>MID(SUVAHAVUJ!AF116,5,1)</f>
        <v xml:space="preserve"> </v>
      </c>
      <c r="DB30" s="1509"/>
      <c r="DC30" s="1509"/>
      <c r="DD30" s="1509"/>
      <c r="DE30" s="1509"/>
      <c r="DF30" s="1509" t="str">
        <f>MID(SUVAHAVUJ!AF116,6,1)</f>
        <v xml:space="preserve"> </v>
      </c>
      <c r="DG30" s="1509"/>
      <c r="DH30" s="1509"/>
      <c r="DI30" s="1509"/>
      <c r="DJ30" s="1509"/>
      <c r="DK30" s="1509"/>
      <c r="DL30" s="1509" t="str">
        <f>MID(SUVAHAVUJ!AF116,7,1)</f>
        <v xml:space="preserve"> </v>
      </c>
      <c r="DM30" s="1509"/>
      <c r="DN30" s="1509"/>
      <c r="DO30" s="1509"/>
      <c r="DP30" s="1509"/>
      <c r="DQ30" s="1509"/>
      <c r="DR30" s="1509" t="str">
        <f>MID(SUVAHAVUJ!AF116,8,1)</f>
        <v xml:space="preserve"> </v>
      </c>
      <c r="DS30" s="1509"/>
      <c r="DT30" s="1509"/>
      <c r="DU30" s="1509"/>
      <c r="DV30" s="1509"/>
      <c r="DW30" s="1558" t="str">
        <f>MID(SUVAHAVUJ!AF116,9,1)</f>
        <v xml:space="preserve"> </v>
      </c>
      <c r="DX30" s="1558"/>
      <c r="DY30" s="1558"/>
      <c r="DZ30" s="1558"/>
      <c r="EA30" s="1558"/>
      <c r="EB30" s="1558"/>
      <c r="EC30" s="1558" t="str">
        <f>MID(SUVAHAVUJ!AF116,10,1)</f>
        <v xml:space="preserve"> </v>
      </c>
      <c r="ED30" s="1558"/>
      <c r="EE30" s="1558"/>
      <c r="EF30" s="1558"/>
      <c r="EG30" s="1558"/>
      <c r="EH30" s="1509" t="str">
        <f>MID(SUVAHAVUJ!AF116,11,1)</f>
        <v>0</v>
      </c>
      <c r="EI30" s="1509"/>
      <c r="EJ30" s="1509"/>
      <c r="EK30" s="1509"/>
      <c r="EL30" s="1509"/>
      <c r="EM30" s="1525"/>
      <c r="EN30" s="711"/>
      <c r="EO30" s="708"/>
      <c r="EP30" s="1509" t="str">
        <f>MID(SUVAHAVUJ!AG116,1,1)</f>
        <v xml:space="preserve"> </v>
      </c>
      <c r="EQ30" s="1509"/>
      <c r="ER30" s="1509"/>
      <c r="ES30" s="1509"/>
      <c r="ET30" s="1509"/>
      <c r="EU30" s="1509"/>
      <c r="EV30" s="1509" t="str">
        <f>MID(SUVAHAVUJ!AG116,2,1)</f>
        <v xml:space="preserve"> </v>
      </c>
      <c r="EW30" s="1509"/>
      <c r="EX30" s="1509"/>
      <c r="EY30" s="1509"/>
      <c r="EZ30" s="1509"/>
      <c r="FA30" s="1509" t="str">
        <f>MID(SUVAHAVUJ!AG116,3,1)</f>
        <v xml:space="preserve"> </v>
      </c>
      <c r="FB30" s="1509"/>
      <c r="FC30" s="1509"/>
      <c r="FD30" s="1509"/>
      <c r="FE30" s="1509"/>
      <c r="FF30" s="1509"/>
      <c r="FG30" s="1509" t="str">
        <f>MID(SUVAHAVUJ!AG116,4,1)</f>
        <v xml:space="preserve"> </v>
      </c>
      <c r="FH30" s="1509"/>
      <c r="FI30" s="1509"/>
      <c r="FJ30" s="1509"/>
      <c r="FK30" s="1509"/>
      <c r="FL30" s="1516" t="str">
        <f>MID(SUVAHAVUJ!AG116,5,1)</f>
        <v xml:space="preserve"> </v>
      </c>
      <c r="FM30" s="1516"/>
      <c r="FN30" s="1516"/>
      <c r="FO30" s="1516"/>
      <c r="FP30" s="1516"/>
      <c r="FQ30" s="1516"/>
      <c r="FR30" s="1516" t="str">
        <f>MID(SUVAHAVUJ!AG116,6,1)</f>
        <v xml:space="preserve"> </v>
      </c>
      <c r="FS30" s="1516"/>
      <c r="FT30" s="1516"/>
      <c r="FU30" s="1516"/>
      <c r="FV30" s="1516"/>
      <c r="FW30" s="1556" t="str">
        <f>MID(SUVAHAVUJ!AG116,7,1)</f>
        <v xml:space="preserve"> </v>
      </c>
      <c r="FX30" s="1556"/>
      <c r="FY30" s="1556"/>
      <c r="FZ30" s="1556"/>
      <c r="GA30" s="1556"/>
      <c r="GB30" s="1556"/>
      <c r="GC30" s="1556" t="str">
        <f>MID(SUVAHAVUJ!AG116,8,1)</f>
        <v xml:space="preserve"> </v>
      </c>
      <c r="GD30" s="1556"/>
      <c r="GE30" s="1556"/>
      <c r="GF30" s="1556"/>
      <c r="GG30" s="1556"/>
      <c r="GH30" s="1556" t="str">
        <f>MID(SUVAHAVUJ!AG116,9,1)</f>
        <v xml:space="preserve"> </v>
      </c>
      <c r="GI30" s="1556"/>
      <c r="GJ30" s="1556"/>
      <c r="GK30" s="1556"/>
      <c r="GL30" s="1556"/>
      <c r="GM30" s="1556"/>
      <c r="GN30" s="1556" t="str">
        <f>MID(SUVAHAVUJ!AG116,10,1)</f>
        <v xml:space="preserve"> </v>
      </c>
      <c r="GO30" s="1556"/>
      <c r="GP30" s="1556"/>
      <c r="GQ30" s="1556"/>
      <c r="GR30" s="1556"/>
      <c r="GS30" s="1556" t="str">
        <f>MID(SUVAHAVUJ!AG116,11,1)</f>
        <v>0</v>
      </c>
      <c r="GT30" s="1556"/>
      <c r="GU30" s="1556"/>
      <c r="GV30" s="1556"/>
      <c r="GW30" s="1557"/>
    </row>
    <row r="31" spans="1:205" ht="24" customHeight="1">
      <c r="A31" s="721"/>
      <c r="B31" s="1559" t="s">
        <v>2584</v>
      </c>
      <c r="C31" s="1560"/>
      <c r="D31" s="1560"/>
      <c r="E31" s="1560"/>
      <c r="F31" s="1560"/>
      <c r="G31" s="1560"/>
      <c r="H31" s="1560"/>
      <c r="I31" s="1560"/>
      <c r="J31" s="1560"/>
      <c r="K31" s="1561"/>
      <c r="L31" s="1570" t="s">
        <v>3448</v>
      </c>
      <c r="M31" s="1571"/>
      <c r="N31" s="1571"/>
      <c r="O31" s="1571"/>
      <c r="P31" s="1571"/>
      <c r="Q31" s="1571"/>
      <c r="R31" s="1571"/>
      <c r="S31" s="1571"/>
      <c r="T31" s="1571"/>
      <c r="U31" s="1571"/>
      <c r="V31" s="1571"/>
      <c r="W31" s="1571"/>
      <c r="X31" s="1571"/>
      <c r="Y31" s="1571"/>
      <c r="Z31" s="1571"/>
      <c r="AA31" s="1571"/>
      <c r="AB31" s="1571"/>
      <c r="AC31" s="1571"/>
      <c r="AD31" s="1571"/>
      <c r="AE31" s="1571"/>
      <c r="AF31" s="1571"/>
      <c r="AG31" s="1571"/>
      <c r="AH31" s="1571"/>
      <c r="AI31" s="1571"/>
      <c r="AJ31" s="1571"/>
      <c r="AK31" s="1571"/>
      <c r="AL31" s="1571"/>
      <c r="AM31" s="1571"/>
      <c r="AN31" s="1571"/>
      <c r="AO31" s="1571"/>
      <c r="AP31" s="1571"/>
      <c r="AQ31" s="1571"/>
      <c r="AR31" s="1571"/>
      <c r="AS31" s="1571"/>
      <c r="AT31" s="1571"/>
      <c r="AU31" s="1571"/>
      <c r="AV31" s="1571"/>
      <c r="AW31" s="1571"/>
      <c r="AX31" s="1571"/>
      <c r="AY31" s="1571"/>
      <c r="AZ31" s="1571"/>
      <c r="BA31" s="1571"/>
      <c r="BB31" s="1571"/>
      <c r="BC31" s="1571"/>
      <c r="BD31" s="1571"/>
      <c r="BE31" s="1571"/>
      <c r="BF31" s="1571"/>
      <c r="BG31" s="1571"/>
      <c r="BH31" s="1571"/>
      <c r="BI31" s="1571"/>
      <c r="BJ31" s="1571"/>
      <c r="BK31" s="1571"/>
      <c r="BL31" s="1571"/>
      <c r="BM31" s="1571"/>
      <c r="BN31" s="1571"/>
      <c r="BO31" s="1571"/>
      <c r="BP31" s="1571"/>
      <c r="BQ31" s="1571"/>
      <c r="BR31" s="1571"/>
      <c r="BS31" s="1571"/>
      <c r="BT31" s="1571"/>
      <c r="BU31" s="1571"/>
      <c r="BV31" s="1571"/>
      <c r="BW31" s="1572" t="s">
        <v>888</v>
      </c>
      <c r="BX31" s="1573"/>
      <c r="BY31" s="1573"/>
      <c r="BZ31" s="1573"/>
      <c r="CA31" s="1573"/>
      <c r="CB31" s="1573"/>
      <c r="CC31" s="1573" t="str">
        <f>MID(SUVAHAVUJ!AF70,6,1)</f>
        <v xml:space="preserve"> </v>
      </c>
      <c r="CD31" s="1574"/>
      <c r="CE31" s="1509" t="str">
        <f>MID(SUVAHAVUJ!AF117,1,1)</f>
        <v xml:space="preserve"> </v>
      </c>
      <c r="CF31" s="1509"/>
      <c r="CG31" s="1509"/>
      <c r="CH31" s="1509"/>
      <c r="CI31" s="1509"/>
      <c r="CJ31" s="1509" t="str">
        <f>MID(SUVAHAVUJ!AF117,2,1)</f>
        <v xml:space="preserve"> </v>
      </c>
      <c r="CK31" s="1509"/>
      <c r="CL31" s="1509"/>
      <c r="CM31" s="1509"/>
      <c r="CN31" s="1509"/>
      <c r="CO31" s="1509"/>
      <c r="CP31" s="1509" t="str">
        <f>MID(SUVAHAVUJ!AF117,3,1)</f>
        <v xml:space="preserve"> </v>
      </c>
      <c r="CQ31" s="1509"/>
      <c r="CR31" s="1509"/>
      <c r="CS31" s="1509"/>
      <c r="CT31" s="1509"/>
      <c r="CU31" s="1509" t="str">
        <f>MID(SUVAHAVUJ!AF117,4,1)</f>
        <v xml:space="preserve"> </v>
      </c>
      <c r="CV31" s="1509"/>
      <c r="CW31" s="1509"/>
      <c r="CX31" s="1509"/>
      <c r="CY31" s="1509"/>
      <c r="CZ31" s="1509"/>
      <c r="DA31" s="1509" t="str">
        <f>MID(SUVAHAVUJ!AF117,5,1)</f>
        <v xml:space="preserve"> </v>
      </c>
      <c r="DB31" s="1509"/>
      <c r="DC31" s="1509"/>
      <c r="DD31" s="1509"/>
      <c r="DE31" s="1509"/>
      <c r="DF31" s="1509" t="str">
        <f>MID(SUVAHAVUJ!AF117,6,1)</f>
        <v xml:space="preserve"> </v>
      </c>
      <c r="DG31" s="1509"/>
      <c r="DH31" s="1509"/>
      <c r="DI31" s="1509"/>
      <c r="DJ31" s="1509"/>
      <c r="DK31" s="1509"/>
      <c r="DL31" s="1509" t="str">
        <f>MID(SUVAHAVUJ!AF117,7,1)</f>
        <v xml:space="preserve"> </v>
      </c>
      <c r="DM31" s="1509"/>
      <c r="DN31" s="1509"/>
      <c r="DO31" s="1509"/>
      <c r="DP31" s="1509"/>
      <c r="DQ31" s="1509"/>
      <c r="DR31" s="1509" t="str">
        <f>MID(SUVAHAVUJ!AF117,8,1)</f>
        <v xml:space="preserve"> </v>
      </c>
      <c r="DS31" s="1509"/>
      <c r="DT31" s="1509"/>
      <c r="DU31" s="1509"/>
      <c r="DV31" s="1509"/>
      <c r="DW31" s="1558" t="str">
        <f>MID(SUVAHAVUJ!AF117,9,1)</f>
        <v xml:space="preserve"> </v>
      </c>
      <c r="DX31" s="1558"/>
      <c r="DY31" s="1558"/>
      <c r="DZ31" s="1558"/>
      <c r="EA31" s="1558"/>
      <c r="EB31" s="1558"/>
      <c r="EC31" s="1558" t="str">
        <f>MID(SUVAHAVUJ!AF117,10,1)</f>
        <v xml:space="preserve"> </v>
      </c>
      <c r="ED31" s="1558"/>
      <c r="EE31" s="1558"/>
      <c r="EF31" s="1558"/>
      <c r="EG31" s="1558"/>
      <c r="EH31" s="1509" t="str">
        <f>MID(SUVAHAVUJ!AF117,11,1)</f>
        <v>0</v>
      </c>
      <c r="EI31" s="1509"/>
      <c r="EJ31" s="1509"/>
      <c r="EK31" s="1509"/>
      <c r="EL31" s="1509"/>
      <c r="EM31" s="1525"/>
      <c r="EN31" s="711"/>
      <c r="EO31" s="708"/>
      <c r="EP31" s="1509" t="str">
        <f>MID(SUVAHAVUJ!AG117,1,1)</f>
        <v xml:space="preserve"> </v>
      </c>
      <c r="EQ31" s="1509"/>
      <c r="ER31" s="1509"/>
      <c r="ES31" s="1509"/>
      <c r="ET31" s="1509"/>
      <c r="EU31" s="1509"/>
      <c r="EV31" s="1509" t="str">
        <f>MID(SUVAHAVUJ!AG117,2,1)</f>
        <v xml:space="preserve"> </v>
      </c>
      <c r="EW31" s="1509"/>
      <c r="EX31" s="1509"/>
      <c r="EY31" s="1509"/>
      <c r="EZ31" s="1509"/>
      <c r="FA31" s="1509" t="str">
        <f>MID(SUVAHAVUJ!AG117,3,1)</f>
        <v xml:space="preserve"> </v>
      </c>
      <c r="FB31" s="1509"/>
      <c r="FC31" s="1509"/>
      <c r="FD31" s="1509"/>
      <c r="FE31" s="1509"/>
      <c r="FF31" s="1509"/>
      <c r="FG31" s="1509" t="str">
        <f>MID(SUVAHAVUJ!AG117,4,1)</f>
        <v xml:space="preserve"> </v>
      </c>
      <c r="FH31" s="1509"/>
      <c r="FI31" s="1509"/>
      <c r="FJ31" s="1509"/>
      <c r="FK31" s="1509"/>
      <c r="FL31" s="1516" t="str">
        <f>MID(SUVAHAVUJ!AG117,5,1)</f>
        <v xml:space="preserve"> </v>
      </c>
      <c r="FM31" s="1516"/>
      <c r="FN31" s="1516"/>
      <c r="FO31" s="1516"/>
      <c r="FP31" s="1516"/>
      <c r="FQ31" s="1516"/>
      <c r="FR31" s="1516" t="str">
        <f>MID(SUVAHAVUJ!AG117,6,1)</f>
        <v xml:space="preserve"> </v>
      </c>
      <c r="FS31" s="1516"/>
      <c r="FT31" s="1516"/>
      <c r="FU31" s="1516"/>
      <c r="FV31" s="1516"/>
      <c r="FW31" s="1556" t="str">
        <f>MID(SUVAHAVUJ!AG117,7,1)</f>
        <v xml:space="preserve"> </v>
      </c>
      <c r="FX31" s="1556"/>
      <c r="FY31" s="1556"/>
      <c r="FZ31" s="1556"/>
      <c r="GA31" s="1556"/>
      <c r="GB31" s="1556"/>
      <c r="GC31" s="1556" t="str">
        <f>MID(SUVAHAVUJ!AG117,8,1)</f>
        <v xml:space="preserve"> </v>
      </c>
      <c r="GD31" s="1556"/>
      <c r="GE31" s="1556"/>
      <c r="GF31" s="1556"/>
      <c r="GG31" s="1556"/>
      <c r="GH31" s="1556" t="str">
        <f>MID(SUVAHAVUJ!AG117,9,1)</f>
        <v xml:space="preserve"> </v>
      </c>
      <c r="GI31" s="1556"/>
      <c r="GJ31" s="1556"/>
      <c r="GK31" s="1556"/>
      <c r="GL31" s="1556"/>
      <c r="GM31" s="1556"/>
      <c r="GN31" s="1556" t="str">
        <f>MID(SUVAHAVUJ!AG117,10,1)</f>
        <v xml:space="preserve"> </v>
      </c>
      <c r="GO31" s="1556"/>
      <c r="GP31" s="1556"/>
      <c r="GQ31" s="1556"/>
      <c r="GR31" s="1556"/>
      <c r="GS31" s="1556" t="str">
        <f>MID(SUVAHAVUJ!AG117,11,1)</f>
        <v>0</v>
      </c>
      <c r="GT31" s="1556"/>
      <c r="GU31" s="1556"/>
      <c r="GV31" s="1556"/>
      <c r="GW31" s="1557"/>
    </row>
    <row r="32" spans="1:205" s="691" customFormat="1" ht="24" customHeight="1">
      <c r="A32" s="722"/>
      <c r="B32" s="1559" t="s">
        <v>2588</v>
      </c>
      <c r="C32" s="1560"/>
      <c r="D32" s="1560"/>
      <c r="E32" s="1560"/>
      <c r="F32" s="1560"/>
      <c r="G32" s="1560"/>
      <c r="H32" s="1560"/>
      <c r="I32" s="1560"/>
      <c r="J32" s="1560"/>
      <c r="K32" s="1561"/>
      <c r="L32" s="1570" t="s">
        <v>3449</v>
      </c>
      <c r="M32" s="1571"/>
      <c r="N32" s="1571"/>
      <c r="O32" s="1571"/>
      <c r="P32" s="1571"/>
      <c r="Q32" s="1571"/>
      <c r="R32" s="1571"/>
      <c r="S32" s="1571"/>
      <c r="T32" s="1571"/>
      <c r="U32" s="1571"/>
      <c r="V32" s="1571"/>
      <c r="W32" s="1571"/>
      <c r="X32" s="1571"/>
      <c r="Y32" s="1571"/>
      <c r="Z32" s="1571"/>
      <c r="AA32" s="1571"/>
      <c r="AB32" s="1571"/>
      <c r="AC32" s="1571"/>
      <c r="AD32" s="1571"/>
      <c r="AE32" s="1571"/>
      <c r="AF32" s="1571"/>
      <c r="AG32" s="1571"/>
      <c r="AH32" s="1571"/>
      <c r="AI32" s="1571"/>
      <c r="AJ32" s="1571"/>
      <c r="AK32" s="1571"/>
      <c r="AL32" s="1571"/>
      <c r="AM32" s="1571"/>
      <c r="AN32" s="1571"/>
      <c r="AO32" s="1571"/>
      <c r="AP32" s="1571"/>
      <c r="AQ32" s="1571"/>
      <c r="AR32" s="1571"/>
      <c r="AS32" s="1571"/>
      <c r="AT32" s="1571"/>
      <c r="AU32" s="1571"/>
      <c r="AV32" s="1571"/>
      <c r="AW32" s="1571"/>
      <c r="AX32" s="1571"/>
      <c r="AY32" s="1571"/>
      <c r="AZ32" s="1571"/>
      <c r="BA32" s="1571"/>
      <c r="BB32" s="1571"/>
      <c r="BC32" s="1571"/>
      <c r="BD32" s="1571"/>
      <c r="BE32" s="1571"/>
      <c r="BF32" s="1571"/>
      <c r="BG32" s="1571"/>
      <c r="BH32" s="1571"/>
      <c r="BI32" s="1571"/>
      <c r="BJ32" s="1571"/>
      <c r="BK32" s="1571"/>
      <c r="BL32" s="1571"/>
      <c r="BM32" s="1571"/>
      <c r="BN32" s="1571"/>
      <c r="BO32" s="1571"/>
      <c r="BP32" s="1571"/>
      <c r="BQ32" s="1571"/>
      <c r="BR32" s="1571"/>
      <c r="BS32" s="1571"/>
      <c r="BT32" s="1571"/>
      <c r="BU32" s="1571"/>
      <c r="BV32" s="1571"/>
      <c r="BW32" s="1572" t="s">
        <v>889</v>
      </c>
      <c r="BX32" s="1573"/>
      <c r="BY32" s="1573"/>
      <c r="BZ32" s="1573"/>
      <c r="CA32" s="1573"/>
      <c r="CB32" s="1573"/>
      <c r="CC32" s="1573" t="str">
        <f>MID(SUVAHAVUJ!AD71,6,1)</f>
        <v xml:space="preserve"> </v>
      </c>
      <c r="CD32" s="1574"/>
      <c r="CE32" s="1509" t="str">
        <f>MID(SUVAHAVUJ!AF118,1,1)</f>
        <v xml:space="preserve"> </v>
      </c>
      <c r="CF32" s="1509"/>
      <c r="CG32" s="1509"/>
      <c r="CH32" s="1509"/>
      <c r="CI32" s="1509"/>
      <c r="CJ32" s="1509" t="str">
        <f>MID(SUVAHAVUJ!AF118,2,1)</f>
        <v xml:space="preserve"> </v>
      </c>
      <c r="CK32" s="1509"/>
      <c r="CL32" s="1509"/>
      <c r="CM32" s="1509"/>
      <c r="CN32" s="1509"/>
      <c r="CO32" s="1509"/>
      <c r="CP32" s="1509" t="str">
        <f>MID(SUVAHAVUJ!AF118,3,1)</f>
        <v xml:space="preserve"> </v>
      </c>
      <c r="CQ32" s="1509"/>
      <c r="CR32" s="1509"/>
      <c r="CS32" s="1509"/>
      <c r="CT32" s="1509"/>
      <c r="CU32" s="1509" t="str">
        <f>MID(SUVAHAVUJ!AF118,4,1)</f>
        <v xml:space="preserve"> </v>
      </c>
      <c r="CV32" s="1509"/>
      <c r="CW32" s="1509"/>
      <c r="CX32" s="1509"/>
      <c r="CY32" s="1509"/>
      <c r="CZ32" s="1509"/>
      <c r="DA32" s="1509" t="str">
        <f>MID(SUVAHAVUJ!AF118,5,1)</f>
        <v xml:space="preserve"> </v>
      </c>
      <c r="DB32" s="1509"/>
      <c r="DC32" s="1509"/>
      <c r="DD32" s="1509"/>
      <c r="DE32" s="1509"/>
      <c r="DF32" s="1509" t="str">
        <f>MID(SUVAHAVUJ!AF118,6,1)</f>
        <v xml:space="preserve"> </v>
      </c>
      <c r="DG32" s="1509"/>
      <c r="DH32" s="1509"/>
      <c r="DI32" s="1509"/>
      <c r="DJ32" s="1509"/>
      <c r="DK32" s="1509"/>
      <c r="DL32" s="1509" t="str">
        <f>MID(SUVAHAVUJ!AF118,7,1)</f>
        <v xml:space="preserve"> </v>
      </c>
      <c r="DM32" s="1509"/>
      <c r="DN32" s="1509"/>
      <c r="DO32" s="1509"/>
      <c r="DP32" s="1509"/>
      <c r="DQ32" s="1509"/>
      <c r="DR32" s="1509" t="str">
        <f>MID(SUVAHAVUJ!AF118,8,1)</f>
        <v xml:space="preserve"> </v>
      </c>
      <c r="DS32" s="1509"/>
      <c r="DT32" s="1509"/>
      <c r="DU32" s="1509"/>
      <c r="DV32" s="1509"/>
      <c r="DW32" s="1558" t="str">
        <f>MID(SUVAHAVUJ!AF118,9,1)</f>
        <v xml:space="preserve"> </v>
      </c>
      <c r="DX32" s="1558"/>
      <c r="DY32" s="1558"/>
      <c r="DZ32" s="1558"/>
      <c r="EA32" s="1558"/>
      <c r="EB32" s="1558"/>
      <c r="EC32" s="1558" t="str">
        <f>MID(SUVAHAVUJ!AF118,10,1)</f>
        <v xml:space="preserve"> </v>
      </c>
      <c r="ED32" s="1558"/>
      <c r="EE32" s="1558"/>
      <c r="EF32" s="1558"/>
      <c r="EG32" s="1558"/>
      <c r="EH32" s="1509" t="str">
        <f>MID(SUVAHAVUJ!AF118,11,1)</f>
        <v>0</v>
      </c>
      <c r="EI32" s="1509"/>
      <c r="EJ32" s="1509"/>
      <c r="EK32" s="1509"/>
      <c r="EL32" s="1509"/>
      <c r="EM32" s="1525"/>
      <c r="EN32" s="711"/>
      <c r="EO32" s="708"/>
      <c r="EP32" s="1509" t="str">
        <f>MID(SUVAHAVUJ!AG118,1,1)</f>
        <v xml:space="preserve"> </v>
      </c>
      <c r="EQ32" s="1509"/>
      <c r="ER32" s="1509"/>
      <c r="ES32" s="1509"/>
      <c r="ET32" s="1509"/>
      <c r="EU32" s="1509"/>
      <c r="EV32" s="1509" t="str">
        <f>MID(SUVAHAVUJ!AG118,2,1)</f>
        <v xml:space="preserve"> </v>
      </c>
      <c r="EW32" s="1509"/>
      <c r="EX32" s="1509"/>
      <c r="EY32" s="1509"/>
      <c r="EZ32" s="1509"/>
      <c r="FA32" s="1509" t="str">
        <f>MID(SUVAHAVUJ!AG118,3,1)</f>
        <v xml:space="preserve"> </v>
      </c>
      <c r="FB32" s="1509"/>
      <c r="FC32" s="1509"/>
      <c r="FD32" s="1509"/>
      <c r="FE32" s="1509"/>
      <c r="FF32" s="1509"/>
      <c r="FG32" s="1509" t="str">
        <f>MID(SUVAHAVUJ!AG118,4,1)</f>
        <v xml:space="preserve"> </v>
      </c>
      <c r="FH32" s="1509"/>
      <c r="FI32" s="1509"/>
      <c r="FJ32" s="1509"/>
      <c r="FK32" s="1509"/>
      <c r="FL32" s="1516" t="str">
        <f>MID(SUVAHAVUJ!AG118,5,1)</f>
        <v xml:space="preserve"> </v>
      </c>
      <c r="FM32" s="1516"/>
      <c r="FN32" s="1516"/>
      <c r="FO32" s="1516"/>
      <c r="FP32" s="1516"/>
      <c r="FQ32" s="1516"/>
      <c r="FR32" s="1516" t="str">
        <f>MID(SUVAHAVUJ!AG118,6,1)</f>
        <v xml:space="preserve"> </v>
      </c>
      <c r="FS32" s="1516"/>
      <c r="FT32" s="1516"/>
      <c r="FU32" s="1516"/>
      <c r="FV32" s="1516"/>
      <c r="FW32" s="1556" t="str">
        <f>MID(SUVAHAVUJ!AG118,7,1)</f>
        <v xml:space="preserve"> </v>
      </c>
      <c r="FX32" s="1556"/>
      <c r="FY32" s="1556"/>
      <c r="FZ32" s="1556"/>
      <c r="GA32" s="1556"/>
      <c r="GB32" s="1556"/>
      <c r="GC32" s="1556" t="str">
        <f>MID(SUVAHAVUJ!AG118,8,1)</f>
        <v xml:space="preserve"> </v>
      </c>
      <c r="GD32" s="1556"/>
      <c r="GE32" s="1556"/>
      <c r="GF32" s="1556"/>
      <c r="GG32" s="1556"/>
      <c r="GH32" s="1556" t="str">
        <f>MID(SUVAHAVUJ!AG118,9,1)</f>
        <v xml:space="preserve"> </v>
      </c>
      <c r="GI32" s="1556"/>
      <c r="GJ32" s="1556"/>
      <c r="GK32" s="1556"/>
      <c r="GL32" s="1556"/>
      <c r="GM32" s="1556"/>
      <c r="GN32" s="1556" t="str">
        <f>MID(SUVAHAVUJ!AG118,10,1)</f>
        <v xml:space="preserve"> </v>
      </c>
      <c r="GO32" s="1556"/>
      <c r="GP32" s="1556"/>
      <c r="GQ32" s="1556"/>
      <c r="GR32" s="1556"/>
      <c r="GS32" s="1556" t="str">
        <f>MID(SUVAHAVUJ!AG118,11,1)</f>
        <v>0</v>
      </c>
      <c r="GT32" s="1556"/>
      <c r="GU32" s="1556"/>
      <c r="GV32" s="1556"/>
      <c r="GW32" s="1557"/>
    </row>
    <row r="33" spans="1:205" ht="24" customHeight="1">
      <c r="A33" s="721"/>
      <c r="B33" s="1559" t="s">
        <v>2834</v>
      </c>
      <c r="C33" s="1560"/>
      <c r="D33" s="1560"/>
      <c r="E33" s="1560"/>
      <c r="F33" s="1560"/>
      <c r="G33" s="1560"/>
      <c r="H33" s="1560"/>
      <c r="I33" s="1560"/>
      <c r="J33" s="1560"/>
      <c r="K33" s="1561"/>
      <c r="L33" s="1570" t="s">
        <v>2835</v>
      </c>
      <c r="M33" s="1571"/>
      <c r="N33" s="1571"/>
      <c r="O33" s="1571"/>
      <c r="P33" s="1571"/>
      <c r="Q33" s="1571"/>
      <c r="R33" s="1571"/>
      <c r="S33" s="1571"/>
      <c r="T33" s="1571"/>
      <c r="U33" s="1571"/>
      <c r="V33" s="1571"/>
      <c r="W33" s="1571"/>
      <c r="X33" s="1571"/>
      <c r="Y33" s="1571"/>
      <c r="Z33" s="1571"/>
      <c r="AA33" s="1571"/>
      <c r="AB33" s="1571"/>
      <c r="AC33" s="1571"/>
      <c r="AD33" s="1571"/>
      <c r="AE33" s="1571"/>
      <c r="AF33" s="1571"/>
      <c r="AG33" s="1571"/>
      <c r="AH33" s="1571"/>
      <c r="AI33" s="1571"/>
      <c r="AJ33" s="1571"/>
      <c r="AK33" s="1571"/>
      <c r="AL33" s="1571"/>
      <c r="AM33" s="1571"/>
      <c r="AN33" s="1571"/>
      <c r="AO33" s="1571"/>
      <c r="AP33" s="1571"/>
      <c r="AQ33" s="1571"/>
      <c r="AR33" s="1571"/>
      <c r="AS33" s="1571"/>
      <c r="AT33" s="1571"/>
      <c r="AU33" s="1571"/>
      <c r="AV33" s="1571"/>
      <c r="AW33" s="1571"/>
      <c r="AX33" s="1571"/>
      <c r="AY33" s="1571"/>
      <c r="AZ33" s="1571"/>
      <c r="BA33" s="1571"/>
      <c r="BB33" s="1571"/>
      <c r="BC33" s="1571"/>
      <c r="BD33" s="1571"/>
      <c r="BE33" s="1571"/>
      <c r="BF33" s="1571"/>
      <c r="BG33" s="1571"/>
      <c r="BH33" s="1571"/>
      <c r="BI33" s="1571"/>
      <c r="BJ33" s="1571"/>
      <c r="BK33" s="1571"/>
      <c r="BL33" s="1571"/>
      <c r="BM33" s="1571"/>
      <c r="BN33" s="1571"/>
      <c r="BO33" s="1571"/>
      <c r="BP33" s="1571"/>
      <c r="BQ33" s="1571"/>
      <c r="BR33" s="1571"/>
      <c r="BS33" s="1571"/>
      <c r="BT33" s="1571"/>
      <c r="BU33" s="1571"/>
      <c r="BV33" s="1571"/>
      <c r="BW33" s="1572" t="s">
        <v>890</v>
      </c>
      <c r="BX33" s="1573"/>
      <c r="BY33" s="1573"/>
      <c r="BZ33" s="1573"/>
      <c r="CA33" s="1573"/>
      <c r="CB33" s="1573"/>
      <c r="CC33" s="1573" t="str">
        <f>MID(SUVAHAVUJ!AF71,6,1)</f>
        <v xml:space="preserve"> </v>
      </c>
      <c r="CD33" s="1574"/>
      <c r="CE33" s="1509" t="str">
        <f>MID(SUVAHAVUJ!AF119,1,1)</f>
        <v xml:space="preserve"> </v>
      </c>
      <c r="CF33" s="1509"/>
      <c r="CG33" s="1509"/>
      <c r="CH33" s="1509"/>
      <c r="CI33" s="1509"/>
      <c r="CJ33" s="1509" t="str">
        <f>MID(SUVAHAVUJ!AF119,2,1)</f>
        <v xml:space="preserve"> </v>
      </c>
      <c r="CK33" s="1509"/>
      <c r="CL33" s="1509"/>
      <c r="CM33" s="1509"/>
      <c r="CN33" s="1509"/>
      <c r="CO33" s="1509"/>
      <c r="CP33" s="1509" t="str">
        <f>MID(SUVAHAVUJ!AF119,3,1)</f>
        <v xml:space="preserve"> </v>
      </c>
      <c r="CQ33" s="1509"/>
      <c r="CR33" s="1509"/>
      <c r="CS33" s="1509"/>
      <c r="CT33" s="1509"/>
      <c r="CU33" s="1509" t="str">
        <f>MID(SUVAHAVUJ!AF119,4,1)</f>
        <v xml:space="preserve"> </v>
      </c>
      <c r="CV33" s="1509"/>
      <c r="CW33" s="1509"/>
      <c r="CX33" s="1509"/>
      <c r="CY33" s="1509"/>
      <c r="CZ33" s="1509"/>
      <c r="DA33" s="1509" t="str">
        <f>MID(SUVAHAVUJ!AF119,5,1)</f>
        <v xml:space="preserve"> </v>
      </c>
      <c r="DB33" s="1509"/>
      <c r="DC33" s="1509"/>
      <c r="DD33" s="1509"/>
      <c r="DE33" s="1509"/>
      <c r="DF33" s="1509" t="str">
        <f>MID(SUVAHAVUJ!AF119,6,1)</f>
        <v xml:space="preserve"> </v>
      </c>
      <c r="DG33" s="1509"/>
      <c r="DH33" s="1509"/>
      <c r="DI33" s="1509"/>
      <c r="DJ33" s="1509"/>
      <c r="DK33" s="1509"/>
      <c r="DL33" s="1509" t="str">
        <f>MID(SUVAHAVUJ!AF119,7,1)</f>
        <v xml:space="preserve"> </v>
      </c>
      <c r="DM33" s="1509"/>
      <c r="DN33" s="1509"/>
      <c r="DO33" s="1509"/>
      <c r="DP33" s="1509"/>
      <c r="DQ33" s="1509"/>
      <c r="DR33" s="1509" t="str">
        <f>MID(SUVAHAVUJ!AF119,8,1)</f>
        <v xml:space="preserve"> </v>
      </c>
      <c r="DS33" s="1509"/>
      <c r="DT33" s="1509"/>
      <c r="DU33" s="1509"/>
      <c r="DV33" s="1509"/>
      <c r="DW33" s="1558" t="str">
        <f>MID(SUVAHAVUJ!AF119,9,1)</f>
        <v xml:space="preserve"> </v>
      </c>
      <c r="DX33" s="1558"/>
      <c r="DY33" s="1558"/>
      <c r="DZ33" s="1558"/>
      <c r="EA33" s="1558"/>
      <c r="EB33" s="1558"/>
      <c r="EC33" s="1558" t="str">
        <f>MID(SUVAHAVUJ!AF119,10,1)</f>
        <v xml:space="preserve"> </v>
      </c>
      <c r="ED33" s="1558"/>
      <c r="EE33" s="1558"/>
      <c r="EF33" s="1558"/>
      <c r="EG33" s="1558"/>
      <c r="EH33" s="1509" t="str">
        <f>MID(SUVAHAVUJ!AF119,11,1)</f>
        <v>0</v>
      </c>
      <c r="EI33" s="1509"/>
      <c r="EJ33" s="1509"/>
      <c r="EK33" s="1509"/>
      <c r="EL33" s="1509"/>
      <c r="EM33" s="1525"/>
      <c r="EN33" s="711"/>
      <c r="EO33" s="708"/>
      <c r="EP33" s="1509" t="str">
        <f>MID(SUVAHAVUJ!AG119,1,1)</f>
        <v xml:space="preserve"> </v>
      </c>
      <c r="EQ33" s="1509"/>
      <c r="ER33" s="1509"/>
      <c r="ES33" s="1509"/>
      <c r="ET33" s="1509"/>
      <c r="EU33" s="1509"/>
      <c r="EV33" s="1509" t="str">
        <f>MID(SUVAHAVUJ!AG119,2,1)</f>
        <v xml:space="preserve"> </v>
      </c>
      <c r="EW33" s="1509"/>
      <c r="EX33" s="1509"/>
      <c r="EY33" s="1509"/>
      <c r="EZ33" s="1509"/>
      <c r="FA33" s="1509" t="str">
        <f>MID(SUVAHAVUJ!AG119,3,1)</f>
        <v xml:space="preserve"> </v>
      </c>
      <c r="FB33" s="1509"/>
      <c r="FC33" s="1509"/>
      <c r="FD33" s="1509"/>
      <c r="FE33" s="1509"/>
      <c r="FF33" s="1509"/>
      <c r="FG33" s="1509" t="str">
        <f>MID(SUVAHAVUJ!AG119,4,1)</f>
        <v xml:space="preserve"> </v>
      </c>
      <c r="FH33" s="1509"/>
      <c r="FI33" s="1509"/>
      <c r="FJ33" s="1509"/>
      <c r="FK33" s="1509"/>
      <c r="FL33" s="1516" t="str">
        <f>MID(SUVAHAVUJ!AG119,5,1)</f>
        <v xml:space="preserve"> </v>
      </c>
      <c r="FM33" s="1516"/>
      <c r="FN33" s="1516"/>
      <c r="FO33" s="1516"/>
      <c r="FP33" s="1516"/>
      <c r="FQ33" s="1516"/>
      <c r="FR33" s="1516" t="str">
        <f>MID(SUVAHAVUJ!AG119,6,1)</f>
        <v xml:space="preserve"> </v>
      </c>
      <c r="FS33" s="1516"/>
      <c r="FT33" s="1516"/>
      <c r="FU33" s="1516"/>
      <c r="FV33" s="1516"/>
      <c r="FW33" s="1556" t="str">
        <f>MID(SUVAHAVUJ!AG119,7,1)</f>
        <v xml:space="preserve"> </v>
      </c>
      <c r="FX33" s="1556"/>
      <c r="FY33" s="1556"/>
      <c r="FZ33" s="1556"/>
      <c r="GA33" s="1556"/>
      <c r="GB33" s="1556"/>
      <c r="GC33" s="1556" t="str">
        <f>MID(SUVAHAVUJ!AG119,8,1)</f>
        <v xml:space="preserve"> </v>
      </c>
      <c r="GD33" s="1556"/>
      <c r="GE33" s="1556"/>
      <c r="GF33" s="1556"/>
      <c r="GG33" s="1556"/>
      <c r="GH33" s="1556" t="str">
        <f>MID(SUVAHAVUJ!AG119,9,1)</f>
        <v xml:space="preserve"> </v>
      </c>
      <c r="GI33" s="1556"/>
      <c r="GJ33" s="1556"/>
      <c r="GK33" s="1556"/>
      <c r="GL33" s="1556"/>
      <c r="GM33" s="1556"/>
      <c r="GN33" s="1556" t="str">
        <f>MID(SUVAHAVUJ!AG119,10,1)</f>
        <v xml:space="preserve"> </v>
      </c>
      <c r="GO33" s="1556"/>
      <c r="GP33" s="1556"/>
      <c r="GQ33" s="1556"/>
      <c r="GR33" s="1556"/>
      <c r="GS33" s="1556" t="str">
        <f>MID(SUVAHAVUJ!AG119,11,1)</f>
        <v>0</v>
      </c>
      <c r="GT33" s="1556"/>
      <c r="GU33" s="1556"/>
      <c r="GV33" s="1556"/>
      <c r="GW33" s="1557"/>
    </row>
    <row r="34" spans="1:205" ht="12.75" customHeight="1" thickBot="1">
      <c r="A34" s="712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691"/>
      <c r="GQ34" s="700"/>
      <c r="GR34" s="700"/>
      <c r="GS34" s="700"/>
      <c r="GT34" s="700"/>
      <c r="GU34" s="700"/>
      <c r="GV34" s="700"/>
      <c r="GW34" s="70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33">
    <mergeCell ref="J2:AJ2"/>
    <mergeCell ref="AK2:AR2"/>
    <mergeCell ref="AT2:CS2"/>
    <mergeCell ref="CW2:DC2"/>
    <mergeCell ref="DE2:EU2"/>
    <mergeCell ref="EH7:EM7"/>
    <mergeCell ref="EP7:EU7"/>
    <mergeCell ref="EV7:EZ7"/>
    <mergeCell ref="FA7:FF7"/>
    <mergeCell ref="BL4:BQ4"/>
    <mergeCell ref="BR4:BV4"/>
    <mergeCell ref="BW4:CB4"/>
    <mergeCell ref="CC4:CG4"/>
    <mergeCell ref="EY4:FC4"/>
    <mergeCell ref="FD4:FI4"/>
    <mergeCell ref="DF6:DK6"/>
    <mergeCell ref="DL6:DQ6"/>
    <mergeCell ref="DR6:DV6"/>
    <mergeCell ref="DW6:EB6"/>
    <mergeCell ref="B6:K6"/>
    <mergeCell ref="L6:BV6"/>
    <mergeCell ref="BW6:CD6"/>
    <mergeCell ref="CE6:CI6"/>
    <mergeCell ref="CJ6:CO6"/>
    <mergeCell ref="FG7:FK7"/>
    <mergeCell ref="DL7:DQ7"/>
    <mergeCell ref="DR7:DV7"/>
    <mergeCell ref="DW7:EB7"/>
    <mergeCell ref="EC7:EG7"/>
    <mergeCell ref="FG9:FK9"/>
    <mergeCell ref="DL9:DQ9"/>
    <mergeCell ref="DR9:DV9"/>
    <mergeCell ref="DW9:EB9"/>
    <mergeCell ref="EC9:EG9"/>
    <mergeCell ref="EH9:EM9"/>
    <mergeCell ref="EP8:EU8"/>
    <mergeCell ref="EV8:EZ8"/>
    <mergeCell ref="DL8:DQ8"/>
    <mergeCell ref="DR8:DV8"/>
    <mergeCell ref="DW8:EB8"/>
    <mergeCell ref="EC8:EG8"/>
    <mergeCell ref="EH8:EM8"/>
    <mergeCell ref="GH8:GM8"/>
    <mergeCell ref="GN8:GR8"/>
    <mergeCell ref="GS8:GW8"/>
    <mergeCell ref="FA8:FF8"/>
    <mergeCell ref="FG8:FK8"/>
    <mergeCell ref="FL8:FQ8"/>
    <mergeCell ref="FR8:FV8"/>
    <mergeCell ref="FW8:GB8"/>
    <mergeCell ref="GC8:GG8"/>
    <mergeCell ref="EP10:EU10"/>
    <mergeCell ref="EV10:EZ10"/>
    <mergeCell ref="FA10:FF10"/>
    <mergeCell ref="DL10:DQ10"/>
    <mergeCell ref="DR10:DV10"/>
    <mergeCell ref="DW10:EB10"/>
    <mergeCell ref="EC10:EG10"/>
    <mergeCell ref="EP9:EU9"/>
    <mergeCell ref="EV9:EZ9"/>
    <mergeCell ref="FA9:FF9"/>
    <mergeCell ref="EH10:EM10"/>
    <mergeCell ref="FG12:FK12"/>
    <mergeCell ref="FL12:FQ12"/>
    <mergeCell ref="FR12:FV12"/>
    <mergeCell ref="DL12:DQ12"/>
    <mergeCell ref="DR12:DV12"/>
    <mergeCell ref="DW12:EB12"/>
    <mergeCell ref="EC12:EG12"/>
    <mergeCell ref="EP11:EU11"/>
    <mergeCell ref="EV11:EZ11"/>
    <mergeCell ref="FA11:FF11"/>
    <mergeCell ref="FG11:FK11"/>
    <mergeCell ref="DL11:DQ11"/>
    <mergeCell ref="DR11:DV11"/>
    <mergeCell ref="DW11:EB11"/>
    <mergeCell ref="EC11:EG11"/>
    <mergeCell ref="EH11:EM11"/>
    <mergeCell ref="EH12:EM12"/>
    <mergeCell ref="FR14:FV14"/>
    <mergeCell ref="FW14:GB14"/>
    <mergeCell ref="EP14:EU14"/>
    <mergeCell ref="DL14:DQ14"/>
    <mergeCell ref="DR14:DV14"/>
    <mergeCell ref="DW14:EB14"/>
    <mergeCell ref="EC14:EG14"/>
    <mergeCell ref="EC13:EG13"/>
    <mergeCell ref="EH13:EM13"/>
    <mergeCell ref="EP13:EU13"/>
    <mergeCell ref="EV13:EZ13"/>
    <mergeCell ref="FA13:FF13"/>
    <mergeCell ref="FG13:FK13"/>
    <mergeCell ref="DL13:DQ13"/>
    <mergeCell ref="DR13:DV13"/>
    <mergeCell ref="DW13:EB13"/>
    <mergeCell ref="EH14:EM14"/>
    <mergeCell ref="DL17:DQ17"/>
    <mergeCell ref="DR17:DV17"/>
    <mergeCell ref="DW17:EB17"/>
    <mergeCell ref="EC17:EG17"/>
    <mergeCell ref="EH17:EM17"/>
    <mergeCell ref="GH16:GM16"/>
    <mergeCell ref="GN16:GR16"/>
    <mergeCell ref="GS16:GW16"/>
    <mergeCell ref="FA16:FF16"/>
    <mergeCell ref="FG16:FK16"/>
    <mergeCell ref="FL16:FQ16"/>
    <mergeCell ref="FR16:FV16"/>
    <mergeCell ref="FW16:GB16"/>
    <mergeCell ref="GC16:GG16"/>
    <mergeCell ref="EP16:EU16"/>
    <mergeCell ref="EV16:EZ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FG19:FK19"/>
    <mergeCell ref="DL19:DQ19"/>
    <mergeCell ref="DR19:DV19"/>
    <mergeCell ref="DW19:EB19"/>
    <mergeCell ref="EC19:EG19"/>
    <mergeCell ref="EH19:EM19"/>
    <mergeCell ref="EP20:EU20"/>
    <mergeCell ref="EH20:EM20"/>
    <mergeCell ref="EP18:EU18"/>
    <mergeCell ref="EV18:EZ18"/>
    <mergeCell ref="FA18:FF18"/>
    <mergeCell ref="DL18:DQ18"/>
    <mergeCell ref="DR18:DV18"/>
    <mergeCell ref="DW18:EB18"/>
    <mergeCell ref="EC18:EG18"/>
    <mergeCell ref="EH18:EM18"/>
    <mergeCell ref="EV22:EZ22"/>
    <mergeCell ref="FA22:FF22"/>
    <mergeCell ref="FG22:FK22"/>
    <mergeCell ref="FL22:FQ22"/>
    <mergeCell ref="FR22:FV22"/>
    <mergeCell ref="EP22:EU22"/>
    <mergeCell ref="DL22:DQ22"/>
    <mergeCell ref="DR22:DV22"/>
    <mergeCell ref="DW22:EB22"/>
    <mergeCell ref="EC22:EG22"/>
    <mergeCell ref="EC21:EG21"/>
    <mergeCell ref="EH21:EM21"/>
    <mergeCell ref="EP21:EU21"/>
    <mergeCell ref="EV21:EZ21"/>
    <mergeCell ref="FA21:FF21"/>
    <mergeCell ref="FG21:FK21"/>
    <mergeCell ref="DL21:DQ21"/>
    <mergeCell ref="DR21:DV21"/>
    <mergeCell ref="DW21:EB21"/>
    <mergeCell ref="FJ4:FN4"/>
    <mergeCell ref="FO4:FS4"/>
    <mergeCell ref="FT4:GW4"/>
    <mergeCell ref="B5:K5"/>
    <mergeCell ref="L5:BV5"/>
    <mergeCell ref="BW5:CD5"/>
    <mergeCell ref="CE5:EM5"/>
    <mergeCell ref="EN5:GW5"/>
    <mergeCell ref="DR4:DV4"/>
    <mergeCell ref="DW4:EB4"/>
    <mergeCell ref="EC4:EG4"/>
    <mergeCell ref="EH4:EM4"/>
    <mergeCell ref="EN4:ER4"/>
    <mergeCell ref="ES4:EX4"/>
    <mergeCell ref="CH4:CM4"/>
    <mergeCell ref="CN4:CR4"/>
    <mergeCell ref="CS4:CX4"/>
    <mergeCell ref="CY4:DC4"/>
    <mergeCell ref="DD4:DI4"/>
    <mergeCell ref="DL4:DQ4"/>
    <mergeCell ref="BA4:BF4"/>
    <mergeCell ref="BG4:BK4"/>
    <mergeCell ref="CP6:CT6"/>
    <mergeCell ref="GS6:GW6"/>
    <mergeCell ref="B27:K27"/>
    <mergeCell ref="L27:BV27"/>
    <mergeCell ref="BW27:CD27"/>
    <mergeCell ref="CE27:CI27"/>
    <mergeCell ref="CJ27:CO27"/>
    <mergeCell ref="CP27:CT27"/>
    <mergeCell ref="CU27:CZ27"/>
    <mergeCell ref="DA27:DE27"/>
    <mergeCell ref="DF27:DK27"/>
    <mergeCell ref="FL6:FQ6"/>
    <mergeCell ref="FR6:FV6"/>
    <mergeCell ref="FW6:GB6"/>
    <mergeCell ref="GC6:GG6"/>
    <mergeCell ref="GH6:GM6"/>
    <mergeCell ref="GN6:GR6"/>
    <mergeCell ref="EC6:EG6"/>
    <mergeCell ref="EH6:EM6"/>
    <mergeCell ref="EP6:EU6"/>
    <mergeCell ref="EV6:EZ6"/>
    <mergeCell ref="FA6:FF6"/>
    <mergeCell ref="FG6:FK6"/>
    <mergeCell ref="CU6:CZ6"/>
    <mergeCell ref="DA6:DE6"/>
    <mergeCell ref="GS27:GW27"/>
    <mergeCell ref="B28:K28"/>
    <mergeCell ref="L28:BV28"/>
    <mergeCell ref="BW28:CD28"/>
    <mergeCell ref="CE28:CI28"/>
    <mergeCell ref="CJ28:CO28"/>
    <mergeCell ref="CP28:CT28"/>
    <mergeCell ref="EV27:EZ27"/>
    <mergeCell ref="FA27:FF27"/>
    <mergeCell ref="FG27:FK27"/>
    <mergeCell ref="FL27:FQ27"/>
    <mergeCell ref="FR27:FV27"/>
    <mergeCell ref="FW27:GB27"/>
    <mergeCell ref="DL27:DQ27"/>
    <mergeCell ref="DR27:DV27"/>
    <mergeCell ref="DW27:EB27"/>
    <mergeCell ref="EC27:EG27"/>
    <mergeCell ref="EH27:EM27"/>
    <mergeCell ref="EP27:EU27"/>
    <mergeCell ref="CU28:CZ28"/>
    <mergeCell ref="DA28:DE28"/>
    <mergeCell ref="DF28:DK28"/>
    <mergeCell ref="DL28:DQ28"/>
    <mergeCell ref="GC27:GG27"/>
    <mergeCell ref="GH27:GM27"/>
    <mergeCell ref="GN27:GR27"/>
    <mergeCell ref="EH29:EM29"/>
    <mergeCell ref="EP29:EU29"/>
    <mergeCell ref="GS28:GW28"/>
    <mergeCell ref="B29:K29"/>
    <mergeCell ref="L29:BV29"/>
    <mergeCell ref="BW29:CD29"/>
    <mergeCell ref="CE29:CI29"/>
    <mergeCell ref="CJ29:CO29"/>
    <mergeCell ref="CP29:CT29"/>
    <mergeCell ref="CU29:CZ29"/>
    <mergeCell ref="DA29:DE29"/>
    <mergeCell ref="DF29:DK29"/>
    <mergeCell ref="FL28:FQ28"/>
    <mergeCell ref="FR28:FV28"/>
    <mergeCell ref="FW28:GB28"/>
    <mergeCell ref="GC28:GG28"/>
    <mergeCell ref="GH28:GM28"/>
    <mergeCell ref="GN28:GR28"/>
    <mergeCell ref="EC28:EG28"/>
    <mergeCell ref="EH28:EM28"/>
    <mergeCell ref="EP28:EU28"/>
    <mergeCell ref="EV28:EZ28"/>
    <mergeCell ref="FA28:FF28"/>
    <mergeCell ref="FG28:FK28"/>
    <mergeCell ref="DF30:DK30"/>
    <mergeCell ref="DL30:DQ30"/>
    <mergeCell ref="DR30:DV30"/>
    <mergeCell ref="DW30:EB30"/>
    <mergeCell ref="DR28:DV28"/>
    <mergeCell ref="DW28:EB28"/>
    <mergeCell ref="GC29:GG29"/>
    <mergeCell ref="GH29:GM29"/>
    <mergeCell ref="GN29:GR29"/>
    <mergeCell ref="GS29:GW29"/>
    <mergeCell ref="B30:K30"/>
    <mergeCell ref="L30:BV30"/>
    <mergeCell ref="BW30:CD30"/>
    <mergeCell ref="CE30:CI30"/>
    <mergeCell ref="CJ30:CO30"/>
    <mergeCell ref="CP30:CT30"/>
    <mergeCell ref="EV29:EZ29"/>
    <mergeCell ref="FA29:FF29"/>
    <mergeCell ref="FG29:FK29"/>
    <mergeCell ref="FL29:FQ29"/>
    <mergeCell ref="FR29:FV29"/>
    <mergeCell ref="FW29:GB29"/>
    <mergeCell ref="DL29:DQ29"/>
    <mergeCell ref="DR29:DV29"/>
    <mergeCell ref="DW29:EB29"/>
    <mergeCell ref="EC29:EG29"/>
    <mergeCell ref="GS30:GW30"/>
    <mergeCell ref="FL30:FQ30"/>
    <mergeCell ref="FR30:FV30"/>
    <mergeCell ref="FW30:GB30"/>
    <mergeCell ref="B31:K31"/>
    <mergeCell ref="L31:BV31"/>
    <mergeCell ref="BW31:CD31"/>
    <mergeCell ref="CE31:CI31"/>
    <mergeCell ref="CJ31:CO31"/>
    <mergeCell ref="CP31:CT31"/>
    <mergeCell ref="CU31:CZ31"/>
    <mergeCell ref="DA31:DE31"/>
    <mergeCell ref="DF31:DK31"/>
    <mergeCell ref="GC30:GG30"/>
    <mergeCell ref="GH30:GM30"/>
    <mergeCell ref="GN30:GR30"/>
    <mergeCell ref="EC30:EG30"/>
    <mergeCell ref="EH30:EM30"/>
    <mergeCell ref="EP30:EU30"/>
    <mergeCell ref="EV30:EZ30"/>
    <mergeCell ref="FA30:FF30"/>
    <mergeCell ref="FG30:FK30"/>
    <mergeCell ref="CU30:CZ30"/>
    <mergeCell ref="DA30:DE30"/>
    <mergeCell ref="GC31:GG31"/>
    <mergeCell ref="GH31:GM31"/>
    <mergeCell ref="GN31:GR31"/>
    <mergeCell ref="GS31:GW31"/>
    <mergeCell ref="B32:K32"/>
    <mergeCell ref="L32:BV32"/>
    <mergeCell ref="BW32:CD32"/>
    <mergeCell ref="CE32:CI32"/>
    <mergeCell ref="CJ32:CO32"/>
    <mergeCell ref="CP32:CT32"/>
    <mergeCell ref="EV31:EZ31"/>
    <mergeCell ref="FA31:FF31"/>
    <mergeCell ref="FG31:FK31"/>
    <mergeCell ref="FL31:FQ31"/>
    <mergeCell ref="FR31:FV31"/>
    <mergeCell ref="FW31:GB31"/>
    <mergeCell ref="DL31:DQ31"/>
    <mergeCell ref="DR31:DV31"/>
    <mergeCell ref="DW31:EB31"/>
    <mergeCell ref="EC31:EG31"/>
    <mergeCell ref="EH31:EM31"/>
    <mergeCell ref="EP31:EU31"/>
    <mergeCell ref="EC32:EG32"/>
    <mergeCell ref="EH32:EM32"/>
    <mergeCell ref="EP32:EU32"/>
    <mergeCell ref="EV32:EZ32"/>
    <mergeCell ref="FA32:FF32"/>
    <mergeCell ref="FG32:FK32"/>
    <mergeCell ref="CU32:CZ32"/>
    <mergeCell ref="DA32:DE32"/>
    <mergeCell ref="DF32:DK32"/>
    <mergeCell ref="DL32:DQ32"/>
    <mergeCell ref="DR32:DV32"/>
    <mergeCell ref="DW32:EB32"/>
    <mergeCell ref="B33:K33"/>
    <mergeCell ref="L33:BV33"/>
    <mergeCell ref="BW33:CD33"/>
    <mergeCell ref="CE33:CI33"/>
    <mergeCell ref="CJ33:CO33"/>
    <mergeCell ref="CP33:CT33"/>
    <mergeCell ref="CU33:CZ33"/>
    <mergeCell ref="DA33:DE33"/>
    <mergeCell ref="DF33:DK33"/>
    <mergeCell ref="DF7:DK7"/>
    <mergeCell ref="GC33:GG33"/>
    <mergeCell ref="GH33:GM33"/>
    <mergeCell ref="GN33:GR33"/>
    <mergeCell ref="GS33:GW33"/>
    <mergeCell ref="EV33:EZ33"/>
    <mergeCell ref="FA33:FF33"/>
    <mergeCell ref="FG33:FK33"/>
    <mergeCell ref="FL33:FQ33"/>
    <mergeCell ref="FR33:FV33"/>
    <mergeCell ref="FW33:GB33"/>
    <mergeCell ref="DL33:DQ33"/>
    <mergeCell ref="DR33:DV33"/>
    <mergeCell ref="DW33:EB33"/>
    <mergeCell ref="EC33:EG33"/>
    <mergeCell ref="EH33:EM33"/>
    <mergeCell ref="EP33:EU33"/>
    <mergeCell ref="GS32:GW32"/>
    <mergeCell ref="FL32:FQ32"/>
    <mergeCell ref="FR32:FV32"/>
    <mergeCell ref="FW32:GB32"/>
    <mergeCell ref="GC32:GG32"/>
    <mergeCell ref="GH32:GM32"/>
    <mergeCell ref="GN32:GR32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B7:K7"/>
    <mergeCell ref="L7:BV7"/>
    <mergeCell ref="BW7:CD7"/>
    <mergeCell ref="CE7:CI7"/>
    <mergeCell ref="CJ7:CO7"/>
    <mergeCell ref="CP7:CT7"/>
    <mergeCell ref="CU7:CZ7"/>
    <mergeCell ref="DA7:DE7"/>
    <mergeCell ref="B9:K9"/>
    <mergeCell ref="L9:BV9"/>
    <mergeCell ref="BW9:CD9"/>
    <mergeCell ref="CE9:CI9"/>
    <mergeCell ref="CJ9:CO9"/>
    <mergeCell ref="CP9:CT9"/>
    <mergeCell ref="CU9:CZ9"/>
    <mergeCell ref="DA9:DE9"/>
    <mergeCell ref="DF9:DK9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GN10:GR10"/>
    <mergeCell ref="GS10:GW10"/>
    <mergeCell ref="FG10:FK10"/>
    <mergeCell ref="FL10:FQ10"/>
    <mergeCell ref="FR10:FV10"/>
    <mergeCell ref="FW10:GB10"/>
    <mergeCell ref="GC10:GG10"/>
    <mergeCell ref="GH10:GM10"/>
    <mergeCell ref="B11:K11"/>
    <mergeCell ref="L11:BV11"/>
    <mergeCell ref="BW11:CD11"/>
    <mergeCell ref="CE11:CI11"/>
    <mergeCell ref="CJ11:CO11"/>
    <mergeCell ref="CP11:CT11"/>
    <mergeCell ref="CU11:CZ11"/>
    <mergeCell ref="DA11:DE11"/>
    <mergeCell ref="DF11:DK11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B13:K13"/>
    <mergeCell ref="L13:BV13"/>
    <mergeCell ref="BW13:CD13"/>
    <mergeCell ref="CE13:CI13"/>
    <mergeCell ref="CJ13:CO13"/>
    <mergeCell ref="CP13:CT13"/>
    <mergeCell ref="CU13:CZ13"/>
    <mergeCell ref="DA13:DE13"/>
    <mergeCell ref="DF13:DK13"/>
    <mergeCell ref="GS13:GW13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FL13:FQ13"/>
    <mergeCell ref="FR13:FV13"/>
    <mergeCell ref="FW13:GB13"/>
    <mergeCell ref="GC13:GG13"/>
    <mergeCell ref="GH13:GM13"/>
    <mergeCell ref="GN13:GR13"/>
    <mergeCell ref="GC14:GG14"/>
    <mergeCell ref="GH14:GM14"/>
    <mergeCell ref="GN14:GR14"/>
    <mergeCell ref="GS14:GW14"/>
    <mergeCell ref="EV14:EZ14"/>
    <mergeCell ref="FA14:FF14"/>
    <mergeCell ref="FG14:FK14"/>
    <mergeCell ref="FL14:FQ14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P15:EU15"/>
    <mergeCell ref="EV15:EZ15"/>
    <mergeCell ref="FA15:FF15"/>
    <mergeCell ref="B15:K15"/>
    <mergeCell ref="L15:BV15"/>
    <mergeCell ref="BW15:CD15"/>
    <mergeCell ref="CE15:CI15"/>
    <mergeCell ref="CJ15:CO15"/>
    <mergeCell ref="FG15:FK15"/>
    <mergeCell ref="EH16:EM16"/>
    <mergeCell ref="B17:K17"/>
    <mergeCell ref="L17:BV17"/>
    <mergeCell ref="BW17:CD17"/>
    <mergeCell ref="CE17:CI17"/>
    <mergeCell ref="CJ17:CO17"/>
    <mergeCell ref="CP17:CT17"/>
    <mergeCell ref="CU17:CZ17"/>
    <mergeCell ref="DA17:DE17"/>
    <mergeCell ref="DF17:DK17"/>
    <mergeCell ref="EH15:EM15"/>
    <mergeCell ref="DL15:DQ15"/>
    <mergeCell ref="DR15:DV15"/>
    <mergeCell ref="DW15:EB15"/>
    <mergeCell ref="EC15:EG15"/>
    <mergeCell ref="CP15:CT15"/>
    <mergeCell ref="CU15:CZ15"/>
    <mergeCell ref="DA15:DE15"/>
    <mergeCell ref="DF15:DK15"/>
    <mergeCell ref="EP17:EU17"/>
    <mergeCell ref="EV17:EZ17"/>
    <mergeCell ref="FA17:FF17"/>
    <mergeCell ref="FG17:FK17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GC17:GG17"/>
    <mergeCell ref="GH17:GM17"/>
    <mergeCell ref="GN17:GR17"/>
    <mergeCell ref="GN18:GR18"/>
    <mergeCell ref="GS18:GW18"/>
    <mergeCell ref="FG18:FK18"/>
    <mergeCell ref="FL18:FQ18"/>
    <mergeCell ref="FR18:FV18"/>
    <mergeCell ref="FW18:GB18"/>
    <mergeCell ref="GC18:GG18"/>
    <mergeCell ref="GH18:GM18"/>
    <mergeCell ref="GH20:GM20"/>
    <mergeCell ref="GN20:GR20"/>
    <mergeCell ref="GS20:GW20"/>
    <mergeCell ref="EV20:EZ20"/>
    <mergeCell ref="FA20:FF20"/>
    <mergeCell ref="FG20:FK20"/>
    <mergeCell ref="B19:K19"/>
    <mergeCell ref="L19:BV19"/>
    <mergeCell ref="BW19:CD19"/>
    <mergeCell ref="CE19:CI19"/>
    <mergeCell ref="CJ19:CO19"/>
    <mergeCell ref="CP19:CT19"/>
    <mergeCell ref="CU19:CZ19"/>
    <mergeCell ref="DA19:DE19"/>
    <mergeCell ref="DF19:DK19"/>
    <mergeCell ref="FL20:FQ20"/>
    <mergeCell ref="FR20:FV20"/>
    <mergeCell ref="DL20:DQ20"/>
    <mergeCell ref="DR20:DV20"/>
    <mergeCell ref="DW20:EB20"/>
    <mergeCell ref="EC20:EG20"/>
    <mergeCell ref="EP19:EU19"/>
    <mergeCell ref="EV19:EZ19"/>
    <mergeCell ref="FA19:FF19"/>
    <mergeCell ref="CE21:CI21"/>
    <mergeCell ref="CJ21:CO21"/>
    <mergeCell ref="CP21:CT21"/>
    <mergeCell ref="CU21:CZ21"/>
    <mergeCell ref="DA21:DE21"/>
    <mergeCell ref="DF21:DK21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FW20:GB20"/>
    <mergeCell ref="GC20:GG20"/>
    <mergeCell ref="GS21:GW21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FL21:FQ21"/>
    <mergeCell ref="FR21:FV21"/>
    <mergeCell ref="FW21:GB21"/>
    <mergeCell ref="GC21:GG21"/>
    <mergeCell ref="GH21:GM21"/>
    <mergeCell ref="GN21:GR21"/>
    <mergeCell ref="GC22:GG22"/>
    <mergeCell ref="GH22:GM22"/>
    <mergeCell ref="GN22:GR22"/>
    <mergeCell ref="GS22:GW22"/>
    <mergeCell ref="FW22:GB22"/>
    <mergeCell ref="B21:K21"/>
    <mergeCell ref="L21:BV21"/>
    <mergeCell ref="BW21:CD21"/>
    <mergeCell ref="EH23:EM23"/>
    <mergeCell ref="EP23:EU23"/>
    <mergeCell ref="EH22:EM22"/>
    <mergeCell ref="B23:K23"/>
    <mergeCell ref="L23:BV23"/>
    <mergeCell ref="BW23:CD23"/>
    <mergeCell ref="CE23:CI23"/>
    <mergeCell ref="CJ23:CO23"/>
    <mergeCell ref="CP23:CT23"/>
    <mergeCell ref="CU23:CZ23"/>
    <mergeCell ref="DA23:DE23"/>
    <mergeCell ref="DF23:DK23"/>
    <mergeCell ref="DF24:DK24"/>
    <mergeCell ref="DL24:DQ24"/>
    <mergeCell ref="DR24:DV24"/>
    <mergeCell ref="DW24:EB24"/>
    <mergeCell ref="GC23:GG23"/>
    <mergeCell ref="GH23:GM23"/>
    <mergeCell ref="GN23:GR23"/>
    <mergeCell ref="GS23:GW23"/>
    <mergeCell ref="B24:K24"/>
    <mergeCell ref="L24:BV24"/>
    <mergeCell ref="BW24:CD24"/>
    <mergeCell ref="CE24:CI24"/>
    <mergeCell ref="CJ24:CO24"/>
    <mergeCell ref="CP24:CT24"/>
    <mergeCell ref="EV23:EZ23"/>
    <mergeCell ref="FA23:FF23"/>
    <mergeCell ref="FG23:FK23"/>
    <mergeCell ref="FL23:FQ23"/>
    <mergeCell ref="FR23:FV23"/>
    <mergeCell ref="FW23:GB23"/>
    <mergeCell ref="DL23:DQ23"/>
    <mergeCell ref="DR23:DV23"/>
    <mergeCell ref="DW23:EB23"/>
    <mergeCell ref="EC23:EG23"/>
    <mergeCell ref="GS24:GW24"/>
    <mergeCell ref="B25:K25"/>
    <mergeCell ref="L25:BV25"/>
    <mergeCell ref="BW25:CD25"/>
    <mergeCell ref="CE25:CI25"/>
    <mergeCell ref="CJ25:CO25"/>
    <mergeCell ref="CP25:CT25"/>
    <mergeCell ref="CU25:CZ25"/>
    <mergeCell ref="DA25:DE25"/>
    <mergeCell ref="DF25:DK25"/>
    <mergeCell ref="FL24:FQ24"/>
    <mergeCell ref="FR24:FV24"/>
    <mergeCell ref="FW24:GB24"/>
    <mergeCell ref="GC24:GG24"/>
    <mergeCell ref="GH24:GM24"/>
    <mergeCell ref="GN24:GR24"/>
    <mergeCell ref="EC24:EG24"/>
    <mergeCell ref="EH24:EM24"/>
    <mergeCell ref="EP24:EU24"/>
    <mergeCell ref="EV24:EZ24"/>
    <mergeCell ref="FA24:FF24"/>
    <mergeCell ref="FG24:FK24"/>
    <mergeCell ref="CU24:CZ24"/>
    <mergeCell ref="DA24:DE24"/>
    <mergeCell ref="B26:K26"/>
    <mergeCell ref="L26:BV26"/>
    <mergeCell ref="BW26:CD26"/>
    <mergeCell ref="CE26:CI26"/>
    <mergeCell ref="CJ26:CO26"/>
    <mergeCell ref="CP26:CT26"/>
    <mergeCell ref="EV25:EZ25"/>
    <mergeCell ref="FA25:FF25"/>
    <mergeCell ref="FG25:FK25"/>
    <mergeCell ref="DL25:DQ25"/>
    <mergeCell ref="DR25:DV25"/>
    <mergeCell ref="DW25:EB25"/>
    <mergeCell ref="EC25:EG25"/>
    <mergeCell ref="EH25:EM25"/>
    <mergeCell ref="EP25:EU25"/>
    <mergeCell ref="CU26:CZ26"/>
    <mergeCell ref="DA26:DE26"/>
    <mergeCell ref="DF26:DK26"/>
    <mergeCell ref="DL26:DQ26"/>
    <mergeCell ref="DR26:DV26"/>
    <mergeCell ref="DW26:EB26"/>
    <mergeCell ref="EC26:EG26"/>
    <mergeCell ref="EH26:EM26"/>
    <mergeCell ref="EP26:EU26"/>
    <mergeCell ref="EV26:EZ26"/>
    <mergeCell ref="FA26:FF26"/>
    <mergeCell ref="FG26:FK26"/>
    <mergeCell ref="GS25:GW25"/>
    <mergeCell ref="FL25:FQ25"/>
    <mergeCell ref="FR25:FV25"/>
    <mergeCell ref="FW25:GB25"/>
    <mergeCell ref="GC25:GG25"/>
    <mergeCell ref="GH25:GM25"/>
    <mergeCell ref="GN25:GR25"/>
    <mergeCell ref="GS26:GW26"/>
    <mergeCell ref="FL26:FQ26"/>
    <mergeCell ref="FR26:FV26"/>
    <mergeCell ref="FW26:GB26"/>
    <mergeCell ref="GC26:GG26"/>
    <mergeCell ref="GH26:GM26"/>
    <mergeCell ref="GN26:GR26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topLeftCell="A7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482" t="s">
        <v>3470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customHeight="1" thickBo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ht="25.5" customHeight="1">
      <c r="B5" s="1583" t="s">
        <v>3425</v>
      </c>
      <c r="C5" s="1584"/>
      <c r="D5" s="1584"/>
      <c r="E5" s="1584"/>
      <c r="F5" s="1584"/>
      <c r="G5" s="1584"/>
      <c r="H5" s="1584"/>
      <c r="I5" s="1584"/>
      <c r="J5" s="1584"/>
      <c r="K5" s="1585"/>
      <c r="L5" s="1586" t="s">
        <v>3427</v>
      </c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7"/>
      <c r="Z5" s="1587"/>
      <c r="AA5" s="1587"/>
      <c r="AB5" s="1587"/>
      <c r="AC5" s="1587"/>
      <c r="AD5" s="1587"/>
      <c r="AE5" s="1587"/>
      <c r="AF5" s="1587"/>
      <c r="AG5" s="1587"/>
      <c r="AH5" s="1587"/>
      <c r="AI5" s="1587"/>
      <c r="AJ5" s="1587"/>
      <c r="AK5" s="1587"/>
      <c r="AL5" s="1587"/>
      <c r="AM5" s="1587"/>
      <c r="AN5" s="1587"/>
      <c r="AO5" s="1587"/>
      <c r="AP5" s="1587"/>
      <c r="AQ5" s="1587"/>
      <c r="AR5" s="1587"/>
      <c r="AS5" s="1587"/>
      <c r="AT5" s="1587"/>
      <c r="AU5" s="1587"/>
      <c r="AV5" s="1587"/>
      <c r="AW5" s="1587"/>
      <c r="AX5" s="1587"/>
      <c r="AY5" s="1587"/>
      <c r="AZ5" s="1587"/>
      <c r="BA5" s="1587"/>
      <c r="BB5" s="1587"/>
      <c r="BC5" s="1587"/>
      <c r="BD5" s="1587"/>
      <c r="BE5" s="1587"/>
      <c r="BF5" s="1587"/>
      <c r="BG5" s="1587"/>
      <c r="BH5" s="1587"/>
      <c r="BI5" s="1587"/>
      <c r="BJ5" s="1587"/>
      <c r="BK5" s="1587"/>
      <c r="BL5" s="1587"/>
      <c r="BM5" s="1587"/>
      <c r="BN5" s="1587"/>
      <c r="BO5" s="1587"/>
      <c r="BP5" s="1587"/>
      <c r="BQ5" s="1587"/>
      <c r="BR5" s="1587"/>
      <c r="BS5" s="1587"/>
      <c r="BT5" s="1587"/>
      <c r="BU5" s="1587"/>
      <c r="BV5" s="1588"/>
      <c r="BW5" s="1589" t="s">
        <v>3426</v>
      </c>
      <c r="BX5" s="1590"/>
      <c r="BY5" s="1590"/>
      <c r="BZ5" s="1590"/>
      <c r="CA5" s="1590"/>
      <c r="CB5" s="1590"/>
      <c r="CC5" s="1590"/>
      <c r="CD5" s="1591"/>
      <c r="CE5" s="1592" t="s">
        <v>3418</v>
      </c>
      <c r="CF5" s="1593"/>
      <c r="CG5" s="1593"/>
      <c r="CH5" s="1593"/>
      <c r="CI5" s="1593"/>
      <c r="CJ5" s="1593"/>
      <c r="CK5" s="1593"/>
      <c r="CL5" s="1593"/>
      <c r="CM5" s="1593"/>
      <c r="CN5" s="1593"/>
      <c r="CO5" s="1593"/>
      <c r="CP5" s="1593"/>
      <c r="CQ5" s="1593"/>
      <c r="CR5" s="1593"/>
      <c r="CS5" s="1593"/>
      <c r="CT5" s="1593"/>
      <c r="CU5" s="1593"/>
      <c r="CV5" s="1593"/>
      <c r="CW5" s="1593"/>
      <c r="CX5" s="1593"/>
      <c r="CY5" s="1593"/>
      <c r="CZ5" s="1593"/>
      <c r="DA5" s="1593"/>
      <c r="DB5" s="1593"/>
      <c r="DC5" s="1593"/>
      <c r="DD5" s="1593"/>
      <c r="DE5" s="1593"/>
      <c r="DF5" s="1593"/>
      <c r="DG5" s="1593"/>
      <c r="DH5" s="1593"/>
      <c r="DI5" s="1593"/>
      <c r="DJ5" s="1593"/>
      <c r="DK5" s="1593"/>
      <c r="DL5" s="1593"/>
      <c r="DM5" s="1593"/>
      <c r="DN5" s="1593"/>
      <c r="DO5" s="1593"/>
      <c r="DP5" s="1593"/>
      <c r="DQ5" s="1593"/>
      <c r="DR5" s="1593"/>
      <c r="DS5" s="1593"/>
      <c r="DT5" s="1593"/>
      <c r="DU5" s="1593"/>
      <c r="DV5" s="1593"/>
      <c r="DW5" s="1593"/>
      <c r="DX5" s="1593"/>
      <c r="DY5" s="1593"/>
      <c r="DZ5" s="1593"/>
      <c r="EA5" s="1593"/>
      <c r="EB5" s="1593"/>
      <c r="EC5" s="1593"/>
      <c r="ED5" s="1593"/>
      <c r="EE5" s="1593"/>
      <c r="EF5" s="1593"/>
      <c r="EG5" s="1593"/>
      <c r="EH5" s="1593"/>
      <c r="EI5" s="1593"/>
      <c r="EJ5" s="1593"/>
      <c r="EK5" s="1593"/>
      <c r="EL5" s="1593"/>
      <c r="EM5" s="1594"/>
      <c r="EN5" s="1595" t="s">
        <v>3428</v>
      </c>
      <c r="EO5" s="1596"/>
      <c r="EP5" s="1596"/>
      <c r="EQ5" s="1596"/>
      <c r="ER5" s="1596"/>
      <c r="ES5" s="1596"/>
      <c r="ET5" s="1596"/>
      <c r="EU5" s="1596"/>
      <c r="EV5" s="1596"/>
      <c r="EW5" s="1596"/>
      <c r="EX5" s="1596"/>
      <c r="EY5" s="1596"/>
      <c r="EZ5" s="1596"/>
      <c r="FA5" s="1596"/>
      <c r="FB5" s="1596"/>
      <c r="FC5" s="1596"/>
      <c r="FD5" s="1596"/>
      <c r="FE5" s="1596"/>
      <c r="FF5" s="1596"/>
      <c r="FG5" s="1596"/>
      <c r="FH5" s="1596"/>
      <c r="FI5" s="1596"/>
      <c r="FJ5" s="1596"/>
      <c r="FK5" s="1596"/>
      <c r="FL5" s="1596"/>
      <c r="FM5" s="1596"/>
      <c r="FN5" s="1596"/>
      <c r="FO5" s="1596"/>
      <c r="FP5" s="1596"/>
      <c r="FQ5" s="1596"/>
      <c r="FR5" s="1596"/>
      <c r="FS5" s="1596"/>
      <c r="FT5" s="1596"/>
      <c r="FU5" s="1596"/>
      <c r="FV5" s="1596"/>
      <c r="FW5" s="1596"/>
      <c r="FX5" s="1596"/>
      <c r="FY5" s="1596"/>
      <c r="FZ5" s="1596"/>
      <c r="GA5" s="1596"/>
      <c r="GB5" s="1596"/>
      <c r="GC5" s="1596"/>
      <c r="GD5" s="1596"/>
      <c r="GE5" s="1596"/>
      <c r="GF5" s="1596"/>
      <c r="GG5" s="1596"/>
      <c r="GH5" s="1596"/>
      <c r="GI5" s="1596"/>
      <c r="GJ5" s="1596"/>
      <c r="GK5" s="1596"/>
      <c r="GL5" s="1596"/>
      <c r="GM5" s="1596"/>
      <c r="GN5" s="1596"/>
      <c r="GO5" s="1596"/>
      <c r="GP5" s="1596"/>
      <c r="GQ5" s="1596"/>
      <c r="GR5" s="1596"/>
      <c r="GS5" s="1596"/>
      <c r="GT5" s="1596"/>
      <c r="GU5" s="1596"/>
      <c r="GV5" s="1596"/>
      <c r="GW5" s="1597"/>
    </row>
    <row r="6" spans="2:205" s="691" customFormat="1" ht="24" customHeight="1">
      <c r="B6" s="1657" t="s">
        <v>2616</v>
      </c>
      <c r="C6" s="1658"/>
      <c r="D6" s="1658"/>
      <c r="E6" s="1658"/>
      <c r="F6" s="1658"/>
      <c r="G6" s="1658"/>
      <c r="H6" s="1658"/>
      <c r="I6" s="1658"/>
      <c r="J6" s="1658"/>
      <c r="K6" s="1659"/>
      <c r="L6" s="1662" t="s">
        <v>2353</v>
      </c>
      <c r="M6" s="1663"/>
      <c r="N6" s="1663"/>
      <c r="O6" s="1663"/>
      <c r="P6" s="1663"/>
      <c r="Q6" s="1663"/>
      <c r="R6" s="1663"/>
      <c r="S6" s="1663"/>
      <c r="T6" s="1663"/>
      <c r="U6" s="1663"/>
      <c r="V6" s="1663"/>
      <c r="W6" s="1663"/>
      <c r="X6" s="1663"/>
      <c r="Y6" s="1663"/>
      <c r="Z6" s="1663"/>
      <c r="AA6" s="1663"/>
      <c r="AB6" s="1663"/>
      <c r="AC6" s="1663"/>
      <c r="AD6" s="1663"/>
      <c r="AE6" s="1663"/>
      <c r="AF6" s="1663"/>
      <c r="AG6" s="1663"/>
      <c r="AH6" s="1663"/>
      <c r="AI6" s="1663"/>
      <c r="AJ6" s="1663"/>
      <c r="AK6" s="1663"/>
      <c r="AL6" s="1663"/>
      <c r="AM6" s="1663"/>
      <c r="AN6" s="1663"/>
      <c r="AO6" s="1663"/>
      <c r="AP6" s="1663"/>
      <c r="AQ6" s="1663"/>
      <c r="AR6" s="1663"/>
      <c r="AS6" s="1663"/>
      <c r="AT6" s="1663"/>
      <c r="AU6" s="1663"/>
      <c r="AV6" s="1663"/>
      <c r="AW6" s="1663"/>
      <c r="AX6" s="1663"/>
      <c r="AY6" s="1663"/>
      <c r="AZ6" s="1663"/>
      <c r="BA6" s="1663"/>
      <c r="BB6" s="1663"/>
      <c r="BC6" s="1663"/>
      <c r="BD6" s="1663"/>
      <c r="BE6" s="1663"/>
      <c r="BF6" s="1663"/>
      <c r="BG6" s="1663"/>
      <c r="BH6" s="1663"/>
      <c r="BI6" s="1663"/>
      <c r="BJ6" s="1663"/>
      <c r="BK6" s="1663"/>
      <c r="BL6" s="1663"/>
      <c r="BM6" s="1663"/>
      <c r="BN6" s="1663"/>
      <c r="BO6" s="1663"/>
      <c r="BP6" s="1663"/>
      <c r="BQ6" s="1663"/>
      <c r="BR6" s="1663"/>
      <c r="BS6" s="1663"/>
      <c r="BT6" s="1663"/>
      <c r="BU6" s="1663"/>
      <c r="BV6" s="1663"/>
      <c r="BW6" s="1580" t="s">
        <v>891</v>
      </c>
      <c r="BX6" s="1581"/>
      <c r="BY6" s="1581"/>
      <c r="BZ6" s="1581"/>
      <c r="CA6" s="1581"/>
      <c r="CB6" s="1581"/>
      <c r="CC6" s="1581"/>
      <c r="CD6" s="1582"/>
      <c r="CE6" s="1509" t="str">
        <f>MID(SUVAHAVUJ!AF120,1,1)</f>
        <v xml:space="preserve"> </v>
      </c>
      <c r="CF6" s="1509"/>
      <c r="CG6" s="1509"/>
      <c r="CH6" s="1509"/>
      <c r="CI6" s="1509"/>
      <c r="CJ6" s="1509" t="str">
        <f>MID(SUVAHAVUJ!AF120,2,1)</f>
        <v xml:space="preserve"> </v>
      </c>
      <c r="CK6" s="1509"/>
      <c r="CL6" s="1509"/>
      <c r="CM6" s="1509"/>
      <c r="CN6" s="1509"/>
      <c r="CO6" s="1509"/>
      <c r="CP6" s="1509" t="str">
        <f>MID(SUVAHAVUJ!AF120,3,1)</f>
        <v xml:space="preserve"> </v>
      </c>
      <c r="CQ6" s="1509"/>
      <c r="CR6" s="1509"/>
      <c r="CS6" s="1509"/>
      <c r="CT6" s="1509"/>
      <c r="CU6" s="1509" t="str">
        <f>MID(SUVAHAVUJ!AF120,4,1)</f>
        <v xml:space="preserve"> </v>
      </c>
      <c r="CV6" s="1509"/>
      <c r="CW6" s="1509"/>
      <c r="CX6" s="1509"/>
      <c r="CY6" s="1509"/>
      <c r="CZ6" s="1509"/>
      <c r="DA6" s="1509" t="str">
        <f>MID(SUVAHAVUJ!AF120,5,1)</f>
        <v xml:space="preserve"> </v>
      </c>
      <c r="DB6" s="1509"/>
      <c r="DC6" s="1509"/>
      <c r="DD6" s="1509"/>
      <c r="DE6" s="1509"/>
      <c r="DF6" s="1509" t="str">
        <f>MID(SUVAHAVUJ!AF120,6,1)</f>
        <v xml:space="preserve"> </v>
      </c>
      <c r="DG6" s="1509"/>
      <c r="DH6" s="1509"/>
      <c r="DI6" s="1509"/>
      <c r="DJ6" s="1509"/>
      <c r="DK6" s="1509"/>
      <c r="DL6" s="1509" t="str">
        <f>MID(SUVAHAVUJ!AF120,7,1)</f>
        <v xml:space="preserve"> </v>
      </c>
      <c r="DM6" s="1509"/>
      <c r="DN6" s="1509"/>
      <c r="DO6" s="1509"/>
      <c r="DP6" s="1509"/>
      <c r="DQ6" s="1509"/>
      <c r="DR6" s="1509" t="str">
        <f>MID(SUVAHAVUJ!AF120,8,1)</f>
        <v xml:space="preserve"> </v>
      </c>
      <c r="DS6" s="1509"/>
      <c r="DT6" s="1509"/>
      <c r="DU6" s="1509"/>
      <c r="DV6" s="1509"/>
      <c r="DW6" s="1558" t="str">
        <f>MID(SUVAHAVUJ!AF120,9,1)</f>
        <v xml:space="preserve"> </v>
      </c>
      <c r="DX6" s="1558"/>
      <c r="DY6" s="1558"/>
      <c r="DZ6" s="1558"/>
      <c r="EA6" s="1558"/>
      <c r="EB6" s="1558"/>
      <c r="EC6" s="1558" t="str">
        <f>MID(SUVAHAVUJ!AF120,10,1)</f>
        <v xml:space="preserve"> </v>
      </c>
      <c r="ED6" s="1558"/>
      <c r="EE6" s="1558"/>
      <c r="EF6" s="1558"/>
      <c r="EG6" s="1558"/>
      <c r="EH6" s="1509" t="str">
        <f>MID(SUVAHAVUJ!AF120,11,1)</f>
        <v>0</v>
      </c>
      <c r="EI6" s="1509"/>
      <c r="EJ6" s="1509"/>
      <c r="EK6" s="1509"/>
      <c r="EL6" s="1509"/>
      <c r="EM6" s="1525"/>
      <c r="EN6" s="711"/>
      <c r="EO6" s="708"/>
      <c r="EP6" s="1509" t="str">
        <f>MID(SUVAHAVUJ!AG120,1,1)</f>
        <v xml:space="preserve"> </v>
      </c>
      <c r="EQ6" s="1509"/>
      <c r="ER6" s="1509"/>
      <c r="ES6" s="1509"/>
      <c r="ET6" s="1509"/>
      <c r="EU6" s="1509"/>
      <c r="EV6" s="1509" t="str">
        <f>MID(SUVAHAVUJ!AG120,2,1)</f>
        <v xml:space="preserve"> </v>
      </c>
      <c r="EW6" s="1509"/>
      <c r="EX6" s="1509"/>
      <c r="EY6" s="1509"/>
      <c r="EZ6" s="1509"/>
      <c r="FA6" s="1509" t="str">
        <f>MID(SUVAHAVUJ!AG120,3,1)</f>
        <v xml:space="preserve"> </v>
      </c>
      <c r="FB6" s="1509"/>
      <c r="FC6" s="1509"/>
      <c r="FD6" s="1509"/>
      <c r="FE6" s="1509"/>
      <c r="FF6" s="1509"/>
      <c r="FG6" s="1509" t="str">
        <f>MID(SUVAHAVUJ!AG120,4,1)</f>
        <v xml:space="preserve"> </v>
      </c>
      <c r="FH6" s="1509"/>
      <c r="FI6" s="1509"/>
      <c r="FJ6" s="1509"/>
      <c r="FK6" s="1509"/>
      <c r="FL6" s="1516" t="str">
        <f>MID(SUVAHAVUJ!AG120,5,1)</f>
        <v xml:space="preserve"> </v>
      </c>
      <c r="FM6" s="1516"/>
      <c r="FN6" s="1516"/>
      <c r="FO6" s="1516"/>
      <c r="FP6" s="1516"/>
      <c r="FQ6" s="1516"/>
      <c r="FR6" s="1516" t="str">
        <f>MID(SUVAHAVUJ!AG120,6,1)</f>
        <v xml:space="preserve"> </v>
      </c>
      <c r="FS6" s="1516"/>
      <c r="FT6" s="1516"/>
      <c r="FU6" s="1516"/>
      <c r="FV6" s="1516"/>
      <c r="FW6" s="1556" t="str">
        <f>MID(SUVAHAVUJ!AG120,7,1)</f>
        <v xml:space="preserve"> </v>
      </c>
      <c r="FX6" s="1556"/>
      <c r="FY6" s="1556"/>
      <c r="FZ6" s="1556"/>
      <c r="GA6" s="1556"/>
      <c r="GB6" s="1556"/>
      <c r="GC6" s="1556" t="str">
        <f>MID(SUVAHAVUJ!AG120,8,1)</f>
        <v xml:space="preserve"> </v>
      </c>
      <c r="GD6" s="1556"/>
      <c r="GE6" s="1556"/>
      <c r="GF6" s="1556"/>
      <c r="GG6" s="1556"/>
      <c r="GH6" s="1556" t="str">
        <f>MID(SUVAHAVUJ!AG120,9,1)</f>
        <v xml:space="preserve"> </v>
      </c>
      <c r="GI6" s="1556"/>
      <c r="GJ6" s="1556"/>
      <c r="GK6" s="1556"/>
      <c r="GL6" s="1556"/>
      <c r="GM6" s="1556"/>
      <c r="GN6" s="1556" t="str">
        <f>MID(SUVAHAVUJ!AG120,10,1)</f>
        <v xml:space="preserve"> </v>
      </c>
      <c r="GO6" s="1556"/>
      <c r="GP6" s="1556"/>
      <c r="GQ6" s="1556"/>
      <c r="GR6" s="1556"/>
      <c r="GS6" s="1556" t="str">
        <f>MID(SUVAHAVUJ!AG120,11,1)</f>
        <v>0</v>
      </c>
      <c r="GT6" s="1556"/>
      <c r="GU6" s="1556"/>
      <c r="GV6" s="1556"/>
      <c r="GW6" s="1557"/>
    </row>
    <row r="7" spans="2:205" ht="24" customHeight="1">
      <c r="B7" s="1567" t="s">
        <v>2619</v>
      </c>
      <c r="C7" s="1568"/>
      <c r="D7" s="1568"/>
      <c r="E7" s="1568"/>
      <c r="F7" s="1568"/>
      <c r="G7" s="1568"/>
      <c r="H7" s="1568"/>
      <c r="I7" s="1568"/>
      <c r="J7" s="1568"/>
      <c r="K7" s="1569"/>
      <c r="L7" s="1660" t="s">
        <v>3450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572" t="s">
        <v>404</v>
      </c>
      <c r="BX7" s="1573"/>
      <c r="BY7" s="1573"/>
      <c r="BZ7" s="1573"/>
      <c r="CA7" s="1573"/>
      <c r="CB7" s="1573"/>
      <c r="CC7" s="1573"/>
      <c r="CD7" s="1574"/>
      <c r="CE7" s="1509" t="str">
        <f>MID(SUVAHAVUJ!AF121,1,1)</f>
        <v xml:space="preserve"> </v>
      </c>
      <c r="CF7" s="1509"/>
      <c r="CG7" s="1509"/>
      <c r="CH7" s="1509"/>
      <c r="CI7" s="1509"/>
      <c r="CJ7" s="1509" t="str">
        <f>MID(SUVAHAVUJ!AF121,2,1)</f>
        <v xml:space="preserve"> </v>
      </c>
      <c r="CK7" s="1509"/>
      <c r="CL7" s="1509"/>
      <c r="CM7" s="1509"/>
      <c r="CN7" s="1509"/>
      <c r="CO7" s="1509"/>
      <c r="CP7" s="1509" t="str">
        <f>MID(SUVAHAVUJ!AF121,3,1)</f>
        <v xml:space="preserve"> </v>
      </c>
      <c r="CQ7" s="1509"/>
      <c r="CR7" s="1509"/>
      <c r="CS7" s="1509"/>
      <c r="CT7" s="1509"/>
      <c r="CU7" s="1509" t="str">
        <f>MID(SUVAHAVUJ!AF121,4,1)</f>
        <v xml:space="preserve"> </v>
      </c>
      <c r="CV7" s="1509"/>
      <c r="CW7" s="1509"/>
      <c r="CX7" s="1509"/>
      <c r="CY7" s="1509"/>
      <c r="CZ7" s="1509"/>
      <c r="DA7" s="1509" t="str">
        <f>MID(SUVAHAVUJ!AF121,5,1)</f>
        <v xml:space="preserve"> </v>
      </c>
      <c r="DB7" s="1509"/>
      <c r="DC7" s="1509"/>
      <c r="DD7" s="1509"/>
      <c r="DE7" s="1509"/>
      <c r="DF7" s="1509" t="str">
        <f>MID(SUVAHAVUJ!AF121,6,1)</f>
        <v xml:space="preserve"> </v>
      </c>
      <c r="DG7" s="1509"/>
      <c r="DH7" s="1509"/>
      <c r="DI7" s="1509"/>
      <c r="DJ7" s="1509"/>
      <c r="DK7" s="1509"/>
      <c r="DL7" s="1509" t="str">
        <f>MID(SUVAHAVUJ!AF121,7,1)</f>
        <v xml:space="preserve"> </v>
      </c>
      <c r="DM7" s="1509"/>
      <c r="DN7" s="1509"/>
      <c r="DO7" s="1509"/>
      <c r="DP7" s="1509"/>
      <c r="DQ7" s="1509"/>
      <c r="DR7" s="1509" t="str">
        <f>MID(SUVAHAVUJ!AF121,8,1)</f>
        <v xml:space="preserve"> </v>
      </c>
      <c r="DS7" s="1509"/>
      <c r="DT7" s="1509"/>
      <c r="DU7" s="1509"/>
      <c r="DV7" s="1509"/>
      <c r="DW7" s="1558" t="str">
        <f>MID(SUVAHAVUJ!AF121,9,1)</f>
        <v xml:space="preserve"> </v>
      </c>
      <c r="DX7" s="1558"/>
      <c r="DY7" s="1558"/>
      <c r="DZ7" s="1558"/>
      <c r="EA7" s="1558"/>
      <c r="EB7" s="1558"/>
      <c r="EC7" s="1558" t="str">
        <f>MID(SUVAHAVUJ!AF121,10,1)</f>
        <v xml:space="preserve"> </v>
      </c>
      <c r="ED7" s="1558"/>
      <c r="EE7" s="1558"/>
      <c r="EF7" s="1558"/>
      <c r="EG7" s="1558"/>
      <c r="EH7" s="1509" t="str">
        <f>MID(SUVAHAVUJ!AF121,11,1)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MID(SUVAHAVUJ!AG121,1,1)</f>
        <v xml:space="preserve"> </v>
      </c>
      <c r="EQ7" s="1509"/>
      <c r="ER7" s="1509"/>
      <c r="ES7" s="1509"/>
      <c r="ET7" s="1509"/>
      <c r="EU7" s="1509"/>
      <c r="EV7" s="1509" t="str">
        <f>MID(SUVAHAVUJ!AG121,2,1)</f>
        <v xml:space="preserve"> </v>
      </c>
      <c r="EW7" s="1509"/>
      <c r="EX7" s="1509"/>
      <c r="EY7" s="1509"/>
      <c r="EZ7" s="1509"/>
      <c r="FA7" s="1509" t="str">
        <f>MID(SUVAHAVUJ!AG121,3,1)</f>
        <v xml:space="preserve"> </v>
      </c>
      <c r="FB7" s="1509"/>
      <c r="FC7" s="1509"/>
      <c r="FD7" s="1509"/>
      <c r="FE7" s="1509"/>
      <c r="FF7" s="1509"/>
      <c r="FG7" s="1509" t="str">
        <f>MID(SUVAHAVUJ!AG121,4,1)</f>
        <v xml:space="preserve"> </v>
      </c>
      <c r="FH7" s="1509"/>
      <c r="FI7" s="1509"/>
      <c r="FJ7" s="1509"/>
      <c r="FK7" s="1509"/>
      <c r="FL7" s="1516" t="str">
        <f>MID(SUVAHAVUJ!AG121,5,1)</f>
        <v xml:space="preserve"> </v>
      </c>
      <c r="FM7" s="1516"/>
      <c r="FN7" s="1516"/>
      <c r="FO7" s="1516"/>
      <c r="FP7" s="1516"/>
      <c r="FQ7" s="1516"/>
      <c r="FR7" s="1516" t="str">
        <f>MID(SUVAHAVUJ!AG121,6,1)</f>
        <v xml:space="preserve"> </v>
      </c>
      <c r="FS7" s="1516"/>
      <c r="FT7" s="1516"/>
      <c r="FU7" s="1516"/>
      <c r="FV7" s="1516"/>
      <c r="FW7" s="1556" t="str">
        <f>MID(SUVAHAVUJ!AG121,7,1)</f>
        <v xml:space="preserve"> </v>
      </c>
      <c r="FX7" s="1556"/>
      <c r="FY7" s="1556"/>
      <c r="FZ7" s="1556"/>
      <c r="GA7" s="1556"/>
      <c r="GB7" s="1556"/>
      <c r="GC7" s="1556" t="str">
        <f>MID(SUVAHAVUJ!AG121,8,1)</f>
        <v xml:space="preserve"> </v>
      </c>
      <c r="GD7" s="1556"/>
      <c r="GE7" s="1556"/>
      <c r="GF7" s="1556"/>
      <c r="GG7" s="1556"/>
      <c r="GH7" s="1556" t="str">
        <f>MID(SUVAHAVUJ!AG121,9,1)</f>
        <v xml:space="preserve"> </v>
      </c>
      <c r="GI7" s="1556"/>
      <c r="GJ7" s="1556"/>
      <c r="GK7" s="1556"/>
      <c r="GL7" s="1556"/>
      <c r="GM7" s="1556"/>
      <c r="GN7" s="1556" t="str">
        <f>MID(SUVAHAVUJ!AG121,10,1)</f>
        <v xml:space="preserve"> </v>
      </c>
      <c r="GO7" s="1556"/>
      <c r="GP7" s="1556"/>
      <c r="GQ7" s="1556"/>
      <c r="GR7" s="1556"/>
      <c r="GS7" s="1556" t="str">
        <f>MID(SUVAHAVUJ!AG121,11,1)</f>
        <v>0</v>
      </c>
      <c r="GT7" s="1556"/>
      <c r="GU7" s="1556"/>
      <c r="GV7" s="1556"/>
      <c r="GW7" s="1557"/>
    </row>
    <row r="8" spans="2:205" ht="24" customHeight="1">
      <c r="B8" s="1559" t="s">
        <v>2500</v>
      </c>
      <c r="C8" s="1560"/>
      <c r="D8" s="1560"/>
      <c r="E8" s="1560"/>
      <c r="F8" s="1560"/>
      <c r="G8" s="1560"/>
      <c r="H8" s="1560"/>
      <c r="I8" s="1560"/>
      <c r="J8" s="1560"/>
      <c r="K8" s="1561"/>
      <c r="L8" s="1660" t="s">
        <v>2843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572" t="s">
        <v>405</v>
      </c>
      <c r="BX8" s="1573"/>
      <c r="BY8" s="1573"/>
      <c r="BZ8" s="1573"/>
      <c r="CA8" s="1573"/>
      <c r="CB8" s="1573"/>
      <c r="CC8" s="1573"/>
      <c r="CD8" s="1574"/>
      <c r="CE8" s="1509" t="str">
        <f>MID(SUVAHAVUJ!AF122,1,1)</f>
        <v xml:space="preserve"> </v>
      </c>
      <c r="CF8" s="1509"/>
      <c r="CG8" s="1509"/>
      <c r="CH8" s="1509"/>
      <c r="CI8" s="1509"/>
      <c r="CJ8" s="1509" t="str">
        <f>MID(SUVAHAVUJ!AF122,2,1)</f>
        <v xml:space="preserve"> </v>
      </c>
      <c r="CK8" s="1509"/>
      <c r="CL8" s="1509"/>
      <c r="CM8" s="1509"/>
      <c r="CN8" s="1509"/>
      <c r="CO8" s="1509"/>
      <c r="CP8" s="1509" t="str">
        <f>MID(SUVAHAVUJ!AF122,3,1)</f>
        <v xml:space="preserve"> </v>
      </c>
      <c r="CQ8" s="1509"/>
      <c r="CR8" s="1509"/>
      <c r="CS8" s="1509"/>
      <c r="CT8" s="1509"/>
      <c r="CU8" s="1509" t="str">
        <f>MID(SUVAHAVUJ!AF122,4,1)</f>
        <v xml:space="preserve"> </v>
      </c>
      <c r="CV8" s="1509"/>
      <c r="CW8" s="1509"/>
      <c r="CX8" s="1509"/>
      <c r="CY8" s="1509"/>
      <c r="CZ8" s="1509"/>
      <c r="DA8" s="1509" t="str">
        <f>MID(SUVAHAVUJ!AF122,5,1)</f>
        <v xml:space="preserve"> </v>
      </c>
      <c r="DB8" s="1509"/>
      <c r="DC8" s="1509"/>
      <c r="DD8" s="1509"/>
      <c r="DE8" s="1509"/>
      <c r="DF8" s="1509" t="str">
        <f>MID(SUVAHAVUJ!AF122,6,1)</f>
        <v xml:space="preserve"> </v>
      </c>
      <c r="DG8" s="1509"/>
      <c r="DH8" s="1509"/>
      <c r="DI8" s="1509"/>
      <c r="DJ8" s="1509"/>
      <c r="DK8" s="1509"/>
      <c r="DL8" s="1509" t="str">
        <f>MID(SUVAHAVUJ!AF122,7,1)</f>
        <v xml:space="preserve"> </v>
      </c>
      <c r="DM8" s="1509"/>
      <c r="DN8" s="1509"/>
      <c r="DO8" s="1509"/>
      <c r="DP8" s="1509"/>
      <c r="DQ8" s="1509"/>
      <c r="DR8" s="1509" t="str">
        <f>MID(SUVAHAVUJ!AF122,8,1)</f>
        <v xml:space="preserve"> </v>
      </c>
      <c r="DS8" s="1509"/>
      <c r="DT8" s="1509"/>
      <c r="DU8" s="1509"/>
      <c r="DV8" s="1509"/>
      <c r="DW8" s="1558" t="str">
        <f>MID(SUVAHAVUJ!AF122,9,1)</f>
        <v xml:space="preserve"> </v>
      </c>
      <c r="DX8" s="1558"/>
      <c r="DY8" s="1558"/>
      <c r="DZ8" s="1558"/>
      <c r="EA8" s="1558"/>
      <c r="EB8" s="1558"/>
      <c r="EC8" s="1558" t="str">
        <f>MID(SUVAHAVUJ!AF122,10,1)</f>
        <v xml:space="preserve"> </v>
      </c>
      <c r="ED8" s="1558"/>
      <c r="EE8" s="1558"/>
      <c r="EF8" s="1558"/>
      <c r="EG8" s="1558"/>
      <c r="EH8" s="1509" t="str">
        <f>MID(SUVAHAVUJ!AF122,11,1)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MID(SUVAHAVUJ!AG122,1,1)</f>
        <v xml:space="preserve"> </v>
      </c>
      <c r="EQ8" s="1509"/>
      <c r="ER8" s="1509"/>
      <c r="ES8" s="1509"/>
      <c r="ET8" s="1509"/>
      <c r="EU8" s="1509"/>
      <c r="EV8" s="1509" t="str">
        <f>MID(SUVAHAVUJ!AG122,2,1)</f>
        <v xml:space="preserve"> </v>
      </c>
      <c r="EW8" s="1509"/>
      <c r="EX8" s="1509"/>
      <c r="EY8" s="1509"/>
      <c r="EZ8" s="1509"/>
      <c r="FA8" s="1509" t="str">
        <f>MID(SUVAHAVUJ!AG122,3,1)</f>
        <v xml:space="preserve"> </v>
      </c>
      <c r="FB8" s="1509"/>
      <c r="FC8" s="1509"/>
      <c r="FD8" s="1509"/>
      <c r="FE8" s="1509"/>
      <c r="FF8" s="1509"/>
      <c r="FG8" s="1509" t="str">
        <f>MID(SUVAHAVUJ!AG122,4,1)</f>
        <v xml:space="preserve"> </v>
      </c>
      <c r="FH8" s="1509"/>
      <c r="FI8" s="1509"/>
      <c r="FJ8" s="1509"/>
      <c r="FK8" s="1509"/>
      <c r="FL8" s="1516" t="str">
        <f>MID(SUVAHAVUJ!AG122,5,1)</f>
        <v xml:space="preserve"> </v>
      </c>
      <c r="FM8" s="1516"/>
      <c r="FN8" s="1516"/>
      <c r="FO8" s="1516"/>
      <c r="FP8" s="1516"/>
      <c r="FQ8" s="1516"/>
      <c r="FR8" s="1516" t="str">
        <f>MID(SUVAHAVUJ!AG122,6,1)</f>
        <v xml:space="preserve"> </v>
      </c>
      <c r="FS8" s="1516"/>
      <c r="FT8" s="1516"/>
      <c r="FU8" s="1516"/>
      <c r="FV8" s="1516"/>
      <c r="FW8" s="1556" t="str">
        <f>MID(SUVAHAVUJ!AG122,7,1)</f>
        <v xml:space="preserve"> </v>
      </c>
      <c r="FX8" s="1556"/>
      <c r="FY8" s="1556"/>
      <c r="FZ8" s="1556"/>
      <c r="GA8" s="1556"/>
      <c r="GB8" s="1556"/>
      <c r="GC8" s="1556" t="str">
        <f>MID(SUVAHAVUJ!AG122,8,1)</f>
        <v xml:space="preserve"> </v>
      </c>
      <c r="GD8" s="1556"/>
      <c r="GE8" s="1556"/>
      <c r="GF8" s="1556"/>
      <c r="GG8" s="1556"/>
      <c r="GH8" s="1556" t="str">
        <f>MID(SUVAHAVUJ!AG122,9,1)</f>
        <v xml:space="preserve"> </v>
      </c>
      <c r="GI8" s="1556"/>
      <c r="GJ8" s="1556"/>
      <c r="GK8" s="1556"/>
      <c r="GL8" s="1556"/>
      <c r="GM8" s="1556"/>
      <c r="GN8" s="1556" t="str">
        <f>MID(SUVAHAVUJ!AG122,10,1)</f>
        <v xml:space="preserve"> </v>
      </c>
      <c r="GO8" s="1556"/>
      <c r="GP8" s="1556"/>
      <c r="GQ8" s="1556"/>
      <c r="GR8" s="1556"/>
      <c r="GS8" s="1556" t="str">
        <f>MID(SUVAHAVUJ!AG122,11,1)</f>
        <v>0</v>
      </c>
      <c r="GT8" s="1556"/>
      <c r="GU8" s="1556"/>
      <c r="GV8" s="1556"/>
      <c r="GW8" s="1557"/>
    </row>
    <row r="9" spans="2:205" ht="24" customHeight="1">
      <c r="B9" s="1575" t="s">
        <v>2763</v>
      </c>
      <c r="C9" s="1576"/>
      <c r="D9" s="1576"/>
      <c r="E9" s="1576"/>
      <c r="F9" s="1576"/>
      <c r="G9" s="1576"/>
      <c r="H9" s="1576"/>
      <c r="I9" s="1576"/>
      <c r="J9" s="1576"/>
      <c r="K9" s="1577"/>
      <c r="L9" s="1662" t="s">
        <v>2354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580" t="s">
        <v>406</v>
      </c>
      <c r="BX9" s="1581"/>
      <c r="BY9" s="1581"/>
      <c r="BZ9" s="1581"/>
      <c r="CA9" s="1581"/>
      <c r="CB9" s="1581"/>
      <c r="CC9" s="1581"/>
      <c r="CD9" s="1582"/>
      <c r="CE9" s="1509" t="str">
        <f>MID(SUVAHAVUJ!AF123,1,1)</f>
        <v xml:space="preserve"> </v>
      </c>
      <c r="CF9" s="1509"/>
      <c r="CG9" s="1509"/>
      <c r="CH9" s="1509"/>
      <c r="CI9" s="1509"/>
      <c r="CJ9" s="1509" t="str">
        <f>MID(SUVAHAVUJ!AF123,2,1)</f>
        <v xml:space="preserve"> </v>
      </c>
      <c r="CK9" s="1509"/>
      <c r="CL9" s="1509"/>
      <c r="CM9" s="1509"/>
      <c r="CN9" s="1509"/>
      <c r="CO9" s="1509"/>
      <c r="CP9" s="1509" t="str">
        <f>MID(SUVAHAVUJ!AF123,3,1)</f>
        <v xml:space="preserve"> </v>
      </c>
      <c r="CQ9" s="1509"/>
      <c r="CR9" s="1509"/>
      <c r="CS9" s="1509"/>
      <c r="CT9" s="1509"/>
      <c r="CU9" s="1509" t="str">
        <f>MID(SUVAHAVUJ!AF123,4,1)</f>
        <v xml:space="preserve"> </v>
      </c>
      <c r="CV9" s="1509"/>
      <c r="CW9" s="1509"/>
      <c r="CX9" s="1509"/>
      <c r="CY9" s="1509"/>
      <c r="CZ9" s="1509"/>
      <c r="DA9" s="1509" t="str">
        <f>MID(SUVAHAVUJ!AF123,5,1)</f>
        <v xml:space="preserve"> </v>
      </c>
      <c r="DB9" s="1509"/>
      <c r="DC9" s="1509"/>
      <c r="DD9" s="1509"/>
      <c r="DE9" s="1509"/>
      <c r="DF9" s="1509" t="str">
        <f>MID(SUVAHAVUJ!AF123,6,1)</f>
        <v xml:space="preserve"> </v>
      </c>
      <c r="DG9" s="1509"/>
      <c r="DH9" s="1509"/>
      <c r="DI9" s="1509"/>
      <c r="DJ9" s="1509"/>
      <c r="DK9" s="1509"/>
      <c r="DL9" s="1509" t="str">
        <f>MID(SUVAHAVUJ!AF123,7,1)</f>
        <v xml:space="preserve"> </v>
      </c>
      <c r="DM9" s="1509"/>
      <c r="DN9" s="1509"/>
      <c r="DO9" s="1509"/>
      <c r="DP9" s="1509"/>
      <c r="DQ9" s="1509"/>
      <c r="DR9" s="1509" t="str">
        <f>MID(SUVAHAVUJ!AF123,8,1)</f>
        <v xml:space="preserve"> </v>
      </c>
      <c r="DS9" s="1509"/>
      <c r="DT9" s="1509"/>
      <c r="DU9" s="1509"/>
      <c r="DV9" s="1509"/>
      <c r="DW9" s="1558" t="str">
        <f>MID(SUVAHAVUJ!AF123,9,1)</f>
        <v xml:space="preserve"> </v>
      </c>
      <c r="DX9" s="1558"/>
      <c r="DY9" s="1558"/>
      <c r="DZ9" s="1558"/>
      <c r="EA9" s="1558"/>
      <c r="EB9" s="1558"/>
      <c r="EC9" s="1558" t="str">
        <f>MID(SUVAHAVUJ!AF123,10,1)</f>
        <v xml:space="preserve"> </v>
      </c>
      <c r="ED9" s="1558"/>
      <c r="EE9" s="1558"/>
      <c r="EF9" s="1558"/>
      <c r="EG9" s="1558"/>
      <c r="EH9" s="1509" t="str">
        <f>MID(SUVAHAVUJ!AF123,11,1)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MID(SUVAHAVUJ!AG123,1,1)</f>
        <v xml:space="preserve"> </v>
      </c>
      <c r="EQ9" s="1509"/>
      <c r="ER9" s="1509"/>
      <c r="ES9" s="1509"/>
      <c r="ET9" s="1509"/>
      <c r="EU9" s="1509"/>
      <c r="EV9" s="1509" t="str">
        <f>MID(SUVAHAVUJ!AG123,2,1)</f>
        <v xml:space="preserve"> </v>
      </c>
      <c r="EW9" s="1509"/>
      <c r="EX9" s="1509"/>
      <c r="EY9" s="1509"/>
      <c r="EZ9" s="1509"/>
      <c r="FA9" s="1509" t="str">
        <f>MID(SUVAHAVUJ!AG123,3,1)</f>
        <v xml:space="preserve"> </v>
      </c>
      <c r="FB9" s="1509"/>
      <c r="FC9" s="1509"/>
      <c r="FD9" s="1509"/>
      <c r="FE9" s="1509"/>
      <c r="FF9" s="1509"/>
      <c r="FG9" s="1509" t="str">
        <f>MID(SUVAHAVUJ!AG123,4,1)</f>
        <v xml:space="preserve"> </v>
      </c>
      <c r="FH9" s="1509"/>
      <c r="FI9" s="1509"/>
      <c r="FJ9" s="1509"/>
      <c r="FK9" s="1509"/>
      <c r="FL9" s="1516" t="str">
        <f>MID(SUVAHAVUJ!AG123,5,1)</f>
        <v xml:space="preserve"> </v>
      </c>
      <c r="FM9" s="1516"/>
      <c r="FN9" s="1516"/>
      <c r="FO9" s="1516"/>
      <c r="FP9" s="1516"/>
      <c r="FQ9" s="1516"/>
      <c r="FR9" s="1516" t="str">
        <f>MID(SUVAHAVUJ!AG123,6,1)</f>
        <v xml:space="preserve"> </v>
      </c>
      <c r="FS9" s="1516"/>
      <c r="FT9" s="1516"/>
      <c r="FU9" s="1516"/>
      <c r="FV9" s="1516"/>
      <c r="FW9" s="1556" t="str">
        <f>MID(SUVAHAVUJ!AG123,7,1)</f>
        <v xml:space="preserve"> </v>
      </c>
      <c r="FX9" s="1556"/>
      <c r="FY9" s="1556"/>
      <c r="FZ9" s="1556"/>
      <c r="GA9" s="1556"/>
      <c r="GB9" s="1556"/>
      <c r="GC9" s="1556" t="str">
        <f>MID(SUVAHAVUJ!AG123,8,1)</f>
        <v xml:space="preserve"> </v>
      </c>
      <c r="GD9" s="1556"/>
      <c r="GE9" s="1556"/>
      <c r="GF9" s="1556"/>
      <c r="GG9" s="1556"/>
      <c r="GH9" s="1556" t="str">
        <f>MID(SUVAHAVUJ!AG123,9,1)</f>
        <v xml:space="preserve"> </v>
      </c>
      <c r="GI9" s="1556"/>
      <c r="GJ9" s="1556"/>
      <c r="GK9" s="1556"/>
      <c r="GL9" s="1556"/>
      <c r="GM9" s="1556"/>
      <c r="GN9" s="1556" t="str">
        <f>MID(SUVAHAVUJ!AG123,10,1)</f>
        <v xml:space="preserve"> </v>
      </c>
      <c r="GO9" s="1556"/>
      <c r="GP9" s="1556"/>
      <c r="GQ9" s="1556"/>
      <c r="GR9" s="1556"/>
      <c r="GS9" s="1556" t="str">
        <f>MID(SUVAHAVUJ!AG123,11,1)</f>
        <v>0</v>
      </c>
      <c r="GT9" s="1556"/>
      <c r="GU9" s="1556"/>
      <c r="GV9" s="1556"/>
      <c r="GW9" s="1557"/>
    </row>
    <row r="10" spans="2:205" ht="24" customHeight="1">
      <c r="B10" s="1669" t="s">
        <v>2766</v>
      </c>
      <c r="C10" s="1670"/>
      <c r="D10" s="1670"/>
      <c r="E10" s="1670"/>
      <c r="F10" s="1670"/>
      <c r="G10" s="1670"/>
      <c r="H10" s="1670"/>
      <c r="I10" s="1670"/>
      <c r="J10" s="1670"/>
      <c r="K10" s="1671"/>
      <c r="L10" s="1662" t="s">
        <v>3451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580" t="s">
        <v>407</v>
      </c>
      <c r="BX10" s="1581"/>
      <c r="BY10" s="1581"/>
      <c r="BZ10" s="1581"/>
      <c r="CA10" s="1581"/>
      <c r="CB10" s="1581"/>
      <c r="CC10" s="1581"/>
      <c r="CD10" s="1582"/>
      <c r="CE10" s="1509" t="str">
        <f>MID(SUVAHAVUJ!AF124,1,1)</f>
        <v xml:space="preserve"> </v>
      </c>
      <c r="CF10" s="1509"/>
      <c r="CG10" s="1509"/>
      <c r="CH10" s="1509"/>
      <c r="CI10" s="1509"/>
      <c r="CJ10" s="1509" t="str">
        <f>MID(SUVAHAVUJ!AF124,2,1)</f>
        <v xml:space="preserve"> </v>
      </c>
      <c r="CK10" s="1509"/>
      <c r="CL10" s="1509"/>
      <c r="CM10" s="1509"/>
      <c r="CN10" s="1509"/>
      <c r="CO10" s="1509"/>
      <c r="CP10" s="1509" t="str">
        <f>MID(SUVAHAVUJ!AF124,3,1)</f>
        <v xml:space="preserve"> </v>
      </c>
      <c r="CQ10" s="1509"/>
      <c r="CR10" s="1509"/>
      <c r="CS10" s="1509"/>
      <c r="CT10" s="1509"/>
      <c r="CU10" s="1509" t="str">
        <f>MID(SUVAHAVUJ!AF124,4,1)</f>
        <v xml:space="preserve"> </v>
      </c>
      <c r="CV10" s="1509"/>
      <c r="CW10" s="1509"/>
      <c r="CX10" s="1509"/>
      <c r="CY10" s="1509"/>
      <c r="CZ10" s="1509"/>
      <c r="DA10" s="1509" t="str">
        <f>MID(SUVAHAVUJ!AF124,5,1)</f>
        <v xml:space="preserve"> </v>
      </c>
      <c r="DB10" s="1509"/>
      <c r="DC10" s="1509"/>
      <c r="DD10" s="1509"/>
      <c r="DE10" s="1509"/>
      <c r="DF10" s="1509" t="str">
        <f>MID(SUVAHAVUJ!AF124,6,1)</f>
        <v xml:space="preserve"> </v>
      </c>
      <c r="DG10" s="1509"/>
      <c r="DH10" s="1509"/>
      <c r="DI10" s="1509"/>
      <c r="DJ10" s="1509"/>
      <c r="DK10" s="1509"/>
      <c r="DL10" s="1509" t="str">
        <f>MID(SUVAHAVUJ!AF124,7,1)</f>
        <v xml:space="preserve"> </v>
      </c>
      <c r="DM10" s="1509"/>
      <c r="DN10" s="1509"/>
      <c r="DO10" s="1509"/>
      <c r="DP10" s="1509"/>
      <c r="DQ10" s="1509"/>
      <c r="DR10" s="1509" t="str">
        <f>MID(SUVAHAVUJ!AF124,8,1)</f>
        <v xml:space="preserve"> </v>
      </c>
      <c r="DS10" s="1509"/>
      <c r="DT10" s="1509"/>
      <c r="DU10" s="1509"/>
      <c r="DV10" s="1509"/>
      <c r="DW10" s="1558" t="str">
        <f>MID(SUVAHAVUJ!AF124,9,1)</f>
        <v xml:space="preserve"> </v>
      </c>
      <c r="DX10" s="1558"/>
      <c r="DY10" s="1558"/>
      <c r="DZ10" s="1558"/>
      <c r="EA10" s="1558"/>
      <c r="EB10" s="1558"/>
      <c r="EC10" s="1558" t="str">
        <f>MID(SUVAHAVUJ!AF124,10,1)</f>
        <v xml:space="preserve"> </v>
      </c>
      <c r="ED10" s="1558"/>
      <c r="EE10" s="1558"/>
      <c r="EF10" s="1558"/>
      <c r="EG10" s="1558"/>
      <c r="EH10" s="1509" t="str">
        <f>MID(SUVAHAVUJ!AF124,11,1)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MID(SUVAHAVUJ!AG124,1,1)</f>
        <v xml:space="preserve"> </v>
      </c>
      <c r="EQ10" s="1509"/>
      <c r="ER10" s="1509"/>
      <c r="ES10" s="1509"/>
      <c r="ET10" s="1509"/>
      <c r="EU10" s="1509"/>
      <c r="EV10" s="1509" t="str">
        <f>MID(SUVAHAVUJ!AG124,2,1)</f>
        <v xml:space="preserve"> </v>
      </c>
      <c r="EW10" s="1509"/>
      <c r="EX10" s="1509"/>
      <c r="EY10" s="1509"/>
      <c r="EZ10" s="1509"/>
      <c r="FA10" s="1509" t="str">
        <f>MID(SUVAHAVUJ!AG124,3,1)</f>
        <v xml:space="preserve"> </v>
      </c>
      <c r="FB10" s="1509"/>
      <c r="FC10" s="1509"/>
      <c r="FD10" s="1509"/>
      <c r="FE10" s="1509"/>
      <c r="FF10" s="1509"/>
      <c r="FG10" s="1509" t="str">
        <f>MID(SUVAHAVUJ!AG124,4,1)</f>
        <v xml:space="preserve"> </v>
      </c>
      <c r="FH10" s="1509"/>
      <c r="FI10" s="1509"/>
      <c r="FJ10" s="1509"/>
      <c r="FK10" s="1509"/>
      <c r="FL10" s="1516" t="str">
        <f>MID(SUVAHAVUJ!AG124,5,1)</f>
        <v xml:space="preserve"> </v>
      </c>
      <c r="FM10" s="1516"/>
      <c r="FN10" s="1516"/>
      <c r="FO10" s="1516"/>
      <c r="FP10" s="1516"/>
      <c r="FQ10" s="1516"/>
      <c r="FR10" s="1516" t="str">
        <f>MID(SUVAHAVUJ!AG124,6,1)</f>
        <v xml:space="preserve"> </v>
      </c>
      <c r="FS10" s="1516"/>
      <c r="FT10" s="1516"/>
      <c r="FU10" s="1516"/>
      <c r="FV10" s="1516"/>
      <c r="FW10" s="1556" t="str">
        <f>MID(SUVAHAVUJ!AG124,7,1)</f>
        <v xml:space="preserve"> </v>
      </c>
      <c r="FX10" s="1556"/>
      <c r="FY10" s="1556"/>
      <c r="FZ10" s="1556"/>
      <c r="GA10" s="1556"/>
      <c r="GB10" s="1556"/>
      <c r="GC10" s="1556" t="str">
        <f>MID(SUVAHAVUJ!AG124,8,1)</f>
        <v xml:space="preserve"> </v>
      </c>
      <c r="GD10" s="1556"/>
      <c r="GE10" s="1556"/>
      <c r="GF10" s="1556"/>
      <c r="GG10" s="1556"/>
      <c r="GH10" s="1556" t="str">
        <f>MID(SUVAHAVUJ!AG124,9,1)</f>
        <v xml:space="preserve"> </v>
      </c>
      <c r="GI10" s="1556"/>
      <c r="GJ10" s="1556"/>
      <c r="GK10" s="1556"/>
      <c r="GL10" s="1556"/>
      <c r="GM10" s="1556"/>
      <c r="GN10" s="1556" t="str">
        <f>MID(SUVAHAVUJ!AG124,10,1)</f>
        <v xml:space="preserve"> </v>
      </c>
      <c r="GO10" s="1556"/>
      <c r="GP10" s="1556"/>
      <c r="GQ10" s="1556"/>
      <c r="GR10" s="1556"/>
      <c r="GS10" s="1556" t="str">
        <f>MID(SUVAHAVUJ!AG124,11,1)</f>
        <v>0</v>
      </c>
      <c r="GT10" s="1556"/>
      <c r="GU10" s="1556"/>
      <c r="GV10" s="1556"/>
      <c r="GW10" s="1557"/>
    </row>
    <row r="11" spans="2:205" ht="24" customHeight="1">
      <c r="B11" s="1669" t="s">
        <v>2684</v>
      </c>
      <c r="C11" s="1670"/>
      <c r="D11" s="1670"/>
      <c r="E11" s="1670"/>
      <c r="F11" s="1670"/>
      <c r="G11" s="1670"/>
      <c r="H11" s="1670"/>
      <c r="I11" s="1670"/>
      <c r="J11" s="1670"/>
      <c r="K11" s="1671"/>
      <c r="L11" s="1662" t="s">
        <v>3452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580" t="s">
        <v>408</v>
      </c>
      <c r="BX11" s="1581"/>
      <c r="BY11" s="1581"/>
      <c r="BZ11" s="1581"/>
      <c r="CA11" s="1581"/>
      <c r="CB11" s="1581"/>
      <c r="CC11" s="1581"/>
      <c r="CD11" s="1582"/>
      <c r="CE11" s="1509" t="str">
        <f>MID(SUVAHAVUJ!AF125,1,1)</f>
        <v xml:space="preserve"> </v>
      </c>
      <c r="CF11" s="1509"/>
      <c r="CG11" s="1509"/>
      <c r="CH11" s="1509"/>
      <c r="CI11" s="1509"/>
      <c r="CJ11" s="1509" t="str">
        <f>MID(SUVAHAVUJ!AF125,2,1)</f>
        <v xml:space="preserve"> </v>
      </c>
      <c r="CK11" s="1509"/>
      <c r="CL11" s="1509"/>
      <c r="CM11" s="1509"/>
      <c r="CN11" s="1509"/>
      <c r="CO11" s="1509"/>
      <c r="CP11" s="1509" t="str">
        <f>MID(SUVAHAVUJ!AF125,3,1)</f>
        <v xml:space="preserve"> </v>
      </c>
      <c r="CQ11" s="1509"/>
      <c r="CR11" s="1509"/>
      <c r="CS11" s="1509"/>
      <c r="CT11" s="1509"/>
      <c r="CU11" s="1509" t="str">
        <f>MID(SUVAHAVUJ!AF125,4,1)</f>
        <v xml:space="preserve"> </v>
      </c>
      <c r="CV11" s="1509"/>
      <c r="CW11" s="1509"/>
      <c r="CX11" s="1509"/>
      <c r="CY11" s="1509"/>
      <c r="CZ11" s="1509"/>
      <c r="DA11" s="1509" t="str">
        <f>MID(SUVAHAVUJ!AF125,5,1)</f>
        <v xml:space="preserve"> </v>
      </c>
      <c r="DB11" s="1509"/>
      <c r="DC11" s="1509"/>
      <c r="DD11" s="1509"/>
      <c r="DE11" s="1509"/>
      <c r="DF11" s="1509" t="str">
        <f>MID(SUVAHAVUJ!AF125,6,1)</f>
        <v xml:space="preserve"> </v>
      </c>
      <c r="DG11" s="1509"/>
      <c r="DH11" s="1509"/>
      <c r="DI11" s="1509"/>
      <c r="DJ11" s="1509"/>
      <c r="DK11" s="1509"/>
      <c r="DL11" s="1509" t="str">
        <f>MID(SUVAHAVUJ!AF125,7,1)</f>
        <v xml:space="preserve"> </v>
      </c>
      <c r="DM11" s="1509"/>
      <c r="DN11" s="1509"/>
      <c r="DO11" s="1509"/>
      <c r="DP11" s="1509"/>
      <c r="DQ11" s="1509"/>
      <c r="DR11" s="1509" t="str">
        <f>MID(SUVAHAVUJ!AF125,8,1)</f>
        <v xml:space="preserve"> </v>
      </c>
      <c r="DS11" s="1509"/>
      <c r="DT11" s="1509"/>
      <c r="DU11" s="1509"/>
      <c r="DV11" s="1509"/>
      <c r="DW11" s="1558" t="str">
        <f>MID(SUVAHAVUJ!AF125,9,1)</f>
        <v xml:space="preserve"> </v>
      </c>
      <c r="DX11" s="1558"/>
      <c r="DY11" s="1558"/>
      <c r="DZ11" s="1558"/>
      <c r="EA11" s="1558"/>
      <c r="EB11" s="1558"/>
      <c r="EC11" s="1558" t="str">
        <f>MID(SUVAHAVUJ!AF125,10,1)</f>
        <v xml:space="preserve"> </v>
      </c>
      <c r="ED11" s="1558"/>
      <c r="EE11" s="1558"/>
      <c r="EF11" s="1558"/>
      <c r="EG11" s="1558"/>
      <c r="EH11" s="1509" t="str">
        <f>MID(SUVAHAVUJ!AF125,11,1)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MID(SUVAHAVUJ!AG125,1,1)</f>
        <v xml:space="preserve"> </v>
      </c>
      <c r="EQ11" s="1509"/>
      <c r="ER11" s="1509"/>
      <c r="ES11" s="1509"/>
      <c r="ET11" s="1509"/>
      <c r="EU11" s="1509"/>
      <c r="EV11" s="1509" t="str">
        <f>MID(SUVAHAVUJ!AG125,2,1)</f>
        <v xml:space="preserve"> </v>
      </c>
      <c r="EW11" s="1509"/>
      <c r="EX11" s="1509"/>
      <c r="EY11" s="1509"/>
      <c r="EZ11" s="1509"/>
      <c r="FA11" s="1509" t="str">
        <f>MID(SUVAHAVUJ!AG125,3,1)</f>
        <v xml:space="preserve"> </v>
      </c>
      <c r="FB11" s="1509"/>
      <c r="FC11" s="1509"/>
      <c r="FD11" s="1509"/>
      <c r="FE11" s="1509"/>
      <c r="FF11" s="1509"/>
      <c r="FG11" s="1509" t="str">
        <f>MID(SUVAHAVUJ!AG125,4,1)</f>
        <v xml:space="preserve"> </v>
      </c>
      <c r="FH11" s="1509"/>
      <c r="FI11" s="1509"/>
      <c r="FJ11" s="1509"/>
      <c r="FK11" s="1509"/>
      <c r="FL11" s="1516" t="str">
        <f>MID(SUVAHAVUJ!AG125,5,1)</f>
        <v xml:space="preserve"> </v>
      </c>
      <c r="FM11" s="1516"/>
      <c r="FN11" s="1516"/>
      <c r="FO11" s="1516"/>
      <c r="FP11" s="1516"/>
      <c r="FQ11" s="1516"/>
      <c r="FR11" s="1516" t="str">
        <f>MID(SUVAHAVUJ!AG125,6,1)</f>
        <v xml:space="preserve"> </v>
      </c>
      <c r="FS11" s="1516"/>
      <c r="FT11" s="1516"/>
      <c r="FU11" s="1516"/>
      <c r="FV11" s="1516"/>
      <c r="FW11" s="1556" t="str">
        <f>MID(SUVAHAVUJ!AG125,7,1)</f>
        <v xml:space="preserve"> </v>
      </c>
      <c r="FX11" s="1556"/>
      <c r="FY11" s="1556"/>
      <c r="FZ11" s="1556"/>
      <c r="GA11" s="1556"/>
      <c r="GB11" s="1556"/>
      <c r="GC11" s="1556" t="str">
        <f>MID(SUVAHAVUJ!AG125,8,1)</f>
        <v xml:space="preserve"> </v>
      </c>
      <c r="GD11" s="1556"/>
      <c r="GE11" s="1556"/>
      <c r="GF11" s="1556"/>
      <c r="GG11" s="1556"/>
      <c r="GH11" s="1556" t="str">
        <f>MID(SUVAHAVUJ!AG125,9,1)</f>
        <v xml:space="preserve"> </v>
      </c>
      <c r="GI11" s="1556"/>
      <c r="GJ11" s="1556"/>
      <c r="GK11" s="1556"/>
      <c r="GL11" s="1556"/>
      <c r="GM11" s="1556"/>
      <c r="GN11" s="1556" t="str">
        <f>MID(SUVAHAVUJ!AG125,10,1)</f>
        <v xml:space="preserve"> </v>
      </c>
      <c r="GO11" s="1556"/>
      <c r="GP11" s="1556"/>
      <c r="GQ11" s="1556"/>
      <c r="GR11" s="1556"/>
      <c r="GS11" s="1556" t="str">
        <f>MID(SUVAHAVUJ!AG125,11,1)</f>
        <v>0</v>
      </c>
      <c r="GT11" s="1556"/>
      <c r="GU11" s="1556"/>
      <c r="GV11" s="1556"/>
      <c r="GW11" s="1557"/>
    </row>
    <row r="12" spans="2:205" ht="24" customHeight="1">
      <c r="B12" s="1559" t="s">
        <v>2622</v>
      </c>
      <c r="C12" s="1560"/>
      <c r="D12" s="1560"/>
      <c r="E12" s="1560"/>
      <c r="F12" s="1560"/>
      <c r="G12" s="1560"/>
      <c r="H12" s="1560"/>
      <c r="I12" s="1560"/>
      <c r="J12" s="1560"/>
      <c r="K12" s="1561"/>
      <c r="L12" s="1667" t="s">
        <v>3453</v>
      </c>
      <c r="M12" s="1668"/>
      <c r="N12" s="1668"/>
      <c r="O12" s="1668"/>
      <c r="P12" s="1668"/>
      <c r="Q12" s="1668"/>
      <c r="R12" s="1668"/>
      <c r="S12" s="1668"/>
      <c r="T12" s="1668"/>
      <c r="U12" s="1668"/>
      <c r="V12" s="1668"/>
      <c r="W12" s="1668"/>
      <c r="X12" s="1668"/>
      <c r="Y12" s="1668"/>
      <c r="Z12" s="1668"/>
      <c r="AA12" s="1668"/>
      <c r="AB12" s="1668"/>
      <c r="AC12" s="1668"/>
      <c r="AD12" s="1668"/>
      <c r="AE12" s="1668"/>
      <c r="AF12" s="1668"/>
      <c r="AG12" s="1668"/>
      <c r="AH12" s="1668"/>
      <c r="AI12" s="1668"/>
      <c r="AJ12" s="1668"/>
      <c r="AK12" s="1668"/>
      <c r="AL12" s="1668"/>
      <c r="AM12" s="1668"/>
      <c r="AN12" s="1668"/>
      <c r="AO12" s="1668"/>
      <c r="AP12" s="1668"/>
      <c r="AQ12" s="1668"/>
      <c r="AR12" s="1668"/>
      <c r="AS12" s="1668"/>
      <c r="AT12" s="1668"/>
      <c r="AU12" s="1668"/>
      <c r="AV12" s="1668"/>
      <c r="AW12" s="1668"/>
      <c r="AX12" s="1668"/>
      <c r="AY12" s="1668"/>
      <c r="AZ12" s="1668"/>
      <c r="BA12" s="1668"/>
      <c r="BB12" s="1668"/>
      <c r="BC12" s="1668"/>
      <c r="BD12" s="1668"/>
      <c r="BE12" s="1668"/>
      <c r="BF12" s="1668"/>
      <c r="BG12" s="1668"/>
      <c r="BH12" s="1668"/>
      <c r="BI12" s="1668"/>
      <c r="BJ12" s="1668"/>
      <c r="BK12" s="1668"/>
      <c r="BL12" s="1668"/>
      <c r="BM12" s="1668"/>
      <c r="BN12" s="1668"/>
      <c r="BO12" s="1668"/>
      <c r="BP12" s="1668"/>
      <c r="BQ12" s="1668"/>
      <c r="BR12" s="1668"/>
      <c r="BS12" s="1668"/>
      <c r="BT12" s="1668"/>
      <c r="BU12" s="1668"/>
      <c r="BV12" s="1668"/>
      <c r="BW12" s="1572" t="s">
        <v>409</v>
      </c>
      <c r="BX12" s="1573"/>
      <c r="BY12" s="1573"/>
      <c r="BZ12" s="1573"/>
      <c r="CA12" s="1573"/>
      <c r="CB12" s="1573"/>
      <c r="CC12" s="1573"/>
      <c r="CD12" s="1574"/>
      <c r="CE12" s="1509" t="str">
        <f>MID(SUVAHAVUJ!AF126,1,1)</f>
        <v xml:space="preserve"> </v>
      </c>
      <c r="CF12" s="1509"/>
      <c r="CG12" s="1509"/>
      <c r="CH12" s="1509"/>
      <c r="CI12" s="1509"/>
      <c r="CJ12" s="1509" t="str">
        <f>MID(SUVAHAVUJ!AF126,2,1)</f>
        <v xml:space="preserve"> </v>
      </c>
      <c r="CK12" s="1509"/>
      <c r="CL12" s="1509"/>
      <c r="CM12" s="1509"/>
      <c r="CN12" s="1509"/>
      <c r="CO12" s="1509"/>
      <c r="CP12" s="1509" t="str">
        <f>MID(SUVAHAVUJ!AF126,3,1)</f>
        <v xml:space="preserve"> </v>
      </c>
      <c r="CQ12" s="1509"/>
      <c r="CR12" s="1509"/>
      <c r="CS12" s="1509"/>
      <c r="CT12" s="1509"/>
      <c r="CU12" s="1509" t="str">
        <f>MID(SUVAHAVUJ!AF126,4,1)</f>
        <v xml:space="preserve"> </v>
      </c>
      <c r="CV12" s="1509"/>
      <c r="CW12" s="1509"/>
      <c r="CX12" s="1509"/>
      <c r="CY12" s="1509"/>
      <c r="CZ12" s="1509"/>
      <c r="DA12" s="1509" t="str">
        <f>MID(SUVAHAVUJ!AF126,5,1)</f>
        <v xml:space="preserve"> </v>
      </c>
      <c r="DB12" s="1509"/>
      <c r="DC12" s="1509"/>
      <c r="DD12" s="1509"/>
      <c r="DE12" s="1509"/>
      <c r="DF12" s="1509" t="str">
        <f>MID(SUVAHAVUJ!AF126,6,1)</f>
        <v xml:space="preserve"> </v>
      </c>
      <c r="DG12" s="1509"/>
      <c r="DH12" s="1509"/>
      <c r="DI12" s="1509"/>
      <c r="DJ12" s="1509"/>
      <c r="DK12" s="1509"/>
      <c r="DL12" s="1509" t="str">
        <f>MID(SUVAHAVUJ!AF126,7,1)</f>
        <v xml:space="preserve"> </v>
      </c>
      <c r="DM12" s="1509"/>
      <c r="DN12" s="1509"/>
      <c r="DO12" s="1509"/>
      <c r="DP12" s="1509"/>
      <c r="DQ12" s="1509"/>
      <c r="DR12" s="1509" t="str">
        <f>MID(SUVAHAVUJ!AF126,8,1)</f>
        <v xml:space="preserve"> </v>
      </c>
      <c r="DS12" s="1509"/>
      <c r="DT12" s="1509"/>
      <c r="DU12" s="1509"/>
      <c r="DV12" s="1509"/>
      <c r="DW12" s="1558" t="str">
        <f>MID(SUVAHAVUJ!AF126,9,1)</f>
        <v xml:space="preserve"> </v>
      </c>
      <c r="DX12" s="1558"/>
      <c r="DY12" s="1558"/>
      <c r="DZ12" s="1558"/>
      <c r="EA12" s="1558"/>
      <c r="EB12" s="1558"/>
      <c r="EC12" s="1558" t="str">
        <f>MID(SUVAHAVUJ!AF126,10,1)</f>
        <v xml:space="preserve"> </v>
      </c>
      <c r="ED12" s="1558"/>
      <c r="EE12" s="1558"/>
      <c r="EF12" s="1558"/>
      <c r="EG12" s="1558"/>
      <c r="EH12" s="1509" t="str">
        <f>MID(SUVAHAVUJ!AF126,11,1)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MID(SUVAHAVUJ!AG126,1,1)</f>
        <v xml:space="preserve"> </v>
      </c>
      <c r="EQ12" s="1509"/>
      <c r="ER12" s="1509"/>
      <c r="ES12" s="1509"/>
      <c r="ET12" s="1509"/>
      <c r="EU12" s="1509"/>
      <c r="EV12" s="1509" t="str">
        <f>MID(SUVAHAVUJ!AG126,2,1)</f>
        <v xml:space="preserve"> </v>
      </c>
      <c r="EW12" s="1509"/>
      <c r="EX12" s="1509"/>
      <c r="EY12" s="1509"/>
      <c r="EZ12" s="1509"/>
      <c r="FA12" s="1509" t="str">
        <f>MID(SUVAHAVUJ!AG126,3,1)</f>
        <v xml:space="preserve"> </v>
      </c>
      <c r="FB12" s="1509"/>
      <c r="FC12" s="1509"/>
      <c r="FD12" s="1509"/>
      <c r="FE12" s="1509"/>
      <c r="FF12" s="1509"/>
      <c r="FG12" s="1509" t="str">
        <f>MID(SUVAHAVUJ!AG126,4,1)</f>
        <v xml:space="preserve"> </v>
      </c>
      <c r="FH12" s="1509"/>
      <c r="FI12" s="1509"/>
      <c r="FJ12" s="1509"/>
      <c r="FK12" s="1509"/>
      <c r="FL12" s="1516" t="str">
        <f>MID(SUVAHAVUJ!AG126,5,1)</f>
        <v xml:space="preserve"> </v>
      </c>
      <c r="FM12" s="1516"/>
      <c r="FN12" s="1516"/>
      <c r="FO12" s="1516"/>
      <c r="FP12" s="1516"/>
      <c r="FQ12" s="1516"/>
      <c r="FR12" s="1516" t="str">
        <f>MID(SUVAHAVUJ!AG126,6,1)</f>
        <v xml:space="preserve"> </v>
      </c>
      <c r="FS12" s="1516"/>
      <c r="FT12" s="1516"/>
      <c r="FU12" s="1516"/>
      <c r="FV12" s="1516"/>
      <c r="FW12" s="1556" t="str">
        <f>MID(SUVAHAVUJ!AG126,7,1)</f>
        <v xml:space="preserve"> </v>
      </c>
      <c r="FX12" s="1556"/>
      <c r="FY12" s="1556"/>
      <c r="FZ12" s="1556"/>
      <c r="GA12" s="1556"/>
      <c r="GB12" s="1556"/>
      <c r="GC12" s="1556" t="str">
        <f>MID(SUVAHAVUJ!AG126,8,1)</f>
        <v xml:space="preserve"> </v>
      </c>
      <c r="GD12" s="1556"/>
      <c r="GE12" s="1556"/>
      <c r="GF12" s="1556"/>
      <c r="GG12" s="1556"/>
      <c r="GH12" s="1556" t="str">
        <f>MID(SUVAHAVUJ!AG126,9,1)</f>
        <v xml:space="preserve"> </v>
      </c>
      <c r="GI12" s="1556"/>
      <c r="GJ12" s="1556"/>
      <c r="GK12" s="1556"/>
      <c r="GL12" s="1556"/>
      <c r="GM12" s="1556"/>
      <c r="GN12" s="1556" t="str">
        <f>MID(SUVAHAVUJ!AG126,10,1)</f>
        <v xml:space="preserve"> </v>
      </c>
      <c r="GO12" s="1556"/>
      <c r="GP12" s="1556"/>
      <c r="GQ12" s="1556"/>
      <c r="GR12" s="1556"/>
      <c r="GS12" s="1556" t="str">
        <f>MID(SUVAHAVUJ!AG126,11,1)</f>
        <v>0</v>
      </c>
      <c r="GT12" s="1556"/>
      <c r="GU12" s="1556"/>
      <c r="GV12" s="1556"/>
      <c r="GW12" s="1557"/>
    </row>
    <row r="13" spans="2:205" ht="24" customHeight="1">
      <c r="B13" s="1559" t="s">
        <v>2626</v>
      </c>
      <c r="C13" s="1560"/>
      <c r="D13" s="1560"/>
      <c r="E13" s="1560"/>
      <c r="F13" s="1560"/>
      <c r="G13" s="1560"/>
      <c r="H13" s="1560"/>
      <c r="I13" s="1560"/>
      <c r="J13" s="1560"/>
      <c r="K13" s="1561"/>
      <c r="L13" s="1667" t="s">
        <v>2856</v>
      </c>
      <c r="M13" s="1668"/>
      <c r="N13" s="1668"/>
      <c r="O13" s="1668"/>
      <c r="P13" s="1668"/>
      <c r="Q13" s="1668"/>
      <c r="R13" s="1668"/>
      <c r="S13" s="1668"/>
      <c r="T13" s="1668"/>
      <c r="U13" s="1668"/>
      <c r="V13" s="1668"/>
      <c r="W13" s="1668"/>
      <c r="X13" s="1668"/>
      <c r="Y13" s="1668"/>
      <c r="Z13" s="1668"/>
      <c r="AA13" s="1668"/>
      <c r="AB13" s="1668"/>
      <c r="AC13" s="1668"/>
      <c r="AD13" s="1668"/>
      <c r="AE13" s="1668"/>
      <c r="AF13" s="1668"/>
      <c r="AG13" s="1668"/>
      <c r="AH13" s="1668"/>
      <c r="AI13" s="1668"/>
      <c r="AJ13" s="1668"/>
      <c r="AK13" s="1668"/>
      <c r="AL13" s="1668"/>
      <c r="AM13" s="1668"/>
      <c r="AN13" s="1668"/>
      <c r="AO13" s="1668"/>
      <c r="AP13" s="1668"/>
      <c r="AQ13" s="1668"/>
      <c r="AR13" s="1668"/>
      <c r="AS13" s="1668"/>
      <c r="AT13" s="1668"/>
      <c r="AU13" s="1668"/>
      <c r="AV13" s="1668"/>
      <c r="AW13" s="1668"/>
      <c r="AX13" s="1668"/>
      <c r="AY13" s="1668"/>
      <c r="AZ13" s="1668"/>
      <c r="BA13" s="1668"/>
      <c r="BB13" s="1668"/>
      <c r="BC13" s="1668"/>
      <c r="BD13" s="1668"/>
      <c r="BE13" s="1668"/>
      <c r="BF13" s="1668"/>
      <c r="BG13" s="1668"/>
      <c r="BH13" s="1668"/>
      <c r="BI13" s="1668"/>
      <c r="BJ13" s="1668"/>
      <c r="BK13" s="1668"/>
      <c r="BL13" s="1668"/>
      <c r="BM13" s="1668"/>
      <c r="BN13" s="1668"/>
      <c r="BO13" s="1668"/>
      <c r="BP13" s="1668"/>
      <c r="BQ13" s="1668"/>
      <c r="BR13" s="1668"/>
      <c r="BS13" s="1668"/>
      <c r="BT13" s="1668"/>
      <c r="BU13" s="1668"/>
      <c r="BV13" s="1668"/>
      <c r="BW13" s="1572" t="s">
        <v>490</v>
      </c>
      <c r="BX13" s="1573"/>
      <c r="BY13" s="1573"/>
      <c r="BZ13" s="1573"/>
      <c r="CA13" s="1573"/>
      <c r="CB13" s="1573"/>
      <c r="CC13" s="1573"/>
      <c r="CD13" s="1574"/>
      <c r="CE13" s="1509" t="str">
        <f>MID(SUVAHAVUJ!AF127,1,1)</f>
        <v xml:space="preserve"> </v>
      </c>
      <c r="CF13" s="1509"/>
      <c r="CG13" s="1509"/>
      <c r="CH13" s="1509"/>
      <c r="CI13" s="1509"/>
      <c r="CJ13" s="1509" t="str">
        <f>MID(SUVAHAVUJ!AF127,2,1)</f>
        <v xml:space="preserve"> </v>
      </c>
      <c r="CK13" s="1509"/>
      <c r="CL13" s="1509"/>
      <c r="CM13" s="1509"/>
      <c r="CN13" s="1509"/>
      <c r="CO13" s="1509"/>
      <c r="CP13" s="1509" t="str">
        <f>MID(SUVAHAVUJ!AF127,3,1)</f>
        <v xml:space="preserve"> </v>
      </c>
      <c r="CQ13" s="1509"/>
      <c r="CR13" s="1509"/>
      <c r="CS13" s="1509"/>
      <c r="CT13" s="1509"/>
      <c r="CU13" s="1509" t="str">
        <f>MID(SUVAHAVUJ!AF127,4,1)</f>
        <v xml:space="preserve"> </v>
      </c>
      <c r="CV13" s="1509"/>
      <c r="CW13" s="1509"/>
      <c r="CX13" s="1509"/>
      <c r="CY13" s="1509"/>
      <c r="CZ13" s="1509"/>
      <c r="DA13" s="1509" t="str">
        <f>MID(SUVAHAVUJ!AF127,5,1)</f>
        <v xml:space="preserve"> </v>
      </c>
      <c r="DB13" s="1509"/>
      <c r="DC13" s="1509"/>
      <c r="DD13" s="1509"/>
      <c r="DE13" s="1509"/>
      <c r="DF13" s="1509" t="str">
        <f>MID(SUVAHAVUJ!AF127,6,1)</f>
        <v xml:space="preserve"> </v>
      </c>
      <c r="DG13" s="1509"/>
      <c r="DH13" s="1509"/>
      <c r="DI13" s="1509"/>
      <c r="DJ13" s="1509"/>
      <c r="DK13" s="1509"/>
      <c r="DL13" s="1509" t="str">
        <f>MID(SUVAHAVUJ!AF127,7,1)</f>
        <v xml:space="preserve"> </v>
      </c>
      <c r="DM13" s="1509"/>
      <c r="DN13" s="1509"/>
      <c r="DO13" s="1509"/>
      <c r="DP13" s="1509"/>
      <c r="DQ13" s="1509"/>
      <c r="DR13" s="1509" t="str">
        <f>MID(SUVAHAVUJ!AF127,8,1)</f>
        <v xml:space="preserve"> </v>
      </c>
      <c r="DS13" s="1509"/>
      <c r="DT13" s="1509"/>
      <c r="DU13" s="1509"/>
      <c r="DV13" s="1509"/>
      <c r="DW13" s="1558" t="str">
        <f>MID(SUVAHAVUJ!AF127,9,1)</f>
        <v xml:space="preserve"> </v>
      </c>
      <c r="DX13" s="1558"/>
      <c r="DY13" s="1558"/>
      <c r="DZ13" s="1558"/>
      <c r="EA13" s="1558"/>
      <c r="EB13" s="1558"/>
      <c r="EC13" s="1558" t="str">
        <f>MID(SUVAHAVUJ!AF127,10,1)</f>
        <v xml:space="preserve"> </v>
      </c>
      <c r="ED13" s="1558"/>
      <c r="EE13" s="1558"/>
      <c r="EF13" s="1558"/>
      <c r="EG13" s="1558"/>
      <c r="EH13" s="1509" t="str">
        <f>MID(SUVAHAVUJ!AF127,11,1)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MID(SUVAHAVUJ!AG127,1,1)</f>
        <v xml:space="preserve"> </v>
      </c>
      <c r="EQ13" s="1509"/>
      <c r="ER13" s="1509"/>
      <c r="ES13" s="1509"/>
      <c r="ET13" s="1509"/>
      <c r="EU13" s="1509"/>
      <c r="EV13" s="1509" t="str">
        <f>MID(SUVAHAVUJ!AG127,2,1)</f>
        <v xml:space="preserve"> </v>
      </c>
      <c r="EW13" s="1509"/>
      <c r="EX13" s="1509"/>
      <c r="EY13" s="1509"/>
      <c r="EZ13" s="1509"/>
      <c r="FA13" s="1509" t="str">
        <f>MID(SUVAHAVUJ!AG127,3,1)</f>
        <v xml:space="preserve"> </v>
      </c>
      <c r="FB13" s="1509"/>
      <c r="FC13" s="1509"/>
      <c r="FD13" s="1509"/>
      <c r="FE13" s="1509"/>
      <c r="FF13" s="1509"/>
      <c r="FG13" s="1509" t="str">
        <f>MID(SUVAHAVUJ!AG127,4,1)</f>
        <v xml:space="preserve"> </v>
      </c>
      <c r="FH13" s="1509"/>
      <c r="FI13" s="1509"/>
      <c r="FJ13" s="1509"/>
      <c r="FK13" s="1509"/>
      <c r="FL13" s="1516" t="str">
        <f>MID(SUVAHAVUJ!AG127,5,1)</f>
        <v xml:space="preserve"> </v>
      </c>
      <c r="FM13" s="1516"/>
      <c r="FN13" s="1516"/>
      <c r="FO13" s="1516"/>
      <c r="FP13" s="1516"/>
      <c r="FQ13" s="1516"/>
      <c r="FR13" s="1516" t="str">
        <f>MID(SUVAHAVUJ!AG127,6,1)</f>
        <v xml:space="preserve"> </v>
      </c>
      <c r="FS13" s="1516"/>
      <c r="FT13" s="1516"/>
      <c r="FU13" s="1516"/>
      <c r="FV13" s="1516"/>
      <c r="FW13" s="1556" t="str">
        <f>MID(SUVAHAVUJ!AG127,7,1)</f>
        <v xml:space="preserve"> </v>
      </c>
      <c r="FX13" s="1556"/>
      <c r="FY13" s="1556"/>
      <c r="FZ13" s="1556"/>
      <c r="GA13" s="1556"/>
      <c r="GB13" s="1556"/>
      <c r="GC13" s="1556" t="str">
        <f>MID(SUVAHAVUJ!AG127,8,1)</f>
        <v xml:space="preserve"> </v>
      </c>
      <c r="GD13" s="1556"/>
      <c r="GE13" s="1556"/>
      <c r="GF13" s="1556"/>
      <c r="GG13" s="1556"/>
      <c r="GH13" s="1556" t="str">
        <f>MID(SUVAHAVUJ!AG127,9,1)</f>
        <v xml:space="preserve"> </v>
      </c>
      <c r="GI13" s="1556"/>
      <c r="GJ13" s="1556"/>
      <c r="GK13" s="1556"/>
      <c r="GL13" s="1556"/>
      <c r="GM13" s="1556"/>
      <c r="GN13" s="1556" t="str">
        <f>MID(SUVAHAVUJ!AG127,10,1)</f>
        <v xml:space="preserve"> </v>
      </c>
      <c r="GO13" s="1556"/>
      <c r="GP13" s="1556"/>
      <c r="GQ13" s="1556"/>
      <c r="GR13" s="1556"/>
      <c r="GS13" s="1556" t="str">
        <f>MID(SUVAHAVUJ!AG127,11,1)</f>
        <v>0</v>
      </c>
      <c r="GT13" s="1556"/>
      <c r="GU13" s="1556"/>
      <c r="GV13" s="1556"/>
      <c r="GW13" s="1557"/>
    </row>
    <row r="14" spans="2:205" ht="24" customHeight="1">
      <c r="B14" s="1559" t="s">
        <v>2630</v>
      </c>
      <c r="C14" s="1560"/>
      <c r="D14" s="1560"/>
      <c r="E14" s="1560"/>
      <c r="F14" s="1560"/>
      <c r="G14" s="1560"/>
      <c r="H14" s="1560"/>
      <c r="I14" s="1560"/>
      <c r="J14" s="1560"/>
      <c r="K14" s="1561"/>
      <c r="L14" s="1667" t="s">
        <v>3454</v>
      </c>
      <c r="M14" s="1668"/>
      <c r="N14" s="1668"/>
      <c r="O14" s="1668"/>
      <c r="P14" s="1668"/>
      <c r="Q14" s="1668"/>
      <c r="R14" s="1668"/>
      <c r="S14" s="1668"/>
      <c r="T14" s="1668"/>
      <c r="U14" s="1668"/>
      <c r="V14" s="1668"/>
      <c r="W14" s="1668"/>
      <c r="X14" s="1668"/>
      <c r="Y14" s="1668"/>
      <c r="Z14" s="1668"/>
      <c r="AA14" s="1668"/>
      <c r="AB14" s="1668"/>
      <c r="AC14" s="1668"/>
      <c r="AD14" s="1668"/>
      <c r="AE14" s="1668"/>
      <c r="AF14" s="1668"/>
      <c r="AG14" s="1668"/>
      <c r="AH14" s="1668"/>
      <c r="AI14" s="1668"/>
      <c r="AJ14" s="1668"/>
      <c r="AK14" s="1668"/>
      <c r="AL14" s="1668"/>
      <c r="AM14" s="1668"/>
      <c r="AN14" s="1668"/>
      <c r="AO14" s="1668"/>
      <c r="AP14" s="1668"/>
      <c r="AQ14" s="1668"/>
      <c r="AR14" s="1668"/>
      <c r="AS14" s="1668"/>
      <c r="AT14" s="1668"/>
      <c r="AU14" s="1668"/>
      <c r="AV14" s="1668"/>
      <c r="AW14" s="1668"/>
      <c r="AX14" s="1668"/>
      <c r="AY14" s="1668"/>
      <c r="AZ14" s="1668"/>
      <c r="BA14" s="1668"/>
      <c r="BB14" s="1668"/>
      <c r="BC14" s="1668"/>
      <c r="BD14" s="1668"/>
      <c r="BE14" s="1668"/>
      <c r="BF14" s="1668"/>
      <c r="BG14" s="1668"/>
      <c r="BH14" s="1668"/>
      <c r="BI14" s="1668"/>
      <c r="BJ14" s="1668"/>
      <c r="BK14" s="1668"/>
      <c r="BL14" s="1668"/>
      <c r="BM14" s="1668"/>
      <c r="BN14" s="1668"/>
      <c r="BO14" s="1668"/>
      <c r="BP14" s="1668"/>
      <c r="BQ14" s="1668"/>
      <c r="BR14" s="1668"/>
      <c r="BS14" s="1668"/>
      <c r="BT14" s="1668"/>
      <c r="BU14" s="1668"/>
      <c r="BV14" s="1668"/>
      <c r="BW14" s="1572" t="s">
        <v>2356</v>
      </c>
      <c r="BX14" s="1573"/>
      <c r="BY14" s="1573"/>
      <c r="BZ14" s="1573"/>
      <c r="CA14" s="1573"/>
      <c r="CB14" s="1573"/>
      <c r="CC14" s="1573"/>
      <c r="CD14" s="1574"/>
      <c r="CE14" s="1509" t="str">
        <f>MID(SUVAHAVUJ!AF128,1,1)</f>
        <v xml:space="preserve"> </v>
      </c>
      <c r="CF14" s="1509"/>
      <c r="CG14" s="1509"/>
      <c r="CH14" s="1509"/>
      <c r="CI14" s="1509"/>
      <c r="CJ14" s="1509" t="str">
        <f>MID(SUVAHAVUJ!AF128,2,1)</f>
        <v xml:space="preserve"> </v>
      </c>
      <c r="CK14" s="1509"/>
      <c r="CL14" s="1509"/>
      <c r="CM14" s="1509"/>
      <c r="CN14" s="1509"/>
      <c r="CO14" s="1509"/>
      <c r="CP14" s="1509" t="str">
        <f>MID(SUVAHAVUJ!AF128,3,1)</f>
        <v xml:space="preserve"> </v>
      </c>
      <c r="CQ14" s="1509"/>
      <c r="CR14" s="1509"/>
      <c r="CS14" s="1509"/>
      <c r="CT14" s="1509"/>
      <c r="CU14" s="1509" t="str">
        <f>MID(SUVAHAVUJ!AF128,4,1)</f>
        <v xml:space="preserve"> </v>
      </c>
      <c r="CV14" s="1509"/>
      <c r="CW14" s="1509"/>
      <c r="CX14" s="1509"/>
      <c r="CY14" s="1509"/>
      <c r="CZ14" s="1509"/>
      <c r="DA14" s="1509" t="str">
        <f>MID(SUVAHAVUJ!AF128,5,1)</f>
        <v xml:space="preserve"> </v>
      </c>
      <c r="DB14" s="1509"/>
      <c r="DC14" s="1509"/>
      <c r="DD14" s="1509"/>
      <c r="DE14" s="1509"/>
      <c r="DF14" s="1509" t="str">
        <f>MID(SUVAHAVUJ!AF128,6,1)</f>
        <v xml:space="preserve"> </v>
      </c>
      <c r="DG14" s="1509"/>
      <c r="DH14" s="1509"/>
      <c r="DI14" s="1509"/>
      <c r="DJ14" s="1509"/>
      <c r="DK14" s="1509"/>
      <c r="DL14" s="1509" t="str">
        <f>MID(SUVAHAVUJ!AF128,7,1)</f>
        <v xml:space="preserve"> </v>
      </c>
      <c r="DM14" s="1509"/>
      <c r="DN14" s="1509"/>
      <c r="DO14" s="1509"/>
      <c r="DP14" s="1509"/>
      <c r="DQ14" s="1509"/>
      <c r="DR14" s="1509" t="str">
        <f>MID(SUVAHAVUJ!AF128,8,1)</f>
        <v xml:space="preserve"> </v>
      </c>
      <c r="DS14" s="1509"/>
      <c r="DT14" s="1509"/>
      <c r="DU14" s="1509"/>
      <c r="DV14" s="1509"/>
      <c r="DW14" s="1558" t="str">
        <f>MID(SUVAHAVUJ!AF128,9,1)</f>
        <v xml:space="preserve"> </v>
      </c>
      <c r="DX14" s="1558"/>
      <c r="DY14" s="1558"/>
      <c r="DZ14" s="1558"/>
      <c r="EA14" s="1558"/>
      <c r="EB14" s="1558"/>
      <c r="EC14" s="1558" t="str">
        <f>MID(SUVAHAVUJ!AF128,10,1)</f>
        <v xml:space="preserve"> </v>
      </c>
      <c r="ED14" s="1558"/>
      <c r="EE14" s="1558"/>
      <c r="EF14" s="1558"/>
      <c r="EG14" s="1558"/>
      <c r="EH14" s="1509" t="str">
        <f>MID(SUVAHAVUJ!AF128,11,1)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MID(SUVAHAVUJ!AG128,1,1)</f>
        <v xml:space="preserve"> </v>
      </c>
      <c r="EQ14" s="1509"/>
      <c r="ER14" s="1509"/>
      <c r="ES14" s="1509"/>
      <c r="ET14" s="1509"/>
      <c r="EU14" s="1509"/>
      <c r="EV14" s="1509" t="str">
        <f>MID(SUVAHAVUJ!AG128,2,1)</f>
        <v xml:space="preserve"> </v>
      </c>
      <c r="EW14" s="1509"/>
      <c r="EX14" s="1509"/>
      <c r="EY14" s="1509"/>
      <c r="EZ14" s="1509"/>
      <c r="FA14" s="1509" t="str">
        <f>MID(SUVAHAVUJ!AG128,3,1)</f>
        <v xml:space="preserve"> </v>
      </c>
      <c r="FB14" s="1509"/>
      <c r="FC14" s="1509"/>
      <c r="FD14" s="1509"/>
      <c r="FE14" s="1509"/>
      <c r="FF14" s="1509"/>
      <c r="FG14" s="1509" t="str">
        <f>MID(SUVAHAVUJ!AG128,4,1)</f>
        <v xml:space="preserve"> </v>
      </c>
      <c r="FH14" s="1509"/>
      <c r="FI14" s="1509"/>
      <c r="FJ14" s="1509"/>
      <c r="FK14" s="1509"/>
      <c r="FL14" s="1516" t="str">
        <f>MID(SUVAHAVUJ!AG128,5,1)</f>
        <v xml:space="preserve"> </v>
      </c>
      <c r="FM14" s="1516"/>
      <c r="FN14" s="1516"/>
      <c r="FO14" s="1516"/>
      <c r="FP14" s="1516"/>
      <c r="FQ14" s="1516"/>
      <c r="FR14" s="1516" t="str">
        <f>MID(SUVAHAVUJ!AG128,6,1)</f>
        <v xml:space="preserve"> </v>
      </c>
      <c r="FS14" s="1516"/>
      <c r="FT14" s="1516"/>
      <c r="FU14" s="1516"/>
      <c r="FV14" s="1516"/>
      <c r="FW14" s="1556" t="str">
        <f>MID(SUVAHAVUJ!AG128,7,1)</f>
        <v xml:space="preserve"> </v>
      </c>
      <c r="FX14" s="1556"/>
      <c r="FY14" s="1556"/>
      <c r="FZ14" s="1556"/>
      <c r="GA14" s="1556"/>
      <c r="GB14" s="1556"/>
      <c r="GC14" s="1556" t="str">
        <f>MID(SUVAHAVUJ!AG128,8,1)</f>
        <v xml:space="preserve"> </v>
      </c>
      <c r="GD14" s="1556"/>
      <c r="GE14" s="1556"/>
      <c r="GF14" s="1556"/>
      <c r="GG14" s="1556"/>
      <c r="GH14" s="1556" t="str">
        <f>MID(SUVAHAVUJ!AG128,9,1)</f>
        <v xml:space="preserve"> </v>
      </c>
      <c r="GI14" s="1556"/>
      <c r="GJ14" s="1556"/>
      <c r="GK14" s="1556"/>
      <c r="GL14" s="1556"/>
      <c r="GM14" s="1556"/>
      <c r="GN14" s="1556" t="str">
        <f>MID(SUVAHAVUJ!AG128,10,1)</f>
        <v xml:space="preserve"> </v>
      </c>
      <c r="GO14" s="1556"/>
      <c r="GP14" s="1556"/>
      <c r="GQ14" s="1556"/>
      <c r="GR14" s="1556"/>
      <c r="GS14" s="1556" t="str">
        <f>MID(SUVAHAVUJ!AG128,11,1)</f>
        <v>0</v>
      </c>
      <c r="GT14" s="1556"/>
      <c r="GU14" s="1556"/>
      <c r="GV14" s="1556"/>
      <c r="GW14" s="1557"/>
    </row>
    <row r="15" spans="2:205" ht="24" customHeight="1">
      <c r="B15" s="1559" t="s">
        <v>2500</v>
      </c>
      <c r="C15" s="1560"/>
      <c r="D15" s="1560"/>
      <c r="E15" s="1560"/>
      <c r="F15" s="1560"/>
      <c r="G15" s="1560"/>
      <c r="H15" s="1560"/>
      <c r="I15" s="1560"/>
      <c r="J15" s="1560"/>
      <c r="K15" s="1561"/>
      <c r="L15" s="1660" t="s">
        <v>2634</v>
      </c>
      <c r="M15" s="1661"/>
      <c r="N15" s="1661"/>
      <c r="O15" s="1661"/>
      <c r="P15" s="1661"/>
      <c r="Q15" s="1661"/>
      <c r="R15" s="1661"/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  <c r="AI15" s="1661"/>
      <c r="AJ15" s="1661"/>
      <c r="AK15" s="1661"/>
      <c r="AL15" s="1661"/>
      <c r="AM15" s="1661"/>
      <c r="AN15" s="1661"/>
      <c r="AO15" s="1661"/>
      <c r="AP15" s="1661"/>
      <c r="AQ15" s="1661"/>
      <c r="AR15" s="1661"/>
      <c r="AS15" s="1661"/>
      <c r="AT15" s="1661"/>
      <c r="AU15" s="1661"/>
      <c r="AV15" s="1661"/>
      <c r="AW15" s="1661"/>
      <c r="AX15" s="1661"/>
      <c r="AY15" s="1661"/>
      <c r="AZ15" s="1661"/>
      <c r="BA15" s="1661"/>
      <c r="BB15" s="1661"/>
      <c r="BC15" s="1661"/>
      <c r="BD15" s="1661"/>
      <c r="BE15" s="1661"/>
      <c r="BF15" s="1661"/>
      <c r="BG15" s="1661"/>
      <c r="BH15" s="1661"/>
      <c r="BI15" s="1661"/>
      <c r="BJ15" s="1661"/>
      <c r="BK15" s="1661"/>
      <c r="BL15" s="1661"/>
      <c r="BM15" s="1661"/>
      <c r="BN15" s="1661"/>
      <c r="BO15" s="1661"/>
      <c r="BP15" s="1661"/>
      <c r="BQ15" s="1661"/>
      <c r="BR15" s="1661"/>
      <c r="BS15" s="1661"/>
      <c r="BT15" s="1661"/>
      <c r="BU15" s="1661"/>
      <c r="BV15" s="1661"/>
      <c r="BW15" s="1572" t="s">
        <v>2357</v>
      </c>
      <c r="BX15" s="1573"/>
      <c r="BY15" s="1573"/>
      <c r="BZ15" s="1573"/>
      <c r="CA15" s="1573"/>
      <c r="CB15" s="1573"/>
      <c r="CC15" s="1573"/>
      <c r="CD15" s="1574"/>
      <c r="CE15" s="1509" t="str">
        <f>MID(SUVAHAVUJ!AF129,1,1)</f>
        <v xml:space="preserve"> </v>
      </c>
      <c r="CF15" s="1509"/>
      <c r="CG15" s="1509"/>
      <c r="CH15" s="1509"/>
      <c r="CI15" s="1509"/>
      <c r="CJ15" s="1509" t="str">
        <f>MID(SUVAHAVUJ!AF129,2,1)</f>
        <v xml:space="preserve"> </v>
      </c>
      <c r="CK15" s="1509"/>
      <c r="CL15" s="1509"/>
      <c r="CM15" s="1509"/>
      <c r="CN15" s="1509"/>
      <c r="CO15" s="1509"/>
      <c r="CP15" s="1509" t="str">
        <f>MID(SUVAHAVUJ!AF129,3,1)</f>
        <v xml:space="preserve"> </v>
      </c>
      <c r="CQ15" s="1509"/>
      <c r="CR15" s="1509"/>
      <c r="CS15" s="1509"/>
      <c r="CT15" s="1509"/>
      <c r="CU15" s="1509" t="str">
        <f>MID(SUVAHAVUJ!AF129,4,1)</f>
        <v xml:space="preserve"> </v>
      </c>
      <c r="CV15" s="1509"/>
      <c r="CW15" s="1509"/>
      <c r="CX15" s="1509"/>
      <c r="CY15" s="1509"/>
      <c r="CZ15" s="1509"/>
      <c r="DA15" s="1509" t="str">
        <f>MID(SUVAHAVUJ!AF129,5,1)</f>
        <v xml:space="preserve"> </v>
      </c>
      <c r="DB15" s="1509"/>
      <c r="DC15" s="1509"/>
      <c r="DD15" s="1509"/>
      <c r="DE15" s="1509"/>
      <c r="DF15" s="1509" t="str">
        <f>MID(SUVAHAVUJ!AF129,6,1)</f>
        <v xml:space="preserve"> </v>
      </c>
      <c r="DG15" s="1509"/>
      <c r="DH15" s="1509"/>
      <c r="DI15" s="1509"/>
      <c r="DJ15" s="1509"/>
      <c r="DK15" s="1509"/>
      <c r="DL15" s="1509" t="str">
        <f>MID(SUVAHAVUJ!AF129,7,1)</f>
        <v xml:space="preserve"> </v>
      </c>
      <c r="DM15" s="1509"/>
      <c r="DN15" s="1509"/>
      <c r="DO15" s="1509"/>
      <c r="DP15" s="1509"/>
      <c r="DQ15" s="1509"/>
      <c r="DR15" s="1509" t="str">
        <f>MID(SUVAHAVUJ!AF129,8,1)</f>
        <v xml:space="preserve"> </v>
      </c>
      <c r="DS15" s="1509"/>
      <c r="DT15" s="1509"/>
      <c r="DU15" s="1509"/>
      <c r="DV15" s="1509"/>
      <c r="DW15" s="1558" t="str">
        <f>MID(SUVAHAVUJ!AF129,9,1)</f>
        <v xml:space="preserve"> </v>
      </c>
      <c r="DX15" s="1558"/>
      <c r="DY15" s="1558"/>
      <c r="DZ15" s="1558"/>
      <c r="EA15" s="1558"/>
      <c r="EB15" s="1558"/>
      <c r="EC15" s="1558" t="str">
        <f>MID(SUVAHAVUJ!AF129,10,1)</f>
        <v xml:space="preserve"> </v>
      </c>
      <c r="ED15" s="1558"/>
      <c r="EE15" s="1558"/>
      <c r="EF15" s="1558"/>
      <c r="EG15" s="1558"/>
      <c r="EH15" s="1509" t="str">
        <f>MID(SUVAHAVUJ!AF129,11,1)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MID(SUVAHAVUJ!AG129,1,1)</f>
        <v xml:space="preserve"> </v>
      </c>
      <c r="EQ15" s="1509"/>
      <c r="ER15" s="1509"/>
      <c r="ES15" s="1509"/>
      <c r="ET15" s="1509"/>
      <c r="EU15" s="1509"/>
      <c r="EV15" s="1509" t="str">
        <f>MID(SUVAHAVUJ!AG129,2,1)</f>
        <v xml:space="preserve"> </v>
      </c>
      <c r="EW15" s="1509"/>
      <c r="EX15" s="1509"/>
      <c r="EY15" s="1509"/>
      <c r="EZ15" s="1509"/>
      <c r="FA15" s="1509" t="str">
        <f>MID(SUVAHAVUJ!AG129,3,1)</f>
        <v xml:space="preserve"> </v>
      </c>
      <c r="FB15" s="1509"/>
      <c r="FC15" s="1509"/>
      <c r="FD15" s="1509"/>
      <c r="FE15" s="1509"/>
      <c r="FF15" s="1509"/>
      <c r="FG15" s="1509" t="str">
        <f>MID(SUVAHAVUJ!AG129,4,1)</f>
        <v xml:space="preserve"> </v>
      </c>
      <c r="FH15" s="1509"/>
      <c r="FI15" s="1509"/>
      <c r="FJ15" s="1509"/>
      <c r="FK15" s="1509"/>
      <c r="FL15" s="1516" t="str">
        <f>MID(SUVAHAVUJ!AG129,5,1)</f>
        <v xml:space="preserve"> </v>
      </c>
      <c r="FM15" s="1516"/>
      <c r="FN15" s="1516"/>
      <c r="FO15" s="1516"/>
      <c r="FP15" s="1516"/>
      <c r="FQ15" s="1516"/>
      <c r="FR15" s="1516" t="str">
        <f>MID(SUVAHAVUJ!AG129,6,1)</f>
        <v xml:space="preserve"> </v>
      </c>
      <c r="FS15" s="1516"/>
      <c r="FT15" s="1516"/>
      <c r="FU15" s="1516"/>
      <c r="FV15" s="1516"/>
      <c r="FW15" s="1556" t="str">
        <f>MID(SUVAHAVUJ!AG129,7,1)</f>
        <v xml:space="preserve"> </v>
      </c>
      <c r="FX15" s="1556"/>
      <c r="FY15" s="1556"/>
      <c r="FZ15" s="1556"/>
      <c r="GA15" s="1556"/>
      <c r="GB15" s="1556"/>
      <c r="GC15" s="1556" t="str">
        <f>MID(SUVAHAVUJ!AG129,8,1)</f>
        <v xml:space="preserve"> </v>
      </c>
      <c r="GD15" s="1556"/>
      <c r="GE15" s="1556"/>
      <c r="GF15" s="1556"/>
      <c r="GG15" s="1556"/>
      <c r="GH15" s="1556" t="str">
        <f>MID(SUVAHAVUJ!AG129,9,1)</f>
        <v xml:space="preserve"> </v>
      </c>
      <c r="GI15" s="1556"/>
      <c r="GJ15" s="1556"/>
      <c r="GK15" s="1556"/>
      <c r="GL15" s="1556"/>
      <c r="GM15" s="1556"/>
      <c r="GN15" s="1556" t="str">
        <f>MID(SUVAHAVUJ!AG129,10,1)</f>
        <v xml:space="preserve"> </v>
      </c>
      <c r="GO15" s="1556"/>
      <c r="GP15" s="1556"/>
      <c r="GQ15" s="1556"/>
      <c r="GR15" s="1556"/>
      <c r="GS15" s="1556" t="str">
        <f>MID(SUVAHAVUJ!AG129,11,1)</f>
        <v>0</v>
      </c>
      <c r="GT15" s="1556"/>
      <c r="GU15" s="1556"/>
      <c r="GV15" s="1556"/>
      <c r="GW15" s="1557"/>
    </row>
    <row r="16" spans="2:205" ht="24" customHeight="1">
      <c r="B16" s="1559" t="s">
        <v>2503</v>
      </c>
      <c r="C16" s="1560"/>
      <c r="D16" s="1560"/>
      <c r="E16" s="1560"/>
      <c r="F16" s="1560"/>
      <c r="G16" s="1560"/>
      <c r="H16" s="1560"/>
      <c r="I16" s="1560"/>
      <c r="J16" s="1560"/>
      <c r="K16" s="1561"/>
      <c r="L16" s="1660" t="s">
        <v>3455</v>
      </c>
      <c r="M16" s="1661"/>
      <c r="N16" s="1661"/>
      <c r="O16" s="1661"/>
      <c r="P16" s="1661"/>
      <c r="Q16" s="1661"/>
      <c r="R16" s="1661"/>
      <c r="S16" s="1661"/>
      <c r="T16" s="1661"/>
      <c r="U16" s="1661"/>
      <c r="V16" s="1661"/>
      <c r="W16" s="1661"/>
      <c r="X16" s="1661"/>
      <c r="Y16" s="1661"/>
      <c r="Z16" s="1661"/>
      <c r="AA16" s="1661"/>
      <c r="AB16" s="1661"/>
      <c r="AC16" s="1661"/>
      <c r="AD16" s="1661"/>
      <c r="AE16" s="1661"/>
      <c r="AF16" s="1661"/>
      <c r="AG16" s="1661"/>
      <c r="AH16" s="1661"/>
      <c r="AI16" s="1661"/>
      <c r="AJ16" s="1661"/>
      <c r="AK16" s="1661"/>
      <c r="AL16" s="1661"/>
      <c r="AM16" s="1661"/>
      <c r="AN16" s="1661"/>
      <c r="AO16" s="1661"/>
      <c r="AP16" s="1661"/>
      <c r="AQ16" s="1661"/>
      <c r="AR16" s="1661"/>
      <c r="AS16" s="1661"/>
      <c r="AT16" s="1661"/>
      <c r="AU16" s="1661"/>
      <c r="AV16" s="1661"/>
      <c r="AW16" s="1661"/>
      <c r="AX16" s="1661"/>
      <c r="AY16" s="1661"/>
      <c r="AZ16" s="1661"/>
      <c r="BA16" s="1661"/>
      <c r="BB16" s="1661"/>
      <c r="BC16" s="1661"/>
      <c r="BD16" s="1661"/>
      <c r="BE16" s="1661"/>
      <c r="BF16" s="1661"/>
      <c r="BG16" s="1661"/>
      <c r="BH16" s="1661"/>
      <c r="BI16" s="1661"/>
      <c r="BJ16" s="1661"/>
      <c r="BK16" s="1661"/>
      <c r="BL16" s="1661"/>
      <c r="BM16" s="1661"/>
      <c r="BN16" s="1661"/>
      <c r="BO16" s="1661"/>
      <c r="BP16" s="1661"/>
      <c r="BQ16" s="1661"/>
      <c r="BR16" s="1661"/>
      <c r="BS16" s="1661"/>
      <c r="BT16" s="1661"/>
      <c r="BU16" s="1661"/>
      <c r="BV16" s="1661"/>
      <c r="BW16" s="1572" t="s">
        <v>2358</v>
      </c>
      <c r="BX16" s="1573"/>
      <c r="BY16" s="1573"/>
      <c r="BZ16" s="1573"/>
      <c r="CA16" s="1573"/>
      <c r="CB16" s="1573"/>
      <c r="CC16" s="1573"/>
      <c r="CD16" s="1574"/>
      <c r="CE16" s="1509" t="str">
        <f>MID(SUVAHAVUJ!AF130,1,1)</f>
        <v xml:space="preserve"> </v>
      </c>
      <c r="CF16" s="1509"/>
      <c r="CG16" s="1509"/>
      <c r="CH16" s="1509"/>
      <c r="CI16" s="1509"/>
      <c r="CJ16" s="1509" t="str">
        <f>MID(SUVAHAVUJ!AF130,2,1)</f>
        <v xml:space="preserve"> </v>
      </c>
      <c r="CK16" s="1509"/>
      <c r="CL16" s="1509"/>
      <c r="CM16" s="1509"/>
      <c r="CN16" s="1509"/>
      <c r="CO16" s="1509"/>
      <c r="CP16" s="1509" t="str">
        <f>MID(SUVAHAVUJ!AF130,3,1)</f>
        <v xml:space="preserve"> </v>
      </c>
      <c r="CQ16" s="1509"/>
      <c r="CR16" s="1509"/>
      <c r="CS16" s="1509"/>
      <c r="CT16" s="1509"/>
      <c r="CU16" s="1509" t="str">
        <f>MID(SUVAHAVUJ!AF130,4,1)</f>
        <v xml:space="preserve"> </v>
      </c>
      <c r="CV16" s="1509"/>
      <c r="CW16" s="1509"/>
      <c r="CX16" s="1509"/>
      <c r="CY16" s="1509"/>
      <c r="CZ16" s="1509"/>
      <c r="DA16" s="1509" t="str">
        <f>MID(SUVAHAVUJ!AF130,5,1)</f>
        <v xml:space="preserve"> </v>
      </c>
      <c r="DB16" s="1509"/>
      <c r="DC16" s="1509"/>
      <c r="DD16" s="1509"/>
      <c r="DE16" s="1509"/>
      <c r="DF16" s="1509" t="str">
        <f>MID(SUVAHAVUJ!AF130,6,1)</f>
        <v xml:space="preserve"> </v>
      </c>
      <c r="DG16" s="1509"/>
      <c r="DH16" s="1509"/>
      <c r="DI16" s="1509"/>
      <c r="DJ16" s="1509"/>
      <c r="DK16" s="1509"/>
      <c r="DL16" s="1509" t="str">
        <f>MID(SUVAHAVUJ!AF130,7,1)</f>
        <v xml:space="preserve"> </v>
      </c>
      <c r="DM16" s="1509"/>
      <c r="DN16" s="1509"/>
      <c r="DO16" s="1509"/>
      <c r="DP16" s="1509"/>
      <c r="DQ16" s="1509"/>
      <c r="DR16" s="1509" t="str">
        <f>MID(SUVAHAVUJ!AF130,8,1)</f>
        <v xml:space="preserve"> </v>
      </c>
      <c r="DS16" s="1509"/>
      <c r="DT16" s="1509"/>
      <c r="DU16" s="1509"/>
      <c r="DV16" s="1509"/>
      <c r="DW16" s="1558" t="str">
        <f>MID(SUVAHAVUJ!AF130,9,1)</f>
        <v xml:space="preserve"> </v>
      </c>
      <c r="DX16" s="1558"/>
      <c r="DY16" s="1558"/>
      <c r="DZ16" s="1558"/>
      <c r="EA16" s="1558"/>
      <c r="EB16" s="1558"/>
      <c r="EC16" s="1558" t="str">
        <f>MID(SUVAHAVUJ!AF130,10,1)</f>
        <v xml:space="preserve"> </v>
      </c>
      <c r="ED16" s="1558"/>
      <c r="EE16" s="1558"/>
      <c r="EF16" s="1558"/>
      <c r="EG16" s="1558"/>
      <c r="EH16" s="1509" t="str">
        <f>MID(SUVAHAVUJ!AF130,11,1)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MID(SUVAHAVUJ!AG130,1,1)</f>
        <v xml:space="preserve"> </v>
      </c>
      <c r="EQ16" s="1509"/>
      <c r="ER16" s="1509"/>
      <c r="ES16" s="1509"/>
      <c r="ET16" s="1509"/>
      <c r="EU16" s="1509"/>
      <c r="EV16" s="1509" t="str">
        <f>MID(SUVAHAVUJ!AG130,2,1)</f>
        <v xml:space="preserve"> </v>
      </c>
      <c r="EW16" s="1509"/>
      <c r="EX16" s="1509"/>
      <c r="EY16" s="1509"/>
      <c r="EZ16" s="1509"/>
      <c r="FA16" s="1509" t="str">
        <f>MID(SUVAHAVUJ!AG130,3,1)</f>
        <v xml:space="preserve"> </v>
      </c>
      <c r="FB16" s="1509"/>
      <c r="FC16" s="1509"/>
      <c r="FD16" s="1509"/>
      <c r="FE16" s="1509"/>
      <c r="FF16" s="1509"/>
      <c r="FG16" s="1509" t="str">
        <f>MID(SUVAHAVUJ!AG130,4,1)</f>
        <v xml:space="preserve"> </v>
      </c>
      <c r="FH16" s="1509"/>
      <c r="FI16" s="1509"/>
      <c r="FJ16" s="1509"/>
      <c r="FK16" s="1509"/>
      <c r="FL16" s="1516" t="str">
        <f>MID(SUVAHAVUJ!AG130,5,1)</f>
        <v xml:space="preserve"> </v>
      </c>
      <c r="FM16" s="1516"/>
      <c r="FN16" s="1516"/>
      <c r="FO16" s="1516"/>
      <c r="FP16" s="1516"/>
      <c r="FQ16" s="1516"/>
      <c r="FR16" s="1516" t="str">
        <f>MID(SUVAHAVUJ!AG130,6,1)</f>
        <v xml:space="preserve"> </v>
      </c>
      <c r="FS16" s="1516"/>
      <c r="FT16" s="1516"/>
      <c r="FU16" s="1516"/>
      <c r="FV16" s="1516"/>
      <c r="FW16" s="1556" t="str">
        <f>MID(SUVAHAVUJ!AG130,7,1)</f>
        <v xml:space="preserve"> </v>
      </c>
      <c r="FX16" s="1556"/>
      <c r="FY16" s="1556"/>
      <c r="FZ16" s="1556"/>
      <c r="GA16" s="1556"/>
      <c r="GB16" s="1556"/>
      <c r="GC16" s="1556" t="str">
        <f>MID(SUVAHAVUJ!AG130,8,1)</f>
        <v xml:space="preserve"> </v>
      </c>
      <c r="GD16" s="1556"/>
      <c r="GE16" s="1556"/>
      <c r="GF16" s="1556"/>
      <c r="GG16" s="1556"/>
      <c r="GH16" s="1556" t="str">
        <f>MID(SUVAHAVUJ!AG130,9,1)</f>
        <v xml:space="preserve"> </v>
      </c>
      <c r="GI16" s="1556"/>
      <c r="GJ16" s="1556"/>
      <c r="GK16" s="1556"/>
      <c r="GL16" s="1556"/>
      <c r="GM16" s="1556"/>
      <c r="GN16" s="1556" t="str">
        <f>MID(SUVAHAVUJ!AG130,10,1)</f>
        <v xml:space="preserve"> </v>
      </c>
      <c r="GO16" s="1556"/>
      <c r="GP16" s="1556"/>
      <c r="GQ16" s="1556"/>
      <c r="GR16" s="1556"/>
      <c r="GS16" s="1556" t="str">
        <f>MID(SUVAHAVUJ!AG130,11,1)</f>
        <v>0</v>
      </c>
      <c r="GT16" s="1556"/>
      <c r="GU16" s="1556"/>
      <c r="GV16" s="1556"/>
      <c r="GW16" s="1557"/>
    </row>
    <row r="17" spans="1:205" ht="24" customHeight="1">
      <c r="B17" s="1559" t="s">
        <v>2506</v>
      </c>
      <c r="C17" s="1560"/>
      <c r="D17" s="1560"/>
      <c r="E17" s="1560"/>
      <c r="F17" s="1560"/>
      <c r="G17" s="1560"/>
      <c r="H17" s="1560"/>
      <c r="I17" s="1560"/>
      <c r="J17" s="1560"/>
      <c r="K17" s="1561"/>
      <c r="L17" s="1667" t="s">
        <v>3456</v>
      </c>
      <c r="M17" s="1668"/>
      <c r="N17" s="1668"/>
      <c r="O17" s="1668"/>
      <c r="P17" s="1668"/>
      <c r="Q17" s="1668"/>
      <c r="R17" s="1668"/>
      <c r="S17" s="1668"/>
      <c r="T17" s="1668"/>
      <c r="U17" s="1668"/>
      <c r="V17" s="1668"/>
      <c r="W17" s="1668"/>
      <c r="X17" s="1668"/>
      <c r="Y17" s="1668"/>
      <c r="Z17" s="1668"/>
      <c r="AA17" s="1668"/>
      <c r="AB17" s="1668"/>
      <c r="AC17" s="1668"/>
      <c r="AD17" s="1668"/>
      <c r="AE17" s="1668"/>
      <c r="AF17" s="1668"/>
      <c r="AG17" s="1668"/>
      <c r="AH17" s="1668"/>
      <c r="AI17" s="1668"/>
      <c r="AJ17" s="1668"/>
      <c r="AK17" s="1668"/>
      <c r="AL17" s="1668"/>
      <c r="AM17" s="1668"/>
      <c r="AN17" s="1668"/>
      <c r="AO17" s="1668"/>
      <c r="AP17" s="1668"/>
      <c r="AQ17" s="1668"/>
      <c r="AR17" s="1668"/>
      <c r="AS17" s="1668"/>
      <c r="AT17" s="1668"/>
      <c r="AU17" s="1668"/>
      <c r="AV17" s="1668"/>
      <c r="AW17" s="1668"/>
      <c r="AX17" s="1668"/>
      <c r="AY17" s="1668"/>
      <c r="AZ17" s="1668"/>
      <c r="BA17" s="1668"/>
      <c r="BB17" s="1668"/>
      <c r="BC17" s="1668"/>
      <c r="BD17" s="1668"/>
      <c r="BE17" s="1668"/>
      <c r="BF17" s="1668"/>
      <c r="BG17" s="1668"/>
      <c r="BH17" s="1668"/>
      <c r="BI17" s="1668"/>
      <c r="BJ17" s="1668"/>
      <c r="BK17" s="1668"/>
      <c r="BL17" s="1668"/>
      <c r="BM17" s="1668"/>
      <c r="BN17" s="1668"/>
      <c r="BO17" s="1668"/>
      <c r="BP17" s="1668"/>
      <c r="BQ17" s="1668"/>
      <c r="BR17" s="1668"/>
      <c r="BS17" s="1668"/>
      <c r="BT17" s="1668"/>
      <c r="BU17" s="1668"/>
      <c r="BV17" s="1668"/>
      <c r="BW17" s="1572" t="s">
        <v>2359</v>
      </c>
      <c r="BX17" s="1573"/>
      <c r="BY17" s="1573"/>
      <c r="BZ17" s="1573"/>
      <c r="CA17" s="1573"/>
      <c r="CB17" s="1573"/>
      <c r="CC17" s="1573"/>
      <c r="CD17" s="1574"/>
      <c r="CE17" s="1509" t="str">
        <f>MID(SUVAHAVUJ!AF131,1,1)</f>
        <v xml:space="preserve"> </v>
      </c>
      <c r="CF17" s="1509"/>
      <c r="CG17" s="1509"/>
      <c r="CH17" s="1509"/>
      <c r="CI17" s="1509"/>
      <c r="CJ17" s="1509" t="str">
        <f>MID(SUVAHAVUJ!AF131,2,1)</f>
        <v xml:space="preserve"> </v>
      </c>
      <c r="CK17" s="1509"/>
      <c r="CL17" s="1509"/>
      <c r="CM17" s="1509"/>
      <c r="CN17" s="1509"/>
      <c r="CO17" s="1509"/>
      <c r="CP17" s="1509" t="str">
        <f>MID(SUVAHAVUJ!AF131,3,1)</f>
        <v xml:space="preserve"> </v>
      </c>
      <c r="CQ17" s="1509"/>
      <c r="CR17" s="1509"/>
      <c r="CS17" s="1509"/>
      <c r="CT17" s="1509"/>
      <c r="CU17" s="1509" t="str">
        <f>MID(SUVAHAVUJ!AF131,4,1)</f>
        <v xml:space="preserve"> </v>
      </c>
      <c r="CV17" s="1509"/>
      <c r="CW17" s="1509"/>
      <c r="CX17" s="1509"/>
      <c r="CY17" s="1509"/>
      <c r="CZ17" s="1509"/>
      <c r="DA17" s="1509" t="str">
        <f>MID(SUVAHAVUJ!AF131,5,1)</f>
        <v xml:space="preserve"> </v>
      </c>
      <c r="DB17" s="1509"/>
      <c r="DC17" s="1509"/>
      <c r="DD17" s="1509"/>
      <c r="DE17" s="1509"/>
      <c r="DF17" s="1509" t="str">
        <f>MID(SUVAHAVUJ!AF131,6,1)</f>
        <v xml:space="preserve"> </v>
      </c>
      <c r="DG17" s="1509"/>
      <c r="DH17" s="1509"/>
      <c r="DI17" s="1509"/>
      <c r="DJ17" s="1509"/>
      <c r="DK17" s="1509"/>
      <c r="DL17" s="1509" t="str">
        <f>MID(SUVAHAVUJ!AF131,7,1)</f>
        <v xml:space="preserve"> </v>
      </c>
      <c r="DM17" s="1509"/>
      <c r="DN17" s="1509"/>
      <c r="DO17" s="1509"/>
      <c r="DP17" s="1509"/>
      <c r="DQ17" s="1509"/>
      <c r="DR17" s="1509" t="str">
        <f>MID(SUVAHAVUJ!AF131,8,1)</f>
        <v xml:space="preserve"> </v>
      </c>
      <c r="DS17" s="1509"/>
      <c r="DT17" s="1509"/>
      <c r="DU17" s="1509"/>
      <c r="DV17" s="1509"/>
      <c r="DW17" s="1558" t="str">
        <f>MID(SUVAHAVUJ!AF131,9,1)</f>
        <v xml:space="preserve"> </v>
      </c>
      <c r="DX17" s="1558"/>
      <c r="DY17" s="1558"/>
      <c r="DZ17" s="1558"/>
      <c r="EA17" s="1558"/>
      <c r="EB17" s="1558"/>
      <c r="EC17" s="1558" t="str">
        <f>MID(SUVAHAVUJ!AF131,10,1)</f>
        <v xml:space="preserve"> </v>
      </c>
      <c r="ED17" s="1558"/>
      <c r="EE17" s="1558"/>
      <c r="EF17" s="1558"/>
      <c r="EG17" s="1558"/>
      <c r="EH17" s="1509" t="str">
        <f>MID(SUVAHAVUJ!AF131,11,1)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MID(SUVAHAVUJ!AG131,1,1)</f>
        <v xml:space="preserve"> </v>
      </c>
      <c r="EQ17" s="1509"/>
      <c r="ER17" s="1509"/>
      <c r="ES17" s="1509"/>
      <c r="ET17" s="1509"/>
      <c r="EU17" s="1509"/>
      <c r="EV17" s="1509" t="str">
        <f>MID(SUVAHAVUJ!AG131,2,1)</f>
        <v xml:space="preserve"> </v>
      </c>
      <c r="EW17" s="1509"/>
      <c r="EX17" s="1509"/>
      <c r="EY17" s="1509"/>
      <c r="EZ17" s="1509"/>
      <c r="FA17" s="1509" t="str">
        <f>MID(SUVAHAVUJ!AG131,3,1)</f>
        <v xml:space="preserve"> </v>
      </c>
      <c r="FB17" s="1509"/>
      <c r="FC17" s="1509"/>
      <c r="FD17" s="1509"/>
      <c r="FE17" s="1509"/>
      <c r="FF17" s="1509"/>
      <c r="FG17" s="1509" t="str">
        <f>MID(SUVAHAVUJ!AG131,4,1)</f>
        <v xml:space="preserve"> </v>
      </c>
      <c r="FH17" s="1509"/>
      <c r="FI17" s="1509"/>
      <c r="FJ17" s="1509"/>
      <c r="FK17" s="1509"/>
      <c r="FL17" s="1516" t="str">
        <f>MID(SUVAHAVUJ!AG131,5,1)</f>
        <v xml:space="preserve"> </v>
      </c>
      <c r="FM17" s="1516"/>
      <c r="FN17" s="1516"/>
      <c r="FO17" s="1516"/>
      <c r="FP17" s="1516"/>
      <c r="FQ17" s="1516"/>
      <c r="FR17" s="1516" t="str">
        <f>MID(SUVAHAVUJ!AG131,6,1)</f>
        <v xml:space="preserve"> </v>
      </c>
      <c r="FS17" s="1516"/>
      <c r="FT17" s="1516"/>
      <c r="FU17" s="1516"/>
      <c r="FV17" s="1516"/>
      <c r="FW17" s="1556" t="str">
        <f>MID(SUVAHAVUJ!AG131,7,1)</f>
        <v xml:space="preserve"> </v>
      </c>
      <c r="FX17" s="1556"/>
      <c r="FY17" s="1556"/>
      <c r="FZ17" s="1556"/>
      <c r="GA17" s="1556"/>
      <c r="GB17" s="1556"/>
      <c r="GC17" s="1556" t="str">
        <f>MID(SUVAHAVUJ!AG131,8,1)</f>
        <v xml:space="preserve"> </v>
      </c>
      <c r="GD17" s="1556"/>
      <c r="GE17" s="1556"/>
      <c r="GF17" s="1556"/>
      <c r="GG17" s="1556"/>
      <c r="GH17" s="1556" t="str">
        <f>MID(SUVAHAVUJ!AG131,9,1)</f>
        <v xml:space="preserve"> </v>
      </c>
      <c r="GI17" s="1556"/>
      <c r="GJ17" s="1556"/>
      <c r="GK17" s="1556"/>
      <c r="GL17" s="1556"/>
      <c r="GM17" s="1556"/>
      <c r="GN17" s="1556" t="str">
        <f>MID(SUVAHAVUJ!AG131,10,1)</f>
        <v xml:space="preserve"> </v>
      </c>
      <c r="GO17" s="1556"/>
      <c r="GP17" s="1556"/>
      <c r="GQ17" s="1556"/>
      <c r="GR17" s="1556"/>
      <c r="GS17" s="1556" t="str">
        <f>MID(SUVAHAVUJ!AG131,11,1)</f>
        <v>0</v>
      </c>
      <c r="GT17" s="1556"/>
      <c r="GU17" s="1556"/>
      <c r="GV17" s="1556"/>
      <c r="GW17" s="1557"/>
    </row>
    <row r="18" spans="1:205" ht="24" customHeight="1">
      <c r="B18" s="1559" t="s">
        <v>2508</v>
      </c>
      <c r="C18" s="1560"/>
      <c r="D18" s="1560"/>
      <c r="E18" s="1560"/>
      <c r="F18" s="1560"/>
      <c r="G18" s="1560"/>
      <c r="H18" s="1560"/>
      <c r="I18" s="1560"/>
      <c r="J18" s="1560"/>
      <c r="K18" s="1561"/>
      <c r="L18" s="1660" t="s">
        <v>3457</v>
      </c>
      <c r="M18" s="1661"/>
      <c r="N18" s="1661"/>
      <c r="O18" s="1661"/>
      <c r="P18" s="1661"/>
      <c r="Q18" s="1661"/>
      <c r="R18" s="1661"/>
      <c r="S18" s="1661"/>
      <c r="T18" s="1661"/>
      <c r="U18" s="1661"/>
      <c r="V18" s="1661"/>
      <c r="W18" s="1661"/>
      <c r="X18" s="1661"/>
      <c r="Y18" s="1661"/>
      <c r="Z18" s="1661"/>
      <c r="AA18" s="1661"/>
      <c r="AB18" s="1661"/>
      <c r="AC18" s="1661"/>
      <c r="AD18" s="1661"/>
      <c r="AE18" s="1661"/>
      <c r="AF18" s="1661"/>
      <c r="AG18" s="1661"/>
      <c r="AH18" s="1661"/>
      <c r="AI18" s="1661"/>
      <c r="AJ18" s="1661"/>
      <c r="AK18" s="1661"/>
      <c r="AL18" s="1661"/>
      <c r="AM18" s="1661"/>
      <c r="AN18" s="1661"/>
      <c r="AO18" s="1661"/>
      <c r="AP18" s="1661"/>
      <c r="AQ18" s="1661"/>
      <c r="AR18" s="1661"/>
      <c r="AS18" s="1661"/>
      <c r="AT18" s="1661"/>
      <c r="AU18" s="1661"/>
      <c r="AV18" s="1661"/>
      <c r="AW18" s="1661"/>
      <c r="AX18" s="1661"/>
      <c r="AY18" s="1661"/>
      <c r="AZ18" s="1661"/>
      <c r="BA18" s="1661"/>
      <c r="BB18" s="1661"/>
      <c r="BC18" s="1661"/>
      <c r="BD18" s="1661"/>
      <c r="BE18" s="1661"/>
      <c r="BF18" s="1661"/>
      <c r="BG18" s="1661"/>
      <c r="BH18" s="1661"/>
      <c r="BI18" s="1661"/>
      <c r="BJ18" s="1661"/>
      <c r="BK18" s="1661"/>
      <c r="BL18" s="1661"/>
      <c r="BM18" s="1661"/>
      <c r="BN18" s="1661"/>
      <c r="BO18" s="1661"/>
      <c r="BP18" s="1661"/>
      <c r="BQ18" s="1661"/>
      <c r="BR18" s="1661"/>
      <c r="BS18" s="1661"/>
      <c r="BT18" s="1661"/>
      <c r="BU18" s="1661"/>
      <c r="BV18" s="1661"/>
      <c r="BW18" s="1572" t="s">
        <v>1113</v>
      </c>
      <c r="BX18" s="1573"/>
      <c r="BY18" s="1573"/>
      <c r="BZ18" s="1573"/>
      <c r="CA18" s="1573"/>
      <c r="CB18" s="1573"/>
      <c r="CC18" s="1573"/>
      <c r="CD18" s="1574"/>
      <c r="CE18" s="1509" t="str">
        <f>MID(SUVAHAVUJ!AF132,1,1)</f>
        <v xml:space="preserve"> </v>
      </c>
      <c r="CF18" s="1509"/>
      <c r="CG18" s="1509"/>
      <c r="CH18" s="1509"/>
      <c r="CI18" s="1509"/>
      <c r="CJ18" s="1509" t="str">
        <f>MID(SUVAHAVUJ!AF132,2,1)</f>
        <v xml:space="preserve"> </v>
      </c>
      <c r="CK18" s="1509"/>
      <c r="CL18" s="1509"/>
      <c r="CM18" s="1509"/>
      <c r="CN18" s="1509"/>
      <c r="CO18" s="1509"/>
      <c r="CP18" s="1509" t="str">
        <f>MID(SUVAHAVUJ!AF132,3,1)</f>
        <v xml:space="preserve"> </v>
      </c>
      <c r="CQ18" s="1509"/>
      <c r="CR18" s="1509"/>
      <c r="CS18" s="1509"/>
      <c r="CT18" s="1509"/>
      <c r="CU18" s="1509" t="str">
        <f>MID(SUVAHAVUJ!AF132,4,1)</f>
        <v xml:space="preserve"> </v>
      </c>
      <c r="CV18" s="1509"/>
      <c r="CW18" s="1509"/>
      <c r="CX18" s="1509"/>
      <c r="CY18" s="1509"/>
      <c r="CZ18" s="1509"/>
      <c r="DA18" s="1509" t="str">
        <f>MID(SUVAHAVUJ!AF132,5,1)</f>
        <v xml:space="preserve"> </v>
      </c>
      <c r="DB18" s="1509"/>
      <c r="DC18" s="1509"/>
      <c r="DD18" s="1509"/>
      <c r="DE18" s="1509"/>
      <c r="DF18" s="1509" t="str">
        <f>MID(SUVAHAVUJ!AF132,6,1)</f>
        <v xml:space="preserve"> </v>
      </c>
      <c r="DG18" s="1509"/>
      <c r="DH18" s="1509"/>
      <c r="DI18" s="1509"/>
      <c r="DJ18" s="1509"/>
      <c r="DK18" s="1509"/>
      <c r="DL18" s="1509" t="str">
        <f>MID(SUVAHAVUJ!AF132,7,1)</f>
        <v xml:space="preserve"> </v>
      </c>
      <c r="DM18" s="1509"/>
      <c r="DN18" s="1509"/>
      <c r="DO18" s="1509"/>
      <c r="DP18" s="1509"/>
      <c r="DQ18" s="1509"/>
      <c r="DR18" s="1509" t="str">
        <f>MID(SUVAHAVUJ!AF132,8,1)</f>
        <v xml:space="preserve"> </v>
      </c>
      <c r="DS18" s="1509"/>
      <c r="DT18" s="1509"/>
      <c r="DU18" s="1509"/>
      <c r="DV18" s="1509"/>
      <c r="DW18" s="1558" t="str">
        <f>MID(SUVAHAVUJ!AF132,9,1)</f>
        <v xml:space="preserve"> </v>
      </c>
      <c r="DX18" s="1558"/>
      <c r="DY18" s="1558"/>
      <c r="DZ18" s="1558"/>
      <c r="EA18" s="1558"/>
      <c r="EB18" s="1558"/>
      <c r="EC18" s="1558" t="str">
        <f>MID(SUVAHAVUJ!AF132,10,1)</f>
        <v xml:space="preserve"> </v>
      </c>
      <c r="ED18" s="1558"/>
      <c r="EE18" s="1558"/>
      <c r="EF18" s="1558"/>
      <c r="EG18" s="1558"/>
      <c r="EH18" s="1509" t="str">
        <f>MID(SUVAHAVUJ!AF132,11,1)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MID(SUVAHAVUJ!AG132,1,1)</f>
        <v xml:space="preserve"> </v>
      </c>
      <c r="EQ18" s="1509"/>
      <c r="ER18" s="1509"/>
      <c r="ES18" s="1509"/>
      <c r="ET18" s="1509"/>
      <c r="EU18" s="1509"/>
      <c r="EV18" s="1509" t="str">
        <f>MID(SUVAHAVUJ!AG132,2,1)</f>
        <v xml:space="preserve"> </v>
      </c>
      <c r="EW18" s="1509"/>
      <c r="EX18" s="1509"/>
      <c r="EY18" s="1509"/>
      <c r="EZ18" s="1509"/>
      <c r="FA18" s="1509" t="str">
        <f>MID(SUVAHAVUJ!AG132,3,1)</f>
        <v xml:space="preserve"> </v>
      </c>
      <c r="FB18" s="1509"/>
      <c r="FC18" s="1509"/>
      <c r="FD18" s="1509"/>
      <c r="FE18" s="1509"/>
      <c r="FF18" s="1509"/>
      <c r="FG18" s="1509" t="str">
        <f>MID(SUVAHAVUJ!AG132,4,1)</f>
        <v xml:space="preserve"> </v>
      </c>
      <c r="FH18" s="1509"/>
      <c r="FI18" s="1509"/>
      <c r="FJ18" s="1509"/>
      <c r="FK18" s="1509"/>
      <c r="FL18" s="1516" t="str">
        <f>MID(SUVAHAVUJ!AG132,5,1)</f>
        <v xml:space="preserve"> </v>
      </c>
      <c r="FM18" s="1516"/>
      <c r="FN18" s="1516"/>
      <c r="FO18" s="1516"/>
      <c r="FP18" s="1516"/>
      <c r="FQ18" s="1516"/>
      <c r="FR18" s="1516" t="str">
        <f>MID(SUVAHAVUJ!AG132,6,1)</f>
        <v xml:space="preserve"> </v>
      </c>
      <c r="FS18" s="1516"/>
      <c r="FT18" s="1516"/>
      <c r="FU18" s="1516"/>
      <c r="FV18" s="1516"/>
      <c r="FW18" s="1556" t="str">
        <f>MID(SUVAHAVUJ!AG132,7,1)</f>
        <v xml:space="preserve"> </v>
      </c>
      <c r="FX18" s="1556"/>
      <c r="FY18" s="1556"/>
      <c r="FZ18" s="1556"/>
      <c r="GA18" s="1556"/>
      <c r="GB18" s="1556"/>
      <c r="GC18" s="1556" t="str">
        <f>MID(SUVAHAVUJ!AG132,8,1)</f>
        <v xml:space="preserve"> </v>
      </c>
      <c r="GD18" s="1556"/>
      <c r="GE18" s="1556"/>
      <c r="GF18" s="1556"/>
      <c r="GG18" s="1556"/>
      <c r="GH18" s="1556" t="str">
        <f>MID(SUVAHAVUJ!AG132,9,1)</f>
        <v xml:space="preserve"> </v>
      </c>
      <c r="GI18" s="1556"/>
      <c r="GJ18" s="1556"/>
      <c r="GK18" s="1556"/>
      <c r="GL18" s="1556"/>
      <c r="GM18" s="1556"/>
      <c r="GN18" s="1556" t="str">
        <f>MID(SUVAHAVUJ!AG132,10,1)</f>
        <v xml:space="preserve"> </v>
      </c>
      <c r="GO18" s="1556"/>
      <c r="GP18" s="1556"/>
      <c r="GQ18" s="1556"/>
      <c r="GR18" s="1556"/>
      <c r="GS18" s="1556" t="str">
        <f>MID(SUVAHAVUJ!AG132,11,1)</f>
        <v>0</v>
      </c>
      <c r="GT18" s="1556"/>
      <c r="GU18" s="1556"/>
      <c r="GV18" s="1556"/>
      <c r="GW18" s="1557"/>
    </row>
    <row r="19" spans="1:205" ht="24" customHeight="1">
      <c r="B19" s="1559" t="s">
        <v>2512</v>
      </c>
      <c r="C19" s="1560"/>
      <c r="D19" s="1560"/>
      <c r="E19" s="1560"/>
      <c r="F19" s="1560"/>
      <c r="G19" s="1560"/>
      <c r="H19" s="1560"/>
      <c r="I19" s="1560"/>
      <c r="J19" s="1560"/>
      <c r="K19" s="1561"/>
      <c r="L19" s="1660" t="s">
        <v>3458</v>
      </c>
      <c r="M19" s="1661"/>
      <c r="N19" s="1661"/>
      <c r="O19" s="1661"/>
      <c r="P19" s="1661"/>
      <c r="Q19" s="1661"/>
      <c r="R19" s="1661"/>
      <c r="S19" s="1661"/>
      <c r="T19" s="1661"/>
      <c r="U19" s="1661"/>
      <c r="V19" s="1661"/>
      <c r="W19" s="1661"/>
      <c r="X19" s="1661"/>
      <c r="Y19" s="1661"/>
      <c r="Z19" s="1661"/>
      <c r="AA19" s="1661"/>
      <c r="AB19" s="1661"/>
      <c r="AC19" s="1661"/>
      <c r="AD19" s="1661"/>
      <c r="AE19" s="1661"/>
      <c r="AF19" s="1661"/>
      <c r="AG19" s="1661"/>
      <c r="AH19" s="1661"/>
      <c r="AI19" s="1661"/>
      <c r="AJ19" s="1661"/>
      <c r="AK19" s="1661"/>
      <c r="AL19" s="1661"/>
      <c r="AM19" s="1661"/>
      <c r="AN19" s="1661"/>
      <c r="AO19" s="1661"/>
      <c r="AP19" s="1661"/>
      <c r="AQ19" s="1661"/>
      <c r="AR19" s="1661"/>
      <c r="AS19" s="1661"/>
      <c r="AT19" s="1661"/>
      <c r="AU19" s="1661"/>
      <c r="AV19" s="1661"/>
      <c r="AW19" s="1661"/>
      <c r="AX19" s="1661"/>
      <c r="AY19" s="1661"/>
      <c r="AZ19" s="1661"/>
      <c r="BA19" s="1661"/>
      <c r="BB19" s="1661"/>
      <c r="BC19" s="1661"/>
      <c r="BD19" s="1661"/>
      <c r="BE19" s="1661"/>
      <c r="BF19" s="1661"/>
      <c r="BG19" s="1661"/>
      <c r="BH19" s="1661"/>
      <c r="BI19" s="1661"/>
      <c r="BJ19" s="1661"/>
      <c r="BK19" s="1661"/>
      <c r="BL19" s="1661"/>
      <c r="BM19" s="1661"/>
      <c r="BN19" s="1661"/>
      <c r="BO19" s="1661"/>
      <c r="BP19" s="1661"/>
      <c r="BQ19" s="1661"/>
      <c r="BR19" s="1661"/>
      <c r="BS19" s="1661"/>
      <c r="BT19" s="1661"/>
      <c r="BU19" s="1661"/>
      <c r="BV19" s="1661"/>
      <c r="BW19" s="1572" t="s">
        <v>1115</v>
      </c>
      <c r="BX19" s="1573"/>
      <c r="BY19" s="1573"/>
      <c r="BZ19" s="1573"/>
      <c r="CA19" s="1573"/>
      <c r="CB19" s="1573"/>
      <c r="CC19" s="1573"/>
      <c r="CD19" s="1574"/>
      <c r="CE19" s="1509" t="str">
        <f>MID(SUVAHAVUJ!AF133,1,1)</f>
        <v xml:space="preserve"> </v>
      </c>
      <c r="CF19" s="1509"/>
      <c r="CG19" s="1509"/>
      <c r="CH19" s="1509"/>
      <c r="CI19" s="1509"/>
      <c r="CJ19" s="1509" t="str">
        <f>MID(SUVAHAVUJ!AF133,2,1)</f>
        <v xml:space="preserve"> </v>
      </c>
      <c r="CK19" s="1509"/>
      <c r="CL19" s="1509"/>
      <c r="CM19" s="1509"/>
      <c r="CN19" s="1509"/>
      <c r="CO19" s="1509"/>
      <c r="CP19" s="1509" t="str">
        <f>MID(SUVAHAVUJ!AF133,3,1)</f>
        <v xml:space="preserve"> </v>
      </c>
      <c r="CQ19" s="1509"/>
      <c r="CR19" s="1509"/>
      <c r="CS19" s="1509"/>
      <c r="CT19" s="1509"/>
      <c r="CU19" s="1509" t="str">
        <f>MID(SUVAHAVUJ!AF133,4,1)</f>
        <v xml:space="preserve"> </v>
      </c>
      <c r="CV19" s="1509"/>
      <c r="CW19" s="1509"/>
      <c r="CX19" s="1509"/>
      <c r="CY19" s="1509"/>
      <c r="CZ19" s="1509"/>
      <c r="DA19" s="1509" t="str">
        <f>MID(SUVAHAVUJ!AF133,5,1)</f>
        <v xml:space="preserve"> </v>
      </c>
      <c r="DB19" s="1509"/>
      <c r="DC19" s="1509"/>
      <c r="DD19" s="1509"/>
      <c r="DE19" s="1509"/>
      <c r="DF19" s="1509" t="str">
        <f>MID(SUVAHAVUJ!AF133,6,1)</f>
        <v xml:space="preserve"> </v>
      </c>
      <c r="DG19" s="1509"/>
      <c r="DH19" s="1509"/>
      <c r="DI19" s="1509"/>
      <c r="DJ19" s="1509"/>
      <c r="DK19" s="1509"/>
      <c r="DL19" s="1509" t="str">
        <f>MID(SUVAHAVUJ!AF133,7,1)</f>
        <v xml:space="preserve"> </v>
      </c>
      <c r="DM19" s="1509"/>
      <c r="DN19" s="1509"/>
      <c r="DO19" s="1509"/>
      <c r="DP19" s="1509"/>
      <c r="DQ19" s="1509"/>
      <c r="DR19" s="1509" t="str">
        <f>MID(SUVAHAVUJ!AF133,8,1)</f>
        <v xml:space="preserve"> </v>
      </c>
      <c r="DS19" s="1509"/>
      <c r="DT19" s="1509"/>
      <c r="DU19" s="1509"/>
      <c r="DV19" s="1509"/>
      <c r="DW19" s="1558" t="str">
        <f>MID(SUVAHAVUJ!AF133,9,1)</f>
        <v xml:space="preserve"> </v>
      </c>
      <c r="DX19" s="1558"/>
      <c r="DY19" s="1558"/>
      <c r="DZ19" s="1558"/>
      <c r="EA19" s="1558"/>
      <c r="EB19" s="1558"/>
      <c r="EC19" s="1558" t="str">
        <f>MID(SUVAHAVUJ!AF133,10,1)</f>
        <v xml:space="preserve"> </v>
      </c>
      <c r="ED19" s="1558"/>
      <c r="EE19" s="1558"/>
      <c r="EF19" s="1558"/>
      <c r="EG19" s="1558"/>
      <c r="EH19" s="1509" t="str">
        <f>MID(SUVAHAVUJ!AF133,11,1)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MID(SUVAHAVUJ!AG133,1,1)</f>
        <v xml:space="preserve"> </v>
      </c>
      <c r="EQ19" s="1509"/>
      <c r="ER19" s="1509"/>
      <c r="ES19" s="1509"/>
      <c r="ET19" s="1509"/>
      <c r="EU19" s="1509"/>
      <c r="EV19" s="1509" t="str">
        <f>MID(SUVAHAVUJ!AG133,2,1)</f>
        <v xml:space="preserve"> </v>
      </c>
      <c r="EW19" s="1509"/>
      <c r="EX19" s="1509"/>
      <c r="EY19" s="1509"/>
      <c r="EZ19" s="1509"/>
      <c r="FA19" s="1509" t="str">
        <f>MID(SUVAHAVUJ!AG133,3,1)</f>
        <v xml:space="preserve"> </v>
      </c>
      <c r="FB19" s="1509"/>
      <c r="FC19" s="1509"/>
      <c r="FD19" s="1509"/>
      <c r="FE19" s="1509"/>
      <c r="FF19" s="1509"/>
      <c r="FG19" s="1509" t="str">
        <f>MID(SUVAHAVUJ!AG133,4,1)</f>
        <v xml:space="preserve"> </v>
      </c>
      <c r="FH19" s="1509"/>
      <c r="FI19" s="1509"/>
      <c r="FJ19" s="1509"/>
      <c r="FK19" s="1509"/>
      <c r="FL19" s="1516" t="str">
        <f>MID(SUVAHAVUJ!AG133,5,1)</f>
        <v xml:space="preserve"> </v>
      </c>
      <c r="FM19" s="1516"/>
      <c r="FN19" s="1516"/>
      <c r="FO19" s="1516"/>
      <c r="FP19" s="1516"/>
      <c r="FQ19" s="1516"/>
      <c r="FR19" s="1516" t="str">
        <f>MID(SUVAHAVUJ!AG133,6,1)</f>
        <v xml:space="preserve"> </v>
      </c>
      <c r="FS19" s="1516"/>
      <c r="FT19" s="1516"/>
      <c r="FU19" s="1516"/>
      <c r="FV19" s="1516"/>
      <c r="FW19" s="1556" t="str">
        <f>MID(SUVAHAVUJ!AG133,7,1)</f>
        <v xml:space="preserve"> </v>
      </c>
      <c r="FX19" s="1556"/>
      <c r="FY19" s="1556"/>
      <c r="FZ19" s="1556"/>
      <c r="GA19" s="1556"/>
      <c r="GB19" s="1556"/>
      <c r="GC19" s="1556" t="str">
        <f>MID(SUVAHAVUJ!AG133,8,1)</f>
        <v xml:space="preserve"> </v>
      </c>
      <c r="GD19" s="1556"/>
      <c r="GE19" s="1556"/>
      <c r="GF19" s="1556"/>
      <c r="GG19" s="1556"/>
      <c r="GH19" s="1556" t="str">
        <f>MID(SUVAHAVUJ!AG133,9,1)</f>
        <v xml:space="preserve"> </v>
      </c>
      <c r="GI19" s="1556"/>
      <c r="GJ19" s="1556"/>
      <c r="GK19" s="1556"/>
      <c r="GL19" s="1556"/>
      <c r="GM19" s="1556"/>
      <c r="GN19" s="1556" t="str">
        <f>MID(SUVAHAVUJ!AG133,10,1)</f>
        <v xml:space="preserve"> </v>
      </c>
      <c r="GO19" s="1556"/>
      <c r="GP19" s="1556"/>
      <c r="GQ19" s="1556"/>
      <c r="GR19" s="1556"/>
      <c r="GS19" s="1556" t="str">
        <f>MID(SUVAHAVUJ!AG133,11,1)</f>
        <v>0</v>
      </c>
      <c r="GT19" s="1556"/>
      <c r="GU19" s="1556"/>
      <c r="GV19" s="1556"/>
      <c r="GW19" s="1557"/>
    </row>
    <row r="20" spans="1:205" ht="24" customHeight="1">
      <c r="B20" s="1559" t="s">
        <v>2516</v>
      </c>
      <c r="C20" s="1560"/>
      <c r="D20" s="1560"/>
      <c r="E20" s="1560"/>
      <c r="F20" s="1560"/>
      <c r="G20" s="1560"/>
      <c r="H20" s="1560"/>
      <c r="I20" s="1560"/>
      <c r="J20" s="1560"/>
      <c r="K20" s="1561"/>
      <c r="L20" s="1660" t="s">
        <v>2874</v>
      </c>
      <c r="M20" s="1661"/>
      <c r="N20" s="1661"/>
      <c r="O20" s="1661"/>
      <c r="P20" s="1661"/>
      <c r="Q20" s="1661"/>
      <c r="R20" s="1661"/>
      <c r="S20" s="1661"/>
      <c r="T20" s="1661"/>
      <c r="U20" s="1661"/>
      <c r="V20" s="1661"/>
      <c r="W20" s="1661"/>
      <c r="X20" s="1661"/>
      <c r="Y20" s="1661"/>
      <c r="Z20" s="1661"/>
      <c r="AA20" s="1661"/>
      <c r="AB20" s="1661"/>
      <c r="AC20" s="1661"/>
      <c r="AD20" s="1661"/>
      <c r="AE20" s="1661"/>
      <c r="AF20" s="1661"/>
      <c r="AG20" s="1661"/>
      <c r="AH20" s="1661"/>
      <c r="AI20" s="1661"/>
      <c r="AJ20" s="1661"/>
      <c r="AK20" s="1661"/>
      <c r="AL20" s="1661"/>
      <c r="AM20" s="1661"/>
      <c r="AN20" s="1661"/>
      <c r="AO20" s="1661"/>
      <c r="AP20" s="1661"/>
      <c r="AQ20" s="1661"/>
      <c r="AR20" s="1661"/>
      <c r="AS20" s="1661"/>
      <c r="AT20" s="1661"/>
      <c r="AU20" s="1661"/>
      <c r="AV20" s="1661"/>
      <c r="AW20" s="1661"/>
      <c r="AX20" s="1661"/>
      <c r="AY20" s="1661"/>
      <c r="AZ20" s="1661"/>
      <c r="BA20" s="1661"/>
      <c r="BB20" s="1661"/>
      <c r="BC20" s="1661"/>
      <c r="BD20" s="1661"/>
      <c r="BE20" s="1661"/>
      <c r="BF20" s="1661"/>
      <c r="BG20" s="1661"/>
      <c r="BH20" s="1661"/>
      <c r="BI20" s="1661"/>
      <c r="BJ20" s="1661"/>
      <c r="BK20" s="1661"/>
      <c r="BL20" s="1661"/>
      <c r="BM20" s="1661"/>
      <c r="BN20" s="1661"/>
      <c r="BO20" s="1661"/>
      <c r="BP20" s="1661"/>
      <c r="BQ20" s="1661"/>
      <c r="BR20" s="1661"/>
      <c r="BS20" s="1661"/>
      <c r="BT20" s="1661"/>
      <c r="BU20" s="1661"/>
      <c r="BV20" s="1661"/>
      <c r="BW20" s="1572" t="s">
        <v>1117</v>
      </c>
      <c r="BX20" s="1573"/>
      <c r="BY20" s="1573"/>
      <c r="BZ20" s="1573"/>
      <c r="CA20" s="1573"/>
      <c r="CB20" s="1573"/>
      <c r="CC20" s="1573"/>
      <c r="CD20" s="1574"/>
      <c r="CE20" s="1509" t="str">
        <f>MID(SUVAHAVUJ!AF134,1,1)</f>
        <v xml:space="preserve"> </v>
      </c>
      <c r="CF20" s="1509"/>
      <c r="CG20" s="1509"/>
      <c r="CH20" s="1509"/>
      <c r="CI20" s="1509"/>
      <c r="CJ20" s="1509" t="str">
        <f>MID(SUVAHAVUJ!AF134,2,1)</f>
        <v xml:space="preserve"> </v>
      </c>
      <c r="CK20" s="1509"/>
      <c r="CL20" s="1509"/>
      <c r="CM20" s="1509"/>
      <c r="CN20" s="1509"/>
      <c r="CO20" s="1509"/>
      <c r="CP20" s="1509" t="str">
        <f>MID(SUVAHAVUJ!AF134,3,1)</f>
        <v xml:space="preserve"> </v>
      </c>
      <c r="CQ20" s="1509"/>
      <c r="CR20" s="1509"/>
      <c r="CS20" s="1509"/>
      <c r="CT20" s="1509"/>
      <c r="CU20" s="1509" t="str">
        <f>MID(SUVAHAVUJ!AF134,4,1)</f>
        <v xml:space="preserve"> </v>
      </c>
      <c r="CV20" s="1509"/>
      <c r="CW20" s="1509"/>
      <c r="CX20" s="1509"/>
      <c r="CY20" s="1509"/>
      <c r="CZ20" s="1509"/>
      <c r="DA20" s="1509" t="str">
        <f>MID(SUVAHAVUJ!AF134,5,1)</f>
        <v xml:space="preserve"> </v>
      </c>
      <c r="DB20" s="1509"/>
      <c r="DC20" s="1509"/>
      <c r="DD20" s="1509"/>
      <c r="DE20" s="1509"/>
      <c r="DF20" s="1509" t="str">
        <f>MID(SUVAHAVUJ!AF134,6,1)</f>
        <v xml:space="preserve"> </v>
      </c>
      <c r="DG20" s="1509"/>
      <c r="DH20" s="1509"/>
      <c r="DI20" s="1509"/>
      <c r="DJ20" s="1509"/>
      <c r="DK20" s="1509"/>
      <c r="DL20" s="1509" t="str">
        <f>MID(SUVAHAVUJ!AF134,7,1)</f>
        <v xml:space="preserve"> </v>
      </c>
      <c r="DM20" s="1509"/>
      <c r="DN20" s="1509"/>
      <c r="DO20" s="1509"/>
      <c r="DP20" s="1509"/>
      <c r="DQ20" s="1509"/>
      <c r="DR20" s="1509" t="str">
        <f>MID(SUVAHAVUJ!AF134,8,1)</f>
        <v xml:space="preserve"> </v>
      </c>
      <c r="DS20" s="1509"/>
      <c r="DT20" s="1509"/>
      <c r="DU20" s="1509"/>
      <c r="DV20" s="1509"/>
      <c r="DW20" s="1558" t="str">
        <f>MID(SUVAHAVUJ!AF134,9,1)</f>
        <v xml:space="preserve"> </v>
      </c>
      <c r="DX20" s="1558"/>
      <c r="DY20" s="1558"/>
      <c r="DZ20" s="1558"/>
      <c r="EA20" s="1558"/>
      <c r="EB20" s="1558"/>
      <c r="EC20" s="1558" t="str">
        <f>MID(SUVAHAVUJ!AF134,10,1)</f>
        <v xml:space="preserve"> </v>
      </c>
      <c r="ED20" s="1558"/>
      <c r="EE20" s="1558"/>
      <c r="EF20" s="1558"/>
      <c r="EG20" s="1558"/>
      <c r="EH20" s="1509" t="str">
        <f>MID(SUVAHAVUJ!AF134,11,1)</f>
        <v>0</v>
      </c>
      <c r="EI20" s="1509"/>
      <c r="EJ20" s="1509"/>
      <c r="EK20" s="1509"/>
      <c r="EL20" s="1509"/>
      <c r="EM20" s="1525"/>
      <c r="EN20" s="711"/>
      <c r="EO20" s="708"/>
      <c r="EP20" s="1509" t="str">
        <f>MID(SUVAHAVUJ!AG134,1,1)</f>
        <v xml:space="preserve"> </v>
      </c>
      <c r="EQ20" s="1509"/>
      <c r="ER20" s="1509"/>
      <c r="ES20" s="1509"/>
      <c r="ET20" s="1509"/>
      <c r="EU20" s="1509"/>
      <c r="EV20" s="1509" t="str">
        <f>MID(SUVAHAVUJ!AG134,2,1)</f>
        <v xml:space="preserve"> </v>
      </c>
      <c r="EW20" s="1509"/>
      <c r="EX20" s="1509"/>
      <c r="EY20" s="1509"/>
      <c r="EZ20" s="1509"/>
      <c r="FA20" s="1509" t="str">
        <f>MID(SUVAHAVUJ!AG134,3,1)</f>
        <v xml:space="preserve"> </v>
      </c>
      <c r="FB20" s="1509"/>
      <c r="FC20" s="1509"/>
      <c r="FD20" s="1509"/>
      <c r="FE20" s="1509"/>
      <c r="FF20" s="1509"/>
      <c r="FG20" s="1509" t="str">
        <f>MID(SUVAHAVUJ!AG134,4,1)</f>
        <v xml:space="preserve"> </v>
      </c>
      <c r="FH20" s="1509"/>
      <c r="FI20" s="1509"/>
      <c r="FJ20" s="1509"/>
      <c r="FK20" s="1509"/>
      <c r="FL20" s="1516" t="str">
        <f>MID(SUVAHAVUJ!AG134,5,1)</f>
        <v xml:space="preserve"> </v>
      </c>
      <c r="FM20" s="1516"/>
      <c r="FN20" s="1516"/>
      <c r="FO20" s="1516"/>
      <c r="FP20" s="1516"/>
      <c r="FQ20" s="1516"/>
      <c r="FR20" s="1516" t="str">
        <f>MID(SUVAHAVUJ!AG134,6,1)</f>
        <v xml:space="preserve"> </v>
      </c>
      <c r="FS20" s="1516"/>
      <c r="FT20" s="1516"/>
      <c r="FU20" s="1516"/>
      <c r="FV20" s="1516"/>
      <c r="FW20" s="1556" t="str">
        <f>MID(SUVAHAVUJ!AG134,7,1)</f>
        <v xml:space="preserve"> </v>
      </c>
      <c r="FX20" s="1556"/>
      <c r="FY20" s="1556"/>
      <c r="FZ20" s="1556"/>
      <c r="GA20" s="1556"/>
      <c r="GB20" s="1556"/>
      <c r="GC20" s="1556" t="str">
        <f>MID(SUVAHAVUJ!AG134,8,1)</f>
        <v xml:space="preserve"> </v>
      </c>
      <c r="GD20" s="1556"/>
      <c r="GE20" s="1556"/>
      <c r="GF20" s="1556"/>
      <c r="GG20" s="1556"/>
      <c r="GH20" s="1556" t="str">
        <f>MID(SUVAHAVUJ!AG134,9,1)</f>
        <v xml:space="preserve"> </v>
      </c>
      <c r="GI20" s="1556"/>
      <c r="GJ20" s="1556"/>
      <c r="GK20" s="1556"/>
      <c r="GL20" s="1556"/>
      <c r="GM20" s="1556"/>
      <c r="GN20" s="1556" t="str">
        <f>MID(SUVAHAVUJ!AG134,10,1)</f>
        <v xml:space="preserve"> </v>
      </c>
      <c r="GO20" s="1556"/>
      <c r="GP20" s="1556"/>
      <c r="GQ20" s="1556"/>
      <c r="GR20" s="1556"/>
      <c r="GS20" s="1556" t="str">
        <f>MID(SUVAHAVUJ!AG134,11,1)</f>
        <v>0</v>
      </c>
      <c r="GT20" s="1556"/>
      <c r="GU20" s="1556"/>
      <c r="GV20" s="1556"/>
      <c r="GW20" s="1557"/>
    </row>
    <row r="21" spans="1:205" ht="24" customHeight="1">
      <c r="B21" s="1559" t="s">
        <v>2545</v>
      </c>
      <c r="C21" s="1560"/>
      <c r="D21" s="1560"/>
      <c r="E21" s="1560"/>
      <c r="F21" s="1560"/>
      <c r="G21" s="1560"/>
      <c r="H21" s="1560"/>
      <c r="I21" s="1560"/>
      <c r="J21" s="1560"/>
      <c r="K21" s="1561"/>
      <c r="L21" s="1660" t="s">
        <v>3459</v>
      </c>
      <c r="M21" s="1661"/>
      <c r="N21" s="1661"/>
      <c r="O21" s="1661"/>
      <c r="P21" s="1661"/>
      <c r="Q21" s="1661"/>
      <c r="R21" s="1661"/>
      <c r="S21" s="1661"/>
      <c r="T21" s="1661"/>
      <c r="U21" s="1661"/>
      <c r="V21" s="1661"/>
      <c r="W21" s="1661"/>
      <c r="X21" s="1661"/>
      <c r="Y21" s="1661"/>
      <c r="Z21" s="1661"/>
      <c r="AA21" s="1661"/>
      <c r="AB21" s="1661"/>
      <c r="AC21" s="1661"/>
      <c r="AD21" s="1661"/>
      <c r="AE21" s="1661"/>
      <c r="AF21" s="1661"/>
      <c r="AG21" s="1661"/>
      <c r="AH21" s="1661"/>
      <c r="AI21" s="1661"/>
      <c r="AJ21" s="1661"/>
      <c r="AK21" s="1661"/>
      <c r="AL21" s="1661"/>
      <c r="AM21" s="1661"/>
      <c r="AN21" s="1661"/>
      <c r="AO21" s="1661"/>
      <c r="AP21" s="1661"/>
      <c r="AQ21" s="1661"/>
      <c r="AR21" s="1661"/>
      <c r="AS21" s="1661"/>
      <c r="AT21" s="1661"/>
      <c r="AU21" s="1661"/>
      <c r="AV21" s="1661"/>
      <c r="AW21" s="1661"/>
      <c r="AX21" s="1661"/>
      <c r="AY21" s="1661"/>
      <c r="AZ21" s="1661"/>
      <c r="BA21" s="1661"/>
      <c r="BB21" s="1661"/>
      <c r="BC21" s="1661"/>
      <c r="BD21" s="1661"/>
      <c r="BE21" s="1661"/>
      <c r="BF21" s="1661"/>
      <c r="BG21" s="1661"/>
      <c r="BH21" s="1661"/>
      <c r="BI21" s="1661"/>
      <c r="BJ21" s="1661"/>
      <c r="BK21" s="1661"/>
      <c r="BL21" s="1661"/>
      <c r="BM21" s="1661"/>
      <c r="BN21" s="1661"/>
      <c r="BO21" s="1661"/>
      <c r="BP21" s="1661"/>
      <c r="BQ21" s="1661"/>
      <c r="BR21" s="1661"/>
      <c r="BS21" s="1661"/>
      <c r="BT21" s="1661"/>
      <c r="BU21" s="1661"/>
      <c r="BV21" s="1661"/>
      <c r="BW21" s="1572" t="s">
        <v>410</v>
      </c>
      <c r="BX21" s="1573"/>
      <c r="BY21" s="1573"/>
      <c r="BZ21" s="1573"/>
      <c r="CA21" s="1573"/>
      <c r="CB21" s="1573"/>
      <c r="CC21" s="1573"/>
      <c r="CD21" s="1574"/>
      <c r="CE21" s="1509" t="str">
        <f>MID(SUVAHAVUJ!AF135,1,1)</f>
        <v xml:space="preserve"> </v>
      </c>
      <c r="CF21" s="1509"/>
      <c r="CG21" s="1509"/>
      <c r="CH21" s="1509"/>
      <c r="CI21" s="1509"/>
      <c r="CJ21" s="1509" t="str">
        <f>MID(SUVAHAVUJ!AF135,2,1)</f>
        <v xml:space="preserve"> </v>
      </c>
      <c r="CK21" s="1509"/>
      <c r="CL21" s="1509"/>
      <c r="CM21" s="1509"/>
      <c r="CN21" s="1509"/>
      <c r="CO21" s="1509"/>
      <c r="CP21" s="1509" t="str">
        <f>MID(SUVAHAVUJ!AF135,3,1)</f>
        <v xml:space="preserve"> </v>
      </c>
      <c r="CQ21" s="1509"/>
      <c r="CR21" s="1509"/>
      <c r="CS21" s="1509"/>
      <c r="CT21" s="1509"/>
      <c r="CU21" s="1509" t="str">
        <f>MID(SUVAHAVUJ!AF135,4,1)</f>
        <v xml:space="preserve"> </v>
      </c>
      <c r="CV21" s="1509"/>
      <c r="CW21" s="1509"/>
      <c r="CX21" s="1509"/>
      <c r="CY21" s="1509"/>
      <c r="CZ21" s="1509"/>
      <c r="DA21" s="1509" t="str">
        <f>MID(SUVAHAVUJ!AF135,5,1)</f>
        <v xml:space="preserve"> </v>
      </c>
      <c r="DB21" s="1509"/>
      <c r="DC21" s="1509"/>
      <c r="DD21" s="1509"/>
      <c r="DE21" s="1509"/>
      <c r="DF21" s="1509" t="str">
        <f>MID(SUVAHAVUJ!AF135,6,1)</f>
        <v xml:space="preserve"> </v>
      </c>
      <c r="DG21" s="1509"/>
      <c r="DH21" s="1509"/>
      <c r="DI21" s="1509"/>
      <c r="DJ21" s="1509"/>
      <c r="DK21" s="1509"/>
      <c r="DL21" s="1509" t="str">
        <f>MID(SUVAHAVUJ!AF135,7,1)</f>
        <v xml:space="preserve"> </v>
      </c>
      <c r="DM21" s="1509"/>
      <c r="DN21" s="1509"/>
      <c r="DO21" s="1509"/>
      <c r="DP21" s="1509"/>
      <c r="DQ21" s="1509"/>
      <c r="DR21" s="1509" t="str">
        <f>MID(SUVAHAVUJ!AF135,8,1)</f>
        <v xml:space="preserve"> </v>
      </c>
      <c r="DS21" s="1509"/>
      <c r="DT21" s="1509"/>
      <c r="DU21" s="1509"/>
      <c r="DV21" s="1509"/>
      <c r="DW21" s="1558" t="str">
        <f>MID(SUVAHAVUJ!AF135,9,1)</f>
        <v xml:space="preserve"> </v>
      </c>
      <c r="DX21" s="1558"/>
      <c r="DY21" s="1558"/>
      <c r="DZ21" s="1558"/>
      <c r="EA21" s="1558"/>
      <c r="EB21" s="1558"/>
      <c r="EC21" s="1558" t="str">
        <f>MID(SUVAHAVUJ!AF135,10,1)</f>
        <v xml:space="preserve"> </v>
      </c>
      <c r="ED21" s="1558"/>
      <c r="EE21" s="1558"/>
      <c r="EF21" s="1558"/>
      <c r="EG21" s="1558"/>
      <c r="EH21" s="1509" t="str">
        <f>MID(SUVAHAVUJ!AF135,11,1)</f>
        <v>0</v>
      </c>
      <c r="EI21" s="1509"/>
      <c r="EJ21" s="1509"/>
      <c r="EK21" s="1509"/>
      <c r="EL21" s="1509"/>
      <c r="EM21" s="1525"/>
      <c r="EN21" s="711"/>
      <c r="EO21" s="708"/>
      <c r="EP21" s="1509" t="str">
        <f>MID(SUVAHAVUJ!AG135,1,1)</f>
        <v xml:space="preserve"> </v>
      </c>
      <c r="EQ21" s="1509"/>
      <c r="ER21" s="1509"/>
      <c r="ES21" s="1509"/>
      <c r="ET21" s="1509"/>
      <c r="EU21" s="1509"/>
      <c r="EV21" s="1509" t="str">
        <f>MID(SUVAHAVUJ!AG135,2,1)</f>
        <v xml:space="preserve"> </v>
      </c>
      <c r="EW21" s="1509"/>
      <c r="EX21" s="1509"/>
      <c r="EY21" s="1509"/>
      <c r="EZ21" s="1509"/>
      <c r="FA21" s="1509" t="str">
        <f>MID(SUVAHAVUJ!AG135,3,1)</f>
        <v xml:space="preserve"> </v>
      </c>
      <c r="FB21" s="1509"/>
      <c r="FC21" s="1509"/>
      <c r="FD21" s="1509"/>
      <c r="FE21" s="1509"/>
      <c r="FF21" s="1509"/>
      <c r="FG21" s="1509" t="str">
        <f>MID(SUVAHAVUJ!AG135,4,1)</f>
        <v xml:space="preserve"> </v>
      </c>
      <c r="FH21" s="1509"/>
      <c r="FI21" s="1509"/>
      <c r="FJ21" s="1509"/>
      <c r="FK21" s="1509"/>
      <c r="FL21" s="1516" t="str">
        <f>MID(SUVAHAVUJ!AG135,5,1)</f>
        <v xml:space="preserve"> </v>
      </c>
      <c r="FM21" s="1516"/>
      <c r="FN21" s="1516"/>
      <c r="FO21" s="1516"/>
      <c r="FP21" s="1516"/>
      <c r="FQ21" s="1516"/>
      <c r="FR21" s="1516" t="str">
        <f>MID(SUVAHAVUJ!AG135,6,1)</f>
        <v xml:space="preserve"> </v>
      </c>
      <c r="FS21" s="1516"/>
      <c r="FT21" s="1516"/>
      <c r="FU21" s="1516"/>
      <c r="FV21" s="1516"/>
      <c r="FW21" s="1556" t="str">
        <f>MID(SUVAHAVUJ!AG135,7,1)</f>
        <v xml:space="preserve"> </v>
      </c>
      <c r="FX21" s="1556"/>
      <c r="FY21" s="1556"/>
      <c r="FZ21" s="1556"/>
      <c r="GA21" s="1556"/>
      <c r="GB21" s="1556"/>
      <c r="GC21" s="1556" t="str">
        <f>MID(SUVAHAVUJ!AG135,8,1)</f>
        <v xml:space="preserve"> </v>
      </c>
      <c r="GD21" s="1556"/>
      <c r="GE21" s="1556"/>
      <c r="GF21" s="1556"/>
      <c r="GG21" s="1556"/>
      <c r="GH21" s="1556" t="str">
        <f>MID(SUVAHAVUJ!AG135,9,1)</f>
        <v xml:space="preserve"> </v>
      </c>
      <c r="GI21" s="1556"/>
      <c r="GJ21" s="1556"/>
      <c r="GK21" s="1556"/>
      <c r="GL21" s="1556"/>
      <c r="GM21" s="1556"/>
      <c r="GN21" s="1556" t="str">
        <f>MID(SUVAHAVUJ!AG135,10,1)</f>
        <v xml:space="preserve"> </v>
      </c>
      <c r="GO21" s="1556"/>
      <c r="GP21" s="1556"/>
      <c r="GQ21" s="1556"/>
      <c r="GR21" s="1556"/>
      <c r="GS21" s="1556" t="str">
        <f>MID(SUVAHAVUJ!AG135,11,1)</f>
        <v>0</v>
      </c>
      <c r="GT21" s="1556"/>
      <c r="GU21" s="1556"/>
      <c r="GV21" s="1556"/>
      <c r="GW21" s="1557"/>
    </row>
    <row r="22" spans="1:205" ht="24" customHeight="1">
      <c r="B22" s="1559" t="s">
        <v>2549</v>
      </c>
      <c r="C22" s="1560"/>
      <c r="D22" s="1560"/>
      <c r="E22" s="1560"/>
      <c r="F22" s="1560"/>
      <c r="G22" s="1560"/>
      <c r="H22" s="1560"/>
      <c r="I22" s="1560"/>
      <c r="J22" s="1560"/>
      <c r="K22" s="1561"/>
      <c r="L22" s="1660" t="s">
        <v>3460</v>
      </c>
      <c r="M22" s="1661"/>
      <c r="N22" s="1661"/>
      <c r="O22" s="1661"/>
      <c r="P22" s="1661"/>
      <c r="Q22" s="1661"/>
      <c r="R22" s="1661"/>
      <c r="S22" s="1661"/>
      <c r="T22" s="1661"/>
      <c r="U22" s="1661"/>
      <c r="V22" s="1661"/>
      <c r="W22" s="1661"/>
      <c r="X22" s="1661"/>
      <c r="Y22" s="1661"/>
      <c r="Z22" s="1661"/>
      <c r="AA22" s="1661"/>
      <c r="AB22" s="1661"/>
      <c r="AC22" s="1661"/>
      <c r="AD22" s="1661"/>
      <c r="AE22" s="1661"/>
      <c r="AF22" s="1661"/>
      <c r="AG22" s="1661"/>
      <c r="AH22" s="1661"/>
      <c r="AI22" s="1661"/>
      <c r="AJ22" s="1661"/>
      <c r="AK22" s="1661"/>
      <c r="AL22" s="1661"/>
      <c r="AM22" s="1661"/>
      <c r="AN22" s="1661"/>
      <c r="AO22" s="1661"/>
      <c r="AP22" s="1661"/>
      <c r="AQ22" s="1661"/>
      <c r="AR22" s="1661"/>
      <c r="AS22" s="1661"/>
      <c r="AT22" s="1661"/>
      <c r="AU22" s="1661"/>
      <c r="AV22" s="1661"/>
      <c r="AW22" s="1661"/>
      <c r="AX22" s="1661"/>
      <c r="AY22" s="1661"/>
      <c r="AZ22" s="1661"/>
      <c r="BA22" s="1661"/>
      <c r="BB22" s="1661"/>
      <c r="BC22" s="1661"/>
      <c r="BD22" s="1661"/>
      <c r="BE22" s="1661"/>
      <c r="BF22" s="1661"/>
      <c r="BG22" s="1661"/>
      <c r="BH22" s="1661"/>
      <c r="BI22" s="1661"/>
      <c r="BJ22" s="1661"/>
      <c r="BK22" s="1661"/>
      <c r="BL22" s="1661"/>
      <c r="BM22" s="1661"/>
      <c r="BN22" s="1661"/>
      <c r="BO22" s="1661"/>
      <c r="BP22" s="1661"/>
      <c r="BQ22" s="1661"/>
      <c r="BR22" s="1661"/>
      <c r="BS22" s="1661"/>
      <c r="BT22" s="1661"/>
      <c r="BU22" s="1661"/>
      <c r="BV22" s="1661"/>
      <c r="BW22" s="1572" t="s">
        <v>2360</v>
      </c>
      <c r="BX22" s="1573"/>
      <c r="BY22" s="1573"/>
      <c r="BZ22" s="1573"/>
      <c r="CA22" s="1573"/>
      <c r="CB22" s="1573"/>
      <c r="CC22" s="1573"/>
      <c r="CD22" s="1574"/>
      <c r="CE22" s="1509" t="str">
        <f>MID(SUVAHAVUJ!AF136,1,1)</f>
        <v xml:space="preserve"> </v>
      </c>
      <c r="CF22" s="1509"/>
      <c r="CG22" s="1509"/>
      <c r="CH22" s="1509"/>
      <c r="CI22" s="1509"/>
      <c r="CJ22" s="1509" t="str">
        <f>MID(SUVAHAVUJ!AF136,2,1)</f>
        <v xml:space="preserve"> </v>
      </c>
      <c r="CK22" s="1509"/>
      <c r="CL22" s="1509"/>
      <c r="CM22" s="1509"/>
      <c r="CN22" s="1509"/>
      <c r="CO22" s="1509"/>
      <c r="CP22" s="1509" t="str">
        <f>MID(SUVAHAVUJ!AF136,3,1)</f>
        <v xml:space="preserve"> </v>
      </c>
      <c r="CQ22" s="1509"/>
      <c r="CR22" s="1509"/>
      <c r="CS22" s="1509"/>
      <c r="CT22" s="1509"/>
      <c r="CU22" s="1509" t="str">
        <f>MID(SUVAHAVUJ!AF136,4,1)</f>
        <v xml:space="preserve"> </v>
      </c>
      <c r="CV22" s="1509"/>
      <c r="CW22" s="1509"/>
      <c r="CX22" s="1509"/>
      <c r="CY22" s="1509"/>
      <c r="CZ22" s="1509"/>
      <c r="DA22" s="1509" t="str">
        <f>MID(SUVAHAVUJ!AF136,5,1)</f>
        <v xml:space="preserve"> </v>
      </c>
      <c r="DB22" s="1509"/>
      <c r="DC22" s="1509"/>
      <c r="DD22" s="1509"/>
      <c r="DE22" s="1509"/>
      <c r="DF22" s="1509" t="str">
        <f>MID(SUVAHAVUJ!AF136,6,1)</f>
        <v xml:space="preserve"> </v>
      </c>
      <c r="DG22" s="1509"/>
      <c r="DH22" s="1509"/>
      <c r="DI22" s="1509"/>
      <c r="DJ22" s="1509"/>
      <c r="DK22" s="1509"/>
      <c r="DL22" s="1509" t="str">
        <f>MID(SUVAHAVUJ!AF136,7,1)</f>
        <v xml:space="preserve"> </v>
      </c>
      <c r="DM22" s="1509"/>
      <c r="DN22" s="1509"/>
      <c r="DO22" s="1509"/>
      <c r="DP22" s="1509"/>
      <c r="DQ22" s="1509"/>
      <c r="DR22" s="1509" t="str">
        <f>MID(SUVAHAVUJ!AF136,8,1)</f>
        <v xml:space="preserve"> </v>
      </c>
      <c r="DS22" s="1509"/>
      <c r="DT22" s="1509"/>
      <c r="DU22" s="1509"/>
      <c r="DV22" s="1509"/>
      <c r="DW22" s="1558" t="str">
        <f>MID(SUVAHAVUJ!AF136,9,1)</f>
        <v xml:space="preserve"> </v>
      </c>
      <c r="DX22" s="1558"/>
      <c r="DY22" s="1558"/>
      <c r="DZ22" s="1558"/>
      <c r="EA22" s="1558"/>
      <c r="EB22" s="1558"/>
      <c r="EC22" s="1558" t="str">
        <f>MID(SUVAHAVUJ!AF136,10,1)</f>
        <v xml:space="preserve"> </v>
      </c>
      <c r="ED22" s="1558"/>
      <c r="EE22" s="1558"/>
      <c r="EF22" s="1558"/>
      <c r="EG22" s="1558"/>
      <c r="EH22" s="1509" t="str">
        <f>MID(SUVAHAVUJ!AF136,11,1)</f>
        <v>0</v>
      </c>
      <c r="EI22" s="1509"/>
      <c r="EJ22" s="1509"/>
      <c r="EK22" s="1509"/>
      <c r="EL22" s="1509"/>
      <c r="EM22" s="1525"/>
      <c r="EN22" s="711"/>
      <c r="EO22" s="708"/>
      <c r="EP22" s="1509" t="str">
        <f>MID(SUVAHAVUJ!AG136,1,1)</f>
        <v xml:space="preserve"> </v>
      </c>
      <c r="EQ22" s="1509"/>
      <c r="ER22" s="1509"/>
      <c r="ES22" s="1509"/>
      <c r="ET22" s="1509"/>
      <c r="EU22" s="1509"/>
      <c r="EV22" s="1509" t="str">
        <f>MID(SUVAHAVUJ!AG136,2,1)</f>
        <v xml:space="preserve"> </v>
      </c>
      <c r="EW22" s="1509"/>
      <c r="EX22" s="1509"/>
      <c r="EY22" s="1509"/>
      <c r="EZ22" s="1509"/>
      <c r="FA22" s="1509" t="str">
        <f>MID(SUVAHAVUJ!AG136,3,1)</f>
        <v xml:space="preserve"> </v>
      </c>
      <c r="FB22" s="1509"/>
      <c r="FC22" s="1509"/>
      <c r="FD22" s="1509"/>
      <c r="FE22" s="1509"/>
      <c r="FF22" s="1509"/>
      <c r="FG22" s="1509" t="str">
        <f>MID(SUVAHAVUJ!AG136,4,1)</f>
        <v xml:space="preserve"> </v>
      </c>
      <c r="FH22" s="1509"/>
      <c r="FI22" s="1509"/>
      <c r="FJ22" s="1509"/>
      <c r="FK22" s="1509"/>
      <c r="FL22" s="1516" t="str">
        <f>MID(SUVAHAVUJ!AG136,5,1)</f>
        <v xml:space="preserve"> </v>
      </c>
      <c r="FM22" s="1516"/>
      <c r="FN22" s="1516"/>
      <c r="FO22" s="1516"/>
      <c r="FP22" s="1516"/>
      <c r="FQ22" s="1516"/>
      <c r="FR22" s="1516" t="str">
        <f>MID(SUVAHAVUJ!AG136,6,1)</f>
        <v xml:space="preserve"> </v>
      </c>
      <c r="FS22" s="1516"/>
      <c r="FT22" s="1516"/>
      <c r="FU22" s="1516"/>
      <c r="FV22" s="1516"/>
      <c r="FW22" s="1556" t="str">
        <f>MID(SUVAHAVUJ!AG136,7,1)</f>
        <v xml:space="preserve"> </v>
      </c>
      <c r="FX22" s="1556"/>
      <c r="FY22" s="1556"/>
      <c r="FZ22" s="1556"/>
      <c r="GA22" s="1556"/>
      <c r="GB22" s="1556"/>
      <c r="GC22" s="1556" t="str">
        <f>MID(SUVAHAVUJ!AG136,8,1)</f>
        <v xml:space="preserve"> </v>
      </c>
      <c r="GD22" s="1556"/>
      <c r="GE22" s="1556"/>
      <c r="GF22" s="1556"/>
      <c r="GG22" s="1556"/>
      <c r="GH22" s="1556" t="str">
        <f>MID(SUVAHAVUJ!AG136,9,1)</f>
        <v xml:space="preserve"> </v>
      </c>
      <c r="GI22" s="1556"/>
      <c r="GJ22" s="1556"/>
      <c r="GK22" s="1556"/>
      <c r="GL22" s="1556"/>
      <c r="GM22" s="1556"/>
      <c r="GN22" s="1556" t="str">
        <f>MID(SUVAHAVUJ!AG136,10,1)</f>
        <v xml:space="preserve"> </v>
      </c>
      <c r="GO22" s="1556"/>
      <c r="GP22" s="1556"/>
      <c r="GQ22" s="1556"/>
      <c r="GR22" s="1556"/>
      <c r="GS22" s="1556" t="str">
        <f>MID(SUVAHAVUJ!AG136,11,1)</f>
        <v>0</v>
      </c>
      <c r="GT22" s="1556"/>
      <c r="GU22" s="1556"/>
      <c r="GV22" s="1556"/>
      <c r="GW22" s="1557"/>
    </row>
    <row r="23" spans="1:205" ht="24" customHeight="1">
      <c r="A23" s="721"/>
      <c r="B23" s="1559" t="s">
        <v>2584</v>
      </c>
      <c r="C23" s="1560"/>
      <c r="D23" s="1560"/>
      <c r="E23" s="1560"/>
      <c r="F23" s="1560"/>
      <c r="G23" s="1560"/>
      <c r="H23" s="1560"/>
      <c r="I23" s="1560"/>
      <c r="J23" s="1560"/>
      <c r="K23" s="1561"/>
      <c r="L23" s="1660" t="s">
        <v>3461</v>
      </c>
      <c r="M23" s="1661"/>
      <c r="N23" s="1661"/>
      <c r="O23" s="1661"/>
      <c r="P23" s="1661"/>
      <c r="Q23" s="1661"/>
      <c r="R23" s="1661"/>
      <c r="S23" s="1661"/>
      <c r="T23" s="1661"/>
      <c r="U23" s="1661"/>
      <c r="V23" s="1661"/>
      <c r="W23" s="1661"/>
      <c r="X23" s="1661"/>
      <c r="Y23" s="1661"/>
      <c r="Z23" s="1661"/>
      <c r="AA23" s="1661"/>
      <c r="AB23" s="1661"/>
      <c r="AC23" s="1661"/>
      <c r="AD23" s="1661"/>
      <c r="AE23" s="1661"/>
      <c r="AF23" s="1661"/>
      <c r="AG23" s="1661"/>
      <c r="AH23" s="1661"/>
      <c r="AI23" s="1661"/>
      <c r="AJ23" s="1661"/>
      <c r="AK23" s="1661"/>
      <c r="AL23" s="1661"/>
      <c r="AM23" s="1661"/>
      <c r="AN23" s="1661"/>
      <c r="AO23" s="1661"/>
      <c r="AP23" s="1661"/>
      <c r="AQ23" s="1661"/>
      <c r="AR23" s="1661"/>
      <c r="AS23" s="1661"/>
      <c r="AT23" s="1661"/>
      <c r="AU23" s="1661"/>
      <c r="AV23" s="1661"/>
      <c r="AW23" s="1661"/>
      <c r="AX23" s="1661"/>
      <c r="AY23" s="1661"/>
      <c r="AZ23" s="1661"/>
      <c r="BA23" s="1661"/>
      <c r="BB23" s="1661"/>
      <c r="BC23" s="1661"/>
      <c r="BD23" s="1661"/>
      <c r="BE23" s="1661"/>
      <c r="BF23" s="1661"/>
      <c r="BG23" s="1661"/>
      <c r="BH23" s="1661"/>
      <c r="BI23" s="1661"/>
      <c r="BJ23" s="1661"/>
      <c r="BK23" s="1661"/>
      <c r="BL23" s="1661"/>
      <c r="BM23" s="1661"/>
      <c r="BN23" s="1661"/>
      <c r="BO23" s="1661"/>
      <c r="BP23" s="1661"/>
      <c r="BQ23" s="1661"/>
      <c r="BR23" s="1661"/>
      <c r="BS23" s="1661"/>
      <c r="BT23" s="1661"/>
      <c r="BU23" s="1661"/>
      <c r="BV23" s="1661"/>
      <c r="BW23" s="1572" t="s">
        <v>2361</v>
      </c>
      <c r="BX23" s="1573"/>
      <c r="BY23" s="1573"/>
      <c r="BZ23" s="1573"/>
      <c r="CA23" s="1573"/>
      <c r="CB23" s="1573"/>
      <c r="CC23" s="1573"/>
      <c r="CD23" s="1574"/>
      <c r="CE23" s="1509" t="str">
        <f>MID(SUVAHAVUJ!AF137,1,1)</f>
        <v xml:space="preserve"> </v>
      </c>
      <c r="CF23" s="1509"/>
      <c r="CG23" s="1509"/>
      <c r="CH23" s="1509"/>
      <c r="CI23" s="1509"/>
      <c r="CJ23" s="1509" t="str">
        <f>MID(SUVAHAVUJ!AF137,2,1)</f>
        <v xml:space="preserve"> </v>
      </c>
      <c r="CK23" s="1509"/>
      <c r="CL23" s="1509"/>
      <c r="CM23" s="1509"/>
      <c r="CN23" s="1509"/>
      <c r="CO23" s="1509"/>
      <c r="CP23" s="1509" t="str">
        <f>MID(SUVAHAVUJ!AF137,3,1)</f>
        <v xml:space="preserve"> </v>
      </c>
      <c r="CQ23" s="1509"/>
      <c r="CR23" s="1509"/>
      <c r="CS23" s="1509"/>
      <c r="CT23" s="1509"/>
      <c r="CU23" s="1509" t="str">
        <f>MID(SUVAHAVUJ!AF137,4,1)</f>
        <v xml:space="preserve"> </v>
      </c>
      <c r="CV23" s="1509"/>
      <c r="CW23" s="1509"/>
      <c r="CX23" s="1509"/>
      <c r="CY23" s="1509"/>
      <c r="CZ23" s="1509"/>
      <c r="DA23" s="1509" t="str">
        <f>MID(SUVAHAVUJ!AF137,5,1)</f>
        <v xml:space="preserve"> </v>
      </c>
      <c r="DB23" s="1509"/>
      <c r="DC23" s="1509"/>
      <c r="DD23" s="1509"/>
      <c r="DE23" s="1509"/>
      <c r="DF23" s="1509" t="str">
        <f>MID(SUVAHAVUJ!AF137,6,1)</f>
        <v xml:space="preserve"> </v>
      </c>
      <c r="DG23" s="1509"/>
      <c r="DH23" s="1509"/>
      <c r="DI23" s="1509"/>
      <c r="DJ23" s="1509"/>
      <c r="DK23" s="1509"/>
      <c r="DL23" s="1509" t="str">
        <f>MID(SUVAHAVUJ!AF137,7,1)</f>
        <v xml:space="preserve"> </v>
      </c>
      <c r="DM23" s="1509"/>
      <c r="DN23" s="1509"/>
      <c r="DO23" s="1509"/>
      <c r="DP23" s="1509"/>
      <c r="DQ23" s="1509"/>
      <c r="DR23" s="1509" t="str">
        <f>MID(SUVAHAVUJ!AF137,8,1)</f>
        <v xml:space="preserve"> </v>
      </c>
      <c r="DS23" s="1509"/>
      <c r="DT23" s="1509"/>
      <c r="DU23" s="1509"/>
      <c r="DV23" s="1509"/>
      <c r="DW23" s="1558" t="str">
        <f>MID(SUVAHAVUJ!AF137,9,1)</f>
        <v xml:space="preserve"> </v>
      </c>
      <c r="DX23" s="1558"/>
      <c r="DY23" s="1558"/>
      <c r="DZ23" s="1558"/>
      <c r="EA23" s="1558"/>
      <c r="EB23" s="1558"/>
      <c r="EC23" s="1558" t="str">
        <f>MID(SUVAHAVUJ!AF137,10,1)</f>
        <v xml:space="preserve"> </v>
      </c>
      <c r="ED23" s="1558"/>
      <c r="EE23" s="1558"/>
      <c r="EF23" s="1558"/>
      <c r="EG23" s="1558"/>
      <c r="EH23" s="1509" t="str">
        <f>MID(SUVAHAVUJ!AF137,11,1)</f>
        <v>0</v>
      </c>
      <c r="EI23" s="1509"/>
      <c r="EJ23" s="1509"/>
      <c r="EK23" s="1509"/>
      <c r="EL23" s="1509"/>
      <c r="EM23" s="1525"/>
      <c r="EN23" s="711"/>
      <c r="EO23" s="708"/>
      <c r="EP23" s="1509" t="str">
        <f>MID(SUVAHAVUJ!AG137,1,1)</f>
        <v xml:space="preserve"> </v>
      </c>
      <c r="EQ23" s="1509"/>
      <c r="ER23" s="1509"/>
      <c r="ES23" s="1509"/>
      <c r="ET23" s="1509"/>
      <c r="EU23" s="1509"/>
      <c r="EV23" s="1509" t="str">
        <f>MID(SUVAHAVUJ!AG137,2,1)</f>
        <v xml:space="preserve"> </v>
      </c>
      <c r="EW23" s="1509"/>
      <c r="EX23" s="1509"/>
      <c r="EY23" s="1509"/>
      <c r="EZ23" s="1509"/>
      <c r="FA23" s="1509" t="str">
        <f>MID(SUVAHAVUJ!AG137,3,1)</f>
        <v xml:space="preserve"> </v>
      </c>
      <c r="FB23" s="1509"/>
      <c r="FC23" s="1509"/>
      <c r="FD23" s="1509"/>
      <c r="FE23" s="1509"/>
      <c r="FF23" s="1509"/>
      <c r="FG23" s="1509" t="str">
        <f>MID(SUVAHAVUJ!AG137,4,1)</f>
        <v xml:space="preserve"> </v>
      </c>
      <c r="FH23" s="1509"/>
      <c r="FI23" s="1509"/>
      <c r="FJ23" s="1509"/>
      <c r="FK23" s="1509"/>
      <c r="FL23" s="1516" t="str">
        <f>MID(SUVAHAVUJ!AG137,5,1)</f>
        <v xml:space="preserve"> </v>
      </c>
      <c r="FM23" s="1516"/>
      <c r="FN23" s="1516"/>
      <c r="FO23" s="1516"/>
      <c r="FP23" s="1516"/>
      <c r="FQ23" s="1516"/>
      <c r="FR23" s="1516" t="str">
        <f>MID(SUVAHAVUJ!AG137,6,1)</f>
        <v xml:space="preserve"> </v>
      </c>
      <c r="FS23" s="1516"/>
      <c r="FT23" s="1516"/>
      <c r="FU23" s="1516"/>
      <c r="FV23" s="1516"/>
      <c r="FW23" s="1556" t="str">
        <f>MID(SUVAHAVUJ!AG137,7,1)</f>
        <v xml:space="preserve"> </v>
      </c>
      <c r="FX23" s="1556"/>
      <c r="FY23" s="1556"/>
      <c r="FZ23" s="1556"/>
      <c r="GA23" s="1556"/>
      <c r="GB23" s="1556"/>
      <c r="GC23" s="1556" t="str">
        <f>MID(SUVAHAVUJ!AG137,8,1)</f>
        <v xml:space="preserve"> </v>
      </c>
      <c r="GD23" s="1556"/>
      <c r="GE23" s="1556"/>
      <c r="GF23" s="1556"/>
      <c r="GG23" s="1556"/>
      <c r="GH23" s="1556" t="str">
        <f>MID(SUVAHAVUJ!AG137,9,1)</f>
        <v xml:space="preserve"> </v>
      </c>
      <c r="GI23" s="1556"/>
      <c r="GJ23" s="1556"/>
      <c r="GK23" s="1556"/>
      <c r="GL23" s="1556"/>
      <c r="GM23" s="1556"/>
      <c r="GN23" s="1556" t="str">
        <f>MID(SUVAHAVUJ!AG137,10,1)</f>
        <v xml:space="preserve"> </v>
      </c>
      <c r="GO23" s="1556"/>
      <c r="GP23" s="1556"/>
      <c r="GQ23" s="1556"/>
      <c r="GR23" s="1556"/>
      <c r="GS23" s="1556" t="str">
        <f>MID(SUVAHAVUJ!AG137,11,1)</f>
        <v>0</v>
      </c>
      <c r="GT23" s="1556"/>
      <c r="GU23" s="1556"/>
      <c r="GV23" s="1556"/>
      <c r="GW23" s="1557"/>
    </row>
    <row r="24" spans="1:205" ht="24" customHeight="1">
      <c r="A24" s="721"/>
      <c r="B24" s="1575" t="s">
        <v>2697</v>
      </c>
      <c r="C24" s="1576"/>
      <c r="D24" s="1576"/>
      <c r="E24" s="1576"/>
      <c r="F24" s="1576"/>
      <c r="G24" s="1576"/>
      <c r="H24" s="1576"/>
      <c r="I24" s="1576"/>
      <c r="J24" s="1576"/>
      <c r="K24" s="1577"/>
      <c r="L24" s="1662" t="s">
        <v>2362</v>
      </c>
      <c r="M24" s="1663"/>
      <c r="N24" s="1663"/>
      <c r="O24" s="1663"/>
      <c r="P24" s="1663"/>
      <c r="Q24" s="1663"/>
      <c r="R24" s="1663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1663"/>
      <c r="AM24" s="1663"/>
      <c r="AN24" s="1663"/>
      <c r="AO24" s="1663"/>
      <c r="AP24" s="1663"/>
      <c r="AQ24" s="1663"/>
      <c r="AR24" s="1663"/>
      <c r="AS24" s="1663"/>
      <c r="AT24" s="1663"/>
      <c r="AU24" s="1663"/>
      <c r="AV24" s="1663"/>
      <c r="AW24" s="1663"/>
      <c r="AX24" s="1663"/>
      <c r="AY24" s="1663"/>
      <c r="AZ24" s="1663"/>
      <c r="BA24" s="1663"/>
      <c r="BB24" s="1663"/>
      <c r="BC24" s="1663"/>
      <c r="BD24" s="1663"/>
      <c r="BE24" s="1663"/>
      <c r="BF24" s="1663"/>
      <c r="BG24" s="1663"/>
      <c r="BH24" s="1663"/>
      <c r="BI24" s="1663"/>
      <c r="BJ24" s="1663"/>
      <c r="BK24" s="1663"/>
      <c r="BL24" s="1663"/>
      <c r="BM24" s="1663"/>
      <c r="BN24" s="1663"/>
      <c r="BO24" s="1663"/>
      <c r="BP24" s="1663"/>
      <c r="BQ24" s="1663"/>
      <c r="BR24" s="1663"/>
      <c r="BS24" s="1663"/>
      <c r="BT24" s="1663"/>
      <c r="BU24" s="1663"/>
      <c r="BV24" s="1663"/>
      <c r="BW24" s="1580" t="s">
        <v>2363</v>
      </c>
      <c r="BX24" s="1581"/>
      <c r="BY24" s="1581"/>
      <c r="BZ24" s="1581"/>
      <c r="CA24" s="1581"/>
      <c r="CB24" s="1581"/>
      <c r="CC24" s="1581"/>
      <c r="CD24" s="1582"/>
      <c r="CE24" s="1509" t="str">
        <f>MID(SUVAHAVUJ!AF138,1,1)</f>
        <v xml:space="preserve"> </v>
      </c>
      <c r="CF24" s="1509"/>
      <c r="CG24" s="1509"/>
      <c r="CH24" s="1509"/>
      <c r="CI24" s="1509"/>
      <c r="CJ24" s="1509" t="str">
        <f>MID(SUVAHAVUJ!AF138,2,1)</f>
        <v xml:space="preserve"> </v>
      </c>
      <c r="CK24" s="1509"/>
      <c r="CL24" s="1509"/>
      <c r="CM24" s="1509"/>
      <c r="CN24" s="1509"/>
      <c r="CO24" s="1509"/>
      <c r="CP24" s="1509" t="str">
        <f>MID(SUVAHAVUJ!AF138,3,1)</f>
        <v xml:space="preserve"> </v>
      </c>
      <c r="CQ24" s="1509"/>
      <c r="CR24" s="1509"/>
      <c r="CS24" s="1509"/>
      <c r="CT24" s="1509"/>
      <c r="CU24" s="1509" t="str">
        <f>MID(SUVAHAVUJ!AF138,4,1)</f>
        <v xml:space="preserve"> </v>
      </c>
      <c r="CV24" s="1509"/>
      <c r="CW24" s="1509"/>
      <c r="CX24" s="1509"/>
      <c r="CY24" s="1509"/>
      <c r="CZ24" s="1509"/>
      <c r="DA24" s="1509" t="str">
        <f>MID(SUVAHAVUJ!AF138,5,1)</f>
        <v xml:space="preserve"> </v>
      </c>
      <c r="DB24" s="1509"/>
      <c r="DC24" s="1509"/>
      <c r="DD24" s="1509"/>
      <c r="DE24" s="1509"/>
      <c r="DF24" s="1509" t="str">
        <f>MID(SUVAHAVUJ!AF138,6,1)</f>
        <v xml:space="preserve"> </v>
      </c>
      <c r="DG24" s="1509"/>
      <c r="DH24" s="1509"/>
      <c r="DI24" s="1509"/>
      <c r="DJ24" s="1509"/>
      <c r="DK24" s="1509"/>
      <c r="DL24" s="1509" t="str">
        <f>MID(SUVAHAVUJ!AF138,7,1)</f>
        <v xml:space="preserve"> </v>
      </c>
      <c r="DM24" s="1509"/>
      <c r="DN24" s="1509"/>
      <c r="DO24" s="1509"/>
      <c r="DP24" s="1509"/>
      <c r="DQ24" s="1509"/>
      <c r="DR24" s="1509" t="str">
        <f>MID(SUVAHAVUJ!AF138,8,1)</f>
        <v xml:space="preserve"> </v>
      </c>
      <c r="DS24" s="1509"/>
      <c r="DT24" s="1509"/>
      <c r="DU24" s="1509"/>
      <c r="DV24" s="1509"/>
      <c r="DW24" s="1558" t="str">
        <f>MID(SUVAHAVUJ!AF138,9,1)</f>
        <v xml:space="preserve"> </v>
      </c>
      <c r="DX24" s="1558"/>
      <c r="DY24" s="1558"/>
      <c r="DZ24" s="1558"/>
      <c r="EA24" s="1558"/>
      <c r="EB24" s="1558"/>
      <c r="EC24" s="1558" t="str">
        <f>MID(SUVAHAVUJ!AF138,10,1)</f>
        <v xml:space="preserve"> </v>
      </c>
      <c r="ED24" s="1558"/>
      <c r="EE24" s="1558"/>
      <c r="EF24" s="1558"/>
      <c r="EG24" s="1558"/>
      <c r="EH24" s="1509" t="str">
        <f>MID(SUVAHAVUJ!AF138,11,1)</f>
        <v>0</v>
      </c>
      <c r="EI24" s="1509"/>
      <c r="EJ24" s="1509"/>
      <c r="EK24" s="1509"/>
      <c r="EL24" s="1509"/>
      <c r="EM24" s="1525"/>
      <c r="EN24" s="711"/>
      <c r="EO24" s="708"/>
      <c r="EP24" s="1509" t="str">
        <f>MID(SUVAHAVUJ!AG138,1,1)</f>
        <v xml:space="preserve"> </v>
      </c>
      <c r="EQ24" s="1509"/>
      <c r="ER24" s="1509"/>
      <c r="ES24" s="1509"/>
      <c r="ET24" s="1509"/>
      <c r="EU24" s="1509"/>
      <c r="EV24" s="1509" t="str">
        <f>MID(SUVAHAVUJ!AG138,2,1)</f>
        <v xml:space="preserve"> </v>
      </c>
      <c r="EW24" s="1509"/>
      <c r="EX24" s="1509"/>
      <c r="EY24" s="1509"/>
      <c r="EZ24" s="1509"/>
      <c r="FA24" s="1509" t="str">
        <f>MID(SUVAHAVUJ!AG138,3,1)</f>
        <v xml:space="preserve"> </v>
      </c>
      <c r="FB24" s="1509"/>
      <c r="FC24" s="1509"/>
      <c r="FD24" s="1509"/>
      <c r="FE24" s="1509"/>
      <c r="FF24" s="1509"/>
      <c r="FG24" s="1509" t="str">
        <f>MID(SUVAHAVUJ!AG138,4,1)</f>
        <v xml:space="preserve"> </v>
      </c>
      <c r="FH24" s="1509"/>
      <c r="FI24" s="1509"/>
      <c r="FJ24" s="1509"/>
      <c r="FK24" s="1509"/>
      <c r="FL24" s="1516" t="str">
        <f>MID(SUVAHAVUJ!AG138,5,1)</f>
        <v xml:space="preserve"> </v>
      </c>
      <c r="FM24" s="1516"/>
      <c r="FN24" s="1516"/>
      <c r="FO24" s="1516"/>
      <c r="FP24" s="1516"/>
      <c r="FQ24" s="1516"/>
      <c r="FR24" s="1516" t="str">
        <f>MID(SUVAHAVUJ!AG138,6,1)</f>
        <v xml:space="preserve"> </v>
      </c>
      <c r="FS24" s="1516"/>
      <c r="FT24" s="1516"/>
      <c r="FU24" s="1516"/>
      <c r="FV24" s="1516"/>
      <c r="FW24" s="1556" t="str">
        <f>MID(SUVAHAVUJ!AG138,7,1)</f>
        <v xml:space="preserve"> </v>
      </c>
      <c r="FX24" s="1556"/>
      <c r="FY24" s="1556"/>
      <c r="FZ24" s="1556"/>
      <c r="GA24" s="1556"/>
      <c r="GB24" s="1556"/>
      <c r="GC24" s="1556" t="str">
        <f>MID(SUVAHAVUJ!AG138,8,1)</f>
        <v xml:space="preserve"> </v>
      </c>
      <c r="GD24" s="1556"/>
      <c r="GE24" s="1556"/>
      <c r="GF24" s="1556"/>
      <c r="GG24" s="1556"/>
      <c r="GH24" s="1556" t="str">
        <f>MID(SUVAHAVUJ!AG138,9,1)</f>
        <v xml:space="preserve"> </v>
      </c>
      <c r="GI24" s="1556"/>
      <c r="GJ24" s="1556"/>
      <c r="GK24" s="1556"/>
      <c r="GL24" s="1556"/>
      <c r="GM24" s="1556"/>
      <c r="GN24" s="1556" t="str">
        <f>MID(SUVAHAVUJ!AG138,10,1)</f>
        <v xml:space="preserve"> </v>
      </c>
      <c r="GO24" s="1556"/>
      <c r="GP24" s="1556"/>
      <c r="GQ24" s="1556"/>
      <c r="GR24" s="1556"/>
      <c r="GS24" s="1556" t="str">
        <f>MID(SUVAHAVUJ!AG138,11,1)</f>
        <v>0</v>
      </c>
      <c r="GT24" s="1556"/>
      <c r="GU24" s="1556"/>
      <c r="GV24" s="1556"/>
      <c r="GW24" s="1557"/>
    </row>
    <row r="25" spans="1:205" ht="24" customHeight="1">
      <c r="A25" s="721"/>
      <c r="B25" s="1559" t="s">
        <v>2700</v>
      </c>
      <c r="C25" s="1560"/>
      <c r="D25" s="1560"/>
      <c r="E25" s="1560"/>
      <c r="F25" s="1560"/>
      <c r="G25" s="1560"/>
      <c r="H25" s="1560"/>
      <c r="I25" s="1560"/>
      <c r="J25" s="1560"/>
      <c r="K25" s="1561"/>
      <c r="L25" s="1660" t="s">
        <v>2888</v>
      </c>
      <c r="M25" s="1661"/>
      <c r="N25" s="1661"/>
      <c r="O25" s="1661"/>
      <c r="P25" s="1661"/>
      <c r="Q25" s="1661"/>
      <c r="R25" s="1661"/>
      <c r="S25" s="1661"/>
      <c r="T25" s="1661"/>
      <c r="U25" s="1661"/>
      <c r="V25" s="1661"/>
      <c r="W25" s="1661"/>
      <c r="X25" s="1661"/>
      <c r="Y25" s="1661"/>
      <c r="Z25" s="1661"/>
      <c r="AA25" s="1661"/>
      <c r="AB25" s="1661"/>
      <c r="AC25" s="1661"/>
      <c r="AD25" s="1661"/>
      <c r="AE25" s="1661"/>
      <c r="AF25" s="1661"/>
      <c r="AG25" s="1661"/>
      <c r="AH25" s="1661"/>
      <c r="AI25" s="1661"/>
      <c r="AJ25" s="1661"/>
      <c r="AK25" s="1661"/>
      <c r="AL25" s="1661"/>
      <c r="AM25" s="1661"/>
      <c r="AN25" s="1661"/>
      <c r="AO25" s="1661"/>
      <c r="AP25" s="1661"/>
      <c r="AQ25" s="1661"/>
      <c r="AR25" s="1661"/>
      <c r="AS25" s="1661"/>
      <c r="AT25" s="1661"/>
      <c r="AU25" s="1661"/>
      <c r="AV25" s="1661"/>
      <c r="AW25" s="1661"/>
      <c r="AX25" s="1661"/>
      <c r="AY25" s="1661"/>
      <c r="AZ25" s="1661"/>
      <c r="BA25" s="1661"/>
      <c r="BB25" s="1661"/>
      <c r="BC25" s="1661"/>
      <c r="BD25" s="1661"/>
      <c r="BE25" s="1661"/>
      <c r="BF25" s="1661"/>
      <c r="BG25" s="1661"/>
      <c r="BH25" s="1661"/>
      <c r="BI25" s="1661"/>
      <c r="BJ25" s="1661"/>
      <c r="BK25" s="1661"/>
      <c r="BL25" s="1661"/>
      <c r="BM25" s="1661"/>
      <c r="BN25" s="1661"/>
      <c r="BO25" s="1661"/>
      <c r="BP25" s="1661"/>
      <c r="BQ25" s="1661"/>
      <c r="BR25" s="1661"/>
      <c r="BS25" s="1661"/>
      <c r="BT25" s="1661"/>
      <c r="BU25" s="1661"/>
      <c r="BV25" s="1661"/>
      <c r="BW25" s="1572" t="s">
        <v>2364</v>
      </c>
      <c r="BX25" s="1573"/>
      <c r="BY25" s="1573"/>
      <c r="BZ25" s="1573"/>
      <c r="CA25" s="1573"/>
      <c r="CB25" s="1573"/>
      <c r="CC25" s="1573"/>
      <c r="CD25" s="1574"/>
      <c r="CE25" s="1509" t="str">
        <f>MID(SUVAHAVUJ!AF139,1,1)</f>
        <v xml:space="preserve"> </v>
      </c>
      <c r="CF25" s="1509"/>
      <c r="CG25" s="1509"/>
      <c r="CH25" s="1509"/>
      <c r="CI25" s="1509"/>
      <c r="CJ25" s="1509" t="str">
        <f>MID(SUVAHAVUJ!AF139,2,1)</f>
        <v xml:space="preserve"> </v>
      </c>
      <c r="CK25" s="1509"/>
      <c r="CL25" s="1509"/>
      <c r="CM25" s="1509"/>
      <c r="CN25" s="1509"/>
      <c r="CO25" s="1509"/>
      <c r="CP25" s="1509" t="str">
        <f>MID(SUVAHAVUJ!AF139,3,1)</f>
        <v xml:space="preserve"> </v>
      </c>
      <c r="CQ25" s="1509"/>
      <c r="CR25" s="1509"/>
      <c r="CS25" s="1509"/>
      <c r="CT25" s="1509"/>
      <c r="CU25" s="1509" t="str">
        <f>MID(SUVAHAVUJ!AF139,4,1)</f>
        <v xml:space="preserve"> </v>
      </c>
      <c r="CV25" s="1509"/>
      <c r="CW25" s="1509"/>
      <c r="CX25" s="1509"/>
      <c r="CY25" s="1509"/>
      <c r="CZ25" s="1509"/>
      <c r="DA25" s="1509" t="str">
        <f>MID(SUVAHAVUJ!AF139,5,1)</f>
        <v xml:space="preserve"> </v>
      </c>
      <c r="DB25" s="1509"/>
      <c r="DC25" s="1509"/>
      <c r="DD25" s="1509"/>
      <c r="DE25" s="1509"/>
      <c r="DF25" s="1509" t="str">
        <f>MID(SUVAHAVUJ!AF139,6,1)</f>
        <v xml:space="preserve"> </v>
      </c>
      <c r="DG25" s="1509"/>
      <c r="DH25" s="1509"/>
      <c r="DI25" s="1509"/>
      <c r="DJ25" s="1509"/>
      <c r="DK25" s="1509"/>
      <c r="DL25" s="1509" t="str">
        <f>MID(SUVAHAVUJ!AF139,7,1)</f>
        <v xml:space="preserve"> </v>
      </c>
      <c r="DM25" s="1509"/>
      <c r="DN25" s="1509"/>
      <c r="DO25" s="1509"/>
      <c r="DP25" s="1509"/>
      <c r="DQ25" s="1509"/>
      <c r="DR25" s="1509" t="str">
        <f>MID(SUVAHAVUJ!AF139,8,1)</f>
        <v xml:space="preserve"> </v>
      </c>
      <c r="DS25" s="1509"/>
      <c r="DT25" s="1509"/>
      <c r="DU25" s="1509"/>
      <c r="DV25" s="1509"/>
      <c r="DW25" s="1558" t="str">
        <f>MID(SUVAHAVUJ!AF139,9,1)</f>
        <v xml:space="preserve"> </v>
      </c>
      <c r="DX25" s="1558"/>
      <c r="DY25" s="1558"/>
      <c r="DZ25" s="1558"/>
      <c r="EA25" s="1558"/>
      <c r="EB25" s="1558"/>
      <c r="EC25" s="1558" t="str">
        <f>MID(SUVAHAVUJ!AF139,10,1)</f>
        <v xml:space="preserve"> </v>
      </c>
      <c r="ED25" s="1558"/>
      <c r="EE25" s="1558"/>
      <c r="EF25" s="1558"/>
      <c r="EG25" s="1558"/>
      <c r="EH25" s="1509" t="str">
        <f>MID(SUVAHAVUJ!AF139,11,1)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MID(SUVAHAVUJ!AG139,1,1)</f>
        <v xml:space="preserve"> </v>
      </c>
      <c r="EQ25" s="1509"/>
      <c r="ER25" s="1509"/>
      <c r="ES25" s="1509"/>
      <c r="ET25" s="1509"/>
      <c r="EU25" s="1509"/>
      <c r="EV25" s="1509" t="str">
        <f>MID(SUVAHAVUJ!AG139,2,1)</f>
        <v xml:space="preserve"> </v>
      </c>
      <c r="EW25" s="1509"/>
      <c r="EX25" s="1509"/>
      <c r="EY25" s="1509"/>
      <c r="EZ25" s="1509"/>
      <c r="FA25" s="1509" t="str">
        <f>MID(SUVAHAVUJ!AG139,3,1)</f>
        <v xml:space="preserve"> </v>
      </c>
      <c r="FB25" s="1509"/>
      <c r="FC25" s="1509"/>
      <c r="FD25" s="1509"/>
      <c r="FE25" s="1509"/>
      <c r="FF25" s="1509"/>
      <c r="FG25" s="1509" t="str">
        <f>MID(SUVAHAVUJ!AG139,4,1)</f>
        <v xml:space="preserve"> </v>
      </c>
      <c r="FH25" s="1509"/>
      <c r="FI25" s="1509"/>
      <c r="FJ25" s="1509"/>
      <c r="FK25" s="1509"/>
      <c r="FL25" s="1516" t="str">
        <f>MID(SUVAHAVUJ!AG139,5,1)</f>
        <v xml:space="preserve"> </v>
      </c>
      <c r="FM25" s="1516"/>
      <c r="FN25" s="1516"/>
      <c r="FO25" s="1516"/>
      <c r="FP25" s="1516"/>
      <c r="FQ25" s="1516"/>
      <c r="FR25" s="1516" t="str">
        <f>MID(SUVAHAVUJ!AG139,6,1)</f>
        <v xml:space="preserve"> </v>
      </c>
      <c r="FS25" s="1516"/>
      <c r="FT25" s="1516"/>
      <c r="FU25" s="1516"/>
      <c r="FV25" s="1516"/>
      <c r="FW25" s="1556" t="str">
        <f>MID(SUVAHAVUJ!AG139,7,1)</f>
        <v xml:space="preserve"> </v>
      </c>
      <c r="FX25" s="1556"/>
      <c r="FY25" s="1556"/>
      <c r="FZ25" s="1556"/>
      <c r="GA25" s="1556"/>
      <c r="GB25" s="1556"/>
      <c r="GC25" s="1556" t="str">
        <f>MID(SUVAHAVUJ!AG139,8,1)</f>
        <v xml:space="preserve"> </v>
      </c>
      <c r="GD25" s="1556"/>
      <c r="GE25" s="1556"/>
      <c r="GF25" s="1556"/>
      <c r="GG25" s="1556"/>
      <c r="GH25" s="1556" t="str">
        <f>MID(SUVAHAVUJ!AG139,9,1)</f>
        <v xml:space="preserve"> </v>
      </c>
      <c r="GI25" s="1556"/>
      <c r="GJ25" s="1556"/>
      <c r="GK25" s="1556"/>
      <c r="GL25" s="1556"/>
      <c r="GM25" s="1556"/>
      <c r="GN25" s="1556" t="str">
        <f>MID(SUVAHAVUJ!AG139,10,1)</f>
        <v xml:space="preserve"> </v>
      </c>
      <c r="GO25" s="1556"/>
      <c r="GP25" s="1556"/>
      <c r="GQ25" s="1556"/>
      <c r="GR25" s="1556"/>
      <c r="GS25" s="1556" t="str">
        <f>MID(SUVAHAVUJ!AG139,11,1)</f>
        <v>0</v>
      </c>
      <c r="GT25" s="1556"/>
      <c r="GU25" s="1556"/>
      <c r="GV25" s="1556"/>
      <c r="GW25" s="1557"/>
    </row>
    <row r="26" spans="1:205" ht="24" customHeight="1">
      <c r="A26" s="721"/>
      <c r="B26" s="1559" t="s">
        <v>2500</v>
      </c>
      <c r="C26" s="1560"/>
      <c r="D26" s="1560"/>
      <c r="E26" s="1560"/>
      <c r="F26" s="1560"/>
      <c r="G26" s="1560"/>
      <c r="H26" s="1560"/>
      <c r="I26" s="1560"/>
      <c r="J26" s="1560"/>
      <c r="K26" s="1561"/>
      <c r="L26" s="1660" t="s">
        <v>2891</v>
      </c>
      <c r="M26" s="1661"/>
      <c r="N26" s="1661"/>
      <c r="O26" s="1661"/>
      <c r="P26" s="1661"/>
      <c r="Q26" s="1661"/>
      <c r="R26" s="1661"/>
      <c r="S26" s="1661"/>
      <c r="T26" s="1661"/>
      <c r="U26" s="1661"/>
      <c r="V26" s="1661"/>
      <c r="W26" s="1661"/>
      <c r="X26" s="1661"/>
      <c r="Y26" s="1661"/>
      <c r="Z26" s="1661"/>
      <c r="AA26" s="1661"/>
      <c r="AB26" s="1661"/>
      <c r="AC26" s="1661"/>
      <c r="AD26" s="1661"/>
      <c r="AE26" s="1661"/>
      <c r="AF26" s="1661"/>
      <c r="AG26" s="1661"/>
      <c r="AH26" s="1661"/>
      <c r="AI26" s="1661"/>
      <c r="AJ26" s="1661"/>
      <c r="AK26" s="1661"/>
      <c r="AL26" s="1661"/>
      <c r="AM26" s="1661"/>
      <c r="AN26" s="1661"/>
      <c r="AO26" s="1661"/>
      <c r="AP26" s="1661"/>
      <c r="AQ26" s="1661"/>
      <c r="AR26" s="1661"/>
      <c r="AS26" s="1661"/>
      <c r="AT26" s="1661"/>
      <c r="AU26" s="1661"/>
      <c r="AV26" s="1661"/>
      <c r="AW26" s="1661"/>
      <c r="AX26" s="1661"/>
      <c r="AY26" s="1661"/>
      <c r="AZ26" s="1661"/>
      <c r="BA26" s="1661"/>
      <c r="BB26" s="1661"/>
      <c r="BC26" s="1661"/>
      <c r="BD26" s="1661"/>
      <c r="BE26" s="1661"/>
      <c r="BF26" s="1661"/>
      <c r="BG26" s="1661"/>
      <c r="BH26" s="1661"/>
      <c r="BI26" s="1661"/>
      <c r="BJ26" s="1661"/>
      <c r="BK26" s="1661"/>
      <c r="BL26" s="1661"/>
      <c r="BM26" s="1661"/>
      <c r="BN26" s="1661"/>
      <c r="BO26" s="1661"/>
      <c r="BP26" s="1661"/>
      <c r="BQ26" s="1661"/>
      <c r="BR26" s="1661"/>
      <c r="BS26" s="1661"/>
      <c r="BT26" s="1661"/>
      <c r="BU26" s="1661"/>
      <c r="BV26" s="1661"/>
      <c r="BW26" s="1572" t="s">
        <v>2365</v>
      </c>
      <c r="BX26" s="1573"/>
      <c r="BY26" s="1573"/>
      <c r="BZ26" s="1573"/>
      <c r="CA26" s="1573"/>
      <c r="CB26" s="1573"/>
      <c r="CC26" s="1573"/>
      <c r="CD26" s="1574"/>
      <c r="CE26" s="1509" t="str">
        <f>MID(SUVAHAVUJ!AF140,1,1)</f>
        <v xml:space="preserve"> </v>
      </c>
      <c r="CF26" s="1509"/>
      <c r="CG26" s="1509"/>
      <c r="CH26" s="1509"/>
      <c r="CI26" s="1509"/>
      <c r="CJ26" s="1509" t="str">
        <f>MID(SUVAHAVUJ!AF140,2,1)</f>
        <v xml:space="preserve"> </v>
      </c>
      <c r="CK26" s="1509"/>
      <c r="CL26" s="1509"/>
      <c r="CM26" s="1509"/>
      <c r="CN26" s="1509"/>
      <c r="CO26" s="1509"/>
      <c r="CP26" s="1509" t="str">
        <f>MID(SUVAHAVUJ!AF140,3,1)</f>
        <v xml:space="preserve"> </v>
      </c>
      <c r="CQ26" s="1509"/>
      <c r="CR26" s="1509"/>
      <c r="CS26" s="1509"/>
      <c r="CT26" s="1509"/>
      <c r="CU26" s="1509" t="str">
        <f>MID(SUVAHAVUJ!AF140,4,1)</f>
        <v xml:space="preserve"> </v>
      </c>
      <c r="CV26" s="1509"/>
      <c r="CW26" s="1509"/>
      <c r="CX26" s="1509"/>
      <c r="CY26" s="1509"/>
      <c r="CZ26" s="1509"/>
      <c r="DA26" s="1509" t="str">
        <f>MID(SUVAHAVUJ!AF140,5,1)</f>
        <v xml:space="preserve"> </v>
      </c>
      <c r="DB26" s="1509"/>
      <c r="DC26" s="1509"/>
      <c r="DD26" s="1509"/>
      <c r="DE26" s="1509"/>
      <c r="DF26" s="1509" t="str">
        <f>MID(SUVAHAVUJ!AF140,6,1)</f>
        <v xml:space="preserve"> </v>
      </c>
      <c r="DG26" s="1509"/>
      <c r="DH26" s="1509"/>
      <c r="DI26" s="1509"/>
      <c r="DJ26" s="1509"/>
      <c r="DK26" s="1509"/>
      <c r="DL26" s="1509" t="str">
        <f>MID(SUVAHAVUJ!AF140,7,1)</f>
        <v xml:space="preserve"> </v>
      </c>
      <c r="DM26" s="1509"/>
      <c r="DN26" s="1509"/>
      <c r="DO26" s="1509"/>
      <c r="DP26" s="1509"/>
      <c r="DQ26" s="1509"/>
      <c r="DR26" s="1509" t="str">
        <f>MID(SUVAHAVUJ!AF140,8,1)</f>
        <v xml:space="preserve"> </v>
      </c>
      <c r="DS26" s="1509"/>
      <c r="DT26" s="1509"/>
      <c r="DU26" s="1509"/>
      <c r="DV26" s="1509"/>
      <c r="DW26" s="1558" t="str">
        <f>MID(SUVAHAVUJ!AF140,9,1)</f>
        <v xml:space="preserve"> </v>
      </c>
      <c r="DX26" s="1558"/>
      <c r="DY26" s="1558"/>
      <c r="DZ26" s="1558"/>
      <c r="EA26" s="1558"/>
      <c r="EB26" s="1558"/>
      <c r="EC26" s="1558" t="str">
        <f>MID(SUVAHAVUJ!AF140,10,1)</f>
        <v xml:space="preserve"> </v>
      </c>
      <c r="ED26" s="1558"/>
      <c r="EE26" s="1558"/>
      <c r="EF26" s="1558"/>
      <c r="EG26" s="1558"/>
      <c r="EH26" s="1509" t="str">
        <f>MID(SUVAHAVUJ!AF140,11,1)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MID(SUVAHAVUJ!AG140,1,1)</f>
        <v xml:space="preserve"> </v>
      </c>
      <c r="EQ26" s="1509"/>
      <c r="ER26" s="1509"/>
      <c r="ES26" s="1509"/>
      <c r="ET26" s="1509"/>
      <c r="EU26" s="1509"/>
      <c r="EV26" s="1509" t="str">
        <f>MID(SUVAHAVUJ!AG140,2,1)</f>
        <v xml:space="preserve"> </v>
      </c>
      <c r="EW26" s="1509"/>
      <c r="EX26" s="1509"/>
      <c r="EY26" s="1509"/>
      <c r="EZ26" s="1509"/>
      <c r="FA26" s="1509" t="str">
        <f>MID(SUVAHAVUJ!AG140,3,1)</f>
        <v xml:space="preserve"> </v>
      </c>
      <c r="FB26" s="1509"/>
      <c r="FC26" s="1509"/>
      <c r="FD26" s="1509"/>
      <c r="FE26" s="1509"/>
      <c r="FF26" s="1509"/>
      <c r="FG26" s="1509" t="str">
        <f>MID(SUVAHAVUJ!AG140,4,1)</f>
        <v xml:space="preserve"> </v>
      </c>
      <c r="FH26" s="1509"/>
      <c r="FI26" s="1509"/>
      <c r="FJ26" s="1509"/>
      <c r="FK26" s="1509"/>
      <c r="FL26" s="1516" t="str">
        <f>MID(SUVAHAVUJ!AG140,5,1)</f>
        <v xml:space="preserve"> </v>
      </c>
      <c r="FM26" s="1516"/>
      <c r="FN26" s="1516"/>
      <c r="FO26" s="1516"/>
      <c r="FP26" s="1516"/>
      <c r="FQ26" s="1516"/>
      <c r="FR26" s="1516" t="str">
        <f>MID(SUVAHAVUJ!AG140,6,1)</f>
        <v xml:space="preserve"> </v>
      </c>
      <c r="FS26" s="1516"/>
      <c r="FT26" s="1516"/>
      <c r="FU26" s="1516"/>
      <c r="FV26" s="1516"/>
      <c r="FW26" s="1556" t="str">
        <f>MID(SUVAHAVUJ!AG140,7,1)</f>
        <v xml:space="preserve"> </v>
      </c>
      <c r="FX26" s="1556"/>
      <c r="FY26" s="1556"/>
      <c r="FZ26" s="1556"/>
      <c r="GA26" s="1556"/>
      <c r="GB26" s="1556"/>
      <c r="GC26" s="1556" t="str">
        <f>MID(SUVAHAVUJ!AG140,8,1)</f>
        <v xml:space="preserve"> </v>
      </c>
      <c r="GD26" s="1556"/>
      <c r="GE26" s="1556"/>
      <c r="GF26" s="1556"/>
      <c r="GG26" s="1556"/>
      <c r="GH26" s="1556" t="str">
        <f>MID(SUVAHAVUJ!AG140,9,1)</f>
        <v xml:space="preserve"> </v>
      </c>
      <c r="GI26" s="1556"/>
      <c r="GJ26" s="1556"/>
      <c r="GK26" s="1556"/>
      <c r="GL26" s="1556"/>
      <c r="GM26" s="1556"/>
      <c r="GN26" s="1556" t="str">
        <f>MID(SUVAHAVUJ!AG140,10,1)</f>
        <v xml:space="preserve"> </v>
      </c>
      <c r="GO26" s="1556"/>
      <c r="GP26" s="1556"/>
      <c r="GQ26" s="1556"/>
      <c r="GR26" s="1556"/>
      <c r="GS26" s="1556" t="str">
        <f>MID(SUVAHAVUJ!AG140,11,1)</f>
        <v>0</v>
      </c>
      <c r="GT26" s="1556"/>
      <c r="GU26" s="1556"/>
      <c r="GV26" s="1556"/>
      <c r="GW26" s="1557"/>
    </row>
    <row r="27" spans="1:205" ht="24" customHeight="1">
      <c r="A27" s="721"/>
      <c r="B27" s="1664" t="s">
        <v>2894</v>
      </c>
      <c r="C27" s="1665"/>
      <c r="D27" s="1665"/>
      <c r="E27" s="1665"/>
      <c r="F27" s="1665"/>
      <c r="G27" s="1665"/>
      <c r="H27" s="1665"/>
      <c r="I27" s="1665"/>
      <c r="J27" s="1665"/>
      <c r="K27" s="1666"/>
      <c r="L27" s="1662" t="s">
        <v>3462</v>
      </c>
      <c r="M27" s="1663"/>
      <c r="N27" s="1663"/>
      <c r="O27" s="1663"/>
      <c r="P27" s="1663"/>
      <c r="Q27" s="1663"/>
      <c r="R27" s="1663"/>
      <c r="S27" s="1663"/>
      <c r="T27" s="1663"/>
      <c r="U27" s="1663"/>
      <c r="V27" s="1663"/>
      <c r="W27" s="1663"/>
      <c r="X27" s="1663"/>
      <c r="Y27" s="1663"/>
      <c r="Z27" s="1663"/>
      <c r="AA27" s="1663"/>
      <c r="AB27" s="1663"/>
      <c r="AC27" s="1663"/>
      <c r="AD27" s="1663"/>
      <c r="AE27" s="1663"/>
      <c r="AF27" s="1663"/>
      <c r="AG27" s="1663"/>
      <c r="AH27" s="1663"/>
      <c r="AI27" s="1663"/>
      <c r="AJ27" s="1663"/>
      <c r="AK27" s="1663"/>
      <c r="AL27" s="1663"/>
      <c r="AM27" s="1663"/>
      <c r="AN27" s="1663"/>
      <c r="AO27" s="1663"/>
      <c r="AP27" s="1663"/>
      <c r="AQ27" s="1663"/>
      <c r="AR27" s="1663"/>
      <c r="AS27" s="1663"/>
      <c r="AT27" s="1663"/>
      <c r="AU27" s="1663"/>
      <c r="AV27" s="1663"/>
      <c r="AW27" s="1663"/>
      <c r="AX27" s="1663"/>
      <c r="AY27" s="1663"/>
      <c r="AZ27" s="1663"/>
      <c r="BA27" s="1663"/>
      <c r="BB27" s="1663"/>
      <c r="BC27" s="1663"/>
      <c r="BD27" s="1663"/>
      <c r="BE27" s="1663"/>
      <c r="BF27" s="1663"/>
      <c r="BG27" s="1663"/>
      <c r="BH27" s="1663"/>
      <c r="BI27" s="1663"/>
      <c r="BJ27" s="1663"/>
      <c r="BK27" s="1663"/>
      <c r="BL27" s="1663"/>
      <c r="BM27" s="1663"/>
      <c r="BN27" s="1663"/>
      <c r="BO27" s="1663"/>
      <c r="BP27" s="1663"/>
      <c r="BQ27" s="1663"/>
      <c r="BR27" s="1663"/>
      <c r="BS27" s="1663"/>
      <c r="BT27" s="1663"/>
      <c r="BU27" s="1663"/>
      <c r="BV27" s="1663"/>
      <c r="BW27" s="1580" t="s">
        <v>1119</v>
      </c>
      <c r="BX27" s="1581"/>
      <c r="BY27" s="1581"/>
      <c r="BZ27" s="1581"/>
      <c r="CA27" s="1581"/>
      <c r="CB27" s="1581"/>
      <c r="CC27" s="1581" t="str">
        <f>MID(SUVAHAVUJ!AF68,6,1)</f>
        <v xml:space="preserve"> </v>
      </c>
      <c r="CD27" s="1582"/>
      <c r="CE27" s="1509" t="str">
        <f>MID(SUVAHAVUJ!AF141,1,1)</f>
        <v xml:space="preserve"> </v>
      </c>
      <c r="CF27" s="1509"/>
      <c r="CG27" s="1509"/>
      <c r="CH27" s="1509"/>
      <c r="CI27" s="1509"/>
      <c r="CJ27" s="1509" t="str">
        <f>MID(SUVAHAVUJ!AF141,2,1)</f>
        <v xml:space="preserve"> </v>
      </c>
      <c r="CK27" s="1509"/>
      <c r="CL27" s="1509"/>
      <c r="CM27" s="1509"/>
      <c r="CN27" s="1509"/>
      <c r="CO27" s="1509"/>
      <c r="CP27" s="1509" t="str">
        <f>MID(SUVAHAVUJ!AF141,3,1)</f>
        <v xml:space="preserve"> </v>
      </c>
      <c r="CQ27" s="1509"/>
      <c r="CR27" s="1509"/>
      <c r="CS27" s="1509"/>
      <c r="CT27" s="1509"/>
      <c r="CU27" s="1509" t="str">
        <f>MID(SUVAHAVUJ!AF141,4,1)</f>
        <v xml:space="preserve"> </v>
      </c>
      <c r="CV27" s="1509"/>
      <c r="CW27" s="1509"/>
      <c r="CX27" s="1509"/>
      <c r="CY27" s="1509"/>
      <c r="CZ27" s="1509"/>
      <c r="DA27" s="1509" t="str">
        <f>MID(SUVAHAVUJ!AF141,5,1)</f>
        <v xml:space="preserve"> </v>
      </c>
      <c r="DB27" s="1509"/>
      <c r="DC27" s="1509"/>
      <c r="DD27" s="1509"/>
      <c r="DE27" s="1509"/>
      <c r="DF27" s="1509" t="str">
        <f>MID(SUVAHAVUJ!AF141,6,1)</f>
        <v xml:space="preserve"> </v>
      </c>
      <c r="DG27" s="1509"/>
      <c r="DH27" s="1509"/>
      <c r="DI27" s="1509"/>
      <c r="DJ27" s="1509"/>
      <c r="DK27" s="1509"/>
      <c r="DL27" s="1509" t="str">
        <f>MID(SUVAHAVUJ!AF141,7,1)</f>
        <v xml:space="preserve"> </v>
      </c>
      <c r="DM27" s="1509"/>
      <c r="DN27" s="1509"/>
      <c r="DO27" s="1509"/>
      <c r="DP27" s="1509"/>
      <c r="DQ27" s="1509"/>
      <c r="DR27" s="1509" t="str">
        <f>MID(SUVAHAVUJ!AF141,8,1)</f>
        <v xml:space="preserve"> </v>
      </c>
      <c r="DS27" s="1509"/>
      <c r="DT27" s="1509"/>
      <c r="DU27" s="1509"/>
      <c r="DV27" s="1509"/>
      <c r="DW27" s="1558" t="str">
        <f>MID(SUVAHAVUJ!AF141,9,1)</f>
        <v xml:space="preserve"> </v>
      </c>
      <c r="DX27" s="1558"/>
      <c r="DY27" s="1558"/>
      <c r="DZ27" s="1558"/>
      <c r="EA27" s="1558"/>
      <c r="EB27" s="1558"/>
      <c r="EC27" s="1558" t="str">
        <f>MID(SUVAHAVUJ!AF141,10,1)</f>
        <v xml:space="preserve"> </v>
      </c>
      <c r="ED27" s="1558"/>
      <c r="EE27" s="1558"/>
      <c r="EF27" s="1558"/>
      <c r="EG27" s="1558"/>
      <c r="EH27" s="1509" t="str">
        <f>MID(SUVAHAVUJ!AF141,11,1)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MID(SUVAHAVUJ!AG141,1,1)</f>
        <v xml:space="preserve"> </v>
      </c>
      <c r="EQ27" s="1509"/>
      <c r="ER27" s="1509"/>
      <c r="ES27" s="1509"/>
      <c r="ET27" s="1509"/>
      <c r="EU27" s="1509"/>
      <c r="EV27" s="1509" t="str">
        <f>MID(SUVAHAVUJ!AG141,2,1)</f>
        <v xml:space="preserve"> </v>
      </c>
      <c r="EW27" s="1509"/>
      <c r="EX27" s="1509"/>
      <c r="EY27" s="1509"/>
      <c r="EZ27" s="1509"/>
      <c r="FA27" s="1509" t="str">
        <f>MID(SUVAHAVUJ!AG141,3,1)</f>
        <v xml:space="preserve"> </v>
      </c>
      <c r="FB27" s="1509"/>
      <c r="FC27" s="1509"/>
      <c r="FD27" s="1509"/>
      <c r="FE27" s="1509"/>
      <c r="FF27" s="1509"/>
      <c r="FG27" s="1509" t="str">
        <f>MID(SUVAHAVUJ!AG141,4,1)</f>
        <v xml:space="preserve"> </v>
      </c>
      <c r="FH27" s="1509"/>
      <c r="FI27" s="1509"/>
      <c r="FJ27" s="1509"/>
      <c r="FK27" s="1509"/>
      <c r="FL27" s="1516" t="str">
        <f>MID(SUVAHAVUJ!AG141,5,1)</f>
        <v xml:space="preserve"> </v>
      </c>
      <c r="FM27" s="1516"/>
      <c r="FN27" s="1516"/>
      <c r="FO27" s="1516"/>
      <c r="FP27" s="1516"/>
      <c r="FQ27" s="1516"/>
      <c r="FR27" s="1516" t="str">
        <f>MID(SUVAHAVUJ!AG141,6,1)</f>
        <v xml:space="preserve"> </v>
      </c>
      <c r="FS27" s="1516"/>
      <c r="FT27" s="1516"/>
      <c r="FU27" s="1516"/>
      <c r="FV27" s="1516"/>
      <c r="FW27" s="1556" t="str">
        <f>MID(SUVAHAVUJ!AG141,7,1)</f>
        <v xml:space="preserve"> </v>
      </c>
      <c r="FX27" s="1556"/>
      <c r="FY27" s="1556"/>
      <c r="FZ27" s="1556"/>
      <c r="GA27" s="1556"/>
      <c r="GB27" s="1556"/>
      <c r="GC27" s="1556" t="str">
        <f>MID(SUVAHAVUJ!AG141,8,1)</f>
        <v xml:space="preserve"> </v>
      </c>
      <c r="GD27" s="1556"/>
      <c r="GE27" s="1556"/>
      <c r="GF27" s="1556"/>
      <c r="GG27" s="1556"/>
      <c r="GH27" s="1556" t="str">
        <f>MID(SUVAHAVUJ!AG141,9,1)</f>
        <v xml:space="preserve"> </v>
      </c>
      <c r="GI27" s="1556"/>
      <c r="GJ27" s="1556"/>
      <c r="GK27" s="1556"/>
      <c r="GL27" s="1556"/>
      <c r="GM27" s="1556"/>
      <c r="GN27" s="1556" t="str">
        <f>MID(SUVAHAVUJ!AG141,10,1)</f>
        <v xml:space="preserve"> </v>
      </c>
      <c r="GO27" s="1556"/>
      <c r="GP27" s="1556"/>
      <c r="GQ27" s="1556"/>
      <c r="GR27" s="1556"/>
      <c r="GS27" s="1556" t="str">
        <f>MID(SUVAHAVUJ!AG141,11,1)</f>
        <v>0</v>
      </c>
      <c r="GT27" s="1556"/>
      <c r="GU27" s="1556"/>
      <c r="GV27" s="1556"/>
      <c r="GW27" s="1557"/>
    </row>
    <row r="28" spans="1:205" s="691" customFormat="1" ht="24" customHeight="1">
      <c r="A28" s="722"/>
      <c r="B28" s="1664" t="s">
        <v>2897</v>
      </c>
      <c r="C28" s="1665"/>
      <c r="D28" s="1665"/>
      <c r="E28" s="1665"/>
      <c r="F28" s="1665"/>
      <c r="G28" s="1665"/>
      <c r="H28" s="1665"/>
      <c r="I28" s="1665"/>
      <c r="J28" s="1665"/>
      <c r="K28" s="1666"/>
      <c r="L28" s="1662" t="s">
        <v>3463</v>
      </c>
      <c r="M28" s="1663"/>
      <c r="N28" s="1663"/>
      <c r="O28" s="1663"/>
      <c r="P28" s="1663"/>
      <c r="Q28" s="1663"/>
      <c r="R28" s="1663"/>
      <c r="S28" s="1663"/>
      <c r="T28" s="1663"/>
      <c r="U28" s="1663"/>
      <c r="V28" s="1663"/>
      <c r="W28" s="1663"/>
      <c r="X28" s="1663"/>
      <c r="Y28" s="1663"/>
      <c r="Z28" s="1663"/>
      <c r="AA28" s="1663"/>
      <c r="AB28" s="1663"/>
      <c r="AC28" s="1663"/>
      <c r="AD28" s="1663"/>
      <c r="AE28" s="1663"/>
      <c r="AF28" s="1663"/>
      <c r="AG28" s="1663"/>
      <c r="AH28" s="1663"/>
      <c r="AI28" s="1663"/>
      <c r="AJ28" s="1663"/>
      <c r="AK28" s="1663"/>
      <c r="AL28" s="1663"/>
      <c r="AM28" s="1663"/>
      <c r="AN28" s="1663"/>
      <c r="AO28" s="1663"/>
      <c r="AP28" s="1663"/>
      <c r="AQ28" s="1663"/>
      <c r="AR28" s="1663"/>
      <c r="AS28" s="1663"/>
      <c r="AT28" s="1663"/>
      <c r="AU28" s="1663"/>
      <c r="AV28" s="1663"/>
      <c r="AW28" s="1663"/>
      <c r="AX28" s="1663"/>
      <c r="AY28" s="1663"/>
      <c r="AZ28" s="1663"/>
      <c r="BA28" s="1663"/>
      <c r="BB28" s="1663"/>
      <c r="BC28" s="1663"/>
      <c r="BD28" s="1663"/>
      <c r="BE28" s="1663"/>
      <c r="BF28" s="1663"/>
      <c r="BG28" s="1663"/>
      <c r="BH28" s="1663"/>
      <c r="BI28" s="1663"/>
      <c r="BJ28" s="1663"/>
      <c r="BK28" s="1663"/>
      <c r="BL28" s="1663"/>
      <c r="BM28" s="1663"/>
      <c r="BN28" s="1663"/>
      <c r="BO28" s="1663"/>
      <c r="BP28" s="1663"/>
      <c r="BQ28" s="1663"/>
      <c r="BR28" s="1663"/>
      <c r="BS28" s="1663"/>
      <c r="BT28" s="1663"/>
      <c r="BU28" s="1663"/>
      <c r="BV28" s="1663"/>
      <c r="BW28" s="1580" t="s">
        <v>2367</v>
      </c>
      <c r="BX28" s="1581"/>
      <c r="BY28" s="1581"/>
      <c r="BZ28" s="1581"/>
      <c r="CA28" s="1581"/>
      <c r="CB28" s="1581"/>
      <c r="CC28" s="1581" t="str">
        <f>MID(SUVAHAVUJ!AD69,6,1)</f>
        <v xml:space="preserve"> </v>
      </c>
      <c r="CD28" s="1582"/>
      <c r="CE28" s="1509" t="str">
        <f>MID(SUVAHAVUJ!AF142,1,1)</f>
        <v xml:space="preserve"> </v>
      </c>
      <c r="CF28" s="1509"/>
      <c r="CG28" s="1509"/>
      <c r="CH28" s="1509"/>
      <c r="CI28" s="1509"/>
      <c r="CJ28" s="1509" t="str">
        <f>MID(SUVAHAVUJ!AF142,2,1)</f>
        <v xml:space="preserve"> </v>
      </c>
      <c r="CK28" s="1509"/>
      <c r="CL28" s="1509"/>
      <c r="CM28" s="1509"/>
      <c r="CN28" s="1509"/>
      <c r="CO28" s="1509"/>
      <c r="CP28" s="1509" t="str">
        <f>MID(SUVAHAVUJ!AF142,3,1)</f>
        <v xml:space="preserve"> </v>
      </c>
      <c r="CQ28" s="1509"/>
      <c r="CR28" s="1509"/>
      <c r="CS28" s="1509"/>
      <c r="CT28" s="1509"/>
      <c r="CU28" s="1509" t="str">
        <f>MID(SUVAHAVUJ!AF142,4,1)</f>
        <v xml:space="preserve"> </v>
      </c>
      <c r="CV28" s="1509"/>
      <c r="CW28" s="1509"/>
      <c r="CX28" s="1509"/>
      <c r="CY28" s="1509"/>
      <c r="CZ28" s="1509"/>
      <c r="DA28" s="1509" t="str">
        <f>MID(SUVAHAVUJ!AF142,5,1)</f>
        <v xml:space="preserve"> </v>
      </c>
      <c r="DB28" s="1509"/>
      <c r="DC28" s="1509"/>
      <c r="DD28" s="1509"/>
      <c r="DE28" s="1509"/>
      <c r="DF28" s="1509" t="str">
        <f>MID(SUVAHAVUJ!AF142,6,1)</f>
        <v xml:space="preserve"> </v>
      </c>
      <c r="DG28" s="1509"/>
      <c r="DH28" s="1509"/>
      <c r="DI28" s="1509"/>
      <c r="DJ28" s="1509"/>
      <c r="DK28" s="1509"/>
      <c r="DL28" s="1509" t="str">
        <f>MID(SUVAHAVUJ!AF142,7,1)</f>
        <v xml:space="preserve"> </v>
      </c>
      <c r="DM28" s="1509"/>
      <c r="DN28" s="1509"/>
      <c r="DO28" s="1509"/>
      <c r="DP28" s="1509"/>
      <c r="DQ28" s="1509"/>
      <c r="DR28" s="1509" t="str">
        <f>MID(SUVAHAVUJ!AF142,8,1)</f>
        <v xml:space="preserve"> </v>
      </c>
      <c r="DS28" s="1509"/>
      <c r="DT28" s="1509"/>
      <c r="DU28" s="1509"/>
      <c r="DV28" s="1509"/>
      <c r="DW28" s="1558" t="str">
        <f>MID(SUVAHAVUJ!AF142,9,1)</f>
        <v xml:space="preserve"> </v>
      </c>
      <c r="DX28" s="1558"/>
      <c r="DY28" s="1558"/>
      <c r="DZ28" s="1558"/>
      <c r="EA28" s="1558"/>
      <c r="EB28" s="1558"/>
      <c r="EC28" s="1558" t="str">
        <f>MID(SUVAHAVUJ!AF142,10,1)</f>
        <v xml:space="preserve"> </v>
      </c>
      <c r="ED28" s="1558"/>
      <c r="EE28" s="1558"/>
      <c r="EF28" s="1558"/>
      <c r="EG28" s="1558"/>
      <c r="EH28" s="1509" t="str">
        <f>MID(SUVAHAVUJ!AF142,11,1)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MID(SUVAHAVUJ!AG142,1,1)</f>
        <v xml:space="preserve"> </v>
      </c>
      <c r="EQ28" s="1509"/>
      <c r="ER28" s="1509"/>
      <c r="ES28" s="1509"/>
      <c r="ET28" s="1509"/>
      <c r="EU28" s="1509"/>
      <c r="EV28" s="1509" t="str">
        <f>MID(SUVAHAVUJ!AG142,2,1)</f>
        <v xml:space="preserve"> </v>
      </c>
      <c r="EW28" s="1509"/>
      <c r="EX28" s="1509"/>
      <c r="EY28" s="1509"/>
      <c r="EZ28" s="1509"/>
      <c r="FA28" s="1509" t="str">
        <f>MID(SUVAHAVUJ!AG142,3,1)</f>
        <v xml:space="preserve"> </v>
      </c>
      <c r="FB28" s="1509"/>
      <c r="FC28" s="1509"/>
      <c r="FD28" s="1509"/>
      <c r="FE28" s="1509"/>
      <c r="FF28" s="1509"/>
      <c r="FG28" s="1509" t="str">
        <f>MID(SUVAHAVUJ!AG142,4,1)</f>
        <v xml:space="preserve"> </v>
      </c>
      <c r="FH28" s="1509"/>
      <c r="FI28" s="1509"/>
      <c r="FJ28" s="1509"/>
      <c r="FK28" s="1509"/>
      <c r="FL28" s="1516" t="str">
        <f>MID(SUVAHAVUJ!AG142,5,1)</f>
        <v xml:space="preserve"> </v>
      </c>
      <c r="FM28" s="1516"/>
      <c r="FN28" s="1516"/>
      <c r="FO28" s="1516"/>
      <c r="FP28" s="1516"/>
      <c r="FQ28" s="1516"/>
      <c r="FR28" s="1516" t="str">
        <f>MID(SUVAHAVUJ!AG142,6,1)</f>
        <v xml:space="preserve"> </v>
      </c>
      <c r="FS28" s="1516"/>
      <c r="FT28" s="1516"/>
      <c r="FU28" s="1516"/>
      <c r="FV28" s="1516"/>
      <c r="FW28" s="1556" t="str">
        <f>MID(SUVAHAVUJ!AG142,7,1)</f>
        <v xml:space="preserve"> </v>
      </c>
      <c r="FX28" s="1556"/>
      <c r="FY28" s="1556"/>
      <c r="FZ28" s="1556"/>
      <c r="GA28" s="1556"/>
      <c r="GB28" s="1556"/>
      <c r="GC28" s="1556" t="str">
        <f>MID(SUVAHAVUJ!AG142,8,1)</f>
        <v xml:space="preserve"> </v>
      </c>
      <c r="GD28" s="1556"/>
      <c r="GE28" s="1556"/>
      <c r="GF28" s="1556"/>
      <c r="GG28" s="1556"/>
      <c r="GH28" s="1556" t="str">
        <f>MID(SUVAHAVUJ!AG142,9,1)</f>
        <v xml:space="preserve"> </v>
      </c>
      <c r="GI28" s="1556"/>
      <c r="GJ28" s="1556"/>
      <c r="GK28" s="1556"/>
      <c r="GL28" s="1556"/>
      <c r="GM28" s="1556"/>
      <c r="GN28" s="1556" t="str">
        <f>MID(SUVAHAVUJ!AG142,10,1)</f>
        <v xml:space="preserve"> </v>
      </c>
      <c r="GO28" s="1556"/>
      <c r="GP28" s="1556"/>
      <c r="GQ28" s="1556"/>
      <c r="GR28" s="1556"/>
      <c r="GS28" s="1556" t="str">
        <f>MID(SUVAHAVUJ!AG142,11,1)</f>
        <v>0</v>
      </c>
      <c r="GT28" s="1556"/>
      <c r="GU28" s="1556"/>
      <c r="GV28" s="1556"/>
      <c r="GW28" s="1557"/>
    </row>
    <row r="29" spans="1:205" ht="24" customHeight="1">
      <c r="A29" s="721"/>
      <c r="B29" s="1575" t="s">
        <v>1959</v>
      </c>
      <c r="C29" s="1576"/>
      <c r="D29" s="1576"/>
      <c r="E29" s="1576"/>
      <c r="F29" s="1576"/>
      <c r="G29" s="1576"/>
      <c r="H29" s="1576"/>
      <c r="I29" s="1576"/>
      <c r="J29" s="1576"/>
      <c r="K29" s="1577"/>
      <c r="L29" s="1662" t="s">
        <v>3464</v>
      </c>
      <c r="M29" s="1663"/>
      <c r="N29" s="1663"/>
      <c r="O29" s="1663"/>
      <c r="P29" s="1663"/>
      <c r="Q29" s="1663"/>
      <c r="R29" s="1663"/>
      <c r="S29" s="1663"/>
      <c r="T29" s="1663"/>
      <c r="U29" s="1663"/>
      <c r="V29" s="1663"/>
      <c r="W29" s="1663"/>
      <c r="X29" s="1663"/>
      <c r="Y29" s="1663"/>
      <c r="Z29" s="1663"/>
      <c r="AA29" s="1663"/>
      <c r="AB29" s="1663"/>
      <c r="AC29" s="1663"/>
      <c r="AD29" s="1663"/>
      <c r="AE29" s="1663"/>
      <c r="AF29" s="1663"/>
      <c r="AG29" s="1663"/>
      <c r="AH29" s="1663"/>
      <c r="AI29" s="1663"/>
      <c r="AJ29" s="1663"/>
      <c r="AK29" s="1663"/>
      <c r="AL29" s="1663"/>
      <c r="AM29" s="1663"/>
      <c r="AN29" s="1663"/>
      <c r="AO29" s="1663"/>
      <c r="AP29" s="1663"/>
      <c r="AQ29" s="1663"/>
      <c r="AR29" s="1663"/>
      <c r="AS29" s="1663"/>
      <c r="AT29" s="1663"/>
      <c r="AU29" s="1663"/>
      <c r="AV29" s="1663"/>
      <c r="AW29" s="1663"/>
      <c r="AX29" s="1663"/>
      <c r="AY29" s="1663"/>
      <c r="AZ29" s="1663"/>
      <c r="BA29" s="1663"/>
      <c r="BB29" s="1663"/>
      <c r="BC29" s="1663"/>
      <c r="BD29" s="1663"/>
      <c r="BE29" s="1663"/>
      <c r="BF29" s="1663"/>
      <c r="BG29" s="1663"/>
      <c r="BH29" s="1663"/>
      <c r="BI29" s="1663"/>
      <c r="BJ29" s="1663"/>
      <c r="BK29" s="1663"/>
      <c r="BL29" s="1663"/>
      <c r="BM29" s="1663"/>
      <c r="BN29" s="1663"/>
      <c r="BO29" s="1663"/>
      <c r="BP29" s="1663"/>
      <c r="BQ29" s="1663"/>
      <c r="BR29" s="1663"/>
      <c r="BS29" s="1663"/>
      <c r="BT29" s="1663"/>
      <c r="BU29" s="1663"/>
      <c r="BV29" s="1663"/>
      <c r="BW29" s="1580" t="s">
        <v>2369</v>
      </c>
      <c r="BX29" s="1581"/>
      <c r="BY29" s="1581"/>
      <c r="BZ29" s="1581"/>
      <c r="CA29" s="1581"/>
      <c r="CB29" s="1581"/>
      <c r="CC29" s="1581" t="str">
        <f>MID(SUVAHAVUJ!AF69,6,1)</f>
        <v xml:space="preserve"> </v>
      </c>
      <c r="CD29" s="1582"/>
      <c r="CE29" s="1509" t="str">
        <f>MID(SUVAHAVUJ!AF143,1,1)</f>
        <v xml:space="preserve"> </v>
      </c>
      <c r="CF29" s="1509"/>
      <c r="CG29" s="1509"/>
      <c r="CH29" s="1509"/>
      <c r="CI29" s="1509"/>
      <c r="CJ29" s="1509" t="str">
        <f>MID(SUVAHAVUJ!AF143,2,1)</f>
        <v xml:space="preserve"> </v>
      </c>
      <c r="CK29" s="1509"/>
      <c r="CL29" s="1509"/>
      <c r="CM29" s="1509"/>
      <c r="CN29" s="1509"/>
      <c r="CO29" s="1509"/>
      <c r="CP29" s="1509" t="str">
        <f>MID(SUVAHAVUJ!AF143,3,1)</f>
        <v xml:space="preserve"> </v>
      </c>
      <c r="CQ29" s="1509"/>
      <c r="CR29" s="1509"/>
      <c r="CS29" s="1509"/>
      <c r="CT29" s="1509"/>
      <c r="CU29" s="1509" t="str">
        <f>MID(SUVAHAVUJ!AF143,4,1)</f>
        <v xml:space="preserve"> </v>
      </c>
      <c r="CV29" s="1509"/>
      <c r="CW29" s="1509"/>
      <c r="CX29" s="1509"/>
      <c r="CY29" s="1509"/>
      <c r="CZ29" s="1509"/>
      <c r="DA29" s="1509" t="str">
        <f>MID(SUVAHAVUJ!AF143,5,1)</f>
        <v xml:space="preserve"> </v>
      </c>
      <c r="DB29" s="1509"/>
      <c r="DC29" s="1509"/>
      <c r="DD29" s="1509"/>
      <c r="DE29" s="1509"/>
      <c r="DF29" s="1509" t="str">
        <f>MID(SUVAHAVUJ!AF143,6,1)</f>
        <v xml:space="preserve"> </v>
      </c>
      <c r="DG29" s="1509"/>
      <c r="DH29" s="1509"/>
      <c r="DI29" s="1509"/>
      <c r="DJ29" s="1509"/>
      <c r="DK29" s="1509"/>
      <c r="DL29" s="1509" t="str">
        <f>MID(SUVAHAVUJ!AF143,7,1)</f>
        <v xml:space="preserve"> </v>
      </c>
      <c r="DM29" s="1509"/>
      <c r="DN29" s="1509"/>
      <c r="DO29" s="1509"/>
      <c r="DP29" s="1509"/>
      <c r="DQ29" s="1509"/>
      <c r="DR29" s="1509" t="str">
        <f>MID(SUVAHAVUJ!AF143,8,1)</f>
        <v xml:space="preserve"> </v>
      </c>
      <c r="DS29" s="1509"/>
      <c r="DT29" s="1509"/>
      <c r="DU29" s="1509"/>
      <c r="DV29" s="1509"/>
      <c r="DW29" s="1558" t="str">
        <f>MID(SUVAHAVUJ!AF143,9,1)</f>
        <v xml:space="preserve"> </v>
      </c>
      <c r="DX29" s="1558"/>
      <c r="DY29" s="1558"/>
      <c r="DZ29" s="1558"/>
      <c r="EA29" s="1558"/>
      <c r="EB29" s="1558"/>
      <c r="EC29" s="1558" t="str">
        <f>MID(SUVAHAVUJ!AF143,10,1)</f>
        <v xml:space="preserve"> </v>
      </c>
      <c r="ED29" s="1558"/>
      <c r="EE29" s="1558"/>
      <c r="EF29" s="1558"/>
      <c r="EG29" s="1558"/>
      <c r="EH29" s="1509" t="str">
        <f>MID(SUVAHAVUJ!AF143,11,1)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MID(SUVAHAVUJ!AG143,1,1)</f>
        <v xml:space="preserve"> </v>
      </c>
      <c r="EQ29" s="1509"/>
      <c r="ER29" s="1509"/>
      <c r="ES29" s="1509"/>
      <c r="ET29" s="1509"/>
      <c r="EU29" s="1509"/>
      <c r="EV29" s="1509" t="str">
        <f>MID(SUVAHAVUJ!AG143,2,1)</f>
        <v xml:space="preserve"> </v>
      </c>
      <c r="EW29" s="1509"/>
      <c r="EX29" s="1509"/>
      <c r="EY29" s="1509"/>
      <c r="EZ29" s="1509"/>
      <c r="FA29" s="1509" t="str">
        <f>MID(SUVAHAVUJ!AG143,3,1)</f>
        <v xml:space="preserve"> </v>
      </c>
      <c r="FB29" s="1509"/>
      <c r="FC29" s="1509"/>
      <c r="FD29" s="1509"/>
      <c r="FE29" s="1509"/>
      <c r="FF29" s="1509"/>
      <c r="FG29" s="1509" t="str">
        <f>MID(SUVAHAVUJ!AG143,4,1)</f>
        <v xml:space="preserve"> </v>
      </c>
      <c r="FH29" s="1509"/>
      <c r="FI29" s="1509"/>
      <c r="FJ29" s="1509"/>
      <c r="FK29" s="1509"/>
      <c r="FL29" s="1516" t="str">
        <f>MID(SUVAHAVUJ!AG143,5,1)</f>
        <v xml:space="preserve"> </v>
      </c>
      <c r="FM29" s="1516"/>
      <c r="FN29" s="1516"/>
      <c r="FO29" s="1516"/>
      <c r="FP29" s="1516"/>
      <c r="FQ29" s="1516"/>
      <c r="FR29" s="1516" t="str">
        <f>MID(SUVAHAVUJ!AG143,6,1)</f>
        <v xml:space="preserve"> </v>
      </c>
      <c r="FS29" s="1516"/>
      <c r="FT29" s="1516"/>
      <c r="FU29" s="1516"/>
      <c r="FV29" s="1516"/>
      <c r="FW29" s="1556" t="str">
        <f>MID(SUVAHAVUJ!AG143,7,1)</f>
        <v xml:space="preserve"> </v>
      </c>
      <c r="FX29" s="1556"/>
      <c r="FY29" s="1556"/>
      <c r="FZ29" s="1556"/>
      <c r="GA29" s="1556"/>
      <c r="GB29" s="1556"/>
      <c r="GC29" s="1556" t="str">
        <f>MID(SUVAHAVUJ!AG143,8,1)</f>
        <v xml:space="preserve"> </v>
      </c>
      <c r="GD29" s="1556"/>
      <c r="GE29" s="1556"/>
      <c r="GF29" s="1556"/>
      <c r="GG29" s="1556"/>
      <c r="GH29" s="1556" t="str">
        <f>MID(SUVAHAVUJ!AG143,9,1)</f>
        <v xml:space="preserve"> </v>
      </c>
      <c r="GI29" s="1556"/>
      <c r="GJ29" s="1556"/>
      <c r="GK29" s="1556"/>
      <c r="GL29" s="1556"/>
      <c r="GM29" s="1556"/>
      <c r="GN29" s="1556" t="str">
        <f>MID(SUVAHAVUJ!AG143,10,1)</f>
        <v xml:space="preserve"> </v>
      </c>
      <c r="GO29" s="1556"/>
      <c r="GP29" s="1556"/>
      <c r="GQ29" s="1556"/>
      <c r="GR29" s="1556"/>
      <c r="GS29" s="1556" t="str">
        <f>MID(SUVAHAVUJ!AG143,11,1)</f>
        <v>0</v>
      </c>
      <c r="GT29" s="1556"/>
      <c r="GU29" s="1556"/>
      <c r="GV29" s="1556"/>
      <c r="GW29" s="1557"/>
    </row>
    <row r="30" spans="1:205" s="691" customFormat="1" ht="24" customHeight="1">
      <c r="A30" s="722"/>
      <c r="B30" s="1559" t="s">
        <v>2709</v>
      </c>
      <c r="C30" s="1560"/>
      <c r="D30" s="1560"/>
      <c r="E30" s="1560"/>
      <c r="F30" s="1560"/>
      <c r="G30" s="1560"/>
      <c r="H30" s="1560"/>
      <c r="I30" s="1560"/>
      <c r="J30" s="1560"/>
      <c r="K30" s="1561"/>
      <c r="L30" s="1660" t="s">
        <v>3465</v>
      </c>
      <c r="M30" s="1661"/>
      <c r="N30" s="1661"/>
      <c r="O30" s="1661"/>
      <c r="P30" s="1661"/>
      <c r="Q30" s="1661"/>
      <c r="R30" s="1661"/>
      <c r="S30" s="1661"/>
      <c r="T30" s="1661"/>
      <c r="U30" s="1661"/>
      <c r="V30" s="1661"/>
      <c r="W30" s="1661"/>
      <c r="X30" s="1661"/>
      <c r="Y30" s="1661"/>
      <c r="Z30" s="1661"/>
      <c r="AA30" s="1661"/>
      <c r="AB30" s="1661"/>
      <c r="AC30" s="1661"/>
      <c r="AD30" s="1661"/>
      <c r="AE30" s="1661"/>
      <c r="AF30" s="1661"/>
      <c r="AG30" s="1661"/>
      <c r="AH30" s="1661"/>
      <c r="AI30" s="1661"/>
      <c r="AJ30" s="1661"/>
      <c r="AK30" s="1661"/>
      <c r="AL30" s="1661"/>
      <c r="AM30" s="1661"/>
      <c r="AN30" s="1661"/>
      <c r="AO30" s="1661"/>
      <c r="AP30" s="1661"/>
      <c r="AQ30" s="1661"/>
      <c r="AR30" s="1661"/>
      <c r="AS30" s="1661"/>
      <c r="AT30" s="1661"/>
      <c r="AU30" s="1661"/>
      <c r="AV30" s="1661"/>
      <c r="AW30" s="1661"/>
      <c r="AX30" s="1661"/>
      <c r="AY30" s="1661"/>
      <c r="AZ30" s="1661"/>
      <c r="BA30" s="1661"/>
      <c r="BB30" s="1661"/>
      <c r="BC30" s="1661"/>
      <c r="BD30" s="1661"/>
      <c r="BE30" s="1661"/>
      <c r="BF30" s="1661"/>
      <c r="BG30" s="1661"/>
      <c r="BH30" s="1661"/>
      <c r="BI30" s="1661"/>
      <c r="BJ30" s="1661"/>
      <c r="BK30" s="1661"/>
      <c r="BL30" s="1661"/>
      <c r="BM30" s="1661"/>
      <c r="BN30" s="1661"/>
      <c r="BO30" s="1661"/>
      <c r="BP30" s="1661"/>
      <c r="BQ30" s="1661"/>
      <c r="BR30" s="1661"/>
      <c r="BS30" s="1661"/>
      <c r="BT30" s="1661"/>
      <c r="BU30" s="1661"/>
      <c r="BV30" s="1661"/>
      <c r="BW30" s="1572" t="s">
        <v>2370</v>
      </c>
      <c r="BX30" s="1573"/>
      <c r="BY30" s="1573"/>
      <c r="BZ30" s="1573"/>
      <c r="CA30" s="1573"/>
      <c r="CB30" s="1573"/>
      <c r="CC30" s="1573" t="str">
        <f>MID(SUVAHAVUJ!AD70,6,1)</f>
        <v xml:space="preserve"> </v>
      </c>
      <c r="CD30" s="1574"/>
      <c r="CE30" s="1509" t="str">
        <f>MID(SUVAHAVUJ!AF144,1,1)</f>
        <v xml:space="preserve"> </v>
      </c>
      <c r="CF30" s="1509"/>
      <c r="CG30" s="1509"/>
      <c r="CH30" s="1509"/>
      <c r="CI30" s="1509"/>
      <c r="CJ30" s="1509" t="str">
        <f>MID(SUVAHAVUJ!AF144,2,1)</f>
        <v xml:space="preserve"> </v>
      </c>
      <c r="CK30" s="1509"/>
      <c r="CL30" s="1509"/>
      <c r="CM30" s="1509"/>
      <c r="CN30" s="1509"/>
      <c r="CO30" s="1509"/>
      <c r="CP30" s="1509" t="str">
        <f>MID(SUVAHAVUJ!AF144,3,1)</f>
        <v xml:space="preserve"> </v>
      </c>
      <c r="CQ30" s="1509"/>
      <c r="CR30" s="1509"/>
      <c r="CS30" s="1509"/>
      <c r="CT30" s="1509"/>
      <c r="CU30" s="1509" t="str">
        <f>MID(SUVAHAVUJ!AF144,4,1)</f>
        <v xml:space="preserve"> </v>
      </c>
      <c r="CV30" s="1509"/>
      <c r="CW30" s="1509"/>
      <c r="CX30" s="1509"/>
      <c r="CY30" s="1509"/>
      <c r="CZ30" s="1509"/>
      <c r="DA30" s="1509" t="str">
        <f>MID(SUVAHAVUJ!AF144,5,1)</f>
        <v xml:space="preserve"> </v>
      </c>
      <c r="DB30" s="1509"/>
      <c r="DC30" s="1509"/>
      <c r="DD30" s="1509"/>
      <c r="DE30" s="1509"/>
      <c r="DF30" s="1509" t="str">
        <f>MID(SUVAHAVUJ!AF144,6,1)</f>
        <v xml:space="preserve"> </v>
      </c>
      <c r="DG30" s="1509"/>
      <c r="DH30" s="1509"/>
      <c r="DI30" s="1509"/>
      <c r="DJ30" s="1509"/>
      <c r="DK30" s="1509"/>
      <c r="DL30" s="1509" t="str">
        <f>MID(SUVAHAVUJ!AF144,7,1)</f>
        <v xml:space="preserve"> </v>
      </c>
      <c r="DM30" s="1509"/>
      <c r="DN30" s="1509"/>
      <c r="DO30" s="1509"/>
      <c r="DP30" s="1509"/>
      <c r="DQ30" s="1509"/>
      <c r="DR30" s="1509" t="str">
        <f>MID(SUVAHAVUJ!AF144,8,1)</f>
        <v xml:space="preserve"> </v>
      </c>
      <c r="DS30" s="1509"/>
      <c r="DT30" s="1509"/>
      <c r="DU30" s="1509"/>
      <c r="DV30" s="1509"/>
      <c r="DW30" s="1558" t="str">
        <f>MID(SUVAHAVUJ!AF144,9,1)</f>
        <v xml:space="preserve"> </v>
      </c>
      <c r="DX30" s="1558"/>
      <c r="DY30" s="1558"/>
      <c r="DZ30" s="1558"/>
      <c r="EA30" s="1558"/>
      <c r="EB30" s="1558"/>
      <c r="EC30" s="1558" t="str">
        <f>MID(SUVAHAVUJ!AF144,10,1)</f>
        <v xml:space="preserve"> </v>
      </c>
      <c r="ED30" s="1558"/>
      <c r="EE30" s="1558"/>
      <c r="EF30" s="1558"/>
      <c r="EG30" s="1558"/>
      <c r="EH30" s="1509" t="str">
        <f>MID(SUVAHAVUJ!AF144,11,1)</f>
        <v>0</v>
      </c>
      <c r="EI30" s="1509"/>
      <c r="EJ30" s="1509"/>
      <c r="EK30" s="1509"/>
      <c r="EL30" s="1509"/>
      <c r="EM30" s="1525"/>
      <c r="EN30" s="711"/>
      <c r="EO30" s="708"/>
      <c r="EP30" s="1509" t="str">
        <f>MID(SUVAHAVUJ!AG144,1,1)</f>
        <v xml:space="preserve"> </v>
      </c>
      <c r="EQ30" s="1509"/>
      <c r="ER30" s="1509"/>
      <c r="ES30" s="1509"/>
      <c r="ET30" s="1509"/>
      <c r="EU30" s="1509"/>
      <c r="EV30" s="1509" t="str">
        <f>MID(SUVAHAVUJ!AG144,2,1)</f>
        <v xml:space="preserve"> </v>
      </c>
      <c r="EW30" s="1509"/>
      <c r="EX30" s="1509"/>
      <c r="EY30" s="1509"/>
      <c r="EZ30" s="1509"/>
      <c r="FA30" s="1509" t="str">
        <f>MID(SUVAHAVUJ!AG144,3,1)</f>
        <v xml:space="preserve"> </v>
      </c>
      <c r="FB30" s="1509"/>
      <c r="FC30" s="1509"/>
      <c r="FD30" s="1509"/>
      <c r="FE30" s="1509"/>
      <c r="FF30" s="1509"/>
      <c r="FG30" s="1509" t="str">
        <f>MID(SUVAHAVUJ!AG144,4,1)</f>
        <v xml:space="preserve"> </v>
      </c>
      <c r="FH30" s="1509"/>
      <c r="FI30" s="1509"/>
      <c r="FJ30" s="1509"/>
      <c r="FK30" s="1509"/>
      <c r="FL30" s="1516" t="str">
        <f>MID(SUVAHAVUJ!AG144,5,1)</f>
        <v xml:space="preserve"> </v>
      </c>
      <c r="FM30" s="1516"/>
      <c r="FN30" s="1516"/>
      <c r="FO30" s="1516"/>
      <c r="FP30" s="1516"/>
      <c r="FQ30" s="1516"/>
      <c r="FR30" s="1516" t="str">
        <f>MID(SUVAHAVUJ!AG144,6,1)</f>
        <v xml:space="preserve"> </v>
      </c>
      <c r="FS30" s="1516"/>
      <c r="FT30" s="1516"/>
      <c r="FU30" s="1516"/>
      <c r="FV30" s="1516"/>
      <c r="FW30" s="1556" t="str">
        <f>MID(SUVAHAVUJ!AG144,7,1)</f>
        <v xml:space="preserve"> </v>
      </c>
      <c r="FX30" s="1556"/>
      <c r="FY30" s="1556"/>
      <c r="FZ30" s="1556"/>
      <c r="GA30" s="1556"/>
      <c r="GB30" s="1556"/>
      <c r="GC30" s="1556" t="str">
        <f>MID(SUVAHAVUJ!AG144,8,1)</f>
        <v xml:space="preserve"> </v>
      </c>
      <c r="GD30" s="1556"/>
      <c r="GE30" s="1556"/>
      <c r="GF30" s="1556"/>
      <c r="GG30" s="1556"/>
      <c r="GH30" s="1556" t="str">
        <f>MID(SUVAHAVUJ!AG144,9,1)</f>
        <v xml:space="preserve"> </v>
      </c>
      <c r="GI30" s="1556"/>
      <c r="GJ30" s="1556"/>
      <c r="GK30" s="1556"/>
      <c r="GL30" s="1556"/>
      <c r="GM30" s="1556"/>
      <c r="GN30" s="1556" t="str">
        <f>MID(SUVAHAVUJ!AG144,10,1)</f>
        <v xml:space="preserve"> </v>
      </c>
      <c r="GO30" s="1556"/>
      <c r="GP30" s="1556"/>
      <c r="GQ30" s="1556"/>
      <c r="GR30" s="1556"/>
      <c r="GS30" s="1556" t="str">
        <f>MID(SUVAHAVUJ!AG144,11,1)</f>
        <v>0</v>
      </c>
      <c r="GT30" s="1556"/>
      <c r="GU30" s="1556"/>
      <c r="GV30" s="1556"/>
      <c r="GW30" s="1557"/>
    </row>
    <row r="31" spans="1:205" ht="24" customHeight="1">
      <c r="A31" s="721"/>
      <c r="B31" s="1559" t="s">
        <v>2500</v>
      </c>
      <c r="C31" s="1560"/>
      <c r="D31" s="1560"/>
      <c r="E31" s="1560"/>
      <c r="F31" s="1560"/>
      <c r="G31" s="1560"/>
      <c r="H31" s="1560"/>
      <c r="I31" s="1560"/>
      <c r="J31" s="1560"/>
      <c r="K31" s="1561"/>
      <c r="L31" s="1660" t="s">
        <v>3466</v>
      </c>
      <c r="M31" s="1661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661"/>
      <c r="AA31" s="1661"/>
      <c r="AB31" s="1661"/>
      <c r="AC31" s="1661"/>
      <c r="AD31" s="1661"/>
      <c r="AE31" s="1661"/>
      <c r="AF31" s="1661"/>
      <c r="AG31" s="1661"/>
      <c r="AH31" s="1661"/>
      <c r="AI31" s="1661"/>
      <c r="AJ31" s="1661"/>
      <c r="AK31" s="1661"/>
      <c r="AL31" s="1661"/>
      <c r="AM31" s="1661"/>
      <c r="AN31" s="1661"/>
      <c r="AO31" s="1661"/>
      <c r="AP31" s="1661"/>
      <c r="AQ31" s="1661"/>
      <c r="AR31" s="1661"/>
      <c r="AS31" s="1661"/>
      <c r="AT31" s="1661"/>
      <c r="AU31" s="1661"/>
      <c r="AV31" s="1661"/>
      <c r="AW31" s="1661"/>
      <c r="AX31" s="1661"/>
      <c r="AY31" s="1661"/>
      <c r="AZ31" s="1661"/>
      <c r="BA31" s="1661"/>
      <c r="BB31" s="1661"/>
      <c r="BC31" s="1661"/>
      <c r="BD31" s="1661"/>
      <c r="BE31" s="1661"/>
      <c r="BF31" s="1661"/>
      <c r="BG31" s="1661"/>
      <c r="BH31" s="1661"/>
      <c r="BI31" s="1661"/>
      <c r="BJ31" s="1661"/>
      <c r="BK31" s="1661"/>
      <c r="BL31" s="1661"/>
      <c r="BM31" s="1661"/>
      <c r="BN31" s="1661"/>
      <c r="BO31" s="1661"/>
      <c r="BP31" s="1661"/>
      <c r="BQ31" s="1661"/>
      <c r="BR31" s="1661"/>
      <c r="BS31" s="1661"/>
      <c r="BT31" s="1661"/>
      <c r="BU31" s="1661"/>
      <c r="BV31" s="1661"/>
      <c r="BW31" s="1572" t="s">
        <v>2371</v>
      </c>
      <c r="BX31" s="1573"/>
      <c r="BY31" s="1573"/>
      <c r="BZ31" s="1573"/>
      <c r="CA31" s="1573"/>
      <c r="CB31" s="1573"/>
      <c r="CC31" s="1573" t="str">
        <f>MID(SUVAHAVUJ!AF70,6,1)</f>
        <v xml:space="preserve"> </v>
      </c>
      <c r="CD31" s="1574"/>
      <c r="CE31" s="1509" t="str">
        <f>MID(SUVAHAVUJ!AF145,1,1)</f>
        <v xml:space="preserve"> </v>
      </c>
      <c r="CF31" s="1509"/>
      <c r="CG31" s="1509"/>
      <c r="CH31" s="1509"/>
      <c r="CI31" s="1509"/>
      <c r="CJ31" s="1509" t="str">
        <f>MID(SUVAHAVUJ!AF145,2,1)</f>
        <v xml:space="preserve"> </v>
      </c>
      <c r="CK31" s="1509"/>
      <c r="CL31" s="1509"/>
      <c r="CM31" s="1509"/>
      <c r="CN31" s="1509"/>
      <c r="CO31" s="1509"/>
      <c r="CP31" s="1509" t="str">
        <f>MID(SUVAHAVUJ!AF145,3,1)</f>
        <v xml:space="preserve"> </v>
      </c>
      <c r="CQ31" s="1509"/>
      <c r="CR31" s="1509"/>
      <c r="CS31" s="1509"/>
      <c r="CT31" s="1509"/>
      <c r="CU31" s="1509" t="str">
        <f>MID(SUVAHAVUJ!AF145,4,1)</f>
        <v xml:space="preserve"> </v>
      </c>
      <c r="CV31" s="1509"/>
      <c r="CW31" s="1509"/>
      <c r="CX31" s="1509"/>
      <c r="CY31" s="1509"/>
      <c r="CZ31" s="1509"/>
      <c r="DA31" s="1509" t="str">
        <f>MID(SUVAHAVUJ!AF145,5,1)</f>
        <v xml:space="preserve"> </v>
      </c>
      <c r="DB31" s="1509"/>
      <c r="DC31" s="1509"/>
      <c r="DD31" s="1509"/>
      <c r="DE31" s="1509"/>
      <c r="DF31" s="1509" t="str">
        <f>MID(SUVAHAVUJ!AF145,6,1)</f>
        <v xml:space="preserve"> </v>
      </c>
      <c r="DG31" s="1509"/>
      <c r="DH31" s="1509"/>
      <c r="DI31" s="1509"/>
      <c r="DJ31" s="1509"/>
      <c r="DK31" s="1509"/>
      <c r="DL31" s="1509" t="str">
        <f>MID(SUVAHAVUJ!AF145,7,1)</f>
        <v xml:space="preserve"> </v>
      </c>
      <c r="DM31" s="1509"/>
      <c r="DN31" s="1509"/>
      <c r="DO31" s="1509"/>
      <c r="DP31" s="1509"/>
      <c r="DQ31" s="1509"/>
      <c r="DR31" s="1509" t="str">
        <f>MID(SUVAHAVUJ!AF145,8,1)</f>
        <v xml:space="preserve"> </v>
      </c>
      <c r="DS31" s="1509"/>
      <c r="DT31" s="1509"/>
      <c r="DU31" s="1509"/>
      <c r="DV31" s="1509"/>
      <c r="DW31" s="1558" t="str">
        <f>MID(SUVAHAVUJ!AF145,9,1)</f>
        <v xml:space="preserve"> </v>
      </c>
      <c r="DX31" s="1558"/>
      <c r="DY31" s="1558"/>
      <c r="DZ31" s="1558"/>
      <c r="EA31" s="1558"/>
      <c r="EB31" s="1558"/>
      <c r="EC31" s="1558" t="str">
        <f>MID(SUVAHAVUJ!AF145,10,1)</f>
        <v xml:space="preserve"> </v>
      </c>
      <c r="ED31" s="1558"/>
      <c r="EE31" s="1558"/>
      <c r="EF31" s="1558"/>
      <c r="EG31" s="1558"/>
      <c r="EH31" s="1509" t="str">
        <f>MID(SUVAHAVUJ!AF145,11,1)</f>
        <v>0</v>
      </c>
      <c r="EI31" s="1509"/>
      <c r="EJ31" s="1509"/>
      <c r="EK31" s="1509"/>
      <c r="EL31" s="1509"/>
      <c r="EM31" s="1525"/>
      <c r="EN31" s="711"/>
      <c r="EO31" s="708"/>
      <c r="EP31" s="1509" t="str">
        <f>MID(SUVAHAVUJ!AG145,1,1)</f>
        <v xml:space="preserve"> </v>
      </c>
      <c r="EQ31" s="1509"/>
      <c r="ER31" s="1509"/>
      <c r="ES31" s="1509"/>
      <c r="ET31" s="1509"/>
      <c r="EU31" s="1509"/>
      <c r="EV31" s="1509" t="str">
        <f>MID(SUVAHAVUJ!AG145,2,1)</f>
        <v xml:space="preserve"> </v>
      </c>
      <c r="EW31" s="1509"/>
      <c r="EX31" s="1509"/>
      <c r="EY31" s="1509"/>
      <c r="EZ31" s="1509"/>
      <c r="FA31" s="1509" t="str">
        <f>MID(SUVAHAVUJ!AG145,3,1)</f>
        <v xml:space="preserve"> </v>
      </c>
      <c r="FB31" s="1509"/>
      <c r="FC31" s="1509"/>
      <c r="FD31" s="1509"/>
      <c r="FE31" s="1509"/>
      <c r="FF31" s="1509"/>
      <c r="FG31" s="1509" t="str">
        <f>MID(SUVAHAVUJ!AG145,4,1)</f>
        <v xml:space="preserve"> </v>
      </c>
      <c r="FH31" s="1509"/>
      <c r="FI31" s="1509"/>
      <c r="FJ31" s="1509"/>
      <c r="FK31" s="1509"/>
      <c r="FL31" s="1516" t="str">
        <f>MID(SUVAHAVUJ!AG145,5,1)</f>
        <v xml:space="preserve"> </v>
      </c>
      <c r="FM31" s="1516"/>
      <c r="FN31" s="1516"/>
      <c r="FO31" s="1516"/>
      <c r="FP31" s="1516"/>
      <c r="FQ31" s="1516"/>
      <c r="FR31" s="1516" t="str">
        <f>MID(SUVAHAVUJ!AG145,6,1)</f>
        <v xml:space="preserve"> </v>
      </c>
      <c r="FS31" s="1516"/>
      <c r="FT31" s="1516"/>
      <c r="FU31" s="1516"/>
      <c r="FV31" s="1516"/>
      <c r="FW31" s="1556" t="str">
        <f>MID(SUVAHAVUJ!AG145,7,1)</f>
        <v xml:space="preserve"> </v>
      </c>
      <c r="FX31" s="1556"/>
      <c r="FY31" s="1556"/>
      <c r="FZ31" s="1556"/>
      <c r="GA31" s="1556"/>
      <c r="GB31" s="1556"/>
      <c r="GC31" s="1556" t="str">
        <f>MID(SUVAHAVUJ!AG145,8,1)</f>
        <v xml:space="preserve"> </v>
      </c>
      <c r="GD31" s="1556"/>
      <c r="GE31" s="1556"/>
      <c r="GF31" s="1556"/>
      <c r="GG31" s="1556"/>
      <c r="GH31" s="1556" t="str">
        <f>MID(SUVAHAVUJ!AG145,9,1)</f>
        <v xml:space="preserve"> </v>
      </c>
      <c r="GI31" s="1556"/>
      <c r="GJ31" s="1556"/>
      <c r="GK31" s="1556"/>
      <c r="GL31" s="1556"/>
      <c r="GM31" s="1556"/>
      <c r="GN31" s="1556" t="str">
        <f>MID(SUVAHAVUJ!AG145,10,1)</f>
        <v xml:space="preserve"> </v>
      </c>
      <c r="GO31" s="1556"/>
      <c r="GP31" s="1556"/>
      <c r="GQ31" s="1556"/>
      <c r="GR31" s="1556"/>
      <c r="GS31" s="1556" t="str">
        <f>MID(SUVAHAVUJ!AG145,11,1)</f>
        <v>0</v>
      </c>
      <c r="GT31" s="1556"/>
      <c r="GU31" s="1556"/>
      <c r="GV31" s="1556"/>
      <c r="GW31" s="1557"/>
    </row>
    <row r="32" spans="1:205" s="691" customFormat="1" ht="24" customHeight="1">
      <c r="A32" s="722"/>
      <c r="B32" s="1559" t="s">
        <v>2503</v>
      </c>
      <c r="C32" s="1560"/>
      <c r="D32" s="1560"/>
      <c r="E32" s="1560"/>
      <c r="F32" s="1560"/>
      <c r="G32" s="1560"/>
      <c r="H32" s="1560"/>
      <c r="I32" s="1560"/>
      <c r="J32" s="1560"/>
      <c r="K32" s="1561"/>
      <c r="L32" s="1660" t="s">
        <v>3467</v>
      </c>
      <c r="M32" s="1661"/>
      <c r="N32" s="1661"/>
      <c r="O32" s="1661"/>
      <c r="P32" s="1661"/>
      <c r="Q32" s="1661"/>
      <c r="R32" s="1661"/>
      <c r="S32" s="1661"/>
      <c r="T32" s="1661"/>
      <c r="U32" s="1661"/>
      <c r="V32" s="1661"/>
      <c r="W32" s="1661"/>
      <c r="X32" s="1661"/>
      <c r="Y32" s="1661"/>
      <c r="Z32" s="1661"/>
      <c r="AA32" s="1661"/>
      <c r="AB32" s="1661"/>
      <c r="AC32" s="1661"/>
      <c r="AD32" s="1661"/>
      <c r="AE32" s="1661"/>
      <c r="AF32" s="1661"/>
      <c r="AG32" s="1661"/>
      <c r="AH32" s="1661"/>
      <c r="AI32" s="1661"/>
      <c r="AJ32" s="1661"/>
      <c r="AK32" s="1661"/>
      <c r="AL32" s="1661"/>
      <c r="AM32" s="1661"/>
      <c r="AN32" s="1661"/>
      <c r="AO32" s="1661"/>
      <c r="AP32" s="1661"/>
      <c r="AQ32" s="1661"/>
      <c r="AR32" s="1661"/>
      <c r="AS32" s="1661"/>
      <c r="AT32" s="1661"/>
      <c r="AU32" s="1661"/>
      <c r="AV32" s="1661"/>
      <c r="AW32" s="1661"/>
      <c r="AX32" s="1661"/>
      <c r="AY32" s="1661"/>
      <c r="AZ32" s="1661"/>
      <c r="BA32" s="1661"/>
      <c r="BB32" s="1661"/>
      <c r="BC32" s="1661"/>
      <c r="BD32" s="1661"/>
      <c r="BE32" s="1661"/>
      <c r="BF32" s="1661"/>
      <c r="BG32" s="1661"/>
      <c r="BH32" s="1661"/>
      <c r="BI32" s="1661"/>
      <c r="BJ32" s="1661"/>
      <c r="BK32" s="1661"/>
      <c r="BL32" s="1661"/>
      <c r="BM32" s="1661"/>
      <c r="BN32" s="1661"/>
      <c r="BO32" s="1661"/>
      <c r="BP32" s="1661"/>
      <c r="BQ32" s="1661"/>
      <c r="BR32" s="1661"/>
      <c r="BS32" s="1661"/>
      <c r="BT32" s="1661"/>
      <c r="BU32" s="1661"/>
      <c r="BV32" s="1661"/>
      <c r="BW32" s="1572" t="s">
        <v>2372</v>
      </c>
      <c r="BX32" s="1573"/>
      <c r="BY32" s="1573"/>
      <c r="BZ32" s="1573"/>
      <c r="CA32" s="1573"/>
      <c r="CB32" s="1573"/>
      <c r="CC32" s="1573" t="str">
        <f>MID(SUVAHAVUJ!AD71,6,1)</f>
        <v xml:space="preserve"> </v>
      </c>
      <c r="CD32" s="1574"/>
      <c r="CE32" s="1509" t="str">
        <f>MID(SUVAHAVUJ!AF146,1,1)</f>
        <v xml:space="preserve"> </v>
      </c>
      <c r="CF32" s="1509"/>
      <c r="CG32" s="1509"/>
      <c r="CH32" s="1509"/>
      <c r="CI32" s="1509"/>
      <c r="CJ32" s="1509" t="str">
        <f>MID(SUVAHAVUJ!AF146,2,1)</f>
        <v xml:space="preserve"> </v>
      </c>
      <c r="CK32" s="1509"/>
      <c r="CL32" s="1509"/>
      <c r="CM32" s="1509"/>
      <c r="CN32" s="1509"/>
      <c r="CO32" s="1509"/>
      <c r="CP32" s="1509" t="str">
        <f>MID(SUVAHAVUJ!AF146,3,1)</f>
        <v xml:space="preserve"> </v>
      </c>
      <c r="CQ32" s="1509"/>
      <c r="CR32" s="1509"/>
      <c r="CS32" s="1509"/>
      <c r="CT32" s="1509"/>
      <c r="CU32" s="1509" t="str">
        <f>MID(SUVAHAVUJ!AF146,4,1)</f>
        <v xml:space="preserve"> </v>
      </c>
      <c r="CV32" s="1509"/>
      <c r="CW32" s="1509"/>
      <c r="CX32" s="1509"/>
      <c r="CY32" s="1509"/>
      <c r="CZ32" s="1509"/>
      <c r="DA32" s="1509" t="str">
        <f>MID(SUVAHAVUJ!AF146,5,1)</f>
        <v xml:space="preserve"> </v>
      </c>
      <c r="DB32" s="1509"/>
      <c r="DC32" s="1509"/>
      <c r="DD32" s="1509"/>
      <c r="DE32" s="1509"/>
      <c r="DF32" s="1509" t="str">
        <f>MID(SUVAHAVUJ!AF146,6,1)</f>
        <v xml:space="preserve"> </v>
      </c>
      <c r="DG32" s="1509"/>
      <c r="DH32" s="1509"/>
      <c r="DI32" s="1509"/>
      <c r="DJ32" s="1509"/>
      <c r="DK32" s="1509"/>
      <c r="DL32" s="1509" t="str">
        <f>MID(SUVAHAVUJ!AF146,7,1)</f>
        <v xml:space="preserve"> </v>
      </c>
      <c r="DM32" s="1509"/>
      <c r="DN32" s="1509"/>
      <c r="DO32" s="1509"/>
      <c r="DP32" s="1509"/>
      <c r="DQ32" s="1509"/>
      <c r="DR32" s="1509" t="str">
        <f>MID(SUVAHAVUJ!AF146,8,1)</f>
        <v xml:space="preserve"> </v>
      </c>
      <c r="DS32" s="1509"/>
      <c r="DT32" s="1509"/>
      <c r="DU32" s="1509"/>
      <c r="DV32" s="1509"/>
      <c r="DW32" s="1558" t="str">
        <f>MID(SUVAHAVUJ!AF146,9,1)</f>
        <v xml:space="preserve"> </v>
      </c>
      <c r="DX32" s="1558"/>
      <c r="DY32" s="1558"/>
      <c r="DZ32" s="1558"/>
      <c r="EA32" s="1558"/>
      <c r="EB32" s="1558"/>
      <c r="EC32" s="1558" t="str">
        <f>MID(SUVAHAVUJ!AF146,10,1)</f>
        <v xml:space="preserve"> </v>
      </c>
      <c r="ED32" s="1558"/>
      <c r="EE32" s="1558"/>
      <c r="EF32" s="1558"/>
      <c r="EG32" s="1558"/>
      <c r="EH32" s="1509" t="str">
        <f>MID(SUVAHAVUJ!AF146,11,1)</f>
        <v>0</v>
      </c>
      <c r="EI32" s="1509"/>
      <c r="EJ32" s="1509"/>
      <c r="EK32" s="1509"/>
      <c r="EL32" s="1509"/>
      <c r="EM32" s="1525"/>
      <c r="EN32" s="711"/>
      <c r="EO32" s="708"/>
      <c r="EP32" s="1509" t="str">
        <f>MID(SUVAHAVUJ!AG146,1,1)</f>
        <v xml:space="preserve"> </v>
      </c>
      <c r="EQ32" s="1509"/>
      <c r="ER32" s="1509"/>
      <c r="ES32" s="1509"/>
      <c r="ET32" s="1509"/>
      <c r="EU32" s="1509"/>
      <c r="EV32" s="1509" t="str">
        <f>MID(SUVAHAVUJ!AG146,2,1)</f>
        <v xml:space="preserve"> </v>
      </c>
      <c r="EW32" s="1509"/>
      <c r="EX32" s="1509"/>
      <c r="EY32" s="1509"/>
      <c r="EZ32" s="1509"/>
      <c r="FA32" s="1509" t="str">
        <f>MID(SUVAHAVUJ!AG146,3,1)</f>
        <v xml:space="preserve"> </v>
      </c>
      <c r="FB32" s="1509"/>
      <c r="FC32" s="1509"/>
      <c r="FD32" s="1509"/>
      <c r="FE32" s="1509"/>
      <c r="FF32" s="1509"/>
      <c r="FG32" s="1509" t="str">
        <f>MID(SUVAHAVUJ!AG146,4,1)</f>
        <v xml:space="preserve"> </v>
      </c>
      <c r="FH32" s="1509"/>
      <c r="FI32" s="1509"/>
      <c r="FJ32" s="1509"/>
      <c r="FK32" s="1509"/>
      <c r="FL32" s="1516" t="str">
        <f>MID(SUVAHAVUJ!AG146,5,1)</f>
        <v xml:space="preserve"> </v>
      </c>
      <c r="FM32" s="1516"/>
      <c r="FN32" s="1516"/>
      <c r="FO32" s="1516"/>
      <c r="FP32" s="1516"/>
      <c r="FQ32" s="1516"/>
      <c r="FR32" s="1516" t="str">
        <f>MID(SUVAHAVUJ!AG146,6,1)</f>
        <v xml:space="preserve"> </v>
      </c>
      <c r="FS32" s="1516"/>
      <c r="FT32" s="1516"/>
      <c r="FU32" s="1516"/>
      <c r="FV32" s="1516"/>
      <c r="FW32" s="1556" t="str">
        <f>MID(SUVAHAVUJ!AG146,7,1)</f>
        <v xml:space="preserve"> </v>
      </c>
      <c r="FX32" s="1556"/>
      <c r="FY32" s="1556"/>
      <c r="FZ32" s="1556"/>
      <c r="GA32" s="1556"/>
      <c r="GB32" s="1556"/>
      <c r="GC32" s="1556" t="str">
        <f>MID(SUVAHAVUJ!AG146,8,1)</f>
        <v xml:space="preserve"> </v>
      </c>
      <c r="GD32" s="1556"/>
      <c r="GE32" s="1556"/>
      <c r="GF32" s="1556"/>
      <c r="GG32" s="1556"/>
      <c r="GH32" s="1556" t="str">
        <f>MID(SUVAHAVUJ!AG146,9,1)</f>
        <v xml:space="preserve"> </v>
      </c>
      <c r="GI32" s="1556"/>
      <c r="GJ32" s="1556"/>
      <c r="GK32" s="1556"/>
      <c r="GL32" s="1556"/>
      <c r="GM32" s="1556"/>
      <c r="GN32" s="1556" t="str">
        <f>MID(SUVAHAVUJ!AG146,10,1)</f>
        <v xml:space="preserve"> </v>
      </c>
      <c r="GO32" s="1556"/>
      <c r="GP32" s="1556"/>
      <c r="GQ32" s="1556"/>
      <c r="GR32" s="1556"/>
      <c r="GS32" s="1556" t="str">
        <f>MID(SUVAHAVUJ!AG146,11,1)</f>
        <v>0</v>
      </c>
      <c r="GT32" s="1556"/>
      <c r="GU32" s="1556"/>
      <c r="GV32" s="1556"/>
      <c r="GW32" s="1557"/>
    </row>
    <row r="33" spans="1:205" ht="24" customHeight="1">
      <c r="A33" s="721"/>
      <c r="B33" s="1559" t="s">
        <v>2506</v>
      </c>
      <c r="C33" s="1560"/>
      <c r="D33" s="1560"/>
      <c r="E33" s="1560"/>
      <c r="F33" s="1560"/>
      <c r="G33" s="1560"/>
      <c r="H33" s="1560"/>
      <c r="I33" s="1560"/>
      <c r="J33" s="1560"/>
      <c r="K33" s="1561"/>
      <c r="L33" s="1660" t="s">
        <v>3468</v>
      </c>
      <c r="M33" s="1661"/>
      <c r="N33" s="1661"/>
      <c r="O33" s="1661"/>
      <c r="P33" s="1661"/>
      <c r="Q33" s="1661"/>
      <c r="R33" s="1661"/>
      <c r="S33" s="1661"/>
      <c r="T33" s="1661"/>
      <c r="U33" s="1661"/>
      <c r="V33" s="1661"/>
      <c r="W33" s="1661"/>
      <c r="X33" s="1661"/>
      <c r="Y33" s="1661"/>
      <c r="Z33" s="1661"/>
      <c r="AA33" s="1661"/>
      <c r="AB33" s="1661"/>
      <c r="AC33" s="1661"/>
      <c r="AD33" s="1661"/>
      <c r="AE33" s="1661"/>
      <c r="AF33" s="1661"/>
      <c r="AG33" s="1661"/>
      <c r="AH33" s="1661"/>
      <c r="AI33" s="1661"/>
      <c r="AJ33" s="1661"/>
      <c r="AK33" s="1661"/>
      <c r="AL33" s="1661"/>
      <c r="AM33" s="1661"/>
      <c r="AN33" s="1661"/>
      <c r="AO33" s="1661"/>
      <c r="AP33" s="1661"/>
      <c r="AQ33" s="1661"/>
      <c r="AR33" s="1661"/>
      <c r="AS33" s="1661"/>
      <c r="AT33" s="1661"/>
      <c r="AU33" s="1661"/>
      <c r="AV33" s="1661"/>
      <c r="AW33" s="1661"/>
      <c r="AX33" s="1661"/>
      <c r="AY33" s="1661"/>
      <c r="AZ33" s="1661"/>
      <c r="BA33" s="1661"/>
      <c r="BB33" s="1661"/>
      <c r="BC33" s="1661"/>
      <c r="BD33" s="1661"/>
      <c r="BE33" s="1661"/>
      <c r="BF33" s="1661"/>
      <c r="BG33" s="1661"/>
      <c r="BH33" s="1661"/>
      <c r="BI33" s="1661"/>
      <c r="BJ33" s="1661"/>
      <c r="BK33" s="1661"/>
      <c r="BL33" s="1661"/>
      <c r="BM33" s="1661"/>
      <c r="BN33" s="1661"/>
      <c r="BO33" s="1661"/>
      <c r="BP33" s="1661"/>
      <c r="BQ33" s="1661"/>
      <c r="BR33" s="1661"/>
      <c r="BS33" s="1661"/>
      <c r="BT33" s="1661"/>
      <c r="BU33" s="1661"/>
      <c r="BV33" s="1661"/>
      <c r="BW33" s="1572" t="s">
        <v>2373</v>
      </c>
      <c r="BX33" s="1573"/>
      <c r="BY33" s="1573"/>
      <c r="BZ33" s="1573"/>
      <c r="CA33" s="1573"/>
      <c r="CB33" s="1573"/>
      <c r="CC33" s="1573" t="str">
        <f>MID(SUVAHAVUJ!AF71,6,1)</f>
        <v xml:space="preserve"> </v>
      </c>
      <c r="CD33" s="1574"/>
      <c r="CE33" s="1509" t="str">
        <f>MID(SUVAHAVUJ!AF147,1,1)</f>
        <v xml:space="preserve"> </v>
      </c>
      <c r="CF33" s="1509"/>
      <c r="CG33" s="1509"/>
      <c r="CH33" s="1509"/>
      <c r="CI33" s="1509"/>
      <c r="CJ33" s="1509" t="str">
        <f>MID(SUVAHAVUJ!AF147,2,1)</f>
        <v xml:space="preserve"> </v>
      </c>
      <c r="CK33" s="1509"/>
      <c r="CL33" s="1509"/>
      <c r="CM33" s="1509"/>
      <c r="CN33" s="1509"/>
      <c r="CO33" s="1509"/>
      <c r="CP33" s="1509" t="str">
        <f>MID(SUVAHAVUJ!AF147,3,1)</f>
        <v xml:space="preserve"> </v>
      </c>
      <c r="CQ33" s="1509"/>
      <c r="CR33" s="1509"/>
      <c r="CS33" s="1509"/>
      <c r="CT33" s="1509"/>
      <c r="CU33" s="1509" t="str">
        <f>MID(SUVAHAVUJ!AF147,4,1)</f>
        <v xml:space="preserve"> </v>
      </c>
      <c r="CV33" s="1509"/>
      <c r="CW33" s="1509"/>
      <c r="CX33" s="1509"/>
      <c r="CY33" s="1509"/>
      <c r="CZ33" s="1509"/>
      <c r="DA33" s="1509" t="str">
        <f>MID(SUVAHAVUJ!AF147,5,1)</f>
        <v xml:space="preserve"> </v>
      </c>
      <c r="DB33" s="1509"/>
      <c r="DC33" s="1509"/>
      <c r="DD33" s="1509"/>
      <c r="DE33" s="1509"/>
      <c r="DF33" s="1509" t="str">
        <f>MID(SUVAHAVUJ!AF147,6,1)</f>
        <v xml:space="preserve"> </v>
      </c>
      <c r="DG33" s="1509"/>
      <c r="DH33" s="1509"/>
      <c r="DI33" s="1509"/>
      <c r="DJ33" s="1509"/>
      <c r="DK33" s="1509"/>
      <c r="DL33" s="1509" t="str">
        <f>MID(SUVAHAVUJ!AF147,7,1)</f>
        <v xml:space="preserve"> </v>
      </c>
      <c r="DM33" s="1509"/>
      <c r="DN33" s="1509"/>
      <c r="DO33" s="1509"/>
      <c r="DP33" s="1509"/>
      <c r="DQ33" s="1509"/>
      <c r="DR33" s="1509" t="str">
        <f>MID(SUVAHAVUJ!AF147,8,1)</f>
        <v xml:space="preserve"> </v>
      </c>
      <c r="DS33" s="1509"/>
      <c r="DT33" s="1509"/>
      <c r="DU33" s="1509"/>
      <c r="DV33" s="1509"/>
      <c r="DW33" s="1558" t="str">
        <f>MID(SUVAHAVUJ!AF147,9,1)</f>
        <v xml:space="preserve"> </v>
      </c>
      <c r="DX33" s="1558"/>
      <c r="DY33" s="1558"/>
      <c r="DZ33" s="1558"/>
      <c r="EA33" s="1558"/>
      <c r="EB33" s="1558"/>
      <c r="EC33" s="1558" t="str">
        <f>MID(SUVAHAVUJ!AF147,10,1)</f>
        <v xml:space="preserve"> </v>
      </c>
      <c r="ED33" s="1558"/>
      <c r="EE33" s="1558"/>
      <c r="EF33" s="1558"/>
      <c r="EG33" s="1558"/>
      <c r="EH33" s="1509" t="str">
        <f>MID(SUVAHAVUJ!AF147,11,1)</f>
        <v>0</v>
      </c>
      <c r="EI33" s="1509"/>
      <c r="EJ33" s="1509"/>
      <c r="EK33" s="1509"/>
      <c r="EL33" s="1509"/>
      <c r="EM33" s="1525"/>
      <c r="EN33" s="711"/>
      <c r="EO33" s="708"/>
      <c r="EP33" s="1509" t="str">
        <f>MID(SUVAHAVUJ!AG147,1,1)</f>
        <v xml:space="preserve"> </v>
      </c>
      <c r="EQ33" s="1509"/>
      <c r="ER33" s="1509"/>
      <c r="ES33" s="1509"/>
      <c r="ET33" s="1509"/>
      <c r="EU33" s="1509"/>
      <c r="EV33" s="1509" t="str">
        <f>MID(SUVAHAVUJ!AG147,2,1)</f>
        <v xml:space="preserve"> </v>
      </c>
      <c r="EW33" s="1509"/>
      <c r="EX33" s="1509"/>
      <c r="EY33" s="1509"/>
      <c r="EZ33" s="1509"/>
      <c r="FA33" s="1509" t="str">
        <f>MID(SUVAHAVUJ!AG147,3,1)</f>
        <v xml:space="preserve"> </v>
      </c>
      <c r="FB33" s="1509"/>
      <c r="FC33" s="1509"/>
      <c r="FD33" s="1509"/>
      <c r="FE33" s="1509"/>
      <c r="FF33" s="1509"/>
      <c r="FG33" s="1509" t="str">
        <f>MID(SUVAHAVUJ!AG147,4,1)</f>
        <v xml:space="preserve"> </v>
      </c>
      <c r="FH33" s="1509"/>
      <c r="FI33" s="1509"/>
      <c r="FJ33" s="1509"/>
      <c r="FK33" s="1509"/>
      <c r="FL33" s="1516" t="str">
        <f>MID(SUVAHAVUJ!AG147,5,1)</f>
        <v xml:space="preserve"> </v>
      </c>
      <c r="FM33" s="1516"/>
      <c r="FN33" s="1516"/>
      <c r="FO33" s="1516"/>
      <c r="FP33" s="1516"/>
      <c r="FQ33" s="1516"/>
      <c r="FR33" s="1516" t="str">
        <f>MID(SUVAHAVUJ!AG147,6,1)</f>
        <v xml:space="preserve"> </v>
      </c>
      <c r="FS33" s="1516"/>
      <c r="FT33" s="1516"/>
      <c r="FU33" s="1516"/>
      <c r="FV33" s="1516"/>
      <c r="FW33" s="1556" t="str">
        <f>MID(SUVAHAVUJ!AG147,7,1)</f>
        <v xml:space="preserve"> </v>
      </c>
      <c r="FX33" s="1556"/>
      <c r="FY33" s="1556"/>
      <c r="FZ33" s="1556"/>
      <c r="GA33" s="1556"/>
      <c r="GB33" s="1556"/>
      <c r="GC33" s="1556" t="str">
        <f>MID(SUVAHAVUJ!AG147,8,1)</f>
        <v xml:space="preserve"> </v>
      </c>
      <c r="GD33" s="1556"/>
      <c r="GE33" s="1556"/>
      <c r="GF33" s="1556"/>
      <c r="GG33" s="1556"/>
      <c r="GH33" s="1556" t="str">
        <f>MID(SUVAHAVUJ!AG147,9,1)</f>
        <v xml:space="preserve"> </v>
      </c>
      <c r="GI33" s="1556"/>
      <c r="GJ33" s="1556"/>
      <c r="GK33" s="1556"/>
      <c r="GL33" s="1556"/>
      <c r="GM33" s="1556"/>
      <c r="GN33" s="1556" t="str">
        <f>MID(SUVAHAVUJ!AG147,10,1)</f>
        <v xml:space="preserve"> </v>
      </c>
      <c r="GO33" s="1556"/>
      <c r="GP33" s="1556"/>
      <c r="GQ33" s="1556"/>
      <c r="GR33" s="1556"/>
      <c r="GS33" s="1556" t="str">
        <f>MID(SUVAHAVUJ!AG147,11,1)</f>
        <v>0</v>
      </c>
      <c r="GT33" s="1556"/>
      <c r="GU33" s="1556"/>
      <c r="GV33" s="1556"/>
      <c r="GW33" s="1557"/>
    </row>
    <row r="34" spans="1:205" ht="12.75" customHeight="1" thickBot="1">
      <c r="A34" s="725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691"/>
      <c r="GQ34" s="700"/>
      <c r="GR34" s="700"/>
      <c r="GS34" s="700"/>
      <c r="GT34" s="700"/>
      <c r="GU34" s="700"/>
      <c r="GV34" s="700"/>
      <c r="GW34" s="70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33">
    <mergeCell ref="CC4:CG4"/>
    <mergeCell ref="CH4:CM4"/>
    <mergeCell ref="CN4:CR4"/>
    <mergeCell ref="CS4:CX4"/>
    <mergeCell ref="CY4:DC4"/>
    <mergeCell ref="DD4:DI4"/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B5:K5"/>
    <mergeCell ref="L5:BV5"/>
    <mergeCell ref="BW5:CD5"/>
    <mergeCell ref="CE5:EM5"/>
    <mergeCell ref="EN5:GW5"/>
    <mergeCell ref="B6:K6"/>
    <mergeCell ref="L6:BV6"/>
    <mergeCell ref="BW6:CD6"/>
    <mergeCell ref="CE6:CI6"/>
    <mergeCell ref="CJ6:CO6"/>
    <mergeCell ref="GN6:GR6"/>
    <mergeCell ref="GS6:GW6"/>
    <mergeCell ref="FL6:FQ6"/>
    <mergeCell ref="FR6:FV6"/>
    <mergeCell ref="FW6:GB6"/>
    <mergeCell ref="GC6:GG6"/>
    <mergeCell ref="GH6:GM6"/>
    <mergeCell ref="CP7:CT7"/>
    <mergeCell ref="CU7:CZ7"/>
    <mergeCell ref="DA7:DE7"/>
    <mergeCell ref="FG6:FK6"/>
    <mergeCell ref="DW6:EB6"/>
    <mergeCell ref="EC6:EG6"/>
    <mergeCell ref="EH6:EM6"/>
    <mergeCell ref="EP6:EU6"/>
    <mergeCell ref="EV6:EZ6"/>
    <mergeCell ref="FA6:FF6"/>
    <mergeCell ref="CP6:CT6"/>
    <mergeCell ref="CU6:CZ6"/>
    <mergeCell ref="DA6:DE6"/>
    <mergeCell ref="DF6:DK6"/>
    <mergeCell ref="DL6:DQ6"/>
    <mergeCell ref="DR6:DV6"/>
    <mergeCell ref="B8:K8"/>
    <mergeCell ref="L8:BV8"/>
    <mergeCell ref="BW8:CD8"/>
    <mergeCell ref="CE8:CI8"/>
    <mergeCell ref="CJ8:CO8"/>
    <mergeCell ref="EP7:EU7"/>
    <mergeCell ref="EV7:EZ7"/>
    <mergeCell ref="FA7:FF7"/>
    <mergeCell ref="FG7:FK7"/>
    <mergeCell ref="DF7:DK7"/>
    <mergeCell ref="DL7:DQ7"/>
    <mergeCell ref="DR7:DV7"/>
    <mergeCell ref="DW7:EB7"/>
    <mergeCell ref="EC7:EG7"/>
    <mergeCell ref="EH7:EM7"/>
    <mergeCell ref="DA8:DE8"/>
    <mergeCell ref="DF8:DK8"/>
    <mergeCell ref="DL8:DQ8"/>
    <mergeCell ref="DR8:DV8"/>
    <mergeCell ref="B7:K7"/>
    <mergeCell ref="L7:BV7"/>
    <mergeCell ref="BW7:CD7"/>
    <mergeCell ref="CE7:CI7"/>
    <mergeCell ref="CJ7:CO7"/>
    <mergeCell ref="FW7:GB7"/>
    <mergeCell ref="GC7:GG7"/>
    <mergeCell ref="GH7:GM7"/>
    <mergeCell ref="GN7:GR7"/>
    <mergeCell ref="GS7:GW7"/>
    <mergeCell ref="FL7:FQ7"/>
    <mergeCell ref="FR7:FV7"/>
    <mergeCell ref="GN8:GR8"/>
    <mergeCell ref="GS8:GW8"/>
    <mergeCell ref="FL8:FQ8"/>
    <mergeCell ref="FR8:FV8"/>
    <mergeCell ref="FW8:GB8"/>
    <mergeCell ref="GC8:GG8"/>
    <mergeCell ref="GH8:GM8"/>
    <mergeCell ref="CP9:CT9"/>
    <mergeCell ref="CU9:CZ9"/>
    <mergeCell ref="DA9:DE9"/>
    <mergeCell ref="FG8:FK8"/>
    <mergeCell ref="DW8:EB8"/>
    <mergeCell ref="EC8:EG8"/>
    <mergeCell ref="EH8:EM8"/>
    <mergeCell ref="EP8:EU8"/>
    <mergeCell ref="EV8:EZ8"/>
    <mergeCell ref="FA8:FF8"/>
    <mergeCell ref="CP8:CT8"/>
    <mergeCell ref="CU8:CZ8"/>
    <mergeCell ref="B10:K10"/>
    <mergeCell ref="L10:BV10"/>
    <mergeCell ref="BW10:CD10"/>
    <mergeCell ref="CE10:CI10"/>
    <mergeCell ref="CJ10:CO10"/>
    <mergeCell ref="EP9:EU9"/>
    <mergeCell ref="EV9:EZ9"/>
    <mergeCell ref="FA9:FF9"/>
    <mergeCell ref="FG9:FK9"/>
    <mergeCell ref="DF9:DK9"/>
    <mergeCell ref="DL9:DQ9"/>
    <mergeCell ref="DR9:DV9"/>
    <mergeCell ref="DW9:EB9"/>
    <mergeCell ref="EC9:EG9"/>
    <mergeCell ref="EH9:EM9"/>
    <mergeCell ref="DA10:DE10"/>
    <mergeCell ref="DF10:DK10"/>
    <mergeCell ref="DL10:DQ10"/>
    <mergeCell ref="DR10:DV10"/>
    <mergeCell ref="B9:K9"/>
    <mergeCell ref="L9:BV9"/>
    <mergeCell ref="BW9:CD9"/>
    <mergeCell ref="CE9:CI9"/>
    <mergeCell ref="CJ9:CO9"/>
    <mergeCell ref="FW9:GB9"/>
    <mergeCell ref="GC9:GG9"/>
    <mergeCell ref="GH9:GM9"/>
    <mergeCell ref="GN9:GR9"/>
    <mergeCell ref="GS9:GW9"/>
    <mergeCell ref="FL9:FQ9"/>
    <mergeCell ref="FR9:FV9"/>
    <mergeCell ref="GN10:GR10"/>
    <mergeCell ref="GS10:GW10"/>
    <mergeCell ref="FL10:FQ10"/>
    <mergeCell ref="FR10:FV10"/>
    <mergeCell ref="FW10:GB10"/>
    <mergeCell ref="GC10:GG10"/>
    <mergeCell ref="GH10:GM10"/>
    <mergeCell ref="CP11:CT11"/>
    <mergeCell ref="CU11:CZ11"/>
    <mergeCell ref="DA11:DE11"/>
    <mergeCell ref="FG10:FK10"/>
    <mergeCell ref="DW10:EB10"/>
    <mergeCell ref="EC10:EG10"/>
    <mergeCell ref="EH10:EM10"/>
    <mergeCell ref="EP10:EU10"/>
    <mergeCell ref="EV10:EZ10"/>
    <mergeCell ref="FA10:FF10"/>
    <mergeCell ref="CP10:CT10"/>
    <mergeCell ref="CU10:CZ10"/>
    <mergeCell ref="B12:K12"/>
    <mergeCell ref="L12:BV12"/>
    <mergeCell ref="BW12:CD12"/>
    <mergeCell ref="CE12:CI12"/>
    <mergeCell ref="CJ12:CO12"/>
    <mergeCell ref="EP11:EU11"/>
    <mergeCell ref="EV11:EZ11"/>
    <mergeCell ref="FA11:FF11"/>
    <mergeCell ref="FG11:FK11"/>
    <mergeCell ref="DF11:DK11"/>
    <mergeCell ref="DL11:DQ11"/>
    <mergeCell ref="DR11:DV11"/>
    <mergeCell ref="DW11:EB11"/>
    <mergeCell ref="EC11:EG11"/>
    <mergeCell ref="EH11:EM11"/>
    <mergeCell ref="DA12:DE12"/>
    <mergeCell ref="DF12:DK12"/>
    <mergeCell ref="DL12:DQ12"/>
    <mergeCell ref="DR12:DV12"/>
    <mergeCell ref="B11:K11"/>
    <mergeCell ref="L11:BV11"/>
    <mergeCell ref="BW11:CD11"/>
    <mergeCell ref="CE11:CI11"/>
    <mergeCell ref="CJ11:CO11"/>
    <mergeCell ref="FW11:GB11"/>
    <mergeCell ref="GC11:GG11"/>
    <mergeCell ref="GH11:GM11"/>
    <mergeCell ref="GN11:GR11"/>
    <mergeCell ref="GS11:GW11"/>
    <mergeCell ref="FL11:FQ11"/>
    <mergeCell ref="FR11:FV11"/>
    <mergeCell ref="GN12:GR12"/>
    <mergeCell ref="GS12:GW12"/>
    <mergeCell ref="FL12:FQ12"/>
    <mergeCell ref="FR12:FV12"/>
    <mergeCell ref="FW12:GB12"/>
    <mergeCell ref="GC12:GG12"/>
    <mergeCell ref="GH12:GM12"/>
    <mergeCell ref="CP13:CT13"/>
    <mergeCell ref="CU13:CZ13"/>
    <mergeCell ref="DA13:DE13"/>
    <mergeCell ref="FG12:FK12"/>
    <mergeCell ref="DW12:EB12"/>
    <mergeCell ref="EC12:EG12"/>
    <mergeCell ref="EH12:EM12"/>
    <mergeCell ref="EP12:EU12"/>
    <mergeCell ref="EV12:EZ12"/>
    <mergeCell ref="FA12:FF12"/>
    <mergeCell ref="CP12:CT12"/>
    <mergeCell ref="CU12:CZ12"/>
    <mergeCell ref="B14:K14"/>
    <mergeCell ref="L14:BV14"/>
    <mergeCell ref="BW14:CD14"/>
    <mergeCell ref="CE14:CI14"/>
    <mergeCell ref="CJ14:CO14"/>
    <mergeCell ref="EP13:EU13"/>
    <mergeCell ref="EV13:EZ13"/>
    <mergeCell ref="FA13:FF13"/>
    <mergeCell ref="FG13:FK13"/>
    <mergeCell ref="DF13:DK13"/>
    <mergeCell ref="DL13:DQ13"/>
    <mergeCell ref="DR13:DV13"/>
    <mergeCell ref="DW13:EB13"/>
    <mergeCell ref="EC13:EG13"/>
    <mergeCell ref="EH13:EM13"/>
    <mergeCell ref="DA14:DE14"/>
    <mergeCell ref="DF14:DK14"/>
    <mergeCell ref="DL14:DQ14"/>
    <mergeCell ref="DR14:DV14"/>
    <mergeCell ref="B13:K13"/>
    <mergeCell ref="L13:BV13"/>
    <mergeCell ref="BW13:CD13"/>
    <mergeCell ref="CE13:CI13"/>
    <mergeCell ref="CJ13:CO13"/>
    <mergeCell ref="FW13:GB13"/>
    <mergeCell ref="GC13:GG13"/>
    <mergeCell ref="GH13:GM13"/>
    <mergeCell ref="GN13:GR13"/>
    <mergeCell ref="GS13:GW13"/>
    <mergeCell ref="FL13:FQ13"/>
    <mergeCell ref="FR13:FV13"/>
    <mergeCell ref="GN14:GR14"/>
    <mergeCell ref="GS14:GW14"/>
    <mergeCell ref="FL14:FQ14"/>
    <mergeCell ref="FR14:FV14"/>
    <mergeCell ref="FW14:GB14"/>
    <mergeCell ref="GC14:GG14"/>
    <mergeCell ref="GH14:GM14"/>
    <mergeCell ref="CP15:CT15"/>
    <mergeCell ref="CU15:CZ15"/>
    <mergeCell ref="DA15:DE15"/>
    <mergeCell ref="FG14:FK14"/>
    <mergeCell ref="DW14:EB14"/>
    <mergeCell ref="EC14:EG14"/>
    <mergeCell ref="EH14:EM14"/>
    <mergeCell ref="EP14:EU14"/>
    <mergeCell ref="EV14:EZ14"/>
    <mergeCell ref="FA14:FF14"/>
    <mergeCell ref="CP14:CT14"/>
    <mergeCell ref="CU14:CZ14"/>
    <mergeCell ref="B16:K16"/>
    <mergeCell ref="L16:BV16"/>
    <mergeCell ref="BW16:CD16"/>
    <mergeCell ref="CE16:CI16"/>
    <mergeCell ref="CJ16:CO16"/>
    <mergeCell ref="EP15:EU15"/>
    <mergeCell ref="EV15:EZ15"/>
    <mergeCell ref="FA15:FF15"/>
    <mergeCell ref="FG15:FK15"/>
    <mergeCell ref="DF15:DK15"/>
    <mergeCell ref="DL15:DQ15"/>
    <mergeCell ref="DR15:DV15"/>
    <mergeCell ref="DW15:EB15"/>
    <mergeCell ref="EC15:EG15"/>
    <mergeCell ref="EH15:EM15"/>
    <mergeCell ref="DA16:DE16"/>
    <mergeCell ref="DF16:DK16"/>
    <mergeCell ref="DL16:DQ16"/>
    <mergeCell ref="DR16:DV16"/>
    <mergeCell ref="B15:K15"/>
    <mergeCell ref="L15:BV15"/>
    <mergeCell ref="BW15:CD15"/>
    <mergeCell ref="CE15:CI15"/>
    <mergeCell ref="CJ15:CO15"/>
    <mergeCell ref="FW15:GB15"/>
    <mergeCell ref="GC15:GG15"/>
    <mergeCell ref="GH15:GM15"/>
    <mergeCell ref="GN15:GR15"/>
    <mergeCell ref="GS15:GW15"/>
    <mergeCell ref="FL15:FQ15"/>
    <mergeCell ref="FR15:FV15"/>
    <mergeCell ref="GN16:GR16"/>
    <mergeCell ref="GS16:GW16"/>
    <mergeCell ref="FL16:FQ16"/>
    <mergeCell ref="FR16:FV16"/>
    <mergeCell ref="FW16:GB16"/>
    <mergeCell ref="GC16:GG16"/>
    <mergeCell ref="GH16:GM16"/>
    <mergeCell ref="CP17:CT17"/>
    <mergeCell ref="CU17:CZ17"/>
    <mergeCell ref="DA17:DE17"/>
    <mergeCell ref="FG16:FK16"/>
    <mergeCell ref="DW16:EB16"/>
    <mergeCell ref="EC16:EG16"/>
    <mergeCell ref="EH16:EM16"/>
    <mergeCell ref="EP16:EU16"/>
    <mergeCell ref="EV16:EZ16"/>
    <mergeCell ref="FA16:FF16"/>
    <mergeCell ref="CP16:CT16"/>
    <mergeCell ref="CU16:CZ16"/>
    <mergeCell ref="B18:K18"/>
    <mergeCell ref="L18:BV18"/>
    <mergeCell ref="BW18:CD18"/>
    <mergeCell ref="CE18:CI18"/>
    <mergeCell ref="CJ18:CO18"/>
    <mergeCell ref="EP17:EU17"/>
    <mergeCell ref="EV17:EZ17"/>
    <mergeCell ref="FA17:FF17"/>
    <mergeCell ref="FG17:FK17"/>
    <mergeCell ref="DF17:DK17"/>
    <mergeCell ref="DL17:DQ17"/>
    <mergeCell ref="DR17:DV17"/>
    <mergeCell ref="DW17:EB17"/>
    <mergeCell ref="EC17:EG17"/>
    <mergeCell ref="EH17:EM17"/>
    <mergeCell ref="DA18:DE18"/>
    <mergeCell ref="DF18:DK18"/>
    <mergeCell ref="DL18:DQ18"/>
    <mergeCell ref="DR18:DV18"/>
    <mergeCell ref="B17:K17"/>
    <mergeCell ref="L17:BV17"/>
    <mergeCell ref="BW17:CD17"/>
    <mergeCell ref="CE17:CI17"/>
    <mergeCell ref="CJ17:CO17"/>
    <mergeCell ref="FW17:GB17"/>
    <mergeCell ref="GC17:GG17"/>
    <mergeCell ref="GH17:GM17"/>
    <mergeCell ref="GN17:GR17"/>
    <mergeCell ref="GS17:GW17"/>
    <mergeCell ref="FL17:FQ17"/>
    <mergeCell ref="FR17:FV17"/>
    <mergeCell ref="GN18:GR18"/>
    <mergeCell ref="GS18:GW18"/>
    <mergeCell ref="FL18:FQ18"/>
    <mergeCell ref="FR18:FV18"/>
    <mergeCell ref="FW18:GB18"/>
    <mergeCell ref="GC18:GG18"/>
    <mergeCell ref="GH18:GM18"/>
    <mergeCell ref="CP19:CT19"/>
    <mergeCell ref="CU19:CZ19"/>
    <mergeCell ref="DA19:DE19"/>
    <mergeCell ref="FG18:FK18"/>
    <mergeCell ref="DW18:EB18"/>
    <mergeCell ref="EC18:EG18"/>
    <mergeCell ref="EH18:EM18"/>
    <mergeCell ref="EP18:EU18"/>
    <mergeCell ref="EV18:EZ18"/>
    <mergeCell ref="FA18:FF18"/>
    <mergeCell ref="CP18:CT18"/>
    <mergeCell ref="CU18:CZ18"/>
    <mergeCell ref="B20:K20"/>
    <mergeCell ref="L20:BV20"/>
    <mergeCell ref="BW20:CD20"/>
    <mergeCell ref="CE20:CI20"/>
    <mergeCell ref="CJ20:CO20"/>
    <mergeCell ref="EP19:EU19"/>
    <mergeCell ref="EV19:EZ19"/>
    <mergeCell ref="FA19:FF19"/>
    <mergeCell ref="FG19:FK19"/>
    <mergeCell ref="DF19:DK19"/>
    <mergeCell ref="DL19:DQ19"/>
    <mergeCell ref="DR19:DV19"/>
    <mergeCell ref="DW19:EB19"/>
    <mergeCell ref="EC19:EG19"/>
    <mergeCell ref="EH19:EM19"/>
    <mergeCell ref="DA20:DE20"/>
    <mergeCell ref="DF20:DK20"/>
    <mergeCell ref="DL20:DQ20"/>
    <mergeCell ref="DR20:DV20"/>
    <mergeCell ref="B19:K19"/>
    <mergeCell ref="L19:BV19"/>
    <mergeCell ref="BW19:CD19"/>
    <mergeCell ref="CE19:CI19"/>
    <mergeCell ref="CJ19:CO19"/>
    <mergeCell ref="FW19:GB19"/>
    <mergeCell ref="GC19:GG19"/>
    <mergeCell ref="GH19:GM19"/>
    <mergeCell ref="GN19:GR19"/>
    <mergeCell ref="GS19:GW19"/>
    <mergeCell ref="FL19:FQ19"/>
    <mergeCell ref="FR19:FV19"/>
    <mergeCell ref="GN20:GR20"/>
    <mergeCell ref="GS20:GW20"/>
    <mergeCell ref="FL20:FQ20"/>
    <mergeCell ref="FR20:FV20"/>
    <mergeCell ref="FW20:GB20"/>
    <mergeCell ref="GC20:GG20"/>
    <mergeCell ref="GH20:GM20"/>
    <mergeCell ref="CP21:CT21"/>
    <mergeCell ref="CU21:CZ21"/>
    <mergeCell ref="DA21:DE21"/>
    <mergeCell ref="FG20:FK20"/>
    <mergeCell ref="DW20:EB20"/>
    <mergeCell ref="EC20:EG20"/>
    <mergeCell ref="EH20:EM20"/>
    <mergeCell ref="EP20:EU20"/>
    <mergeCell ref="EV20:EZ20"/>
    <mergeCell ref="FA20:FF20"/>
    <mergeCell ref="CP20:CT20"/>
    <mergeCell ref="CU20:CZ20"/>
    <mergeCell ref="B22:K22"/>
    <mergeCell ref="L22:BV22"/>
    <mergeCell ref="BW22:CD22"/>
    <mergeCell ref="CE22:CI22"/>
    <mergeCell ref="CJ22:CO22"/>
    <mergeCell ref="EP21:EU21"/>
    <mergeCell ref="EV21:EZ21"/>
    <mergeCell ref="FA21:FF21"/>
    <mergeCell ref="FG21:FK21"/>
    <mergeCell ref="DF21:DK21"/>
    <mergeCell ref="DL21:DQ21"/>
    <mergeCell ref="DR21:DV21"/>
    <mergeCell ref="DW21:EB21"/>
    <mergeCell ref="EC21:EG21"/>
    <mergeCell ref="EH21:EM21"/>
    <mergeCell ref="DA22:DE22"/>
    <mergeCell ref="DF22:DK22"/>
    <mergeCell ref="DL22:DQ22"/>
    <mergeCell ref="DR22:DV22"/>
    <mergeCell ref="B21:K21"/>
    <mergeCell ref="L21:BV21"/>
    <mergeCell ref="BW21:CD21"/>
    <mergeCell ref="CE21:CI21"/>
    <mergeCell ref="CJ21:CO21"/>
    <mergeCell ref="FW21:GB21"/>
    <mergeCell ref="GC21:GG21"/>
    <mergeCell ref="GH21:GM21"/>
    <mergeCell ref="GN21:GR21"/>
    <mergeCell ref="GS21:GW21"/>
    <mergeCell ref="FL21:FQ21"/>
    <mergeCell ref="FR21:FV21"/>
    <mergeCell ref="GN22:GR22"/>
    <mergeCell ref="GS22:GW22"/>
    <mergeCell ref="FL22:FQ22"/>
    <mergeCell ref="FR22:FV22"/>
    <mergeCell ref="FW22:GB22"/>
    <mergeCell ref="GC22:GG22"/>
    <mergeCell ref="GH22:GM22"/>
    <mergeCell ref="CP23:CT23"/>
    <mergeCell ref="CU23:CZ23"/>
    <mergeCell ref="DA23:DE23"/>
    <mergeCell ref="FG22:FK22"/>
    <mergeCell ref="DW22:EB22"/>
    <mergeCell ref="EC22:EG22"/>
    <mergeCell ref="EH22:EM22"/>
    <mergeCell ref="EP22:EU22"/>
    <mergeCell ref="EV22:EZ22"/>
    <mergeCell ref="FA22:FF22"/>
    <mergeCell ref="CP22:CT22"/>
    <mergeCell ref="CU22:CZ22"/>
    <mergeCell ref="B24:K24"/>
    <mergeCell ref="L24:BV24"/>
    <mergeCell ref="BW24:CD24"/>
    <mergeCell ref="CE24:CI24"/>
    <mergeCell ref="CJ24:CO24"/>
    <mergeCell ref="EP23:EU23"/>
    <mergeCell ref="EV23:EZ23"/>
    <mergeCell ref="FA23:FF23"/>
    <mergeCell ref="FG23:FK23"/>
    <mergeCell ref="DF23:DK23"/>
    <mergeCell ref="DL23:DQ23"/>
    <mergeCell ref="DR23:DV23"/>
    <mergeCell ref="DW23:EB23"/>
    <mergeCell ref="EC23:EG23"/>
    <mergeCell ref="EH23:EM23"/>
    <mergeCell ref="DA24:DE24"/>
    <mergeCell ref="DF24:DK24"/>
    <mergeCell ref="DL24:DQ24"/>
    <mergeCell ref="DR24:DV24"/>
    <mergeCell ref="B23:K23"/>
    <mergeCell ref="L23:BV23"/>
    <mergeCell ref="BW23:CD23"/>
    <mergeCell ref="CE23:CI23"/>
    <mergeCell ref="CJ23:CO23"/>
    <mergeCell ref="FW23:GB23"/>
    <mergeCell ref="GC23:GG23"/>
    <mergeCell ref="GH23:GM23"/>
    <mergeCell ref="GN23:GR23"/>
    <mergeCell ref="GS23:GW23"/>
    <mergeCell ref="FL23:FQ23"/>
    <mergeCell ref="FR23:FV23"/>
    <mergeCell ref="GN24:GR24"/>
    <mergeCell ref="GS24:GW24"/>
    <mergeCell ref="FL24:FQ24"/>
    <mergeCell ref="FR24:FV24"/>
    <mergeCell ref="FW24:GB24"/>
    <mergeCell ref="GC24:GG24"/>
    <mergeCell ref="GH24:GM24"/>
    <mergeCell ref="CP25:CT25"/>
    <mergeCell ref="CU25:CZ25"/>
    <mergeCell ref="DA25:DE25"/>
    <mergeCell ref="FG24:FK24"/>
    <mergeCell ref="DW24:EB24"/>
    <mergeCell ref="EC24:EG24"/>
    <mergeCell ref="EH24:EM24"/>
    <mergeCell ref="EP24:EU24"/>
    <mergeCell ref="EV24:EZ24"/>
    <mergeCell ref="FA24:FF24"/>
    <mergeCell ref="CP24:CT24"/>
    <mergeCell ref="CU24:CZ24"/>
    <mergeCell ref="B26:K26"/>
    <mergeCell ref="L26:BV26"/>
    <mergeCell ref="BW26:CD26"/>
    <mergeCell ref="CE26:CI26"/>
    <mergeCell ref="CJ26:CO26"/>
    <mergeCell ref="EP25:EU25"/>
    <mergeCell ref="EV25:EZ25"/>
    <mergeCell ref="FA25:FF25"/>
    <mergeCell ref="FG25:FK25"/>
    <mergeCell ref="DF25:DK25"/>
    <mergeCell ref="DL25:DQ25"/>
    <mergeCell ref="DR25:DV25"/>
    <mergeCell ref="DW25:EB25"/>
    <mergeCell ref="EC25:EG25"/>
    <mergeCell ref="EH25:EM25"/>
    <mergeCell ref="DA26:DE26"/>
    <mergeCell ref="DF26:DK26"/>
    <mergeCell ref="DL26:DQ26"/>
    <mergeCell ref="DR26:DV26"/>
    <mergeCell ref="B25:K25"/>
    <mergeCell ref="L25:BV25"/>
    <mergeCell ref="BW25:CD25"/>
    <mergeCell ref="CE25:CI25"/>
    <mergeCell ref="CJ25:CO25"/>
    <mergeCell ref="FW25:GB25"/>
    <mergeCell ref="GC25:GG25"/>
    <mergeCell ref="GH25:GM25"/>
    <mergeCell ref="GN25:GR25"/>
    <mergeCell ref="GS25:GW25"/>
    <mergeCell ref="FL25:FQ25"/>
    <mergeCell ref="FR25:FV25"/>
    <mergeCell ref="GN26:GR26"/>
    <mergeCell ref="GS26:GW26"/>
    <mergeCell ref="FL26:FQ26"/>
    <mergeCell ref="FR26:FV26"/>
    <mergeCell ref="FW26:GB26"/>
    <mergeCell ref="GC26:GG26"/>
    <mergeCell ref="GH26:GM26"/>
    <mergeCell ref="CP27:CT27"/>
    <mergeCell ref="CU27:CZ27"/>
    <mergeCell ref="DA27:DE27"/>
    <mergeCell ref="FG26:FK26"/>
    <mergeCell ref="DW26:EB26"/>
    <mergeCell ref="EC26:EG26"/>
    <mergeCell ref="EH26:EM26"/>
    <mergeCell ref="EP26:EU26"/>
    <mergeCell ref="EV26:EZ26"/>
    <mergeCell ref="FA26:FF26"/>
    <mergeCell ref="CP26:CT26"/>
    <mergeCell ref="CU26:CZ26"/>
    <mergeCell ref="B28:K28"/>
    <mergeCell ref="L28:BV28"/>
    <mergeCell ref="BW28:CD28"/>
    <mergeCell ref="CE28:CI28"/>
    <mergeCell ref="CJ28:CO28"/>
    <mergeCell ref="EP27:EU27"/>
    <mergeCell ref="EV27:EZ27"/>
    <mergeCell ref="FA27:FF27"/>
    <mergeCell ref="FG27:FK27"/>
    <mergeCell ref="DF27:DK27"/>
    <mergeCell ref="DL27:DQ27"/>
    <mergeCell ref="DR27:DV27"/>
    <mergeCell ref="DW27:EB27"/>
    <mergeCell ref="EC27:EG27"/>
    <mergeCell ref="EH27:EM27"/>
    <mergeCell ref="DA28:DE28"/>
    <mergeCell ref="DF28:DK28"/>
    <mergeCell ref="DL28:DQ28"/>
    <mergeCell ref="DR28:DV28"/>
    <mergeCell ref="B27:K27"/>
    <mergeCell ref="L27:BV27"/>
    <mergeCell ref="BW27:CD27"/>
    <mergeCell ref="CE27:CI27"/>
    <mergeCell ref="CJ27:CO27"/>
    <mergeCell ref="FW27:GB27"/>
    <mergeCell ref="GC27:GG27"/>
    <mergeCell ref="GH27:GM27"/>
    <mergeCell ref="GN27:GR27"/>
    <mergeCell ref="GS27:GW27"/>
    <mergeCell ref="FL27:FQ27"/>
    <mergeCell ref="FR27:FV27"/>
    <mergeCell ref="GN28:GR28"/>
    <mergeCell ref="GS28:GW28"/>
    <mergeCell ref="FL28:FQ28"/>
    <mergeCell ref="FR28:FV28"/>
    <mergeCell ref="FW28:GB28"/>
    <mergeCell ref="GC28:GG28"/>
    <mergeCell ref="GH28:GM28"/>
    <mergeCell ref="FG28:FK28"/>
    <mergeCell ref="DW28:EB28"/>
    <mergeCell ref="EC28:EG28"/>
    <mergeCell ref="EH28:EM28"/>
    <mergeCell ref="EP28:EU28"/>
    <mergeCell ref="EV28:EZ28"/>
    <mergeCell ref="FA28:FF28"/>
    <mergeCell ref="CP28:CT28"/>
    <mergeCell ref="CU28:CZ28"/>
    <mergeCell ref="DL30:DQ30"/>
    <mergeCell ref="DR30:DV30"/>
    <mergeCell ref="B29:K29"/>
    <mergeCell ref="L29:BV29"/>
    <mergeCell ref="BW29:CD29"/>
    <mergeCell ref="CE29:CI29"/>
    <mergeCell ref="CJ29:CO29"/>
    <mergeCell ref="CP29:CT29"/>
    <mergeCell ref="CU29:CZ29"/>
    <mergeCell ref="DA29:DE29"/>
    <mergeCell ref="EP29:EU29"/>
    <mergeCell ref="EV29:EZ29"/>
    <mergeCell ref="FA29:FF29"/>
    <mergeCell ref="FG29:FK29"/>
    <mergeCell ref="DF29:DK29"/>
    <mergeCell ref="DL29:DQ29"/>
    <mergeCell ref="DR29:DV29"/>
    <mergeCell ref="DW29:EB29"/>
    <mergeCell ref="EC29:EG29"/>
    <mergeCell ref="EH29:EM29"/>
    <mergeCell ref="FW29:GB29"/>
    <mergeCell ref="GC29:GG29"/>
    <mergeCell ref="GH29:GM29"/>
    <mergeCell ref="GN29:GR29"/>
    <mergeCell ref="GS29:GW29"/>
    <mergeCell ref="FL29:FQ29"/>
    <mergeCell ref="FR29:FV29"/>
    <mergeCell ref="GN30:GR30"/>
    <mergeCell ref="GS30:GW30"/>
    <mergeCell ref="FL30:FQ30"/>
    <mergeCell ref="FR30:FV30"/>
    <mergeCell ref="FW30:GB30"/>
    <mergeCell ref="GC30:GG30"/>
    <mergeCell ref="GH30:GM30"/>
    <mergeCell ref="B31:K31"/>
    <mergeCell ref="L31:BV31"/>
    <mergeCell ref="BW31:CD31"/>
    <mergeCell ref="CE31:CI31"/>
    <mergeCell ref="CJ31:CO31"/>
    <mergeCell ref="CP31:CT31"/>
    <mergeCell ref="CU31:CZ31"/>
    <mergeCell ref="DA31:DE31"/>
    <mergeCell ref="FG30:FK30"/>
    <mergeCell ref="DW30:EB30"/>
    <mergeCell ref="EC30:EG30"/>
    <mergeCell ref="EH30:EM30"/>
    <mergeCell ref="EP30:EU30"/>
    <mergeCell ref="EV30:EZ30"/>
    <mergeCell ref="FA30:FF30"/>
    <mergeCell ref="CP30:CT30"/>
    <mergeCell ref="CU30:CZ30"/>
    <mergeCell ref="B30:K30"/>
    <mergeCell ref="L30:BV30"/>
    <mergeCell ref="BW30:CD30"/>
    <mergeCell ref="CE30:CI30"/>
    <mergeCell ref="CJ30:CO30"/>
    <mergeCell ref="DA30:DE30"/>
    <mergeCell ref="DF30:DK30"/>
    <mergeCell ref="FW31:GB31"/>
    <mergeCell ref="GC31:GG31"/>
    <mergeCell ref="GH31:GM31"/>
    <mergeCell ref="GN31:GR31"/>
    <mergeCell ref="GS31:GW31"/>
    <mergeCell ref="B32:K32"/>
    <mergeCell ref="L32:BV32"/>
    <mergeCell ref="BW32:CD32"/>
    <mergeCell ref="CE32:CI32"/>
    <mergeCell ref="CJ32:CO32"/>
    <mergeCell ref="EP31:EU31"/>
    <mergeCell ref="EV31:EZ31"/>
    <mergeCell ref="FA31:FF31"/>
    <mergeCell ref="FG31:FK31"/>
    <mergeCell ref="FL31:FQ31"/>
    <mergeCell ref="FR31:FV31"/>
    <mergeCell ref="DF31:DK31"/>
    <mergeCell ref="DL31:DQ31"/>
    <mergeCell ref="DR31:DV31"/>
    <mergeCell ref="DW31:EB31"/>
    <mergeCell ref="EC31:EG31"/>
    <mergeCell ref="EH31:EM31"/>
    <mergeCell ref="EH32:EM32"/>
    <mergeCell ref="EP32:EU32"/>
    <mergeCell ref="GN33:GR33"/>
    <mergeCell ref="GS33:GW33"/>
    <mergeCell ref="EP33:EU33"/>
    <mergeCell ref="EV32:EZ32"/>
    <mergeCell ref="FA32:FF32"/>
    <mergeCell ref="CP32:CT32"/>
    <mergeCell ref="CU32:CZ32"/>
    <mergeCell ref="DA32:DE32"/>
    <mergeCell ref="DF32:DK32"/>
    <mergeCell ref="DL32:DQ32"/>
    <mergeCell ref="DR32:DV32"/>
    <mergeCell ref="DF33:DK33"/>
    <mergeCell ref="DL33:DQ33"/>
    <mergeCell ref="DR33:DV33"/>
    <mergeCell ref="DW33:EB33"/>
    <mergeCell ref="EC33:EG33"/>
    <mergeCell ref="EH33:EM33"/>
    <mergeCell ref="EV33:EZ33"/>
    <mergeCell ref="FA33:FF33"/>
    <mergeCell ref="FG33:FK33"/>
    <mergeCell ref="FL33:FQ33"/>
    <mergeCell ref="FR33:FV33"/>
    <mergeCell ref="GN32:GR32"/>
    <mergeCell ref="GS32:GW32"/>
    <mergeCell ref="B33:K33"/>
    <mergeCell ref="L33:BV33"/>
    <mergeCell ref="BW33:CD33"/>
    <mergeCell ref="CE33:CI33"/>
    <mergeCell ref="CJ33:CO33"/>
    <mergeCell ref="CP33:CT33"/>
    <mergeCell ref="CU33:CZ33"/>
    <mergeCell ref="DA33:DE33"/>
    <mergeCell ref="FG32:FK32"/>
    <mergeCell ref="FL32:FQ32"/>
    <mergeCell ref="FR32:FV32"/>
    <mergeCell ref="FW32:GB32"/>
    <mergeCell ref="GC32:GG32"/>
    <mergeCell ref="GH32:GM32"/>
    <mergeCell ref="DW32:EB32"/>
    <mergeCell ref="EC32:EG32"/>
    <mergeCell ref="FW33:GB33"/>
    <mergeCell ref="GC33:GG33"/>
    <mergeCell ref="GH33:GM33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482" t="s">
        <v>3471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s="691" customFormat="1" ht="11.25" customHeight="1">
      <c r="B5" s="1680" t="s">
        <v>3425</v>
      </c>
      <c r="C5" s="1680"/>
      <c r="D5" s="1680"/>
      <c r="E5" s="1680"/>
      <c r="F5" s="1680"/>
      <c r="G5" s="1680"/>
      <c r="H5" s="1680"/>
      <c r="I5" s="1680"/>
      <c r="J5" s="1680"/>
      <c r="K5" s="1680"/>
      <c r="L5" s="1681" t="s">
        <v>3472</v>
      </c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81"/>
      <c r="Y5" s="1681"/>
      <c r="Z5" s="1681"/>
      <c r="AA5" s="1681"/>
      <c r="AB5" s="1681"/>
      <c r="AC5" s="1681"/>
      <c r="AD5" s="1681"/>
      <c r="AE5" s="1681"/>
      <c r="AF5" s="1681"/>
      <c r="AG5" s="1681"/>
      <c r="AH5" s="1681"/>
      <c r="AI5" s="1681"/>
      <c r="AJ5" s="1681"/>
      <c r="AK5" s="1681"/>
      <c r="AL5" s="1681"/>
      <c r="AM5" s="1681"/>
      <c r="AN5" s="1681"/>
      <c r="AO5" s="1681"/>
      <c r="AP5" s="1681"/>
      <c r="AQ5" s="1681"/>
      <c r="AR5" s="1681"/>
      <c r="AS5" s="1681"/>
      <c r="AT5" s="1681"/>
      <c r="AU5" s="1681"/>
      <c r="AV5" s="1681"/>
      <c r="AW5" s="1681"/>
      <c r="AX5" s="1681"/>
      <c r="AY5" s="1681"/>
      <c r="AZ5" s="1681"/>
      <c r="BA5" s="1681"/>
      <c r="BB5" s="1681"/>
      <c r="BC5" s="1681"/>
      <c r="BD5" s="1681"/>
      <c r="BE5" s="1681"/>
      <c r="BF5" s="1681"/>
      <c r="BG5" s="1681"/>
      <c r="BH5" s="1681"/>
      <c r="BI5" s="1681"/>
      <c r="BJ5" s="1681"/>
      <c r="BK5" s="1681"/>
      <c r="BL5" s="1681"/>
      <c r="BM5" s="1681"/>
      <c r="BN5" s="1681"/>
      <c r="BO5" s="1681"/>
      <c r="BP5" s="1681"/>
      <c r="BQ5" s="1681"/>
      <c r="BR5" s="1681"/>
      <c r="BS5" s="1681"/>
      <c r="BT5" s="1681"/>
      <c r="BU5" s="1681"/>
      <c r="BV5" s="1681"/>
      <c r="BW5" s="1682" t="s">
        <v>3426</v>
      </c>
      <c r="BX5" s="1682"/>
      <c r="BY5" s="1682"/>
      <c r="BZ5" s="1682"/>
      <c r="CA5" s="1682"/>
      <c r="CB5" s="1682"/>
      <c r="CC5" s="1682"/>
      <c r="CD5" s="1682"/>
      <c r="CE5" s="1683" t="s">
        <v>3140</v>
      </c>
      <c r="CF5" s="1683"/>
      <c r="CG5" s="1683"/>
      <c r="CH5" s="1683"/>
      <c r="CI5" s="1683"/>
      <c r="CJ5" s="1683"/>
      <c r="CK5" s="1683"/>
      <c r="CL5" s="1683"/>
      <c r="CM5" s="1683"/>
      <c r="CN5" s="1683"/>
      <c r="CO5" s="1683"/>
      <c r="CP5" s="1683"/>
      <c r="CQ5" s="1683"/>
      <c r="CR5" s="1683"/>
      <c r="CS5" s="1683"/>
      <c r="CT5" s="1683"/>
      <c r="CU5" s="1683"/>
      <c r="CV5" s="1683"/>
      <c r="CW5" s="1683"/>
      <c r="CX5" s="1683"/>
      <c r="CY5" s="1683"/>
      <c r="CZ5" s="1683"/>
      <c r="DA5" s="1683"/>
      <c r="DB5" s="1683"/>
      <c r="DC5" s="1683"/>
      <c r="DD5" s="1683"/>
      <c r="DE5" s="1683"/>
      <c r="DF5" s="1683"/>
      <c r="DG5" s="1683"/>
      <c r="DH5" s="1683"/>
      <c r="DI5" s="1683"/>
      <c r="DJ5" s="1683"/>
      <c r="DK5" s="1683"/>
      <c r="DL5" s="1683"/>
      <c r="DM5" s="1683"/>
      <c r="DN5" s="1683"/>
      <c r="DO5" s="1683"/>
      <c r="DP5" s="1683"/>
      <c r="DQ5" s="1683"/>
      <c r="DR5" s="1683"/>
      <c r="DS5" s="1683"/>
      <c r="DT5" s="1683"/>
      <c r="DU5" s="1683"/>
      <c r="DV5" s="1683"/>
      <c r="DW5" s="1683"/>
      <c r="DX5" s="1683"/>
      <c r="DY5" s="1683"/>
      <c r="DZ5" s="1683"/>
      <c r="EA5" s="1683"/>
      <c r="EB5" s="1683"/>
      <c r="EC5" s="1683"/>
      <c r="ED5" s="1683"/>
      <c r="EE5" s="1683"/>
      <c r="EF5" s="1683"/>
      <c r="EG5" s="1683"/>
      <c r="EH5" s="1683"/>
      <c r="EI5" s="1683"/>
      <c r="EJ5" s="1683"/>
      <c r="EK5" s="1683"/>
      <c r="EL5" s="1683"/>
      <c r="EM5" s="1683"/>
      <c r="EN5" s="1683"/>
      <c r="EO5" s="1683"/>
      <c r="EP5" s="1683"/>
      <c r="EQ5" s="1683"/>
      <c r="ER5" s="1683"/>
      <c r="ES5" s="1683"/>
      <c r="ET5" s="1683"/>
      <c r="EU5" s="1683"/>
      <c r="EV5" s="1683"/>
      <c r="EW5" s="1683"/>
      <c r="EX5" s="1683"/>
      <c r="EY5" s="1683"/>
      <c r="EZ5" s="1683"/>
      <c r="FA5" s="1683"/>
      <c r="FB5" s="1683"/>
      <c r="FC5" s="1683"/>
      <c r="FD5" s="1683"/>
      <c r="FE5" s="1683"/>
      <c r="FF5" s="1683"/>
      <c r="FG5" s="1683"/>
      <c r="FH5" s="1683"/>
      <c r="FI5" s="1683"/>
      <c r="FJ5" s="1683"/>
      <c r="FK5" s="1683"/>
      <c r="FL5" s="1683"/>
      <c r="FM5" s="1683"/>
      <c r="FN5" s="1683"/>
      <c r="FO5" s="1683"/>
      <c r="FP5" s="1683"/>
      <c r="FQ5" s="1683"/>
      <c r="FR5" s="1683"/>
      <c r="FS5" s="1683"/>
      <c r="FT5" s="1683"/>
      <c r="FU5" s="1683"/>
      <c r="FV5" s="1683"/>
      <c r="FW5" s="1683"/>
      <c r="FX5" s="1683"/>
      <c r="FY5" s="1683"/>
      <c r="FZ5" s="1683"/>
      <c r="GA5" s="1683"/>
      <c r="GB5" s="1683"/>
      <c r="GC5" s="1683"/>
      <c r="GD5" s="1683"/>
      <c r="GE5" s="1683"/>
      <c r="GF5" s="1683"/>
      <c r="GG5" s="1683"/>
      <c r="GH5" s="1683"/>
      <c r="GI5" s="1683"/>
      <c r="GJ5" s="1683"/>
      <c r="GK5" s="1683"/>
      <c r="GL5" s="1683"/>
      <c r="GM5" s="1683"/>
      <c r="GN5" s="1683"/>
      <c r="GO5" s="1683"/>
      <c r="GP5" s="1683"/>
      <c r="GQ5" s="1683"/>
      <c r="GR5" s="1683"/>
      <c r="GS5" s="1683"/>
      <c r="GT5" s="1683"/>
      <c r="GU5" s="1683"/>
      <c r="GV5" s="1683"/>
      <c r="GW5" s="1683"/>
    </row>
    <row r="6" spans="2:205" ht="25.5" customHeight="1"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1"/>
      <c r="M6" s="1681"/>
      <c r="N6" s="1681"/>
      <c r="O6" s="1681"/>
      <c r="P6" s="1681"/>
      <c r="Q6" s="1681"/>
      <c r="R6" s="1681"/>
      <c r="S6" s="1681"/>
      <c r="T6" s="1681"/>
      <c r="U6" s="1681"/>
      <c r="V6" s="1681"/>
      <c r="W6" s="1681"/>
      <c r="X6" s="1681"/>
      <c r="Y6" s="1681"/>
      <c r="Z6" s="1681"/>
      <c r="AA6" s="1681"/>
      <c r="AB6" s="1681"/>
      <c r="AC6" s="1681"/>
      <c r="AD6" s="1681"/>
      <c r="AE6" s="1681"/>
      <c r="AF6" s="1681"/>
      <c r="AG6" s="1681"/>
      <c r="AH6" s="1681"/>
      <c r="AI6" s="1681"/>
      <c r="AJ6" s="1681"/>
      <c r="AK6" s="1681"/>
      <c r="AL6" s="1681"/>
      <c r="AM6" s="1681"/>
      <c r="AN6" s="1681"/>
      <c r="AO6" s="1681"/>
      <c r="AP6" s="1681"/>
      <c r="AQ6" s="1681"/>
      <c r="AR6" s="1681"/>
      <c r="AS6" s="1681"/>
      <c r="AT6" s="1681"/>
      <c r="AU6" s="1681"/>
      <c r="AV6" s="1681"/>
      <c r="AW6" s="1681"/>
      <c r="AX6" s="1681"/>
      <c r="AY6" s="1681"/>
      <c r="AZ6" s="1681"/>
      <c r="BA6" s="1681"/>
      <c r="BB6" s="1681"/>
      <c r="BC6" s="1681"/>
      <c r="BD6" s="1681"/>
      <c r="BE6" s="1681"/>
      <c r="BF6" s="1681"/>
      <c r="BG6" s="1681"/>
      <c r="BH6" s="1681"/>
      <c r="BI6" s="1681"/>
      <c r="BJ6" s="1681"/>
      <c r="BK6" s="1681"/>
      <c r="BL6" s="1681"/>
      <c r="BM6" s="1681"/>
      <c r="BN6" s="1681"/>
      <c r="BO6" s="1681"/>
      <c r="BP6" s="1681"/>
      <c r="BQ6" s="1681"/>
      <c r="BR6" s="1681"/>
      <c r="BS6" s="1681"/>
      <c r="BT6" s="1681"/>
      <c r="BU6" s="1681"/>
      <c r="BV6" s="1681"/>
      <c r="BW6" s="1682"/>
      <c r="BX6" s="1682"/>
      <c r="BY6" s="1682"/>
      <c r="BZ6" s="1682"/>
      <c r="CA6" s="1682"/>
      <c r="CB6" s="1682"/>
      <c r="CC6" s="1682"/>
      <c r="CD6" s="1682"/>
      <c r="CE6" s="1672" t="s">
        <v>3473</v>
      </c>
      <c r="CF6" s="1672"/>
      <c r="CG6" s="1672"/>
      <c r="CH6" s="1672"/>
      <c r="CI6" s="1672"/>
      <c r="CJ6" s="1672"/>
      <c r="CK6" s="1672"/>
      <c r="CL6" s="1672"/>
      <c r="CM6" s="1672"/>
      <c r="CN6" s="1672"/>
      <c r="CO6" s="1672"/>
      <c r="CP6" s="1672"/>
      <c r="CQ6" s="1672"/>
      <c r="CR6" s="1672"/>
      <c r="CS6" s="1672"/>
      <c r="CT6" s="1672"/>
      <c r="CU6" s="1672"/>
      <c r="CV6" s="1672"/>
      <c r="CW6" s="1672"/>
      <c r="CX6" s="1672"/>
      <c r="CY6" s="1672"/>
      <c r="CZ6" s="1672"/>
      <c r="DA6" s="1672"/>
      <c r="DB6" s="1672"/>
      <c r="DC6" s="1672"/>
      <c r="DD6" s="1672"/>
      <c r="DE6" s="1672"/>
      <c r="DF6" s="1672"/>
      <c r="DG6" s="1672"/>
      <c r="DH6" s="1672"/>
      <c r="DI6" s="1672"/>
      <c r="DJ6" s="1672"/>
      <c r="DK6" s="1672"/>
      <c r="DL6" s="1672"/>
      <c r="DM6" s="1672"/>
      <c r="DN6" s="1672"/>
      <c r="DO6" s="1672"/>
      <c r="DP6" s="1672"/>
      <c r="DQ6" s="1672"/>
      <c r="DR6" s="1672"/>
      <c r="DS6" s="1672"/>
      <c r="DT6" s="1672"/>
      <c r="DU6" s="1672"/>
      <c r="DV6" s="1672"/>
      <c r="DW6" s="1672"/>
      <c r="DX6" s="1672"/>
      <c r="DY6" s="1672"/>
      <c r="DZ6" s="1672"/>
      <c r="EA6" s="1672"/>
      <c r="EB6" s="1672"/>
      <c r="EC6" s="1672"/>
      <c r="ED6" s="1672"/>
      <c r="EE6" s="1672"/>
      <c r="EF6" s="1672"/>
      <c r="EG6" s="1672"/>
      <c r="EH6" s="1672"/>
      <c r="EI6" s="1672"/>
      <c r="EJ6" s="1672"/>
      <c r="EK6" s="1672"/>
      <c r="EL6" s="1672"/>
      <c r="EM6" s="1673"/>
      <c r="EN6" s="1674" t="s">
        <v>3474</v>
      </c>
      <c r="EO6" s="1675"/>
      <c r="EP6" s="1675"/>
      <c r="EQ6" s="1675"/>
      <c r="ER6" s="1675"/>
      <c r="ES6" s="1675"/>
      <c r="ET6" s="1675"/>
      <c r="EU6" s="1675"/>
      <c r="EV6" s="1675"/>
      <c r="EW6" s="1675"/>
      <c r="EX6" s="1675"/>
      <c r="EY6" s="1675"/>
      <c r="EZ6" s="1675"/>
      <c r="FA6" s="1675"/>
      <c r="FB6" s="1675"/>
      <c r="FC6" s="1675"/>
      <c r="FD6" s="1675"/>
      <c r="FE6" s="1675"/>
      <c r="FF6" s="1675"/>
      <c r="FG6" s="1675"/>
      <c r="FH6" s="1675"/>
      <c r="FI6" s="1675"/>
      <c r="FJ6" s="1675"/>
      <c r="FK6" s="1675"/>
      <c r="FL6" s="1675"/>
      <c r="FM6" s="1675"/>
      <c r="FN6" s="1675"/>
      <c r="FO6" s="1675"/>
      <c r="FP6" s="1675"/>
      <c r="FQ6" s="1675"/>
      <c r="FR6" s="1675"/>
      <c r="FS6" s="1675"/>
      <c r="FT6" s="1675"/>
      <c r="FU6" s="1675"/>
      <c r="FV6" s="1675"/>
      <c r="FW6" s="1675"/>
      <c r="FX6" s="1675"/>
      <c r="FY6" s="1675"/>
      <c r="FZ6" s="1675"/>
      <c r="GA6" s="1675"/>
      <c r="GB6" s="1675"/>
      <c r="GC6" s="1675"/>
      <c r="GD6" s="1675"/>
      <c r="GE6" s="1675"/>
      <c r="GF6" s="1675"/>
      <c r="GG6" s="1675"/>
      <c r="GH6" s="1675"/>
      <c r="GI6" s="1675"/>
      <c r="GJ6" s="1675"/>
      <c r="GK6" s="1675"/>
      <c r="GL6" s="1675"/>
      <c r="GM6" s="1675"/>
      <c r="GN6" s="1675"/>
      <c r="GO6" s="1675"/>
      <c r="GP6" s="1675"/>
      <c r="GQ6" s="1675"/>
      <c r="GR6" s="1675"/>
      <c r="GS6" s="1675"/>
      <c r="GT6" s="1675"/>
      <c r="GU6" s="1675"/>
      <c r="GV6" s="1675"/>
      <c r="GW6" s="1676"/>
    </row>
    <row r="7" spans="2:205" s="691" customFormat="1" ht="24.6" customHeight="1">
      <c r="B7" s="1677" t="s">
        <v>2074</v>
      </c>
      <c r="C7" s="1678"/>
      <c r="D7" s="1678"/>
      <c r="E7" s="1678"/>
      <c r="F7" s="1678"/>
      <c r="G7" s="1678"/>
      <c r="H7" s="1678"/>
      <c r="I7" s="1678"/>
      <c r="J7" s="1678"/>
      <c r="K7" s="1679"/>
      <c r="L7" s="1662" t="s">
        <v>3475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580" t="s">
        <v>955</v>
      </c>
      <c r="BX7" s="1581"/>
      <c r="BY7" s="1581"/>
      <c r="BZ7" s="1581"/>
      <c r="CA7" s="1581"/>
      <c r="CB7" s="1581"/>
      <c r="CC7" s="1581"/>
      <c r="CD7" s="1582"/>
      <c r="CE7" s="1509"/>
      <c r="CF7" s="1509"/>
      <c r="CG7" s="1509"/>
      <c r="CH7" s="1509"/>
      <c r="CI7" s="1509"/>
      <c r="CJ7" s="1509"/>
      <c r="CK7" s="1509"/>
      <c r="CL7" s="1509"/>
      <c r="CM7" s="1509"/>
      <c r="CN7" s="1509"/>
      <c r="CO7" s="1509"/>
      <c r="CP7" s="1509"/>
      <c r="CQ7" s="1509"/>
      <c r="CR7" s="1509"/>
      <c r="CS7" s="1509"/>
      <c r="CT7" s="1509"/>
      <c r="CU7" s="1509"/>
      <c r="CV7" s="1509"/>
      <c r="CW7" s="1509"/>
      <c r="CX7" s="1509"/>
      <c r="CY7" s="1509"/>
      <c r="CZ7" s="1509"/>
      <c r="DA7" s="1509"/>
      <c r="DB7" s="1509"/>
      <c r="DC7" s="1509"/>
      <c r="DD7" s="1509"/>
      <c r="DE7" s="1509"/>
      <c r="DF7" s="1509"/>
      <c r="DG7" s="1509"/>
      <c r="DH7" s="1509"/>
      <c r="DI7" s="1509"/>
      <c r="DJ7" s="1509"/>
      <c r="DK7" s="1509"/>
      <c r="DL7" s="1509"/>
      <c r="DM7" s="1509"/>
      <c r="DN7" s="1509"/>
      <c r="DO7" s="1509"/>
      <c r="DP7" s="1509"/>
      <c r="DQ7" s="1509"/>
      <c r="DR7" s="1509"/>
      <c r="DS7" s="1509"/>
      <c r="DT7" s="1509"/>
      <c r="DU7" s="1509"/>
      <c r="DV7" s="1509"/>
      <c r="DW7" s="1558"/>
      <c r="DX7" s="1558"/>
      <c r="DY7" s="1558"/>
      <c r="DZ7" s="1558"/>
      <c r="EA7" s="1558"/>
      <c r="EB7" s="1558"/>
      <c r="EC7" s="1558"/>
      <c r="ED7" s="1558"/>
      <c r="EE7" s="1558"/>
      <c r="EF7" s="1558"/>
      <c r="EG7" s="1558"/>
      <c r="EH7" s="1509"/>
      <c r="EI7" s="1509"/>
      <c r="EJ7" s="1509"/>
      <c r="EK7" s="1509"/>
      <c r="EL7" s="1509"/>
      <c r="EM7" s="1525"/>
      <c r="EN7" s="711"/>
      <c r="EO7" s="708"/>
      <c r="EP7" s="1509"/>
      <c r="EQ7" s="1509"/>
      <c r="ER7" s="1509"/>
      <c r="ES7" s="1509"/>
      <c r="ET7" s="1509"/>
      <c r="EU7" s="1509"/>
      <c r="EV7" s="1509"/>
      <c r="EW7" s="1509"/>
      <c r="EX7" s="1509"/>
      <c r="EY7" s="1509"/>
      <c r="EZ7" s="1509"/>
      <c r="FA7" s="1509"/>
      <c r="FB7" s="1509"/>
      <c r="FC7" s="1509"/>
      <c r="FD7" s="1509"/>
      <c r="FE7" s="1509"/>
      <c r="FF7" s="1509"/>
      <c r="FG7" s="1509"/>
      <c r="FH7" s="1509"/>
      <c r="FI7" s="1509"/>
      <c r="FJ7" s="1509"/>
      <c r="FK7" s="1509"/>
      <c r="FL7" s="1516"/>
      <c r="FM7" s="1516"/>
      <c r="FN7" s="1516"/>
      <c r="FO7" s="1516"/>
      <c r="FP7" s="1516"/>
      <c r="FQ7" s="1516"/>
      <c r="FR7" s="1516"/>
      <c r="FS7" s="1516"/>
      <c r="FT7" s="1516"/>
      <c r="FU7" s="1516"/>
      <c r="FV7" s="1516"/>
      <c r="FW7" s="1556"/>
      <c r="FX7" s="1556"/>
      <c r="FY7" s="1556"/>
      <c r="FZ7" s="1556"/>
      <c r="GA7" s="1556"/>
      <c r="GB7" s="1556"/>
      <c r="GC7" s="1556"/>
      <c r="GD7" s="1556"/>
      <c r="GE7" s="1556"/>
      <c r="GF7" s="1556"/>
      <c r="GG7" s="1556"/>
      <c r="GH7" s="1556"/>
      <c r="GI7" s="1556"/>
      <c r="GJ7" s="1556"/>
      <c r="GK7" s="1556"/>
      <c r="GL7" s="1556"/>
      <c r="GM7" s="1556"/>
      <c r="GN7" s="1556"/>
      <c r="GO7" s="1556"/>
      <c r="GP7" s="1556"/>
      <c r="GQ7" s="1556"/>
      <c r="GR7" s="1556"/>
      <c r="GS7" s="1556"/>
      <c r="GT7" s="1556"/>
      <c r="GU7" s="1556"/>
      <c r="GV7" s="1556"/>
      <c r="GW7" s="1557"/>
    </row>
    <row r="8" spans="2:205" ht="24.6" customHeight="1">
      <c r="B8" s="1677" t="s">
        <v>2917</v>
      </c>
      <c r="C8" s="1678"/>
      <c r="D8" s="1678"/>
      <c r="E8" s="1678"/>
      <c r="F8" s="1678"/>
      <c r="G8" s="1678"/>
      <c r="H8" s="1678"/>
      <c r="I8" s="1678"/>
      <c r="J8" s="1678"/>
      <c r="K8" s="1679"/>
      <c r="L8" s="1662" t="s">
        <v>3476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580" t="s">
        <v>973</v>
      </c>
      <c r="BX8" s="1581"/>
      <c r="BY8" s="1581"/>
      <c r="BZ8" s="1581"/>
      <c r="CA8" s="1581"/>
      <c r="CB8" s="1581"/>
      <c r="CC8" s="1581"/>
      <c r="CD8" s="1582"/>
      <c r="CE8" s="1509" t="str">
        <f>MID(SUVAHAVUJ!AF150,1,1)</f>
        <v xml:space="preserve"> </v>
      </c>
      <c r="CF8" s="1509"/>
      <c r="CG8" s="1509"/>
      <c r="CH8" s="1509"/>
      <c r="CI8" s="1509"/>
      <c r="CJ8" s="1509" t="str">
        <f>MID(SUVAHAVUJ!AF150,2,1)</f>
        <v xml:space="preserve"> </v>
      </c>
      <c r="CK8" s="1509"/>
      <c r="CL8" s="1509"/>
      <c r="CM8" s="1509"/>
      <c r="CN8" s="1509"/>
      <c r="CO8" s="1509"/>
      <c r="CP8" s="1509" t="str">
        <f>MID(SUVAHAVUJ!AF150,3,1)</f>
        <v xml:space="preserve"> </v>
      </c>
      <c r="CQ8" s="1509"/>
      <c r="CR8" s="1509"/>
      <c r="CS8" s="1509"/>
      <c r="CT8" s="1509"/>
      <c r="CU8" s="1509" t="str">
        <f>MID(SUVAHAVUJ!AF150,4,1)</f>
        <v xml:space="preserve"> </v>
      </c>
      <c r="CV8" s="1509"/>
      <c r="CW8" s="1509"/>
      <c r="CX8" s="1509"/>
      <c r="CY8" s="1509"/>
      <c r="CZ8" s="1509"/>
      <c r="DA8" s="1509" t="str">
        <f>MID(SUVAHAVUJ!AF150,5,1)</f>
        <v xml:space="preserve"> </v>
      </c>
      <c r="DB8" s="1509"/>
      <c r="DC8" s="1509"/>
      <c r="DD8" s="1509"/>
      <c r="DE8" s="1509"/>
      <c r="DF8" s="1509" t="str">
        <f>MID(SUVAHAVUJ!AF150,6,1)</f>
        <v xml:space="preserve"> </v>
      </c>
      <c r="DG8" s="1509"/>
      <c r="DH8" s="1509"/>
      <c r="DI8" s="1509"/>
      <c r="DJ8" s="1509"/>
      <c r="DK8" s="1509"/>
      <c r="DL8" s="1509" t="str">
        <f>MID(SUVAHAVUJ!AF150,7,1)</f>
        <v xml:space="preserve"> </v>
      </c>
      <c r="DM8" s="1509"/>
      <c r="DN8" s="1509"/>
      <c r="DO8" s="1509"/>
      <c r="DP8" s="1509"/>
      <c r="DQ8" s="1509"/>
      <c r="DR8" s="1509" t="str">
        <f>MID(SUVAHAVUJ!AF150,8,1)</f>
        <v xml:space="preserve"> </v>
      </c>
      <c r="DS8" s="1509"/>
      <c r="DT8" s="1509"/>
      <c r="DU8" s="1509"/>
      <c r="DV8" s="1509"/>
      <c r="DW8" s="1558" t="str">
        <f>MID(SUVAHAVUJ!AF150,9,1)</f>
        <v xml:space="preserve"> </v>
      </c>
      <c r="DX8" s="1558"/>
      <c r="DY8" s="1558"/>
      <c r="DZ8" s="1558"/>
      <c r="EA8" s="1558"/>
      <c r="EB8" s="1558"/>
      <c r="EC8" s="1558" t="str">
        <f>MID(SUVAHAVUJ!AF150,10,1)</f>
        <v xml:space="preserve"> </v>
      </c>
      <c r="ED8" s="1558"/>
      <c r="EE8" s="1558"/>
      <c r="EF8" s="1558"/>
      <c r="EG8" s="1558"/>
      <c r="EH8" s="1509" t="str">
        <f>MID(SUVAHAVUJ!AF150,11,1)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MID(SUVAHAVUJ!AG150,1,1)</f>
        <v xml:space="preserve"> </v>
      </c>
      <c r="EQ8" s="1509"/>
      <c r="ER8" s="1509"/>
      <c r="ES8" s="1509"/>
      <c r="ET8" s="1509"/>
      <c r="EU8" s="1509"/>
      <c r="EV8" s="1509" t="str">
        <f>MID(SUVAHAVUJ!AG150,2,1)</f>
        <v xml:space="preserve"> </v>
      </c>
      <c r="EW8" s="1509"/>
      <c r="EX8" s="1509"/>
      <c r="EY8" s="1509"/>
      <c r="EZ8" s="1509"/>
      <c r="FA8" s="1509" t="str">
        <f>MID(SUVAHAVUJ!AG150,3,1)</f>
        <v xml:space="preserve"> </v>
      </c>
      <c r="FB8" s="1509"/>
      <c r="FC8" s="1509"/>
      <c r="FD8" s="1509"/>
      <c r="FE8" s="1509"/>
      <c r="FF8" s="1509"/>
      <c r="FG8" s="1509" t="str">
        <f>MID(SUVAHAVUJ!AG150,4,1)</f>
        <v xml:space="preserve"> </v>
      </c>
      <c r="FH8" s="1509"/>
      <c r="FI8" s="1509"/>
      <c r="FJ8" s="1509"/>
      <c r="FK8" s="1509"/>
      <c r="FL8" s="1516" t="str">
        <f>MID(SUVAHAVUJ!AG150,5,1)</f>
        <v xml:space="preserve"> </v>
      </c>
      <c r="FM8" s="1516"/>
      <c r="FN8" s="1516"/>
      <c r="FO8" s="1516"/>
      <c r="FP8" s="1516"/>
      <c r="FQ8" s="1516"/>
      <c r="FR8" s="1516" t="str">
        <f>MID(SUVAHAVUJ!AG150,6,1)</f>
        <v xml:space="preserve"> </v>
      </c>
      <c r="FS8" s="1516"/>
      <c r="FT8" s="1516"/>
      <c r="FU8" s="1516"/>
      <c r="FV8" s="1516"/>
      <c r="FW8" s="1556" t="str">
        <f>MID(SUVAHAVUJ!AG150,7,1)</f>
        <v xml:space="preserve"> </v>
      </c>
      <c r="FX8" s="1556"/>
      <c r="FY8" s="1556"/>
      <c r="FZ8" s="1556"/>
      <c r="GA8" s="1556"/>
      <c r="GB8" s="1556"/>
      <c r="GC8" s="1556" t="str">
        <f>MID(SUVAHAVUJ!AG150,8,1)</f>
        <v xml:space="preserve"> </v>
      </c>
      <c r="GD8" s="1556"/>
      <c r="GE8" s="1556"/>
      <c r="GF8" s="1556"/>
      <c r="GG8" s="1556"/>
      <c r="GH8" s="1556" t="str">
        <f>MID(SUVAHAVUJ!AG150,9,1)</f>
        <v xml:space="preserve"> </v>
      </c>
      <c r="GI8" s="1556"/>
      <c r="GJ8" s="1556"/>
      <c r="GK8" s="1556"/>
      <c r="GL8" s="1556"/>
      <c r="GM8" s="1556"/>
      <c r="GN8" s="1556" t="str">
        <f>MID(SUVAHAVUJ!AG150,10,1)</f>
        <v xml:space="preserve"> </v>
      </c>
      <c r="GO8" s="1556"/>
      <c r="GP8" s="1556"/>
      <c r="GQ8" s="1556"/>
      <c r="GR8" s="1556"/>
      <c r="GS8" s="1556" t="str">
        <f>MID(SUVAHAVUJ!AG150,11,1)</f>
        <v>0</v>
      </c>
      <c r="GT8" s="1556"/>
      <c r="GU8" s="1556"/>
      <c r="GV8" s="1556"/>
      <c r="GW8" s="1557"/>
    </row>
    <row r="9" spans="2:205" ht="24.6" customHeight="1">
      <c r="B9" s="1684" t="s">
        <v>2921</v>
      </c>
      <c r="C9" s="1685"/>
      <c r="D9" s="1685"/>
      <c r="E9" s="1685"/>
      <c r="F9" s="1685"/>
      <c r="G9" s="1685"/>
      <c r="H9" s="1685"/>
      <c r="I9" s="1685"/>
      <c r="J9" s="1685"/>
      <c r="K9" s="1686"/>
      <c r="L9" s="1660" t="s">
        <v>2452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572" t="s">
        <v>991</v>
      </c>
      <c r="BX9" s="1573"/>
      <c r="BY9" s="1573"/>
      <c r="BZ9" s="1573"/>
      <c r="CA9" s="1573"/>
      <c r="CB9" s="1573"/>
      <c r="CC9" s="1573"/>
      <c r="CD9" s="1574"/>
      <c r="CE9" s="1509" t="str">
        <f>MID(SUVAHAVUJ!AF151,1,1)</f>
        <v xml:space="preserve"> </v>
      </c>
      <c r="CF9" s="1509"/>
      <c r="CG9" s="1509"/>
      <c r="CH9" s="1509"/>
      <c r="CI9" s="1509"/>
      <c r="CJ9" s="1509" t="str">
        <f>MID(SUVAHAVUJ!AF151,2,1)</f>
        <v xml:space="preserve"> </v>
      </c>
      <c r="CK9" s="1509"/>
      <c r="CL9" s="1509"/>
      <c r="CM9" s="1509"/>
      <c r="CN9" s="1509"/>
      <c r="CO9" s="1509"/>
      <c r="CP9" s="1509" t="str">
        <f>MID(SUVAHAVUJ!AF151,3,1)</f>
        <v xml:space="preserve"> </v>
      </c>
      <c r="CQ9" s="1509"/>
      <c r="CR9" s="1509"/>
      <c r="CS9" s="1509"/>
      <c r="CT9" s="1509"/>
      <c r="CU9" s="1509" t="str">
        <f>MID(SUVAHAVUJ!AF151,4,1)</f>
        <v xml:space="preserve"> </v>
      </c>
      <c r="CV9" s="1509"/>
      <c r="CW9" s="1509"/>
      <c r="CX9" s="1509"/>
      <c r="CY9" s="1509"/>
      <c r="CZ9" s="1509"/>
      <c r="DA9" s="1509" t="str">
        <f>MID(SUVAHAVUJ!AF151,5,1)</f>
        <v xml:space="preserve"> </v>
      </c>
      <c r="DB9" s="1509"/>
      <c r="DC9" s="1509"/>
      <c r="DD9" s="1509"/>
      <c r="DE9" s="1509"/>
      <c r="DF9" s="1509" t="str">
        <f>MID(SUVAHAVUJ!AF151,6,1)</f>
        <v xml:space="preserve"> </v>
      </c>
      <c r="DG9" s="1509"/>
      <c r="DH9" s="1509"/>
      <c r="DI9" s="1509"/>
      <c r="DJ9" s="1509"/>
      <c r="DK9" s="1509"/>
      <c r="DL9" s="1509" t="str">
        <f>MID(SUVAHAVUJ!AF151,7,1)</f>
        <v xml:space="preserve"> </v>
      </c>
      <c r="DM9" s="1509"/>
      <c r="DN9" s="1509"/>
      <c r="DO9" s="1509"/>
      <c r="DP9" s="1509"/>
      <c r="DQ9" s="1509"/>
      <c r="DR9" s="1509" t="str">
        <f>MID(SUVAHAVUJ!AF151,8,1)</f>
        <v xml:space="preserve"> </v>
      </c>
      <c r="DS9" s="1509"/>
      <c r="DT9" s="1509"/>
      <c r="DU9" s="1509"/>
      <c r="DV9" s="1509"/>
      <c r="DW9" s="1558" t="str">
        <f>MID(SUVAHAVUJ!AF151,9,1)</f>
        <v xml:space="preserve"> </v>
      </c>
      <c r="DX9" s="1558"/>
      <c r="DY9" s="1558"/>
      <c r="DZ9" s="1558"/>
      <c r="EA9" s="1558"/>
      <c r="EB9" s="1558"/>
      <c r="EC9" s="1558" t="str">
        <f>MID(SUVAHAVUJ!AF151,10,1)</f>
        <v xml:space="preserve"> </v>
      </c>
      <c r="ED9" s="1558"/>
      <c r="EE9" s="1558"/>
      <c r="EF9" s="1558"/>
      <c r="EG9" s="1558"/>
      <c r="EH9" s="1509" t="str">
        <f>MID(SUVAHAVUJ!AF151,11,1)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MID(SUVAHAVUJ!AG151,1,1)</f>
        <v xml:space="preserve"> </v>
      </c>
      <c r="EQ9" s="1509"/>
      <c r="ER9" s="1509"/>
      <c r="ES9" s="1509"/>
      <c r="ET9" s="1509"/>
      <c r="EU9" s="1509"/>
      <c r="EV9" s="1509" t="str">
        <f>MID(SUVAHAVUJ!AG151,2,1)</f>
        <v xml:space="preserve"> </v>
      </c>
      <c r="EW9" s="1509"/>
      <c r="EX9" s="1509"/>
      <c r="EY9" s="1509"/>
      <c r="EZ9" s="1509"/>
      <c r="FA9" s="1509" t="str">
        <f>MID(SUVAHAVUJ!AG151,3,1)</f>
        <v xml:space="preserve"> </v>
      </c>
      <c r="FB9" s="1509"/>
      <c r="FC9" s="1509"/>
      <c r="FD9" s="1509"/>
      <c r="FE9" s="1509"/>
      <c r="FF9" s="1509"/>
      <c r="FG9" s="1509" t="str">
        <f>MID(SUVAHAVUJ!AG151,4,1)</f>
        <v xml:space="preserve"> </v>
      </c>
      <c r="FH9" s="1509"/>
      <c r="FI9" s="1509"/>
      <c r="FJ9" s="1509"/>
      <c r="FK9" s="1509"/>
      <c r="FL9" s="1516" t="str">
        <f>MID(SUVAHAVUJ!AG151,5,1)</f>
        <v xml:space="preserve"> </v>
      </c>
      <c r="FM9" s="1516"/>
      <c r="FN9" s="1516"/>
      <c r="FO9" s="1516"/>
      <c r="FP9" s="1516"/>
      <c r="FQ9" s="1516"/>
      <c r="FR9" s="1516" t="str">
        <f>MID(SUVAHAVUJ!AG151,6,1)</f>
        <v xml:space="preserve"> </v>
      </c>
      <c r="FS9" s="1516"/>
      <c r="FT9" s="1516"/>
      <c r="FU9" s="1516"/>
      <c r="FV9" s="1516"/>
      <c r="FW9" s="1556" t="str">
        <f>MID(SUVAHAVUJ!AG151,7,1)</f>
        <v xml:space="preserve"> </v>
      </c>
      <c r="FX9" s="1556"/>
      <c r="FY9" s="1556"/>
      <c r="FZ9" s="1556"/>
      <c r="GA9" s="1556"/>
      <c r="GB9" s="1556"/>
      <c r="GC9" s="1556" t="str">
        <f>MID(SUVAHAVUJ!AG151,8,1)</f>
        <v xml:space="preserve"> </v>
      </c>
      <c r="GD9" s="1556"/>
      <c r="GE9" s="1556"/>
      <c r="GF9" s="1556"/>
      <c r="GG9" s="1556"/>
      <c r="GH9" s="1556" t="str">
        <f>MID(SUVAHAVUJ!AG151,9,1)</f>
        <v xml:space="preserve"> </v>
      </c>
      <c r="GI9" s="1556"/>
      <c r="GJ9" s="1556"/>
      <c r="GK9" s="1556"/>
      <c r="GL9" s="1556"/>
      <c r="GM9" s="1556"/>
      <c r="GN9" s="1556" t="str">
        <f>MID(SUVAHAVUJ!AG151,10,1)</f>
        <v xml:space="preserve"> </v>
      </c>
      <c r="GO9" s="1556"/>
      <c r="GP9" s="1556"/>
      <c r="GQ9" s="1556"/>
      <c r="GR9" s="1556"/>
      <c r="GS9" s="1556" t="str">
        <f>MID(SUVAHAVUJ!AG151,11,1)</f>
        <v>0</v>
      </c>
      <c r="GT9" s="1556"/>
      <c r="GU9" s="1556"/>
      <c r="GV9" s="1556"/>
      <c r="GW9" s="1557"/>
    </row>
    <row r="10" spans="2:205" ht="24.6" customHeight="1">
      <c r="B10" s="1684" t="s">
        <v>3493</v>
      </c>
      <c r="C10" s="1685"/>
      <c r="D10" s="1685"/>
      <c r="E10" s="1685"/>
      <c r="F10" s="1685"/>
      <c r="G10" s="1685"/>
      <c r="H10" s="1685"/>
      <c r="I10" s="1685"/>
      <c r="J10" s="1685"/>
      <c r="K10" s="1686"/>
      <c r="L10" s="1660" t="s">
        <v>2925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572" t="s">
        <v>997</v>
      </c>
      <c r="BX10" s="1573"/>
      <c r="BY10" s="1573"/>
      <c r="BZ10" s="1573"/>
      <c r="CA10" s="1573"/>
      <c r="CB10" s="1573"/>
      <c r="CC10" s="1573"/>
      <c r="CD10" s="1574"/>
      <c r="CE10" s="1509" t="str">
        <f>MID(SUVAHAVUJ!AF152,1,1)</f>
        <v xml:space="preserve"> </v>
      </c>
      <c r="CF10" s="1509"/>
      <c r="CG10" s="1509"/>
      <c r="CH10" s="1509"/>
      <c r="CI10" s="1509"/>
      <c r="CJ10" s="1509" t="str">
        <f>MID(SUVAHAVUJ!AF152,2,1)</f>
        <v xml:space="preserve"> </v>
      </c>
      <c r="CK10" s="1509"/>
      <c r="CL10" s="1509"/>
      <c r="CM10" s="1509"/>
      <c r="CN10" s="1509"/>
      <c r="CO10" s="1509"/>
      <c r="CP10" s="1509" t="str">
        <f>MID(SUVAHAVUJ!AF152,3,1)</f>
        <v xml:space="preserve"> </v>
      </c>
      <c r="CQ10" s="1509"/>
      <c r="CR10" s="1509"/>
      <c r="CS10" s="1509"/>
      <c r="CT10" s="1509"/>
      <c r="CU10" s="1509" t="str">
        <f>MID(SUVAHAVUJ!AF152,4,1)</f>
        <v xml:space="preserve"> </v>
      </c>
      <c r="CV10" s="1509"/>
      <c r="CW10" s="1509"/>
      <c r="CX10" s="1509"/>
      <c r="CY10" s="1509"/>
      <c r="CZ10" s="1509"/>
      <c r="DA10" s="1509" t="str">
        <f>MID(SUVAHAVUJ!AF152,5,1)</f>
        <v xml:space="preserve"> </v>
      </c>
      <c r="DB10" s="1509"/>
      <c r="DC10" s="1509"/>
      <c r="DD10" s="1509"/>
      <c r="DE10" s="1509"/>
      <c r="DF10" s="1509" t="str">
        <f>MID(SUVAHAVUJ!AF152,6,1)</f>
        <v xml:space="preserve"> </v>
      </c>
      <c r="DG10" s="1509"/>
      <c r="DH10" s="1509"/>
      <c r="DI10" s="1509"/>
      <c r="DJ10" s="1509"/>
      <c r="DK10" s="1509"/>
      <c r="DL10" s="1509" t="str">
        <f>MID(SUVAHAVUJ!AF152,7,1)</f>
        <v xml:space="preserve"> </v>
      </c>
      <c r="DM10" s="1509"/>
      <c r="DN10" s="1509"/>
      <c r="DO10" s="1509"/>
      <c r="DP10" s="1509"/>
      <c r="DQ10" s="1509"/>
      <c r="DR10" s="1509" t="str">
        <f>MID(SUVAHAVUJ!AF152,8,1)</f>
        <v xml:space="preserve"> </v>
      </c>
      <c r="DS10" s="1509"/>
      <c r="DT10" s="1509"/>
      <c r="DU10" s="1509"/>
      <c r="DV10" s="1509"/>
      <c r="DW10" s="1558" t="str">
        <f>MID(SUVAHAVUJ!AF152,9,1)</f>
        <v xml:space="preserve"> </v>
      </c>
      <c r="DX10" s="1558"/>
      <c r="DY10" s="1558"/>
      <c r="DZ10" s="1558"/>
      <c r="EA10" s="1558"/>
      <c r="EB10" s="1558"/>
      <c r="EC10" s="1558" t="str">
        <f>MID(SUVAHAVUJ!AF152,10,1)</f>
        <v xml:space="preserve"> </v>
      </c>
      <c r="ED10" s="1558"/>
      <c r="EE10" s="1558"/>
      <c r="EF10" s="1558"/>
      <c r="EG10" s="1558"/>
      <c r="EH10" s="1509" t="str">
        <f>MID(SUVAHAVUJ!AF152,11,1)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MID(SUVAHAVUJ!AG152,1,1)</f>
        <v xml:space="preserve"> </v>
      </c>
      <c r="EQ10" s="1509"/>
      <c r="ER10" s="1509"/>
      <c r="ES10" s="1509"/>
      <c r="ET10" s="1509"/>
      <c r="EU10" s="1509"/>
      <c r="EV10" s="1509" t="str">
        <f>MID(SUVAHAVUJ!AG152,2,1)</f>
        <v xml:space="preserve"> </v>
      </c>
      <c r="EW10" s="1509"/>
      <c r="EX10" s="1509"/>
      <c r="EY10" s="1509"/>
      <c r="EZ10" s="1509"/>
      <c r="FA10" s="1509" t="str">
        <f>MID(SUVAHAVUJ!AG152,3,1)</f>
        <v xml:space="preserve"> </v>
      </c>
      <c r="FB10" s="1509"/>
      <c r="FC10" s="1509"/>
      <c r="FD10" s="1509"/>
      <c r="FE10" s="1509"/>
      <c r="FF10" s="1509"/>
      <c r="FG10" s="1509" t="str">
        <f>MID(SUVAHAVUJ!AG152,4,1)</f>
        <v xml:space="preserve"> </v>
      </c>
      <c r="FH10" s="1509"/>
      <c r="FI10" s="1509"/>
      <c r="FJ10" s="1509"/>
      <c r="FK10" s="1509"/>
      <c r="FL10" s="1516" t="str">
        <f>MID(SUVAHAVUJ!AG152,5,1)</f>
        <v xml:space="preserve"> </v>
      </c>
      <c r="FM10" s="1516"/>
      <c r="FN10" s="1516"/>
      <c r="FO10" s="1516"/>
      <c r="FP10" s="1516"/>
      <c r="FQ10" s="1516"/>
      <c r="FR10" s="1516" t="str">
        <f>MID(SUVAHAVUJ!AG152,6,1)</f>
        <v xml:space="preserve"> </v>
      </c>
      <c r="FS10" s="1516"/>
      <c r="FT10" s="1516"/>
      <c r="FU10" s="1516"/>
      <c r="FV10" s="1516"/>
      <c r="FW10" s="1556" t="str">
        <f>MID(SUVAHAVUJ!AG152,7,1)</f>
        <v xml:space="preserve"> </v>
      </c>
      <c r="FX10" s="1556"/>
      <c r="FY10" s="1556"/>
      <c r="FZ10" s="1556"/>
      <c r="GA10" s="1556"/>
      <c r="GB10" s="1556"/>
      <c r="GC10" s="1556" t="str">
        <f>MID(SUVAHAVUJ!AG152,8,1)</f>
        <v xml:space="preserve"> </v>
      </c>
      <c r="GD10" s="1556"/>
      <c r="GE10" s="1556"/>
      <c r="GF10" s="1556"/>
      <c r="GG10" s="1556"/>
      <c r="GH10" s="1556" t="str">
        <f>MID(SUVAHAVUJ!AG152,9,1)</f>
        <v xml:space="preserve"> </v>
      </c>
      <c r="GI10" s="1556"/>
      <c r="GJ10" s="1556"/>
      <c r="GK10" s="1556"/>
      <c r="GL10" s="1556"/>
      <c r="GM10" s="1556"/>
      <c r="GN10" s="1556" t="str">
        <f>MID(SUVAHAVUJ!AG152,10,1)</f>
        <v xml:space="preserve"> </v>
      </c>
      <c r="GO10" s="1556"/>
      <c r="GP10" s="1556"/>
      <c r="GQ10" s="1556"/>
      <c r="GR10" s="1556"/>
      <c r="GS10" s="1556" t="str">
        <f>MID(SUVAHAVUJ!AG152,11,1)</f>
        <v>0</v>
      </c>
      <c r="GT10" s="1556"/>
      <c r="GU10" s="1556"/>
      <c r="GV10" s="1556"/>
      <c r="GW10" s="1557"/>
    </row>
    <row r="11" spans="2:205" ht="24.6" customHeight="1">
      <c r="B11" s="1684" t="s">
        <v>2928</v>
      </c>
      <c r="C11" s="1685"/>
      <c r="D11" s="1685"/>
      <c r="E11" s="1685"/>
      <c r="F11" s="1685"/>
      <c r="G11" s="1685"/>
      <c r="H11" s="1685"/>
      <c r="I11" s="1685"/>
      <c r="J11" s="1685"/>
      <c r="K11" s="1686"/>
      <c r="L11" s="1660" t="s">
        <v>2929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572" t="s">
        <v>1007</v>
      </c>
      <c r="BX11" s="1573"/>
      <c r="BY11" s="1573"/>
      <c r="BZ11" s="1573"/>
      <c r="CA11" s="1573"/>
      <c r="CB11" s="1573"/>
      <c r="CC11" s="1573"/>
      <c r="CD11" s="1574"/>
      <c r="CE11" s="1509" t="str">
        <f>MID(SUVAHAVUJ!AF153,1,1)</f>
        <v xml:space="preserve"> </v>
      </c>
      <c r="CF11" s="1509"/>
      <c r="CG11" s="1509"/>
      <c r="CH11" s="1509"/>
      <c r="CI11" s="1509"/>
      <c r="CJ11" s="1509" t="str">
        <f>MID(SUVAHAVUJ!AF153,2,1)</f>
        <v xml:space="preserve"> </v>
      </c>
      <c r="CK11" s="1509"/>
      <c r="CL11" s="1509"/>
      <c r="CM11" s="1509"/>
      <c r="CN11" s="1509"/>
      <c r="CO11" s="1509"/>
      <c r="CP11" s="1509" t="str">
        <f>MID(SUVAHAVUJ!AF153,3,1)</f>
        <v xml:space="preserve"> </v>
      </c>
      <c r="CQ11" s="1509"/>
      <c r="CR11" s="1509"/>
      <c r="CS11" s="1509"/>
      <c r="CT11" s="1509"/>
      <c r="CU11" s="1509" t="str">
        <f>MID(SUVAHAVUJ!AF153,4,1)</f>
        <v xml:space="preserve"> </v>
      </c>
      <c r="CV11" s="1509"/>
      <c r="CW11" s="1509"/>
      <c r="CX11" s="1509"/>
      <c r="CY11" s="1509"/>
      <c r="CZ11" s="1509"/>
      <c r="DA11" s="1509" t="str">
        <f>MID(SUVAHAVUJ!AF153,5,1)</f>
        <v xml:space="preserve"> </v>
      </c>
      <c r="DB11" s="1509"/>
      <c r="DC11" s="1509"/>
      <c r="DD11" s="1509"/>
      <c r="DE11" s="1509"/>
      <c r="DF11" s="1509" t="str">
        <f>MID(SUVAHAVUJ!AF153,6,1)</f>
        <v xml:space="preserve"> </v>
      </c>
      <c r="DG11" s="1509"/>
      <c r="DH11" s="1509"/>
      <c r="DI11" s="1509"/>
      <c r="DJ11" s="1509"/>
      <c r="DK11" s="1509"/>
      <c r="DL11" s="1509" t="str">
        <f>MID(SUVAHAVUJ!AF153,7,1)</f>
        <v xml:space="preserve"> </v>
      </c>
      <c r="DM11" s="1509"/>
      <c r="DN11" s="1509"/>
      <c r="DO11" s="1509"/>
      <c r="DP11" s="1509"/>
      <c r="DQ11" s="1509"/>
      <c r="DR11" s="1509" t="str">
        <f>MID(SUVAHAVUJ!AF153,8,1)</f>
        <v xml:space="preserve"> </v>
      </c>
      <c r="DS11" s="1509"/>
      <c r="DT11" s="1509"/>
      <c r="DU11" s="1509"/>
      <c r="DV11" s="1509"/>
      <c r="DW11" s="1558" t="str">
        <f>MID(SUVAHAVUJ!AF153,9,1)</f>
        <v xml:space="preserve"> </v>
      </c>
      <c r="DX11" s="1558"/>
      <c r="DY11" s="1558"/>
      <c r="DZ11" s="1558"/>
      <c r="EA11" s="1558"/>
      <c r="EB11" s="1558"/>
      <c r="EC11" s="1558" t="str">
        <f>MID(SUVAHAVUJ!AF153,10,1)</f>
        <v xml:space="preserve"> </v>
      </c>
      <c r="ED11" s="1558"/>
      <c r="EE11" s="1558"/>
      <c r="EF11" s="1558"/>
      <c r="EG11" s="1558"/>
      <c r="EH11" s="1509" t="str">
        <f>MID(SUVAHAVUJ!AF153,11,1)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MID(SUVAHAVUJ!AG153,1,1)</f>
        <v xml:space="preserve"> </v>
      </c>
      <c r="EQ11" s="1509"/>
      <c r="ER11" s="1509"/>
      <c r="ES11" s="1509"/>
      <c r="ET11" s="1509"/>
      <c r="EU11" s="1509"/>
      <c r="EV11" s="1509" t="str">
        <f>MID(SUVAHAVUJ!AG153,2,1)</f>
        <v xml:space="preserve"> </v>
      </c>
      <c r="EW11" s="1509"/>
      <c r="EX11" s="1509"/>
      <c r="EY11" s="1509"/>
      <c r="EZ11" s="1509"/>
      <c r="FA11" s="1509" t="str">
        <f>MID(SUVAHAVUJ!AG153,3,1)</f>
        <v xml:space="preserve"> </v>
      </c>
      <c r="FB11" s="1509"/>
      <c r="FC11" s="1509"/>
      <c r="FD11" s="1509"/>
      <c r="FE11" s="1509"/>
      <c r="FF11" s="1509"/>
      <c r="FG11" s="1509" t="str">
        <f>MID(SUVAHAVUJ!AG153,4,1)</f>
        <v xml:space="preserve"> </v>
      </c>
      <c r="FH11" s="1509"/>
      <c r="FI11" s="1509"/>
      <c r="FJ11" s="1509"/>
      <c r="FK11" s="1509"/>
      <c r="FL11" s="1516" t="str">
        <f>MID(SUVAHAVUJ!AG153,5,1)</f>
        <v xml:space="preserve"> </v>
      </c>
      <c r="FM11" s="1516"/>
      <c r="FN11" s="1516"/>
      <c r="FO11" s="1516"/>
      <c r="FP11" s="1516"/>
      <c r="FQ11" s="1516"/>
      <c r="FR11" s="1516" t="str">
        <f>MID(SUVAHAVUJ!AG153,6,1)</f>
        <v xml:space="preserve"> </v>
      </c>
      <c r="FS11" s="1516"/>
      <c r="FT11" s="1516"/>
      <c r="FU11" s="1516"/>
      <c r="FV11" s="1516"/>
      <c r="FW11" s="1556" t="str">
        <f>MID(SUVAHAVUJ!AG153,7,1)</f>
        <v xml:space="preserve"> </v>
      </c>
      <c r="FX11" s="1556"/>
      <c r="FY11" s="1556"/>
      <c r="FZ11" s="1556"/>
      <c r="GA11" s="1556"/>
      <c r="GB11" s="1556"/>
      <c r="GC11" s="1556" t="str">
        <f>MID(SUVAHAVUJ!AG153,8,1)</f>
        <v xml:space="preserve"> </v>
      </c>
      <c r="GD11" s="1556"/>
      <c r="GE11" s="1556"/>
      <c r="GF11" s="1556"/>
      <c r="GG11" s="1556"/>
      <c r="GH11" s="1556" t="str">
        <f>MID(SUVAHAVUJ!AG153,9,1)</f>
        <v xml:space="preserve"> </v>
      </c>
      <c r="GI11" s="1556"/>
      <c r="GJ11" s="1556"/>
      <c r="GK11" s="1556"/>
      <c r="GL11" s="1556"/>
      <c r="GM11" s="1556"/>
      <c r="GN11" s="1556" t="str">
        <f>MID(SUVAHAVUJ!AG153,10,1)</f>
        <v xml:space="preserve"> </v>
      </c>
      <c r="GO11" s="1556"/>
      <c r="GP11" s="1556"/>
      <c r="GQ11" s="1556"/>
      <c r="GR11" s="1556"/>
      <c r="GS11" s="1556" t="str">
        <f>MID(SUVAHAVUJ!AG153,11,1)</f>
        <v>0</v>
      </c>
      <c r="GT11" s="1556"/>
      <c r="GU11" s="1556"/>
      <c r="GV11" s="1556"/>
      <c r="GW11" s="1557"/>
    </row>
    <row r="12" spans="2:205" ht="24.6" customHeight="1">
      <c r="B12" s="1684" t="s">
        <v>2932</v>
      </c>
      <c r="C12" s="1685"/>
      <c r="D12" s="1685"/>
      <c r="E12" s="1685"/>
      <c r="F12" s="1685"/>
      <c r="G12" s="1685"/>
      <c r="H12" s="1685"/>
      <c r="I12" s="1685"/>
      <c r="J12" s="1685"/>
      <c r="K12" s="1686"/>
      <c r="L12" s="1660" t="s">
        <v>3477</v>
      </c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661"/>
      <c r="AO12" s="1661"/>
      <c r="AP12" s="1661"/>
      <c r="AQ12" s="1661"/>
      <c r="AR12" s="1661"/>
      <c r="AS12" s="1661"/>
      <c r="AT12" s="1661"/>
      <c r="AU12" s="1661"/>
      <c r="AV12" s="1661"/>
      <c r="AW12" s="1661"/>
      <c r="AX12" s="1661"/>
      <c r="AY12" s="1661"/>
      <c r="AZ12" s="1661"/>
      <c r="BA12" s="1661"/>
      <c r="BB12" s="1661"/>
      <c r="BC12" s="1661"/>
      <c r="BD12" s="1661"/>
      <c r="BE12" s="1661"/>
      <c r="BF12" s="1661"/>
      <c r="BG12" s="1661"/>
      <c r="BH12" s="1661"/>
      <c r="BI12" s="1661"/>
      <c r="BJ12" s="1661"/>
      <c r="BK12" s="1661"/>
      <c r="BL12" s="1661"/>
      <c r="BM12" s="1661"/>
      <c r="BN12" s="1661"/>
      <c r="BO12" s="1661"/>
      <c r="BP12" s="1661"/>
      <c r="BQ12" s="1661"/>
      <c r="BR12" s="1661"/>
      <c r="BS12" s="1661"/>
      <c r="BT12" s="1661"/>
      <c r="BU12" s="1661"/>
      <c r="BV12" s="1661"/>
      <c r="BW12" s="1572" t="s">
        <v>5</v>
      </c>
      <c r="BX12" s="1573"/>
      <c r="BY12" s="1573"/>
      <c r="BZ12" s="1573"/>
      <c r="CA12" s="1573"/>
      <c r="CB12" s="1573"/>
      <c r="CC12" s="1573"/>
      <c r="CD12" s="1574"/>
      <c r="CE12" s="1509" t="str">
        <f>MID(SUVAHAVUJ!AF154,1,1)</f>
        <v xml:space="preserve"> </v>
      </c>
      <c r="CF12" s="1509"/>
      <c r="CG12" s="1509"/>
      <c r="CH12" s="1509"/>
      <c r="CI12" s="1509"/>
      <c r="CJ12" s="1509" t="str">
        <f>MID(SUVAHAVUJ!AF154,2,1)</f>
        <v xml:space="preserve"> </v>
      </c>
      <c r="CK12" s="1509"/>
      <c r="CL12" s="1509"/>
      <c r="CM12" s="1509"/>
      <c r="CN12" s="1509"/>
      <c r="CO12" s="1509"/>
      <c r="CP12" s="1509" t="str">
        <f>MID(SUVAHAVUJ!AF154,3,1)</f>
        <v xml:space="preserve"> </v>
      </c>
      <c r="CQ12" s="1509"/>
      <c r="CR12" s="1509"/>
      <c r="CS12" s="1509"/>
      <c r="CT12" s="1509"/>
      <c r="CU12" s="1509" t="str">
        <f>MID(SUVAHAVUJ!AF154,4,1)</f>
        <v xml:space="preserve"> </v>
      </c>
      <c r="CV12" s="1509"/>
      <c r="CW12" s="1509"/>
      <c r="CX12" s="1509"/>
      <c r="CY12" s="1509"/>
      <c r="CZ12" s="1509"/>
      <c r="DA12" s="1509" t="str">
        <f>MID(SUVAHAVUJ!AF154,5,1)</f>
        <v xml:space="preserve"> </v>
      </c>
      <c r="DB12" s="1509"/>
      <c r="DC12" s="1509"/>
      <c r="DD12" s="1509"/>
      <c r="DE12" s="1509"/>
      <c r="DF12" s="1509" t="str">
        <f>MID(SUVAHAVUJ!AF154,6,1)</f>
        <v xml:space="preserve"> </v>
      </c>
      <c r="DG12" s="1509"/>
      <c r="DH12" s="1509"/>
      <c r="DI12" s="1509"/>
      <c r="DJ12" s="1509"/>
      <c r="DK12" s="1509"/>
      <c r="DL12" s="1509" t="str">
        <f>MID(SUVAHAVUJ!AF154,7,1)</f>
        <v xml:space="preserve"> </v>
      </c>
      <c r="DM12" s="1509"/>
      <c r="DN12" s="1509"/>
      <c r="DO12" s="1509"/>
      <c r="DP12" s="1509"/>
      <c r="DQ12" s="1509"/>
      <c r="DR12" s="1509" t="str">
        <f>MID(SUVAHAVUJ!AF154,8,1)</f>
        <v xml:space="preserve"> </v>
      </c>
      <c r="DS12" s="1509"/>
      <c r="DT12" s="1509"/>
      <c r="DU12" s="1509"/>
      <c r="DV12" s="1509"/>
      <c r="DW12" s="1558" t="str">
        <f>MID(SUVAHAVUJ!AF154,9,1)</f>
        <v xml:space="preserve"> </v>
      </c>
      <c r="DX12" s="1558"/>
      <c r="DY12" s="1558"/>
      <c r="DZ12" s="1558"/>
      <c r="EA12" s="1558"/>
      <c r="EB12" s="1558"/>
      <c r="EC12" s="1558" t="str">
        <f>MID(SUVAHAVUJ!AF154,10,1)</f>
        <v xml:space="preserve"> </v>
      </c>
      <c r="ED12" s="1558"/>
      <c r="EE12" s="1558"/>
      <c r="EF12" s="1558"/>
      <c r="EG12" s="1558"/>
      <c r="EH12" s="1509" t="str">
        <f>MID(SUVAHAVUJ!AF154,11,1)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MID(SUVAHAVUJ!AG154,1,1)</f>
        <v xml:space="preserve"> </v>
      </c>
      <c r="EQ12" s="1509"/>
      <c r="ER12" s="1509"/>
      <c r="ES12" s="1509"/>
      <c r="ET12" s="1509"/>
      <c r="EU12" s="1509"/>
      <c r="EV12" s="1509" t="str">
        <f>MID(SUVAHAVUJ!AG154,2,1)</f>
        <v xml:space="preserve"> </v>
      </c>
      <c r="EW12" s="1509"/>
      <c r="EX12" s="1509"/>
      <c r="EY12" s="1509"/>
      <c r="EZ12" s="1509"/>
      <c r="FA12" s="1509" t="str">
        <f>MID(SUVAHAVUJ!AG154,3,1)</f>
        <v xml:space="preserve"> </v>
      </c>
      <c r="FB12" s="1509"/>
      <c r="FC12" s="1509"/>
      <c r="FD12" s="1509"/>
      <c r="FE12" s="1509"/>
      <c r="FF12" s="1509"/>
      <c r="FG12" s="1509" t="str">
        <f>MID(SUVAHAVUJ!AG154,4,1)</f>
        <v xml:space="preserve"> </v>
      </c>
      <c r="FH12" s="1509"/>
      <c r="FI12" s="1509"/>
      <c r="FJ12" s="1509"/>
      <c r="FK12" s="1509"/>
      <c r="FL12" s="1516" t="str">
        <f>MID(SUVAHAVUJ!AG154,5,1)</f>
        <v xml:space="preserve"> </v>
      </c>
      <c r="FM12" s="1516"/>
      <c r="FN12" s="1516"/>
      <c r="FO12" s="1516"/>
      <c r="FP12" s="1516"/>
      <c r="FQ12" s="1516"/>
      <c r="FR12" s="1516" t="str">
        <f>MID(SUVAHAVUJ!AG154,6,1)</f>
        <v xml:space="preserve"> </v>
      </c>
      <c r="FS12" s="1516"/>
      <c r="FT12" s="1516"/>
      <c r="FU12" s="1516"/>
      <c r="FV12" s="1516"/>
      <c r="FW12" s="1556" t="str">
        <f>MID(SUVAHAVUJ!AG154,7,1)</f>
        <v xml:space="preserve"> </v>
      </c>
      <c r="FX12" s="1556"/>
      <c r="FY12" s="1556"/>
      <c r="FZ12" s="1556"/>
      <c r="GA12" s="1556"/>
      <c r="GB12" s="1556"/>
      <c r="GC12" s="1556" t="str">
        <f>MID(SUVAHAVUJ!AG154,8,1)</f>
        <v xml:space="preserve"> </v>
      </c>
      <c r="GD12" s="1556"/>
      <c r="GE12" s="1556"/>
      <c r="GF12" s="1556"/>
      <c r="GG12" s="1556"/>
      <c r="GH12" s="1556" t="str">
        <f>MID(SUVAHAVUJ!AG154,9,1)</f>
        <v xml:space="preserve"> </v>
      </c>
      <c r="GI12" s="1556"/>
      <c r="GJ12" s="1556"/>
      <c r="GK12" s="1556"/>
      <c r="GL12" s="1556"/>
      <c r="GM12" s="1556"/>
      <c r="GN12" s="1556" t="str">
        <f>MID(SUVAHAVUJ!AG154,10,1)</f>
        <v xml:space="preserve"> </v>
      </c>
      <c r="GO12" s="1556"/>
      <c r="GP12" s="1556"/>
      <c r="GQ12" s="1556"/>
      <c r="GR12" s="1556"/>
      <c r="GS12" s="1556" t="str">
        <f>MID(SUVAHAVUJ!AG154,11,1)</f>
        <v>0</v>
      </c>
      <c r="GT12" s="1556"/>
      <c r="GU12" s="1556"/>
      <c r="GV12" s="1556"/>
      <c r="GW12" s="1557"/>
    </row>
    <row r="13" spans="2:205" ht="24.6" customHeight="1">
      <c r="B13" s="1684" t="s">
        <v>2936</v>
      </c>
      <c r="C13" s="1685"/>
      <c r="D13" s="1685"/>
      <c r="E13" s="1685"/>
      <c r="F13" s="1685"/>
      <c r="G13" s="1685"/>
      <c r="H13" s="1685"/>
      <c r="I13" s="1685"/>
      <c r="J13" s="1685"/>
      <c r="K13" s="1686"/>
      <c r="L13" s="1660" t="s">
        <v>2455</v>
      </c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B13" s="1661"/>
      <c r="BC13" s="1661"/>
      <c r="BD13" s="1661"/>
      <c r="BE13" s="1661"/>
      <c r="BF13" s="1661"/>
      <c r="BG13" s="1661"/>
      <c r="BH13" s="1661"/>
      <c r="BI13" s="1661"/>
      <c r="BJ13" s="1661"/>
      <c r="BK13" s="1661"/>
      <c r="BL13" s="1661"/>
      <c r="BM13" s="1661"/>
      <c r="BN13" s="1661"/>
      <c r="BO13" s="1661"/>
      <c r="BP13" s="1661"/>
      <c r="BQ13" s="1661"/>
      <c r="BR13" s="1661"/>
      <c r="BS13" s="1661"/>
      <c r="BT13" s="1661"/>
      <c r="BU13" s="1661"/>
      <c r="BV13" s="1661"/>
      <c r="BW13" s="1572" t="s">
        <v>21</v>
      </c>
      <c r="BX13" s="1573"/>
      <c r="BY13" s="1573"/>
      <c r="BZ13" s="1573"/>
      <c r="CA13" s="1573"/>
      <c r="CB13" s="1573"/>
      <c r="CC13" s="1573"/>
      <c r="CD13" s="1574"/>
      <c r="CE13" s="1509" t="str">
        <f>MID(SUVAHAVUJ!AF155,1,1)</f>
        <v xml:space="preserve"> </v>
      </c>
      <c r="CF13" s="1509"/>
      <c r="CG13" s="1509"/>
      <c r="CH13" s="1509"/>
      <c r="CI13" s="1509"/>
      <c r="CJ13" s="1509" t="str">
        <f>MID(SUVAHAVUJ!AF155,2,1)</f>
        <v xml:space="preserve"> </v>
      </c>
      <c r="CK13" s="1509"/>
      <c r="CL13" s="1509"/>
      <c r="CM13" s="1509"/>
      <c r="CN13" s="1509"/>
      <c r="CO13" s="1509"/>
      <c r="CP13" s="1509" t="str">
        <f>MID(SUVAHAVUJ!AF155,3,1)</f>
        <v xml:space="preserve"> </v>
      </c>
      <c r="CQ13" s="1509"/>
      <c r="CR13" s="1509"/>
      <c r="CS13" s="1509"/>
      <c r="CT13" s="1509"/>
      <c r="CU13" s="1509" t="str">
        <f>MID(SUVAHAVUJ!AF155,4,1)</f>
        <v xml:space="preserve"> </v>
      </c>
      <c r="CV13" s="1509"/>
      <c r="CW13" s="1509"/>
      <c r="CX13" s="1509"/>
      <c r="CY13" s="1509"/>
      <c r="CZ13" s="1509"/>
      <c r="DA13" s="1509" t="str">
        <f>MID(SUVAHAVUJ!AF155,5,1)</f>
        <v xml:space="preserve"> </v>
      </c>
      <c r="DB13" s="1509"/>
      <c r="DC13" s="1509"/>
      <c r="DD13" s="1509"/>
      <c r="DE13" s="1509"/>
      <c r="DF13" s="1509" t="str">
        <f>MID(SUVAHAVUJ!AF155,6,1)</f>
        <v xml:space="preserve"> </v>
      </c>
      <c r="DG13" s="1509"/>
      <c r="DH13" s="1509"/>
      <c r="DI13" s="1509"/>
      <c r="DJ13" s="1509"/>
      <c r="DK13" s="1509"/>
      <c r="DL13" s="1509" t="str">
        <f>MID(SUVAHAVUJ!AF155,7,1)</f>
        <v xml:space="preserve"> </v>
      </c>
      <c r="DM13" s="1509"/>
      <c r="DN13" s="1509"/>
      <c r="DO13" s="1509"/>
      <c r="DP13" s="1509"/>
      <c r="DQ13" s="1509"/>
      <c r="DR13" s="1509" t="str">
        <f>MID(SUVAHAVUJ!AF155,8,1)</f>
        <v xml:space="preserve"> </v>
      </c>
      <c r="DS13" s="1509"/>
      <c r="DT13" s="1509"/>
      <c r="DU13" s="1509"/>
      <c r="DV13" s="1509"/>
      <c r="DW13" s="1558" t="str">
        <f>MID(SUVAHAVUJ!AF155,9,1)</f>
        <v xml:space="preserve"> </v>
      </c>
      <c r="DX13" s="1558"/>
      <c r="DY13" s="1558"/>
      <c r="DZ13" s="1558"/>
      <c r="EA13" s="1558"/>
      <c r="EB13" s="1558"/>
      <c r="EC13" s="1558" t="str">
        <f>MID(SUVAHAVUJ!AF155,10,1)</f>
        <v xml:space="preserve"> </v>
      </c>
      <c r="ED13" s="1558"/>
      <c r="EE13" s="1558"/>
      <c r="EF13" s="1558"/>
      <c r="EG13" s="1558"/>
      <c r="EH13" s="1509" t="str">
        <f>MID(SUVAHAVUJ!AF155,11,1)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MID(SUVAHAVUJ!AG155,1,1)</f>
        <v xml:space="preserve"> </v>
      </c>
      <c r="EQ13" s="1509"/>
      <c r="ER13" s="1509"/>
      <c r="ES13" s="1509"/>
      <c r="ET13" s="1509"/>
      <c r="EU13" s="1509"/>
      <c r="EV13" s="1509" t="str">
        <f>MID(SUVAHAVUJ!AG155,2,1)</f>
        <v xml:space="preserve"> </v>
      </c>
      <c r="EW13" s="1509"/>
      <c r="EX13" s="1509"/>
      <c r="EY13" s="1509"/>
      <c r="EZ13" s="1509"/>
      <c r="FA13" s="1509" t="str">
        <f>MID(SUVAHAVUJ!AG155,3,1)</f>
        <v xml:space="preserve"> </v>
      </c>
      <c r="FB13" s="1509"/>
      <c r="FC13" s="1509"/>
      <c r="FD13" s="1509"/>
      <c r="FE13" s="1509"/>
      <c r="FF13" s="1509"/>
      <c r="FG13" s="1509" t="str">
        <f>MID(SUVAHAVUJ!AG155,4,1)</f>
        <v xml:space="preserve"> </v>
      </c>
      <c r="FH13" s="1509"/>
      <c r="FI13" s="1509"/>
      <c r="FJ13" s="1509"/>
      <c r="FK13" s="1509"/>
      <c r="FL13" s="1516" t="str">
        <f>MID(SUVAHAVUJ!AG155,5,1)</f>
        <v xml:space="preserve"> </v>
      </c>
      <c r="FM13" s="1516"/>
      <c r="FN13" s="1516"/>
      <c r="FO13" s="1516"/>
      <c r="FP13" s="1516"/>
      <c r="FQ13" s="1516"/>
      <c r="FR13" s="1516" t="str">
        <f>MID(SUVAHAVUJ!AG155,6,1)</f>
        <v xml:space="preserve"> </v>
      </c>
      <c r="FS13" s="1516"/>
      <c r="FT13" s="1516"/>
      <c r="FU13" s="1516"/>
      <c r="FV13" s="1516"/>
      <c r="FW13" s="1556" t="str">
        <f>MID(SUVAHAVUJ!AG155,7,1)</f>
        <v xml:space="preserve"> </v>
      </c>
      <c r="FX13" s="1556"/>
      <c r="FY13" s="1556"/>
      <c r="FZ13" s="1556"/>
      <c r="GA13" s="1556"/>
      <c r="GB13" s="1556"/>
      <c r="GC13" s="1556" t="str">
        <f>MID(SUVAHAVUJ!AG155,8,1)</f>
        <v xml:space="preserve"> </v>
      </c>
      <c r="GD13" s="1556"/>
      <c r="GE13" s="1556"/>
      <c r="GF13" s="1556"/>
      <c r="GG13" s="1556"/>
      <c r="GH13" s="1556" t="str">
        <f>MID(SUVAHAVUJ!AG155,9,1)</f>
        <v xml:space="preserve"> </v>
      </c>
      <c r="GI13" s="1556"/>
      <c r="GJ13" s="1556"/>
      <c r="GK13" s="1556"/>
      <c r="GL13" s="1556"/>
      <c r="GM13" s="1556"/>
      <c r="GN13" s="1556" t="str">
        <f>MID(SUVAHAVUJ!AG155,10,1)</f>
        <v xml:space="preserve"> </v>
      </c>
      <c r="GO13" s="1556"/>
      <c r="GP13" s="1556"/>
      <c r="GQ13" s="1556"/>
      <c r="GR13" s="1556"/>
      <c r="GS13" s="1556" t="str">
        <f>MID(SUVAHAVUJ!AG155,11,1)</f>
        <v>0</v>
      </c>
      <c r="GT13" s="1556"/>
      <c r="GU13" s="1556"/>
      <c r="GV13" s="1556"/>
      <c r="GW13" s="1557"/>
    </row>
    <row r="14" spans="2:205" ht="24.6" customHeight="1">
      <c r="B14" s="1684" t="s">
        <v>2939</v>
      </c>
      <c r="C14" s="1685"/>
      <c r="D14" s="1685"/>
      <c r="E14" s="1685"/>
      <c r="F14" s="1685"/>
      <c r="G14" s="1685"/>
      <c r="H14" s="1685"/>
      <c r="I14" s="1685"/>
      <c r="J14" s="1685"/>
      <c r="K14" s="1686"/>
      <c r="L14" s="1660" t="s">
        <v>3478</v>
      </c>
      <c r="M14" s="1661"/>
      <c r="N14" s="1661"/>
      <c r="O14" s="1661"/>
      <c r="P14" s="1661"/>
      <c r="Q14" s="1661"/>
      <c r="R14" s="1661"/>
      <c r="S14" s="1661"/>
      <c r="T14" s="1661"/>
      <c r="U14" s="1661"/>
      <c r="V14" s="1661"/>
      <c r="W14" s="1661"/>
      <c r="X14" s="1661"/>
      <c r="Y14" s="1661"/>
      <c r="Z14" s="1661"/>
      <c r="AA14" s="1661"/>
      <c r="AB14" s="1661"/>
      <c r="AC14" s="1661"/>
      <c r="AD14" s="1661"/>
      <c r="AE14" s="1661"/>
      <c r="AF14" s="1661"/>
      <c r="AG14" s="1661"/>
      <c r="AH14" s="1661"/>
      <c r="AI14" s="1661"/>
      <c r="AJ14" s="1661"/>
      <c r="AK14" s="1661"/>
      <c r="AL14" s="1661"/>
      <c r="AM14" s="1661"/>
      <c r="AN14" s="1661"/>
      <c r="AO14" s="1661"/>
      <c r="AP14" s="1661"/>
      <c r="AQ14" s="1661"/>
      <c r="AR14" s="1661"/>
      <c r="AS14" s="1661"/>
      <c r="AT14" s="1661"/>
      <c r="AU14" s="1661"/>
      <c r="AV14" s="1661"/>
      <c r="AW14" s="1661"/>
      <c r="AX14" s="1661"/>
      <c r="AY14" s="1661"/>
      <c r="AZ14" s="1661"/>
      <c r="BA14" s="1661"/>
      <c r="BB14" s="1661"/>
      <c r="BC14" s="1661"/>
      <c r="BD14" s="1661"/>
      <c r="BE14" s="1661"/>
      <c r="BF14" s="1661"/>
      <c r="BG14" s="1661"/>
      <c r="BH14" s="1661"/>
      <c r="BI14" s="1661"/>
      <c r="BJ14" s="1661"/>
      <c r="BK14" s="1661"/>
      <c r="BL14" s="1661"/>
      <c r="BM14" s="1661"/>
      <c r="BN14" s="1661"/>
      <c r="BO14" s="1661"/>
      <c r="BP14" s="1661"/>
      <c r="BQ14" s="1661"/>
      <c r="BR14" s="1661"/>
      <c r="BS14" s="1661"/>
      <c r="BT14" s="1661"/>
      <c r="BU14" s="1661"/>
      <c r="BV14" s="1661"/>
      <c r="BW14" s="1572" t="s">
        <v>39</v>
      </c>
      <c r="BX14" s="1573"/>
      <c r="BY14" s="1573"/>
      <c r="BZ14" s="1573"/>
      <c r="CA14" s="1573"/>
      <c r="CB14" s="1573"/>
      <c r="CC14" s="1573"/>
      <c r="CD14" s="1574"/>
      <c r="CE14" s="1509" t="str">
        <f>MID(SUVAHAVUJ!AF156,1,1)</f>
        <v xml:space="preserve"> </v>
      </c>
      <c r="CF14" s="1509"/>
      <c r="CG14" s="1509"/>
      <c r="CH14" s="1509"/>
      <c r="CI14" s="1509"/>
      <c r="CJ14" s="1509" t="str">
        <f>MID(SUVAHAVUJ!AF156,2,1)</f>
        <v xml:space="preserve"> </v>
      </c>
      <c r="CK14" s="1509"/>
      <c r="CL14" s="1509"/>
      <c r="CM14" s="1509"/>
      <c r="CN14" s="1509"/>
      <c r="CO14" s="1509"/>
      <c r="CP14" s="1509" t="str">
        <f>MID(SUVAHAVUJ!AF156,3,1)</f>
        <v xml:space="preserve"> </v>
      </c>
      <c r="CQ14" s="1509"/>
      <c r="CR14" s="1509"/>
      <c r="CS14" s="1509"/>
      <c r="CT14" s="1509"/>
      <c r="CU14" s="1509" t="str">
        <f>MID(SUVAHAVUJ!AF156,4,1)</f>
        <v xml:space="preserve"> </v>
      </c>
      <c r="CV14" s="1509"/>
      <c r="CW14" s="1509"/>
      <c r="CX14" s="1509"/>
      <c r="CY14" s="1509"/>
      <c r="CZ14" s="1509"/>
      <c r="DA14" s="1509" t="str">
        <f>MID(SUVAHAVUJ!AF156,5,1)</f>
        <v xml:space="preserve"> </v>
      </c>
      <c r="DB14" s="1509"/>
      <c r="DC14" s="1509"/>
      <c r="DD14" s="1509"/>
      <c r="DE14" s="1509"/>
      <c r="DF14" s="1509" t="str">
        <f>MID(SUVAHAVUJ!AF156,6,1)</f>
        <v xml:space="preserve"> </v>
      </c>
      <c r="DG14" s="1509"/>
      <c r="DH14" s="1509"/>
      <c r="DI14" s="1509"/>
      <c r="DJ14" s="1509"/>
      <c r="DK14" s="1509"/>
      <c r="DL14" s="1509" t="str">
        <f>MID(SUVAHAVUJ!AF156,7,1)</f>
        <v xml:space="preserve"> </v>
      </c>
      <c r="DM14" s="1509"/>
      <c r="DN14" s="1509"/>
      <c r="DO14" s="1509"/>
      <c r="DP14" s="1509"/>
      <c r="DQ14" s="1509"/>
      <c r="DR14" s="1509" t="str">
        <f>MID(SUVAHAVUJ!AF156,8,1)</f>
        <v xml:space="preserve"> </v>
      </c>
      <c r="DS14" s="1509"/>
      <c r="DT14" s="1509"/>
      <c r="DU14" s="1509"/>
      <c r="DV14" s="1509"/>
      <c r="DW14" s="1558" t="str">
        <f>MID(SUVAHAVUJ!AF156,9,1)</f>
        <v xml:space="preserve"> </v>
      </c>
      <c r="DX14" s="1558"/>
      <c r="DY14" s="1558"/>
      <c r="DZ14" s="1558"/>
      <c r="EA14" s="1558"/>
      <c r="EB14" s="1558"/>
      <c r="EC14" s="1558" t="str">
        <f>MID(SUVAHAVUJ!AF156,10,1)</f>
        <v xml:space="preserve"> </v>
      </c>
      <c r="ED14" s="1558"/>
      <c r="EE14" s="1558"/>
      <c r="EF14" s="1558"/>
      <c r="EG14" s="1558"/>
      <c r="EH14" s="1509" t="str">
        <f>MID(SUVAHAVUJ!AF156,11,1)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MID(SUVAHAVUJ!AG156,1,1)</f>
        <v xml:space="preserve"> </v>
      </c>
      <c r="EQ14" s="1509"/>
      <c r="ER14" s="1509"/>
      <c r="ES14" s="1509"/>
      <c r="ET14" s="1509"/>
      <c r="EU14" s="1509"/>
      <c r="EV14" s="1509" t="str">
        <f>MID(SUVAHAVUJ!AG156,2,1)</f>
        <v xml:space="preserve"> </v>
      </c>
      <c r="EW14" s="1509"/>
      <c r="EX14" s="1509"/>
      <c r="EY14" s="1509"/>
      <c r="EZ14" s="1509"/>
      <c r="FA14" s="1509" t="str">
        <f>MID(SUVAHAVUJ!AG156,3,1)</f>
        <v xml:space="preserve"> </v>
      </c>
      <c r="FB14" s="1509"/>
      <c r="FC14" s="1509"/>
      <c r="FD14" s="1509"/>
      <c r="FE14" s="1509"/>
      <c r="FF14" s="1509"/>
      <c r="FG14" s="1509" t="str">
        <f>MID(SUVAHAVUJ!AG156,4,1)</f>
        <v xml:space="preserve"> </v>
      </c>
      <c r="FH14" s="1509"/>
      <c r="FI14" s="1509"/>
      <c r="FJ14" s="1509"/>
      <c r="FK14" s="1509"/>
      <c r="FL14" s="1516" t="str">
        <f>MID(SUVAHAVUJ!AG156,5,1)</f>
        <v xml:space="preserve"> </v>
      </c>
      <c r="FM14" s="1516"/>
      <c r="FN14" s="1516"/>
      <c r="FO14" s="1516"/>
      <c r="FP14" s="1516"/>
      <c r="FQ14" s="1516"/>
      <c r="FR14" s="1516" t="str">
        <f>MID(SUVAHAVUJ!AG156,6,1)</f>
        <v xml:space="preserve"> </v>
      </c>
      <c r="FS14" s="1516"/>
      <c r="FT14" s="1516"/>
      <c r="FU14" s="1516"/>
      <c r="FV14" s="1516"/>
      <c r="FW14" s="1556" t="str">
        <f>MID(SUVAHAVUJ!AG156,7,1)</f>
        <v xml:space="preserve"> </v>
      </c>
      <c r="FX14" s="1556"/>
      <c r="FY14" s="1556"/>
      <c r="FZ14" s="1556"/>
      <c r="GA14" s="1556"/>
      <c r="GB14" s="1556"/>
      <c r="GC14" s="1556" t="str">
        <f>MID(SUVAHAVUJ!AG156,8,1)</f>
        <v xml:space="preserve"> </v>
      </c>
      <c r="GD14" s="1556"/>
      <c r="GE14" s="1556"/>
      <c r="GF14" s="1556"/>
      <c r="GG14" s="1556"/>
      <c r="GH14" s="1556" t="str">
        <f>MID(SUVAHAVUJ!AG156,9,1)</f>
        <v xml:space="preserve"> </v>
      </c>
      <c r="GI14" s="1556"/>
      <c r="GJ14" s="1556"/>
      <c r="GK14" s="1556"/>
      <c r="GL14" s="1556"/>
      <c r="GM14" s="1556"/>
      <c r="GN14" s="1556" t="str">
        <f>MID(SUVAHAVUJ!AG156,10,1)</f>
        <v xml:space="preserve"> </v>
      </c>
      <c r="GO14" s="1556"/>
      <c r="GP14" s="1556"/>
      <c r="GQ14" s="1556"/>
      <c r="GR14" s="1556"/>
      <c r="GS14" s="1556" t="str">
        <f>MID(SUVAHAVUJ!AG156,11,1)</f>
        <v>0</v>
      </c>
      <c r="GT14" s="1556"/>
      <c r="GU14" s="1556"/>
      <c r="GV14" s="1556"/>
      <c r="GW14" s="1557"/>
    </row>
    <row r="15" spans="2:205" ht="24.6" customHeight="1">
      <c r="B15" s="1684" t="s">
        <v>2942</v>
      </c>
      <c r="C15" s="1685"/>
      <c r="D15" s="1685"/>
      <c r="E15" s="1685"/>
      <c r="F15" s="1685"/>
      <c r="G15" s="1685"/>
      <c r="H15" s="1685"/>
      <c r="I15" s="1685"/>
      <c r="J15" s="1685"/>
      <c r="K15" s="1686"/>
      <c r="L15" s="1660" t="s">
        <v>3479</v>
      </c>
      <c r="M15" s="1661"/>
      <c r="N15" s="1661"/>
      <c r="O15" s="1661"/>
      <c r="P15" s="1661"/>
      <c r="Q15" s="1661"/>
      <c r="R15" s="1661"/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  <c r="AI15" s="1661"/>
      <c r="AJ15" s="1661"/>
      <c r="AK15" s="1661"/>
      <c r="AL15" s="1661"/>
      <c r="AM15" s="1661"/>
      <c r="AN15" s="1661"/>
      <c r="AO15" s="1661"/>
      <c r="AP15" s="1661"/>
      <c r="AQ15" s="1661"/>
      <c r="AR15" s="1661"/>
      <c r="AS15" s="1661"/>
      <c r="AT15" s="1661"/>
      <c r="AU15" s="1661"/>
      <c r="AV15" s="1661"/>
      <c r="AW15" s="1661"/>
      <c r="AX15" s="1661"/>
      <c r="AY15" s="1661"/>
      <c r="AZ15" s="1661"/>
      <c r="BA15" s="1661"/>
      <c r="BB15" s="1661"/>
      <c r="BC15" s="1661"/>
      <c r="BD15" s="1661"/>
      <c r="BE15" s="1661"/>
      <c r="BF15" s="1661"/>
      <c r="BG15" s="1661"/>
      <c r="BH15" s="1661"/>
      <c r="BI15" s="1661"/>
      <c r="BJ15" s="1661"/>
      <c r="BK15" s="1661"/>
      <c r="BL15" s="1661"/>
      <c r="BM15" s="1661"/>
      <c r="BN15" s="1661"/>
      <c r="BO15" s="1661"/>
      <c r="BP15" s="1661"/>
      <c r="BQ15" s="1661"/>
      <c r="BR15" s="1661"/>
      <c r="BS15" s="1661"/>
      <c r="BT15" s="1661"/>
      <c r="BU15" s="1661"/>
      <c r="BV15" s="1661"/>
      <c r="BW15" s="1572" t="s">
        <v>943</v>
      </c>
      <c r="BX15" s="1573"/>
      <c r="BY15" s="1573"/>
      <c r="BZ15" s="1573"/>
      <c r="CA15" s="1573"/>
      <c r="CB15" s="1573"/>
      <c r="CC15" s="1573"/>
      <c r="CD15" s="1574"/>
      <c r="CE15" s="1509" t="str">
        <f>MID(SUVAHAVUJ!AF157,1,1)</f>
        <v xml:space="preserve"> </v>
      </c>
      <c r="CF15" s="1509"/>
      <c r="CG15" s="1509"/>
      <c r="CH15" s="1509"/>
      <c r="CI15" s="1509"/>
      <c r="CJ15" s="1509" t="str">
        <f>MID(SUVAHAVUJ!AF157,2,1)</f>
        <v xml:space="preserve"> </v>
      </c>
      <c r="CK15" s="1509"/>
      <c r="CL15" s="1509"/>
      <c r="CM15" s="1509"/>
      <c r="CN15" s="1509"/>
      <c r="CO15" s="1509"/>
      <c r="CP15" s="1509" t="str">
        <f>MID(SUVAHAVUJ!AF157,3,1)</f>
        <v xml:space="preserve"> </v>
      </c>
      <c r="CQ15" s="1509"/>
      <c r="CR15" s="1509"/>
      <c r="CS15" s="1509"/>
      <c r="CT15" s="1509"/>
      <c r="CU15" s="1509" t="str">
        <f>MID(SUVAHAVUJ!AF157,4,1)</f>
        <v xml:space="preserve"> </v>
      </c>
      <c r="CV15" s="1509"/>
      <c r="CW15" s="1509"/>
      <c r="CX15" s="1509"/>
      <c r="CY15" s="1509"/>
      <c r="CZ15" s="1509"/>
      <c r="DA15" s="1509" t="str">
        <f>MID(SUVAHAVUJ!AF157,5,1)</f>
        <v xml:space="preserve"> </v>
      </c>
      <c r="DB15" s="1509"/>
      <c r="DC15" s="1509"/>
      <c r="DD15" s="1509"/>
      <c r="DE15" s="1509"/>
      <c r="DF15" s="1509" t="str">
        <f>MID(SUVAHAVUJ!AF157,6,1)</f>
        <v xml:space="preserve"> </v>
      </c>
      <c r="DG15" s="1509"/>
      <c r="DH15" s="1509"/>
      <c r="DI15" s="1509"/>
      <c r="DJ15" s="1509"/>
      <c r="DK15" s="1509"/>
      <c r="DL15" s="1509" t="str">
        <f>MID(SUVAHAVUJ!AF157,7,1)</f>
        <v xml:space="preserve"> </v>
      </c>
      <c r="DM15" s="1509"/>
      <c r="DN15" s="1509"/>
      <c r="DO15" s="1509"/>
      <c r="DP15" s="1509"/>
      <c r="DQ15" s="1509"/>
      <c r="DR15" s="1509" t="str">
        <f>MID(SUVAHAVUJ!AF157,8,1)</f>
        <v xml:space="preserve"> </v>
      </c>
      <c r="DS15" s="1509"/>
      <c r="DT15" s="1509"/>
      <c r="DU15" s="1509"/>
      <c r="DV15" s="1509"/>
      <c r="DW15" s="1558" t="str">
        <f>MID(SUVAHAVUJ!AF157,9,1)</f>
        <v xml:space="preserve"> </v>
      </c>
      <c r="DX15" s="1558"/>
      <c r="DY15" s="1558"/>
      <c r="DZ15" s="1558"/>
      <c r="EA15" s="1558"/>
      <c r="EB15" s="1558"/>
      <c r="EC15" s="1558" t="str">
        <f>MID(SUVAHAVUJ!AF157,10,1)</f>
        <v xml:space="preserve"> </v>
      </c>
      <c r="ED15" s="1558"/>
      <c r="EE15" s="1558"/>
      <c r="EF15" s="1558"/>
      <c r="EG15" s="1558"/>
      <c r="EH15" s="1509" t="str">
        <f>MID(SUVAHAVUJ!AF157,11,1)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MID(SUVAHAVUJ!AG157,1,1)</f>
        <v xml:space="preserve"> </v>
      </c>
      <c r="EQ15" s="1509"/>
      <c r="ER15" s="1509"/>
      <c r="ES15" s="1509"/>
      <c r="ET15" s="1509"/>
      <c r="EU15" s="1509"/>
      <c r="EV15" s="1509" t="str">
        <f>MID(SUVAHAVUJ!AG157,2,1)</f>
        <v xml:space="preserve"> </v>
      </c>
      <c r="EW15" s="1509"/>
      <c r="EX15" s="1509"/>
      <c r="EY15" s="1509"/>
      <c r="EZ15" s="1509"/>
      <c r="FA15" s="1509" t="str">
        <f>MID(SUVAHAVUJ!AG157,3,1)</f>
        <v xml:space="preserve"> </v>
      </c>
      <c r="FB15" s="1509"/>
      <c r="FC15" s="1509"/>
      <c r="FD15" s="1509"/>
      <c r="FE15" s="1509"/>
      <c r="FF15" s="1509"/>
      <c r="FG15" s="1509" t="str">
        <f>MID(SUVAHAVUJ!AG157,4,1)</f>
        <v xml:space="preserve"> </v>
      </c>
      <c r="FH15" s="1509"/>
      <c r="FI15" s="1509"/>
      <c r="FJ15" s="1509"/>
      <c r="FK15" s="1509"/>
      <c r="FL15" s="1516" t="str">
        <f>MID(SUVAHAVUJ!AG157,5,1)</f>
        <v xml:space="preserve"> </v>
      </c>
      <c r="FM15" s="1516"/>
      <c r="FN15" s="1516"/>
      <c r="FO15" s="1516"/>
      <c r="FP15" s="1516"/>
      <c r="FQ15" s="1516"/>
      <c r="FR15" s="1516" t="str">
        <f>MID(SUVAHAVUJ!AG157,6,1)</f>
        <v xml:space="preserve"> </v>
      </c>
      <c r="FS15" s="1516"/>
      <c r="FT15" s="1516"/>
      <c r="FU15" s="1516"/>
      <c r="FV15" s="1516"/>
      <c r="FW15" s="1556" t="str">
        <f>MID(SUVAHAVUJ!AG157,7,1)</f>
        <v xml:space="preserve"> </v>
      </c>
      <c r="FX15" s="1556"/>
      <c r="FY15" s="1556"/>
      <c r="FZ15" s="1556"/>
      <c r="GA15" s="1556"/>
      <c r="GB15" s="1556"/>
      <c r="GC15" s="1556" t="str">
        <f>MID(SUVAHAVUJ!AG157,8,1)</f>
        <v xml:space="preserve"> </v>
      </c>
      <c r="GD15" s="1556"/>
      <c r="GE15" s="1556"/>
      <c r="GF15" s="1556"/>
      <c r="GG15" s="1556"/>
      <c r="GH15" s="1556" t="str">
        <f>MID(SUVAHAVUJ!AG157,9,1)</f>
        <v xml:space="preserve"> </v>
      </c>
      <c r="GI15" s="1556"/>
      <c r="GJ15" s="1556"/>
      <c r="GK15" s="1556"/>
      <c r="GL15" s="1556"/>
      <c r="GM15" s="1556"/>
      <c r="GN15" s="1556" t="str">
        <f>MID(SUVAHAVUJ!AG157,10,1)</f>
        <v xml:space="preserve"> </v>
      </c>
      <c r="GO15" s="1556"/>
      <c r="GP15" s="1556"/>
      <c r="GQ15" s="1556"/>
      <c r="GR15" s="1556"/>
      <c r="GS15" s="1556" t="str">
        <f>MID(SUVAHAVUJ!AG157,11,1)</f>
        <v>0</v>
      </c>
      <c r="GT15" s="1556"/>
      <c r="GU15" s="1556"/>
      <c r="GV15" s="1556"/>
      <c r="GW15" s="1557"/>
    </row>
    <row r="16" spans="2:205" ht="24.6" customHeight="1">
      <c r="B16" s="1677" t="s">
        <v>2917</v>
      </c>
      <c r="C16" s="1678"/>
      <c r="D16" s="1678"/>
      <c r="E16" s="1678"/>
      <c r="F16" s="1678"/>
      <c r="G16" s="1678"/>
      <c r="H16" s="1678"/>
      <c r="I16" s="1678"/>
      <c r="J16" s="1678"/>
      <c r="K16" s="1679"/>
      <c r="L16" s="1662" t="s">
        <v>3480</v>
      </c>
      <c r="M16" s="1663"/>
      <c r="N16" s="1663"/>
      <c r="O16" s="1663"/>
      <c r="P16" s="1663"/>
      <c r="Q16" s="1663"/>
      <c r="R16" s="1663"/>
      <c r="S16" s="1663"/>
      <c r="T16" s="1663"/>
      <c r="U16" s="1663"/>
      <c r="V16" s="1663"/>
      <c r="W16" s="1663"/>
      <c r="X16" s="1663"/>
      <c r="Y16" s="1663"/>
      <c r="Z16" s="1663"/>
      <c r="AA16" s="1663"/>
      <c r="AB16" s="1663"/>
      <c r="AC16" s="1663"/>
      <c r="AD16" s="1663"/>
      <c r="AE16" s="1663"/>
      <c r="AF16" s="1663"/>
      <c r="AG16" s="1663"/>
      <c r="AH16" s="1663"/>
      <c r="AI16" s="1663"/>
      <c r="AJ16" s="1663"/>
      <c r="AK16" s="1663"/>
      <c r="AL16" s="1663"/>
      <c r="AM16" s="1663"/>
      <c r="AN16" s="1663"/>
      <c r="AO16" s="1663"/>
      <c r="AP16" s="1663"/>
      <c r="AQ16" s="1663"/>
      <c r="AR16" s="1663"/>
      <c r="AS16" s="1663"/>
      <c r="AT16" s="1663"/>
      <c r="AU16" s="1663"/>
      <c r="AV16" s="1663"/>
      <c r="AW16" s="1663"/>
      <c r="AX16" s="1663"/>
      <c r="AY16" s="1663"/>
      <c r="AZ16" s="1663"/>
      <c r="BA16" s="1663"/>
      <c r="BB16" s="1663"/>
      <c r="BC16" s="1663"/>
      <c r="BD16" s="1663"/>
      <c r="BE16" s="1663"/>
      <c r="BF16" s="1663"/>
      <c r="BG16" s="1663"/>
      <c r="BH16" s="1663"/>
      <c r="BI16" s="1663"/>
      <c r="BJ16" s="1663"/>
      <c r="BK16" s="1663"/>
      <c r="BL16" s="1663"/>
      <c r="BM16" s="1663"/>
      <c r="BN16" s="1663"/>
      <c r="BO16" s="1663"/>
      <c r="BP16" s="1663"/>
      <c r="BQ16" s="1663"/>
      <c r="BR16" s="1663"/>
      <c r="BS16" s="1663"/>
      <c r="BT16" s="1663"/>
      <c r="BU16" s="1663"/>
      <c r="BV16" s="1663"/>
      <c r="BW16" s="1580" t="s">
        <v>796</v>
      </c>
      <c r="BX16" s="1581"/>
      <c r="BY16" s="1581"/>
      <c r="BZ16" s="1581"/>
      <c r="CA16" s="1581"/>
      <c r="CB16" s="1581"/>
      <c r="CC16" s="1581"/>
      <c r="CD16" s="1582"/>
      <c r="CE16" s="1509" t="str">
        <f>MID(SUVAHAVUJ!AF158,1,1)</f>
        <v xml:space="preserve"> </v>
      </c>
      <c r="CF16" s="1509"/>
      <c r="CG16" s="1509"/>
      <c r="CH16" s="1509"/>
      <c r="CI16" s="1509"/>
      <c r="CJ16" s="1509" t="str">
        <f>MID(SUVAHAVUJ!AF158,2,1)</f>
        <v xml:space="preserve"> </v>
      </c>
      <c r="CK16" s="1509"/>
      <c r="CL16" s="1509"/>
      <c r="CM16" s="1509"/>
      <c r="CN16" s="1509"/>
      <c r="CO16" s="1509"/>
      <c r="CP16" s="1509" t="str">
        <f>MID(SUVAHAVUJ!AF158,3,1)</f>
        <v xml:space="preserve"> </v>
      </c>
      <c r="CQ16" s="1509"/>
      <c r="CR16" s="1509"/>
      <c r="CS16" s="1509"/>
      <c r="CT16" s="1509"/>
      <c r="CU16" s="1509" t="str">
        <f>MID(SUVAHAVUJ!AF158,4,1)</f>
        <v xml:space="preserve"> </v>
      </c>
      <c r="CV16" s="1509"/>
      <c r="CW16" s="1509"/>
      <c r="CX16" s="1509"/>
      <c r="CY16" s="1509"/>
      <c r="CZ16" s="1509"/>
      <c r="DA16" s="1509" t="str">
        <f>MID(SUVAHAVUJ!AF158,5,1)</f>
        <v xml:space="preserve"> </v>
      </c>
      <c r="DB16" s="1509"/>
      <c r="DC16" s="1509"/>
      <c r="DD16" s="1509"/>
      <c r="DE16" s="1509"/>
      <c r="DF16" s="1509" t="str">
        <f>MID(SUVAHAVUJ!AF158,6,1)</f>
        <v xml:space="preserve"> </v>
      </c>
      <c r="DG16" s="1509"/>
      <c r="DH16" s="1509"/>
      <c r="DI16" s="1509"/>
      <c r="DJ16" s="1509"/>
      <c r="DK16" s="1509"/>
      <c r="DL16" s="1509" t="str">
        <f>MID(SUVAHAVUJ!AF158,7,1)</f>
        <v xml:space="preserve"> </v>
      </c>
      <c r="DM16" s="1509"/>
      <c r="DN16" s="1509"/>
      <c r="DO16" s="1509"/>
      <c r="DP16" s="1509"/>
      <c r="DQ16" s="1509"/>
      <c r="DR16" s="1509" t="str">
        <f>MID(SUVAHAVUJ!AF158,8,1)</f>
        <v xml:space="preserve"> </v>
      </c>
      <c r="DS16" s="1509"/>
      <c r="DT16" s="1509"/>
      <c r="DU16" s="1509"/>
      <c r="DV16" s="1509"/>
      <c r="DW16" s="1558" t="str">
        <f>MID(SUVAHAVUJ!AF158,9,1)</f>
        <v xml:space="preserve"> </v>
      </c>
      <c r="DX16" s="1558"/>
      <c r="DY16" s="1558"/>
      <c r="DZ16" s="1558"/>
      <c r="EA16" s="1558"/>
      <c r="EB16" s="1558"/>
      <c r="EC16" s="1558" t="str">
        <f>MID(SUVAHAVUJ!AF158,10,1)</f>
        <v xml:space="preserve"> </v>
      </c>
      <c r="ED16" s="1558"/>
      <c r="EE16" s="1558"/>
      <c r="EF16" s="1558"/>
      <c r="EG16" s="1558"/>
      <c r="EH16" s="1509" t="str">
        <f>MID(SUVAHAVUJ!AF158,11,1)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MID(SUVAHAVUJ!AG158,1,1)</f>
        <v xml:space="preserve"> </v>
      </c>
      <c r="EQ16" s="1509"/>
      <c r="ER16" s="1509"/>
      <c r="ES16" s="1509"/>
      <c r="ET16" s="1509"/>
      <c r="EU16" s="1509"/>
      <c r="EV16" s="1509" t="str">
        <f>MID(SUVAHAVUJ!AG158,2,1)</f>
        <v xml:space="preserve"> </v>
      </c>
      <c r="EW16" s="1509"/>
      <c r="EX16" s="1509"/>
      <c r="EY16" s="1509"/>
      <c r="EZ16" s="1509"/>
      <c r="FA16" s="1509" t="str">
        <f>MID(SUVAHAVUJ!AG158,3,1)</f>
        <v xml:space="preserve"> </v>
      </c>
      <c r="FB16" s="1509"/>
      <c r="FC16" s="1509"/>
      <c r="FD16" s="1509"/>
      <c r="FE16" s="1509"/>
      <c r="FF16" s="1509"/>
      <c r="FG16" s="1509" t="str">
        <f>MID(SUVAHAVUJ!AG158,4,1)</f>
        <v xml:space="preserve"> </v>
      </c>
      <c r="FH16" s="1509"/>
      <c r="FI16" s="1509"/>
      <c r="FJ16" s="1509"/>
      <c r="FK16" s="1509"/>
      <c r="FL16" s="1516" t="str">
        <f>MID(SUVAHAVUJ!AG158,5,1)</f>
        <v xml:space="preserve"> </v>
      </c>
      <c r="FM16" s="1516"/>
      <c r="FN16" s="1516"/>
      <c r="FO16" s="1516"/>
      <c r="FP16" s="1516"/>
      <c r="FQ16" s="1516"/>
      <c r="FR16" s="1516" t="str">
        <f>MID(SUVAHAVUJ!AG158,6,1)</f>
        <v xml:space="preserve"> </v>
      </c>
      <c r="FS16" s="1516"/>
      <c r="FT16" s="1516"/>
      <c r="FU16" s="1516"/>
      <c r="FV16" s="1516"/>
      <c r="FW16" s="1556" t="str">
        <f>MID(SUVAHAVUJ!AG158,7,1)</f>
        <v xml:space="preserve"> </v>
      </c>
      <c r="FX16" s="1556"/>
      <c r="FY16" s="1556"/>
      <c r="FZ16" s="1556"/>
      <c r="GA16" s="1556"/>
      <c r="GB16" s="1556"/>
      <c r="GC16" s="1556" t="str">
        <f>MID(SUVAHAVUJ!AG158,8,1)</f>
        <v xml:space="preserve"> </v>
      </c>
      <c r="GD16" s="1556"/>
      <c r="GE16" s="1556"/>
      <c r="GF16" s="1556"/>
      <c r="GG16" s="1556"/>
      <c r="GH16" s="1556" t="str">
        <f>MID(SUVAHAVUJ!AG158,9,1)</f>
        <v xml:space="preserve"> </v>
      </c>
      <c r="GI16" s="1556"/>
      <c r="GJ16" s="1556"/>
      <c r="GK16" s="1556"/>
      <c r="GL16" s="1556"/>
      <c r="GM16" s="1556"/>
      <c r="GN16" s="1556" t="str">
        <f>MID(SUVAHAVUJ!AG158,10,1)</f>
        <v xml:space="preserve"> </v>
      </c>
      <c r="GO16" s="1556"/>
      <c r="GP16" s="1556"/>
      <c r="GQ16" s="1556"/>
      <c r="GR16" s="1556"/>
      <c r="GS16" s="1556" t="str">
        <f>MID(SUVAHAVUJ!AG158,11,1)</f>
        <v>0</v>
      </c>
      <c r="GT16" s="1556"/>
      <c r="GU16" s="1556"/>
      <c r="GV16" s="1556"/>
      <c r="GW16" s="1557"/>
    </row>
    <row r="17" spans="1:205" ht="24.6" customHeight="1">
      <c r="B17" s="1684" t="s">
        <v>2057</v>
      </c>
      <c r="C17" s="1685"/>
      <c r="D17" s="1685"/>
      <c r="E17" s="1685"/>
      <c r="F17" s="1685"/>
      <c r="G17" s="1685"/>
      <c r="H17" s="1685"/>
      <c r="I17" s="1685"/>
      <c r="J17" s="1685"/>
      <c r="K17" s="1686"/>
      <c r="L17" s="1660" t="s">
        <v>3481</v>
      </c>
      <c r="M17" s="1661"/>
      <c r="N17" s="1661"/>
      <c r="O17" s="1661"/>
      <c r="P17" s="1661"/>
      <c r="Q17" s="1661"/>
      <c r="R17" s="1661"/>
      <c r="S17" s="1661"/>
      <c r="T17" s="1661"/>
      <c r="U17" s="1661"/>
      <c r="V17" s="1661"/>
      <c r="W17" s="1661"/>
      <c r="X17" s="1661"/>
      <c r="Y17" s="1661"/>
      <c r="Z17" s="1661"/>
      <c r="AA17" s="1661"/>
      <c r="AB17" s="1661"/>
      <c r="AC17" s="1661"/>
      <c r="AD17" s="1661"/>
      <c r="AE17" s="1661"/>
      <c r="AF17" s="1661"/>
      <c r="AG17" s="1661"/>
      <c r="AH17" s="1661"/>
      <c r="AI17" s="1661"/>
      <c r="AJ17" s="1661"/>
      <c r="AK17" s="1661"/>
      <c r="AL17" s="1661"/>
      <c r="AM17" s="1661"/>
      <c r="AN17" s="1661"/>
      <c r="AO17" s="1661"/>
      <c r="AP17" s="1661"/>
      <c r="AQ17" s="1661"/>
      <c r="AR17" s="1661"/>
      <c r="AS17" s="1661"/>
      <c r="AT17" s="1661"/>
      <c r="AU17" s="1661"/>
      <c r="AV17" s="1661"/>
      <c r="AW17" s="1661"/>
      <c r="AX17" s="1661"/>
      <c r="AY17" s="1661"/>
      <c r="AZ17" s="1661"/>
      <c r="BA17" s="1661"/>
      <c r="BB17" s="1661"/>
      <c r="BC17" s="1661"/>
      <c r="BD17" s="1661"/>
      <c r="BE17" s="1661"/>
      <c r="BF17" s="1661"/>
      <c r="BG17" s="1661"/>
      <c r="BH17" s="1661"/>
      <c r="BI17" s="1661"/>
      <c r="BJ17" s="1661"/>
      <c r="BK17" s="1661"/>
      <c r="BL17" s="1661"/>
      <c r="BM17" s="1661"/>
      <c r="BN17" s="1661"/>
      <c r="BO17" s="1661"/>
      <c r="BP17" s="1661"/>
      <c r="BQ17" s="1661"/>
      <c r="BR17" s="1661"/>
      <c r="BS17" s="1661"/>
      <c r="BT17" s="1661"/>
      <c r="BU17" s="1661"/>
      <c r="BV17" s="1661"/>
      <c r="BW17" s="1572" t="s">
        <v>1044</v>
      </c>
      <c r="BX17" s="1573"/>
      <c r="BY17" s="1573"/>
      <c r="BZ17" s="1573"/>
      <c r="CA17" s="1573"/>
      <c r="CB17" s="1573"/>
      <c r="CC17" s="1573"/>
      <c r="CD17" s="1574"/>
      <c r="CE17" s="1509" t="str">
        <f>MID(SUVAHAVUJ!AF159,1,1)</f>
        <v xml:space="preserve"> </v>
      </c>
      <c r="CF17" s="1509"/>
      <c r="CG17" s="1509"/>
      <c r="CH17" s="1509"/>
      <c r="CI17" s="1509"/>
      <c r="CJ17" s="1509" t="str">
        <f>MID(SUVAHAVUJ!AF159,2,1)</f>
        <v xml:space="preserve"> </v>
      </c>
      <c r="CK17" s="1509"/>
      <c r="CL17" s="1509"/>
      <c r="CM17" s="1509"/>
      <c r="CN17" s="1509"/>
      <c r="CO17" s="1509"/>
      <c r="CP17" s="1509" t="str">
        <f>MID(SUVAHAVUJ!AF159,3,1)</f>
        <v xml:space="preserve"> </v>
      </c>
      <c r="CQ17" s="1509"/>
      <c r="CR17" s="1509"/>
      <c r="CS17" s="1509"/>
      <c r="CT17" s="1509"/>
      <c r="CU17" s="1509" t="str">
        <f>MID(SUVAHAVUJ!AF159,4,1)</f>
        <v xml:space="preserve"> </v>
      </c>
      <c r="CV17" s="1509"/>
      <c r="CW17" s="1509"/>
      <c r="CX17" s="1509"/>
      <c r="CY17" s="1509"/>
      <c r="CZ17" s="1509"/>
      <c r="DA17" s="1509" t="str">
        <f>MID(SUVAHAVUJ!AF159,5,1)</f>
        <v xml:space="preserve"> </v>
      </c>
      <c r="DB17" s="1509"/>
      <c r="DC17" s="1509"/>
      <c r="DD17" s="1509"/>
      <c r="DE17" s="1509"/>
      <c r="DF17" s="1509" t="str">
        <f>MID(SUVAHAVUJ!AF159,6,1)</f>
        <v xml:space="preserve"> </v>
      </c>
      <c r="DG17" s="1509"/>
      <c r="DH17" s="1509"/>
      <c r="DI17" s="1509"/>
      <c r="DJ17" s="1509"/>
      <c r="DK17" s="1509"/>
      <c r="DL17" s="1509" t="str">
        <f>MID(SUVAHAVUJ!AF159,7,1)</f>
        <v xml:space="preserve"> </v>
      </c>
      <c r="DM17" s="1509"/>
      <c r="DN17" s="1509"/>
      <c r="DO17" s="1509"/>
      <c r="DP17" s="1509"/>
      <c r="DQ17" s="1509"/>
      <c r="DR17" s="1509" t="str">
        <f>MID(SUVAHAVUJ!AF159,8,1)</f>
        <v xml:space="preserve"> </v>
      </c>
      <c r="DS17" s="1509"/>
      <c r="DT17" s="1509"/>
      <c r="DU17" s="1509"/>
      <c r="DV17" s="1509"/>
      <c r="DW17" s="1558" t="str">
        <f>MID(SUVAHAVUJ!AF159,9,1)</f>
        <v xml:space="preserve"> </v>
      </c>
      <c r="DX17" s="1558"/>
      <c r="DY17" s="1558"/>
      <c r="DZ17" s="1558"/>
      <c r="EA17" s="1558"/>
      <c r="EB17" s="1558"/>
      <c r="EC17" s="1558" t="str">
        <f>MID(SUVAHAVUJ!AF159,10,1)</f>
        <v xml:space="preserve"> </v>
      </c>
      <c r="ED17" s="1558"/>
      <c r="EE17" s="1558"/>
      <c r="EF17" s="1558"/>
      <c r="EG17" s="1558"/>
      <c r="EH17" s="1509" t="str">
        <f>MID(SUVAHAVUJ!AF159,11,1)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MID(SUVAHAVUJ!AG159,1,1)</f>
        <v xml:space="preserve"> </v>
      </c>
      <c r="EQ17" s="1509"/>
      <c r="ER17" s="1509"/>
      <c r="ES17" s="1509"/>
      <c r="ET17" s="1509"/>
      <c r="EU17" s="1509"/>
      <c r="EV17" s="1509" t="str">
        <f>MID(SUVAHAVUJ!AG159,2,1)</f>
        <v xml:space="preserve"> </v>
      </c>
      <c r="EW17" s="1509"/>
      <c r="EX17" s="1509"/>
      <c r="EY17" s="1509"/>
      <c r="EZ17" s="1509"/>
      <c r="FA17" s="1509" t="str">
        <f>MID(SUVAHAVUJ!AG159,3,1)</f>
        <v xml:space="preserve"> </v>
      </c>
      <c r="FB17" s="1509"/>
      <c r="FC17" s="1509"/>
      <c r="FD17" s="1509"/>
      <c r="FE17" s="1509"/>
      <c r="FF17" s="1509"/>
      <c r="FG17" s="1509" t="str">
        <f>MID(SUVAHAVUJ!AG159,4,1)</f>
        <v xml:space="preserve"> </v>
      </c>
      <c r="FH17" s="1509"/>
      <c r="FI17" s="1509"/>
      <c r="FJ17" s="1509"/>
      <c r="FK17" s="1509"/>
      <c r="FL17" s="1516" t="str">
        <f>MID(SUVAHAVUJ!AG159,5,1)</f>
        <v xml:space="preserve"> </v>
      </c>
      <c r="FM17" s="1516"/>
      <c r="FN17" s="1516"/>
      <c r="FO17" s="1516"/>
      <c r="FP17" s="1516"/>
      <c r="FQ17" s="1516"/>
      <c r="FR17" s="1516" t="str">
        <f>MID(SUVAHAVUJ!AG159,6,1)</f>
        <v xml:space="preserve"> </v>
      </c>
      <c r="FS17" s="1516"/>
      <c r="FT17" s="1516"/>
      <c r="FU17" s="1516"/>
      <c r="FV17" s="1516"/>
      <c r="FW17" s="1556" t="str">
        <f>MID(SUVAHAVUJ!AG159,7,1)</f>
        <v xml:space="preserve"> </v>
      </c>
      <c r="FX17" s="1556"/>
      <c r="FY17" s="1556"/>
      <c r="FZ17" s="1556"/>
      <c r="GA17" s="1556"/>
      <c r="GB17" s="1556"/>
      <c r="GC17" s="1556" t="str">
        <f>MID(SUVAHAVUJ!AG159,8,1)</f>
        <v xml:space="preserve"> </v>
      </c>
      <c r="GD17" s="1556"/>
      <c r="GE17" s="1556"/>
      <c r="GF17" s="1556"/>
      <c r="GG17" s="1556"/>
      <c r="GH17" s="1556" t="str">
        <f>MID(SUVAHAVUJ!AG159,9,1)</f>
        <v xml:space="preserve"> </v>
      </c>
      <c r="GI17" s="1556"/>
      <c r="GJ17" s="1556"/>
      <c r="GK17" s="1556"/>
      <c r="GL17" s="1556"/>
      <c r="GM17" s="1556"/>
      <c r="GN17" s="1556" t="str">
        <f>MID(SUVAHAVUJ!AG159,10,1)</f>
        <v xml:space="preserve"> </v>
      </c>
      <c r="GO17" s="1556"/>
      <c r="GP17" s="1556"/>
      <c r="GQ17" s="1556"/>
      <c r="GR17" s="1556"/>
      <c r="GS17" s="1556" t="str">
        <f>MID(SUVAHAVUJ!AG159,11,1)</f>
        <v>0</v>
      </c>
      <c r="GT17" s="1556"/>
      <c r="GU17" s="1556"/>
      <c r="GV17" s="1556"/>
      <c r="GW17" s="1557"/>
    </row>
    <row r="18" spans="1:205" ht="24.6" customHeight="1">
      <c r="B18" s="1684" t="s">
        <v>2016</v>
      </c>
      <c r="C18" s="1685"/>
      <c r="D18" s="1685"/>
      <c r="E18" s="1685"/>
      <c r="F18" s="1685"/>
      <c r="G18" s="1685"/>
      <c r="H18" s="1685"/>
      <c r="I18" s="1685"/>
      <c r="J18" s="1685"/>
      <c r="K18" s="1686"/>
      <c r="L18" s="1660" t="s">
        <v>3482</v>
      </c>
      <c r="M18" s="1661"/>
      <c r="N18" s="1661"/>
      <c r="O18" s="1661"/>
      <c r="P18" s="1661"/>
      <c r="Q18" s="1661"/>
      <c r="R18" s="1661"/>
      <c r="S18" s="1661"/>
      <c r="T18" s="1661"/>
      <c r="U18" s="1661"/>
      <c r="V18" s="1661"/>
      <c r="W18" s="1661"/>
      <c r="X18" s="1661"/>
      <c r="Y18" s="1661"/>
      <c r="Z18" s="1661"/>
      <c r="AA18" s="1661"/>
      <c r="AB18" s="1661"/>
      <c r="AC18" s="1661"/>
      <c r="AD18" s="1661"/>
      <c r="AE18" s="1661"/>
      <c r="AF18" s="1661"/>
      <c r="AG18" s="1661"/>
      <c r="AH18" s="1661"/>
      <c r="AI18" s="1661"/>
      <c r="AJ18" s="1661"/>
      <c r="AK18" s="1661"/>
      <c r="AL18" s="1661"/>
      <c r="AM18" s="1661"/>
      <c r="AN18" s="1661"/>
      <c r="AO18" s="1661"/>
      <c r="AP18" s="1661"/>
      <c r="AQ18" s="1661"/>
      <c r="AR18" s="1661"/>
      <c r="AS18" s="1661"/>
      <c r="AT18" s="1661"/>
      <c r="AU18" s="1661"/>
      <c r="AV18" s="1661"/>
      <c r="AW18" s="1661"/>
      <c r="AX18" s="1661"/>
      <c r="AY18" s="1661"/>
      <c r="AZ18" s="1661"/>
      <c r="BA18" s="1661"/>
      <c r="BB18" s="1661"/>
      <c r="BC18" s="1661"/>
      <c r="BD18" s="1661"/>
      <c r="BE18" s="1661"/>
      <c r="BF18" s="1661"/>
      <c r="BG18" s="1661"/>
      <c r="BH18" s="1661"/>
      <c r="BI18" s="1661"/>
      <c r="BJ18" s="1661"/>
      <c r="BK18" s="1661"/>
      <c r="BL18" s="1661"/>
      <c r="BM18" s="1661"/>
      <c r="BN18" s="1661"/>
      <c r="BO18" s="1661"/>
      <c r="BP18" s="1661"/>
      <c r="BQ18" s="1661"/>
      <c r="BR18" s="1661"/>
      <c r="BS18" s="1661"/>
      <c r="BT18" s="1661"/>
      <c r="BU18" s="1661"/>
      <c r="BV18" s="1661"/>
      <c r="BW18" s="1572" t="s">
        <v>84</v>
      </c>
      <c r="BX18" s="1573"/>
      <c r="BY18" s="1573"/>
      <c r="BZ18" s="1573"/>
      <c r="CA18" s="1573"/>
      <c r="CB18" s="1573"/>
      <c r="CC18" s="1573"/>
      <c r="CD18" s="1574"/>
      <c r="CE18" s="1509" t="str">
        <f>MID(SUVAHAVUJ!AF160,1,1)</f>
        <v xml:space="preserve"> </v>
      </c>
      <c r="CF18" s="1509"/>
      <c r="CG18" s="1509"/>
      <c r="CH18" s="1509"/>
      <c r="CI18" s="1509"/>
      <c r="CJ18" s="1509" t="str">
        <f>MID(SUVAHAVUJ!AF160,2,1)</f>
        <v xml:space="preserve"> </v>
      </c>
      <c r="CK18" s="1509"/>
      <c r="CL18" s="1509"/>
      <c r="CM18" s="1509"/>
      <c r="CN18" s="1509"/>
      <c r="CO18" s="1509"/>
      <c r="CP18" s="1509" t="str">
        <f>MID(SUVAHAVUJ!AF160,3,1)</f>
        <v xml:space="preserve"> </v>
      </c>
      <c r="CQ18" s="1509"/>
      <c r="CR18" s="1509"/>
      <c r="CS18" s="1509"/>
      <c r="CT18" s="1509"/>
      <c r="CU18" s="1509" t="str">
        <f>MID(SUVAHAVUJ!AF160,4,1)</f>
        <v xml:space="preserve"> </v>
      </c>
      <c r="CV18" s="1509"/>
      <c r="CW18" s="1509"/>
      <c r="CX18" s="1509"/>
      <c r="CY18" s="1509"/>
      <c r="CZ18" s="1509"/>
      <c r="DA18" s="1509" t="str">
        <f>MID(SUVAHAVUJ!AF160,5,1)</f>
        <v xml:space="preserve"> </v>
      </c>
      <c r="DB18" s="1509"/>
      <c r="DC18" s="1509"/>
      <c r="DD18" s="1509"/>
      <c r="DE18" s="1509"/>
      <c r="DF18" s="1509" t="str">
        <f>MID(SUVAHAVUJ!AF160,6,1)</f>
        <v xml:space="preserve"> </v>
      </c>
      <c r="DG18" s="1509"/>
      <c r="DH18" s="1509"/>
      <c r="DI18" s="1509"/>
      <c r="DJ18" s="1509"/>
      <c r="DK18" s="1509"/>
      <c r="DL18" s="1509" t="str">
        <f>MID(SUVAHAVUJ!AF160,7,1)</f>
        <v xml:space="preserve"> </v>
      </c>
      <c r="DM18" s="1509"/>
      <c r="DN18" s="1509"/>
      <c r="DO18" s="1509"/>
      <c r="DP18" s="1509"/>
      <c r="DQ18" s="1509"/>
      <c r="DR18" s="1509" t="str">
        <f>MID(SUVAHAVUJ!AF160,8,1)</f>
        <v xml:space="preserve"> </v>
      </c>
      <c r="DS18" s="1509"/>
      <c r="DT18" s="1509"/>
      <c r="DU18" s="1509"/>
      <c r="DV18" s="1509"/>
      <c r="DW18" s="1558" t="str">
        <f>MID(SUVAHAVUJ!AF160,9,1)</f>
        <v xml:space="preserve"> </v>
      </c>
      <c r="DX18" s="1558"/>
      <c r="DY18" s="1558"/>
      <c r="DZ18" s="1558"/>
      <c r="EA18" s="1558"/>
      <c r="EB18" s="1558"/>
      <c r="EC18" s="1558" t="str">
        <f>MID(SUVAHAVUJ!AF160,10,1)</f>
        <v xml:space="preserve"> </v>
      </c>
      <c r="ED18" s="1558"/>
      <c r="EE18" s="1558"/>
      <c r="EF18" s="1558"/>
      <c r="EG18" s="1558"/>
      <c r="EH18" s="1509" t="str">
        <f>MID(SUVAHAVUJ!AF160,11,1)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MID(SUVAHAVUJ!AG160,1,1)</f>
        <v xml:space="preserve"> </v>
      </c>
      <c r="EQ18" s="1509"/>
      <c r="ER18" s="1509"/>
      <c r="ES18" s="1509"/>
      <c r="ET18" s="1509"/>
      <c r="EU18" s="1509"/>
      <c r="EV18" s="1509" t="str">
        <f>MID(SUVAHAVUJ!AG160,2,1)</f>
        <v xml:space="preserve"> </v>
      </c>
      <c r="EW18" s="1509"/>
      <c r="EX18" s="1509"/>
      <c r="EY18" s="1509"/>
      <c r="EZ18" s="1509"/>
      <c r="FA18" s="1509" t="str">
        <f>MID(SUVAHAVUJ!AG160,3,1)</f>
        <v xml:space="preserve"> </v>
      </c>
      <c r="FB18" s="1509"/>
      <c r="FC18" s="1509"/>
      <c r="FD18" s="1509"/>
      <c r="FE18" s="1509"/>
      <c r="FF18" s="1509"/>
      <c r="FG18" s="1509" t="str">
        <f>MID(SUVAHAVUJ!AG160,4,1)</f>
        <v xml:space="preserve"> </v>
      </c>
      <c r="FH18" s="1509"/>
      <c r="FI18" s="1509"/>
      <c r="FJ18" s="1509"/>
      <c r="FK18" s="1509"/>
      <c r="FL18" s="1516" t="str">
        <f>MID(SUVAHAVUJ!AG160,5,1)</f>
        <v xml:space="preserve"> </v>
      </c>
      <c r="FM18" s="1516"/>
      <c r="FN18" s="1516"/>
      <c r="FO18" s="1516"/>
      <c r="FP18" s="1516"/>
      <c r="FQ18" s="1516"/>
      <c r="FR18" s="1516" t="str">
        <f>MID(SUVAHAVUJ!AG160,6,1)</f>
        <v xml:space="preserve"> </v>
      </c>
      <c r="FS18" s="1516"/>
      <c r="FT18" s="1516"/>
      <c r="FU18" s="1516"/>
      <c r="FV18" s="1516"/>
      <c r="FW18" s="1556" t="str">
        <f>MID(SUVAHAVUJ!AG160,7,1)</f>
        <v xml:space="preserve"> </v>
      </c>
      <c r="FX18" s="1556"/>
      <c r="FY18" s="1556"/>
      <c r="FZ18" s="1556"/>
      <c r="GA18" s="1556"/>
      <c r="GB18" s="1556"/>
      <c r="GC18" s="1556" t="str">
        <f>MID(SUVAHAVUJ!AG160,8,1)</f>
        <v xml:space="preserve"> </v>
      </c>
      <c r="GD18" s="1556"/>
      <c r="GE18" s="1556"/>
      <c r="GF18" s="1556"/>
      <c r="GG18" s="1556"/>
      <c r="GH18" s="1556" t="str">
        <f>MID(SUVAHAVUJ!AG160,9,1)</f>
        <v xml:space="preserve"> </v>
      </c>
      <c r="GI18" s="1556"/>
      <c r="GJ18" s="1556"/>
      <c r="GK18" s="1556"/>
      <c r="GL18" s="1556"/>
      <c r="GM18" s="1556"/>
      <c r="GN18" s="1556" t="str">
        <f>MID(SUVAHAVUJ!AG160,10,1)</f>
        <v xml:space="preserve"> </v>
      </c>
      <c r="GO18" s="1556"/>
      <c r="GP18" s="1556"/>
      <c r="GQ18" s="1556"/>
      <c r="GR18" s="1556"/>
      <c r="GS18" s="1556" t="str">
        <f>MID(SUVAHAVUJ!AG160,11,1)</f>
        <v>0</v>
      </c>
      <c r="GT18" s="1556"/>
      <c r="GU18" s="1556"/>
      <c r="GV18" s="1556"/>
      <c r="GW18" s="1557"/>
    </row>
    <row r="19" spans="1:205" ht="24.6" customHeight="1">
      <c r="B19" s="1684" t="s">
        <v>1959</v>
      </c>
      <c r="C19" s="1685"/>
      <c r="D19" s="1685"/>
      <c r="E19" s="1685"/>
      <c r="F19" s="1685"/>
      <c r="G19" s="1685"/>
      <c r="H19" s="1685"/>
      <c r="I19" s="1685"/>
      <c r="J19" s="1685"/>
      <c r="K19" s="1686"/>
      <c r="L19" s="1660" t="s">
        <v>2955</v>
      </c>
      <c r="M19" s="1661"/>
      <c r="N19" s="1661"/>
      <c r="O19" s="1661"/>
      <c r="P19" s="1661"/>
      <c r="Q19" s="1661"/>
      <c r="R19" s="1661"/>
      <c r="S19" s="1661"/>
      <c r="T19" s="1661"/>
      <c r="U19" s="1661"/>
      <c r="V19" s="1661"/>
      <c r="W19" s="1661"/>
      <c r="X19" s="1661"/>
      <c r="Y19" s="1661"/>
      <c r="Z19" s="1661"/>
      <c r="AA19" s="1661"/>
      <c r="AB19" s="1661"/>
      <c r="AC19" s="1661"/>
      <c r="AD19" s="1661"/>
      <c r="AE19" s="1661"/>
      <c r="AF19" s="1661"/>
      <c r="AG19" s="1661"/>
      <c r="AH19" s="1661"/>
      <c r="AI19" s="1661"/>
      <c r="AJ19" s="1661"/>
      <c r="AK19" s="1661"/>
      <c r="AL19" s="1661"/>
      <c r="AM19" s="1661"/>
      <c r="AN19" s="1661"/>
      <c r="AO19" s="1661"/>
      <c r="AP19" s="1661"/>
      <c r="AQ19" s="1661"/>
      <c r="AR19" s="1661"/>
      <c r="AS19" s="1661"/>
      <c r="AT19" s="1661"/>
      <c r="AU19" s="1661"/>
      <c r="AV19" s="1661"/>
      <c r="AW19" s="1661"/>
      <c r="AX19" s="1661"/>
      <c r="AY19" s="1661"/>
      <c r="AZ19" s="1661"/>
      <c r="BA19" s="1661"/>
      <c r="BB19" s="1661"/>
      <c r="BC19" s="1661"/>
      <c r="BD19" s="1661"/>
      <c r="BE19" s="1661"/>
      <c r="BF19" s="1661"/>
      <c r="BG19" s="1661"/>
      <c r="BH19" s="1661"/>
      <c r="BI19" s="1661"/>
      <c r="BJ19" s="1661"/>
      <c r="BK19" s="1661"/>
      <c r="BL19" s="1661"/>
      <c r="BM19" s="1661"/>
      <c r="BN19" s="1661"/>
      <c r="BO19" s="1661"/>
      <c r="BP19" s="1661"/>
      <c r="BQ19" s="1661"/>
      <c r="BR19" s="1661"/>
      <c r="BS19" s="1661"/>
      <c r="BT19" s="1661"/>
      <c r="BU19" s="1661"/>
      <c r="BV19" s="1661"/>
      <c r="BW19" s="1572" t="s">
        <v>94</v>
      </c>
      <c r="BX19" s="1573"/>
      <c r="BY19" s="1573"/>
      <c r="BZ19" s="1573"/>
      <c r="CA19" s="1573"/>
      <c r="CB19" s="1573"/>
      <c r="CC19" s="1573"/>
      <c r="CD19" s="1574"/>
      <c r="CE19" s="1509" t="str">
        <f>MID(SUVAHAVUJ!AF161,1,1)</f>
        <v xml:space="preserve"> </v>
      </c>
      <c r="CF19" s="1509"/>
      <c r="CG19" s="1509"/>
      <c r="CH19" s="1509"/>
      <c r="CI19" s="1509"/>
      <c r="CJ19" s="1509" t="str">
        <f>MID(SUVAHAVUJ!AF161,2,1)</f>
        <v xml:space="preserve"> </v>
      </c>
      <c r="CK19" s="1509"/>
      <c r="CL19" s="1509"/>
      <c r="CM19" s="1509"/>
      <c r="CN19" s="1509"/>
      <c r="CO19" s="1509"/>
      <c r="CP19" s="1509" t="str">
        <f>MID(SUVAHAVUJ!AF161,3,1)</f>
        <v xml:space="preserve"> </v>
      </c>
      <c r="CQ19" s="1509"/>
      <c r="CR19" s="1509"/>
      <c r="CS19" s="1509"/>
      <c r="CT19" s="1509"/>
      <c r="CU19" s="1509" t="str">
        <f>MID(SUVAHAVUJ!AF161,4,1)</f>
        <v xml:space="preserve"> </v>
      </c>
      <c r="CV19" s="1509"/>
      <c r="CW19" s="1509"/>
      <c r="CX19" s="1509"/>
      <c r="CY19" s="1509"/>
      <c r="CZ19" s="1509"/>
      <c r="DA19" s="1509" t="str">
        <f>MID(SUVAHAVUJ!AF161,5,1)</f>
        <v xml:space="preserve"> </v>
      </c>
      <c r="DB19" s="1509"/>
      <c r="DC19" s="1509"/>
      <c r="DD19" s="1509"/>
      <c r="DE19" s="1509"/>
      <c r="DF19" s="1509" t="str">
        <f>MID(SUVAHAVUJ!AF161,6,1)</f>
        <v xml:space="preserve"> </v>
      </c>
      <c r="DG19" s="1509"/>
      <c r="DH19" s="1509"/>
      <c r="DI19" s="1509"/>
      <c r="DJ19" s="1509"/>
      <c r="DK19" s="1509"/>
      <c r="DL19" s="1509" t="str">
        <f>MID(SUVAHAVUJ!AF161,7,1)</f>
        <v xml:space="preserve"> </v>
      </c>
      <c r="DM19" s="1509"/>
      <c r="DN19" s="1509"/>
      <c r="DO19" s="1509"/>
      <c r="DP19" s="1509"/>
      <c r="DQ19" s="1509"/>
      <c r="DR19" s="1509" t="str">
        <f>MID(SUVAHAVUJ!AF161,8,1)</f>
        <v xml:space="preserve"> </v>
      </c>
      <c r="DS19" s="1509"/>
      <c r="DT19" s="1509"/>
      <c r="DU19" s="1509"/>
      <c r="DV19" s="1509"/>
      <c r="DW19" s="1558" t="str">
        <f>MID(SUVAHAVUJ!AF161,9,1)</f>
        <v xml:space="preserve"> </v>
      </c>
      <c r="DX19" s="1558"/>
      <c r="DY19" s="1558"/>
      <c r="DZ19" s="1558"/>
      <c r="EA19" s="1558"/>
      <c r="EB19" s="1558"/>
      <c r="EC19" s="1558" t="str">
        <f>MID(SUVAHAVUJ!AF161,10,1)</f>
        <v xml:space="preserve"> </v>
      </c>
      <c r="ED19" s="1558"/>
      <c r="EE19" s="1558"/>
      <c r="EF19" s="1558"/>
      <c r="EG19" s="1558"/>
      <c r="EH19" s="1509" t="str">
        <f>MID(SUVAHAVUJ!AF161,11,1)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MID(SUVAHAVUJ!AG161,1,1)</f>
        <v xml:space="preserve"> </v>
      </c>
      <c r="EQ19" s="1509"/>
      <c r="ER19" s="1509"/>
      <c r="ES19" s="1509"/>
      <c r="ET19" s="1509"/>
      <c r="EU19" s="1509"/>
      <c r="EV19" s="1509" t="str">
        <f>MID(SUVAHAVUJ!AG161,2,1)</f>
        <v xml:space="preserve"> </v>
      </c>
      <c r="EW19" s="1509"/>
      <c r="EX19" s="1509"/>
      <c r="EY19" s="1509"/>
      <c r="EZ19" s="1509"/>
      <c r="FA19" s="1509" t="str">
        <f>MID(SUVAHAVUJ!AG161,3,1)</f>
        <v xml:space="preserve"> </v>
      </c>
      <c r="FB19" s="1509"/>
      <c r="FC19" s="1509"/>
      <c r="FD19" s="1509"/>
      <c r="FE19" s="1509"/>
      <c r="FF19" s="1509"/>
      <c r="FG19" s="1509" t="str">
        <f>MID(SUVAHAVUJ!AG161,4,1)</f>
        <v xml:space="preserve"> </v>
      </c>
      <c r="FH19" s="1509"/>
      <c r="FI19" s="1509"/>
      <c r="FJ19" s="1509"/>
      <c r="FK19" s="1509"/>
      <c r="FL19" s="1516" t="str">
        <f>MID(SUVAHAVUJ!AG161,5,1)</f>
        <v xml:space="preserve"> </v>
      </c>
      <c r="FM19" s="1516"/>
      <c r="FN19" s="1516"/>
      <c r="FO19" s="1516"/>
      <c r="FP19" s="1516"/>
      <c r="FQ19" s="1516"/>
      <c r="FR19" s="1516" t="str">
        <f>MID(SUVAHAVUJ!AG161,6,1)</f>
        <v xml:space="preserve"> </v>
      </c>
      <c r="FS19" s="1516"/>
      <c r="FT19" s="1516"/>
      <c r="FU19" s="1516"/>
      <c r="FV19" s="1516"/>
      <c r="FW19" s="1556" t="str">
        <f>MID(SUVAHAVUJ!AG161,7,1)</f>
        <v xml:space="preserve"> </v>
      </c>
      <c r="FX19" s="1556"/>
      <c r="FY19" s="1556"/>
      <c r="FZ19" s="1556"/>
      <c r="GA19" s="1556"/>
      <c r="GB19" s="1556"/>
      <c r="GC19" s="1556" t="str">
        <f>MID(SUVAHAVUJ!AG161,8,1)</f>
        <v xml:space="preserve"> </v>
      </c>
      <c r="GD19" s="1556"/>
      <c r="GE19" s="1556"/>
      <c r="GF19" s="1556"/>
      <c r="GG19" s="1556"/>
      <c r="GH19" s="1556" t="str">
        <f>MID(SUVAHAVUJ!AG161,9,1)</f>
        <v xml:space="preserve"> </v>
      </c>
      <c r="GI19" s="1556"/>
      <c r="GJ19" s="1556"/>
      <c r="GK19" s="1556"/>
      <c r="GL19" s="1556"/>
      <c r="GM19" s="1556"/>
      <c r="GN19" s="1556" t="str">
        <f>MID(SUVAHAVUJ!AG161,10,1)</f>
        <v xml:space="preserve"> </v>
      </c>
      <c r="GO19" s="1556"/>
      <c r="GP19" s="1556"/>
      <c r="GQ19" s="1556"/>
      <c r="GR19" s="1556"/>
      <c r="GS19" s="1556" t="str">
        <f>MID(SUVAHAVUJ!AG161,11,1)</f>
        <v>0</v>
      </c>
      <c r="GT19" s="1556"/>
      <c r="GU19" s="1556"/>
      <c r="GV19" s="1556"/>
      <c r="GW19" s="1557"/>
    </row>
    <row r="20" spans="1:205" ht="24.6" customHeight="1">
      <c r="B20" s="1684" t="s">
        <v>1957</v>
      </c>
      <c r="C20" s="1685"/>
      <c r="D20" s="1685"/>
      <c r="E20" s="1685"/>
      <c r="F20" s="1685"/>
      <c r="G20" s="1685"/>
      <c r="H20" s="1685"/>
      <c r="I20" s="1685"/>
      <c r="J20" s="1685"/>
      <c r="K20" s="1686"/>
      <c r="L20" s="1660" t="s">
        <v>2461</v>
      </c>
      <c r="M20" s="1661"/>
      <c r="N20" s="1661"/>
      <c r="O20" s="1661"/>
      <c r="P20" s="1661"/>
      <c r="Q20" s="1661"/>
      <c r="R20" s="1661"/>
      <c r="S20" s="1661"/>
      <c r="T20" s="1661"/>
      <c r="U20" s="1661"/>
      <c r="V20" s="1661"/>
      <c r="W20" s="1661"/>
      <c r="X20" s="1661"/>
      <c r="Y20" s="1661"/>
      <c r="Z20" s="1661"/>
      <c r="AA20" s="1661"/>
      <c r="AB20" s="1661"/>
      <c r="AC20" s="1661"/>
      <c r="AD20" s="1661"/>
      <c r="AE20" s="1661"/>
      <c r="AF20" s="1661"/>
      <c r="AG20" s="1661"/>
      <c r="AH20" s="1661"/>
      <c r="AI20" s="1661"/>
      <c r="AJ20" s="1661"/>
      <c r="AK20" s="1661"/>
      <c r="AL20" s="1661"/>
      <c r="AM20" s="1661"/>
      <c r="AN20" s="1661"/>
      <c r="AO20" s="1661"/>
      <c r="AP20" s="1661"/>
      <c r="AQ20" s="1661"/>
      <c r="AR20" s="1661"/>
      <c r="AS20" s="1661"/>
      <c r="AT20" s="1661"/>
      <c r="AU20" s="1661"/>
      <c r="AV20" s="1661"/>
      <c r="AW20" s="1661"/>
      <c r="AX20" s="1661"/>
      <c r="AY20" s="1661"/>
      <c r="AZ20" s="1661"/>
      <c r="BA20" s="1661"/>
      <c r="BB20" s="1661"/>
      <c r="BC20" s="1661"/>
      <c r="BD20" s="1661"/>
      <c r="BE20" s="1661"/>
      <c r="BF20" s="1661"/>
      <c r="BG20" s="1661"/>
      <c r="BH20" s="1661"/>
      <c r="BI20" s="1661"/>
      <c r="BJ20" s="1661"/>
      <c r="BK20" s="1661"/>
      <c r="BL20" s="1661"/>
      <c r="BM20" s="1661"/>
      <c r="BN20" s="1661"/>
      <c r="BO20" s="1661"/>
      <c r="BP20" s="1661"/>
      <c r="BQ20" s="1661"/>
      <c r="BR20" s="1661"/>
      <c r="BS20" s="1661"/>
      <c r="BT20" s="1661"/>
      <c r="BU20" s="1661"/>
      <c r="BV20" s="1661"/>
      <c r="BW20" s="1572" t="s">
        <v>797</v>
      </c>
      <c r="BX20" s="1573"/>
      <c r="BY20" s="1573"/>
      <c r="BZ20" s="1573"/>
      <c r="CA20" s="1573"/>
      <c r="CB20" s="1573"/>
      <c r="CC20" s="1573"/>
      <c r="CD20" s="1574"/>
      <c r="CE20" s="1509" t="str">
        <f>MID(SUVAHAVUJ!AF162,1,1)</f>
        <v xml:space="preserve"> </v>
      </c>
      <c r="CF20" s="1509"/>
      <c r="CG20" s="1509"/>
      <c r="CH20" s="1509"/>
      <c r="CI20" s="1509"/>
      <c r="CJ20" s="1509" t="str">
        <f>MID(SUVAHAVUJ!AF162,2,1)</f>
        <v xml:space="preserve"> </v>
      </c>
      <c r="CK20" s="1509"/>
      <c r="CL20" s="1509"/>
      <c r="CM20" s="1509"/>
      <c r="CN20" s="1509"/>
      <c r="CO20" s="1509"/>
      <c r="CP20" s="1509" t="str">
        <f>MID(SUVAHAVUJ!AF162,3,1)</f>
        <v xml:space="preserve"> </v>
      </c>
      <c r="CQ20" s="1509"/>
      <c r="CR20" s="1509"/>
      <c r="CS20" s="1509"/>
      <c r="CT20" s="1509"/>
      <c r="CU20" s="1509" t="str">
        <f>MID(SUVAHAVUJ!AF162,4,1)</f>
        <v xml:space="preserve"> </v>
      </c>
      <c r="CV20" s="1509"/>
      <c r="CW20" s="1509"/>
      <c r="CX20" s="1509"/>
      <c r="CY20" s="1509"/>
      <c r="CZ20" s="1509"/>
      <c r="DA20" s="1509" t="str">
        <f>MID(SUVAHAVUJ!AF162,5,1)</f>
        <v xml:space="preserve"> </v>
      </c>
      <c r="DB20" s="1509"/>
      <c r="DC20" s="1509"/>
      <c r="DD20" s="1509"/>
      <c r="DE20" s="1509"/>
      <c r="DF20" s="1509" t="str">
        <f>MID(SUVAHAVUJ!AF162,6,1)</f>
        <v xml:space="preserve"> </v>
      </c>
      <c r="DG20" s="1509"/>
      <c r="DH20" s="1509"/>
      <c r="DI20" s="1509"/>
      <c r="DJ20" s="1509"/>
      <c r="DK20" s="1509"/>
      <c r="DL20" s="1509" t="str">
        <f>MID(SUVAHAVUJ!AF162,7,1)</f>
        <v xml:space="preserve"> </v>
      </c>
      <c r="DM20" s="1509"/>
      <c r="DN20" s="1509"/>
      <c r="DO20" s="1509"/>
      <c r="DP20" s="1509"/>
      <c r="DQ20" s="1509"/>
      <c r="DR20" s="1509" t="str">
        <f>MID(SUVAHAVUJ!AF162,8,1)</f>
        <v xml:space="preserve"> </v>
      </c>
      <c r="DS20" s="1509"/>
      <c r="DT20" s="1509"/>
      <c r="DU20" s="1509"/>
      <c r="DV20" s="1509"/>
      <c r="DW20" s="1558" t="str">
        <f>MID(SUVAHAVUJ!AF162,9,1)</f>
        <v xml:space="preserve"> </v>
      </c>
      <c r="DX20" s="1558"/>
      <c r="DY20" s="1558"/>
      <c r="DZ20" s="1558"/>
      <c r="EA20" s="1558"/>
      <c r="EB20" s="1558"/>
      <c r="EC20" s="1558" t="str">
        <f>MID(SUVAHAVUJ!AF162,10,1)</f>
        <v xml:space="preserve"> </v>
      </c>
      <c r="ED20" s="1558"/>
      <c r="EE20" s="1558"/>
      <c r="EF20" s="1558"/>
      <c r="EG20" s="1558"/>
      <c r="EH20" s="1509" t="str">
        <f>MID(SUVAHAVUJ!AF162,11,1)</f>
        <v>0</v>
      </c>
      <c r="EI20" s="1509"/>
      <c r="EJ20" s="1509"/>
      <c r="EK20" s="1509"/>
      <c r="EL20" s="1509"/>
      <c r="EM20" s="1525"/>
      <c r="EN20" s="711"/>
      <c r="EO20" s="708"/>
      <c r="EP20" s="1509" t="str">
        <f>MID(SUVAHAVUJ!AG162,1,1)</f>
        <v xml:space="preserve"> </v>
      </c>
      <c r="EQ20" s="1509"/>
      <c r="ER20" s="1509"/>
      <c r="ES20" s="1509"/>
      <c r="ET20" s="1509"/>
      <c r="EU20" s="1509"/>
      <c r="EV20" s="1509" t="str">
        <f>MID(SUVAHAVUJ!AG162,2,1)</f>
        <v xml:space="preserve"> </v>
      </c>
      <c r="EW20" s="1509"/>
      <c r="EX20" s="1509"/>
      <c r="EY20" s="1509"/>
      <c r="EZ20" s="1509"/>
      <c r="FA20" s="1509" t="str">
        <f>MID(SUVAHAVUJ!AG162,3,1)</f>
        <v xml:space="preserve"> </v>
      </c>
      <c r="FB20" s="1509"/>
      <c r="FC20" s="1509"/>
      <c r="FD20" s="1509"/>
      <c r="FE20" s="1509"/>
      <c r="FF20" s="1509"/>
      <c r="FG20" s="1509" t="str">
        <f>MID(SUVAHAVUJ!AG162,4,1)</f>
        <v xml:space="preserve"> </v>
      </c>
      <c r="FH20" s="1509"/>
      <c r="FI20" s="1509"/>
      <c r="FJ20" s="1509"/>
      <c r="FK20" s="1509"/>
      <c r="FL20" s="1516" t="str">
        <f>MID(SUVAHAVUJ!AG162,5,1)</f>
        <v xml:space="preserve"> </v>
      </c>
      <c r="FM20" s="1516"/>
      <c r="FN20" s="1516"/>
      <c r="FO20" s="1516"/>
      <c r="FP20" s="1516"/>
      <c r="FQ20" s="1516"/>
      <c r="FR20" s="1516" t="str">
        <f>MID(SUVAHAVUJ!AG162,6,1)</f>
        <v xml:space="preserve"> </v>
      </c>
      <c r="FS20" s="1516"/>
      <c r="FT20" s="1516"/>
      <c r="FU20" s="1516"/>
      <c r="FV20" s="1516"/>
      <c r="FW20" s="1556" t="str">
        <f>MID(SUVAHAVUJ!AG162,7,1)</f>
        <v xml:space="preserve"> </v>
      </c>
      <c r="FX20" s="1556"/>
      <c r="FY20" s="1556"/>
      <c r="FZ20" s="1556"/>
      <c r="GA20" s="1556"/>
      <c r="GB20" s="1556"/>
      <c r="GC20" s="1556" t="str">
        <f>MID(SUVAHAVUJ!AG162,8,1)</f>
        <v xml:space="preserve"> </v>
      </c>
      <c r="GD20" s="1556"/>
      <c r="GE20" s="1556"/>
      <c r="GF20" s="1556"/>
      <c r="GG20" s="1556"/>
      <c r="GH20" s="1556" t="str">
        <f>MID(SUVAHAVUJ!AG162,9,1)</f>
        <v xml:space="preserve"> </v>
      </c>
      <c r="GI20" s="1556"/>
      <c r="GJ20" s="1556"/>
      <c r="GK20" s="1556"/>
      <c r="GL20" s="1556"/>
      <c r="GM20" s="1556"/>
      <c r="GN20" s="1556" t="str">
        <f>MID(SUVAHAVUJ!AG162,10,1)</f>
        <v xml:space="preserve"> </v>
      </c>
      <c r="GO20" s="1556"/>
      <c r="GP20" s="1556"/>
      <c r="GQ20" s="1556"/>
      <c r="GR20" s="1556"/>
      <c r="GS20" s="1556" t="str">
        <f>MID(SUVAHAVUJ!AG162,11,1)</f>
        <v>0</v>
      </c>
      <c r="GT20" s="1556"/>
      <c r="GU20" s="1556"/>
      <c r="GV20" s="1556"/>
      <c r="GW20" s="1557"/>
    </row>
    <row r="21" spans="1:205" ht="24.6" customHeight="1">
      <c r="B21" s="1684" t="s">
        <v>1955</v>
      </c>
      <c r="C21" s="1685"/>
      <c r="D21" s="1685"/>
      <c r="E21" s="1685"/>
      <c r="F21" s="1685"/>
      <c r="G21" s="1685"/>
      <c r="H21" s="1685"/>
      <c r="I21" s="1685"/>
      <c r="J21" s="1685"/>
      <c r="K21" s="1686"/>
      <c r="L21" s="1660" t="s">
        <v>3483</v>
      </c>
      <c r="M21" s="1661"/>
      <c r="N21" s="1661"/>
      <c r="O21" s="1661"/>
      <c r="P21" s="1661"/>
      <c r="Q21" s="1661"/>
      <c r="R21" s="1661"/>
      <c r="S21" s="1661"/>
      <c r="T21" s="1661"/>
      <c r="U21" s="1661"/>
      <c r="V21" s="1661"/>
      <c r="W21" s="1661"/>
      <c r="X21" s="1661"/>
      <c r="Y21" s="1661"/>
      <c r="Z21" s="1661"/>
      <c r="AA21" s="1661"/>
      <c r="AB21" s="1661"/>
      <c r="AC21" s="1661"/>
      <c r="AD21" s="1661"/>
      <c r="AE21" s="1661"/>
      <c r="AF21" s="1661"/>
      <c r="AG21" s="1661"/>
      <c r="AH21" s="1661"/>
      <c r="AI21" s="1661"/>
      <c r="AJ21" s="1661"/>
      <c r="AK21" s="1661"/>
      <c r="AL21" s="1661"/>
      <c r="AM21" s="1661"/>
      <c r="AN21" s="1661"/>
      <c r="AO21" s="1661"/>
      <c r="AP21" s="1661"/>
      <c r="AQ21" s="1661"/>
      <c r="AR21" s="1661"/>
      <c r="AS21" s="1661"/>
      <c r="AT21" s="1661"/>
      <c r="AU21" s="1661"/>
      <c r="AV21" s="1661"/>
      <c r="AW21" s="1661"/>
      <c r="AX21" s="1661"/>
      <c r="AY21" s="1661"/>
      <c r="AZ21" s="1661"/>
      <c r="BA21" s="1661"/>
      <c r="BB21" s="1661"/>
      <c r="BC21" s="1661"/>
      <c r="BD21" s="1661"/>
      <c r="BE21" s="1661"/>
      <c r="BF21" s="1661"/>
      <c r="BG21" s="1661"/>
      <c r="BH21" s="1661"/>
      <c r="BI21" s="1661"/>
      <c r="BJ21" s="1661"/>
      <c r="BK21" s="1661"/>
      <c r="BL21" s="1661"/>
      <c r="BM21" s="1661"/>
      <c r="BN21" s="1661"/>
      <c r="BO21" s="1661"/>
      <c r="BP21" s="1661"/>
      <c r="BQ21" s="1661"/>
      <c r="BR21" s="1661"/>
      <c r="BS21" s="1661"/>
      <c r="BT21" s="1661"/>
      <c r="BU21" s="1661"/>
      <c r="BV21" s="1661"/>
      <c r="BW21" s="1572" t="s">
        <v>944</v>
      </c>
      <c r="BX21" s="1573"/>
      <c r="BY21" s="1573"/>
      <c r="BZ21" s="1573"/>
      <c r="CA21" s="1573"/>
      <c r="CB21" s="1573"/>
      <c r="CC21" s="1573"/>
      <c r="CD21" s="1574"/>
      <c r="CE21" s="1509" t="str">
        <f>MID(SUVAHAVUJ!AF163,1,1)</f>
        <v xml:space="preserve"> </v>
      </c>
      <c r="CF21" s="1509"/>
      <c r="CG21" s="1509"/>
      <c r="CH21" s="1509"/>
      <c r="CI21" s="1509"/>
      <c r="CJ21" s="1509" t="str">
        <f>MID(SUVAHAVUJ!AF163,2,1)</f>
        <v xml:space="preserve"> </v>
      </c>
      <c r="CK21" s="1509"/>
      <c r="CL21" s="1509"/>
      <c r="CM21" s="1509"/>
      <c r="CN21" s="1509"/>
      <c r="CO21" s="1509"/>
      <c r="CP21" s="1509" t="str">
        <f>MID(SUVAHAVUJ!AF163,3,1)</f>
        <v xml:space="preserve"> </v>
      </c>
      <c r="CQ21" s="1509"/>
      <c r="CR21" s="1509"/>
      <c r="CS21" s="1509"/>
      <c r="CT21" s="1509"/>
      <c r="CU21" s="1509" t="str">
        <f>MID(SUVAHAVUJ!AF163,4,1)</f>
        <v xml:space="preserve"> </v>
      </c>
      <c r="CV21" s="1509"/>
      <c r="CW21" s="1509"/>
      <c r="CX21" s="1509"/>
      <c r="CY21" s="1509"/>
      <c r="CZ21" s="1509"/>
      <c r="DA21" s="1509" t="str">
        <f>MID(SUVAHAVUJ!AF163,5,1)</f>
        <v xml:space="preserve"> </v>
      </c>
      <c r="DB21" s="1509"/>
      <c r="DC21" s="1509"/>
      <c r="DD21" s="1509"/>
      <c r="DE21" s="1509"/>
      <c r="DF21" s="1509" t="str">
        <f>MID(SUVAHAVUJ!AF163,6,1)</f>
        <v xml:space="preserve"> </v>
      </c>
      <c r="DG21" s="1509"/>
      <c r="DH21" s="1509"/>
      <c r="DI21" s="1509"/>
      <c r="DJ21" s="1509"/>
      <c r="DK21" s="1509"/>
      <c r="DL21" s="1509" t="str">
        <f>MID(SUVAHAVUJ!AF163,7,1)</f>
        <v xml:space="preserve"> </v>
      </c>
      <c r="DM21" s="1509"/>
      <c r="DN21" s="1509"/>
      <c r="DO21" s="1509"/>
      <c r="DP21" s="1509"/>
      <c r="DQ21" s="1509"/>
      <c r="DR21" s="1509" t="str">
        <f>MID(SUVAHAVUJ!AF163,8,1)</f>
        <v xml:space="preserve"> </v>
      </c>
      <c r="DS21" s="1509"/>
      <c r="DT21" s="1509"/>
      <c r="DU21" s="1509"/>
      <c r="DV21" s="1509"/>
      <c r="DW21" s="1558" t="str">
        <f>MID(SUVAHAVUJ!AF163,9,1)</f>
        <v xml:space="preserve"> </v>
      </c>
      <c r="DX21" s="1558"/>
      <c r="DY21" s="1558"/>
      <c r="DZ21" s="1558"/>
      <c r="EA21" s="1558"/>
      <c r="EB21" s="1558"/>
      <c r="EC21" s="1558" t="str">
        <f>MID(SUVAHAVUJ!AF163,10,1)</f>
        <v xml:space="preserve"> </v>
      </c>
      <c r="ED21" s="1558"/>
      <c r="EE21" s="1558"/>
      <c r="EF21" s="1558"/>
      <c r="EG21" s="1558"/>
      <c r="EH21" s="1509" t="str">
        <f>MID(SUVAHAVUJ!AF163,11,1)</f>
        <v>0</v>
      </c>
      <c r="EI21" s="1509"/>
      <c r="EJ21" s="1509"/>
      <c r="EK21" s="1509"/>
      <c r="EL21" s="1509"/>
      <c r="EM21" s="1525"/>
      <c r="EN21" s="711"/>
      <c r="EO21" s="708"/>
      <c r="EP21" s="1509" t="str">
        <f>MID(SUVAHAVUJ!AG163,1,1)</f>
        <v xml:space="preserve"> </v>
      </c>
      <c r="EQ21" s="1509"/>
      <c r="ER21" s="1509"/>
      <c r="ES21" s="1509"/>
      <c r="ET21" s="1509"/>
      <c r="EU21" s="1509"/>
      <c r="EV21" s="1509" t="str">
        <f>MID(SUVAHAVUJ!AG163,2,1)</f>
        <v xml:space="preserve"> </v>
      </c>
      <c r="EW21" s="1509"/>
      <c r="EX21" s="1509"/>
      <c r="EY21" s="1509"/>
      <c r="EZ21" s="1509"/>
      <c r="FA21" s="1509" t="str">
        <f>MID(SUVAHAVUJ!AG163,3,1)</f>
        <v xml:space="preserve"> </v>
      </c>
      <c r="FB21" s="1509"/>
      <c r="FC21" s="1509"/>
      <c r="FD21" s="1509"/>
      <c r="FE21" s="1509"/>
      <c r="FF21" s="1509"/>
      <c r="FG21" s="1509" t="str">
        <f>MID(SUVAHAVUJ!AG163,4,1)</f>
        <v xml:space="preserve"> </v>
      </c>
      <c r="FH21" s="1509"/>
      <c r="FI21" s="1509"/>
      <c r="FJ21" s="1509"/>
      <c r="FK21" s="1509"/>
      <c r="FL21" s="1516" t="str">
        <f>MID(SUVAHAVUJ!AG163,5,1)</f>
        <v xml:space="preserve"> </v>
      </c>
      <c r="FM21" s="1516"/>
      <c r="FN21" s="1516"/>
      <c r="FO21" s="1516"/>
      <c r="FP21" s="1516"/>
      <c r="FQ21" s="1516"/>
      <c r="FR21" s="1516" t="str">
        <f>MID(SUVAHAVUJ!AG163,6,1)</f>
        <v xml:space="preserve"> </v>
      </c>
      <c r="FS21" s="1516"/>
      <c r="FT21" s="1516"/>
      <c r="FU21" s="1516"/>
      <c r="FV21" s="1516"/>
      <c r="FW21" s="1556" t="str">
        <f>MID(SUVAHAVUJ!AG163,7,1)</f>
        <v xml:space="preserve"> </v>
      </c>
      <c r="FX21" s="1556"/>
      <c r="FY21" s="1556"/>
      <c r="FZ21" s="1556"/>
      <c r="GA21" s="1556"/>
      <c r="GB21" s="1556"/>
      <c r="GC21" s="1556" t="str">
        <f>MID(SUVAHAVUJ!AG163,8,1)</f>
        <v xml:space="preserve"> </v>
      </c>
      <c r="GD21" s="1556"/>
      <c r="GE21" s="1556"/>
      <c r="GF21" s="1556"/>
      <c r="GG21" s="1556"/>
      <c r="GH21" s="1556" t="str">
        <f>MID(SUVAHAVUJ!AG163,9,1)</f>
        <v xml:space="preserve"> </v>
      </c>
      <c r="GI21" s="1556"/>
      <c r="GJ21" s="1556"/>
      <c r="GK21" s="1556"/>
      <c r="GL21" s="1556"/>
      <c r="GM21" s="1556"/>
      <c r="GN21" s="1556" t="str">
        <f>MID(SUVAHAVUJ!AG163,10,1)</f>
        <v xml:space="preserve"> </v>
      </c>
      <c r="GO21" s="1556"/>
      <c r="GP21" s="1556"/>
      <c r="GQ21" s="1556"/>
      <c r="GR21" s="1556"/>
      <c r="GS21" s="1556" t="str">
        <f>MID(SUVAHAVUJ!AG163,11,1)</f>
        <v>0</v>
      </c>
      <c r="GT21" s="1556"/>
      <c r="GU21" s="1556"/>
      <c r="GV21" s="1556"/>
      <c r="GW21" s="1557"/>
    </row>
    <row r="22" spans="1:205" ht="24.6" customHeight="1">
      <c r="B22" s="1684" t="s">
        <v>2963</v>
      </c>
      <c r="C22" s="1685"/>
      <c r="D22" s="1685"/>
      <c r="E22" s="1685"/>
      <c r="F22" s="1685"/>
      <c r="G22" s="1685"/>
      <c r="H22" s="1685"/>
      <c r="I22" s="1685"/>
      <c r="J22" s="1685"/>
      <c r="K22" s="1686"/>
      <c r="L22" s="1660" t="s">
        <v>2964</v>
      </c>
      <c r="M22" s="1661"/>
      <c r="N22" s="1661"/>
      <c r="O22" s="1661"/>
      <c r="P22" s="1661"/>
      <c r="Q22" s="1661"/>
      <c r="R22" s="1661"/>
      <c r="S22" s="1661"/>
      <c r="T22" s="1661"/>
      <c r="U22" s="1661"/>
      <c r="V22" s="1661"/>
      <c r="W22" s="1661"/>
      <c r="X22" s="1661"/>
      <c r="Y22" s="1661"/>
      <c r="Z22" s="1661"/>
      <c r="AA22" s="1661"/>
      <c r="AB22" s="1661"/>
      <c r="AC22" s="1661"/>
      <c r="AD22" s="1661"/>
      <c r="AE22" s="1661"/>
      <c r="AF22" s="1661"/>
      <c r="AG22" s="1661"/>
      <c r="AH22" s="1661"/>
      <c r="AI22" s="1661"/>
      <c r="AJ22" s="1661"/>
      <c r="AK22" s="1661"/>
      <c r="AL22" s="1661"/>
      <c r="AM22" s="1661"/>
      <c r="AN22" s="1661"/>
      <c r="AO22" s="1661"/>
      <c r="AP22" s="1661"/>
      <c r="AQ22" s="1661"/>
      <c r="AR22" s="1661"/>
      <c r="AS22" s="1661"/>
      <c r="AT22" s="1661"/>
      <c r="AU22" s="1661"/>
      <c r="AV22" s="1661"/>
      <c r="AW22" s="1661"/>
      <c r="AX22" s="1661"/>
      <c r="AY22" s="1661"/>
      <c r="AZ22" s="1661"/>
      <c r="BA22" s="1661"/>
      <c r="BB22" s="1661"/>
      <c r="BC22" s="1661"/>
      <c r="BD22" s="1661"/>
      <c r="BE22" s="1661"/>
      <c r="BF22" s="1661"/>
      <c r="BG22" s="1661"/>
      <c r="BH22" s="1661"/>
      <c r="BI22" s="1661"/>
      <c r="BJ22" s="1661"/>
      <c r="BK22" s="1661"/>
      <c r="BL22" s="1661"/>
      <c r="BM22" s="1661"/>
      <c r="BN22" s="1661"/>
      <c r="BO22" s="1661"/>
      <c r="BP22" s="1661"/>
      <c r="BQ22" s="1661"/>
      <c r="BR22" s="1661"/>
      <c r="BS22" s="1661"/>
      <c r="BT22" s="1661"/>
      <c r="BU22" s="1661"/>
      <c r="BV22" s="1661"/>
      <c r="BW22" s="1572" t="s">
        <v>798</v>
      </c>
      <c r="BX22" s="1573"/>
      <c r="BY22" s="1573"/>
      <c r="BZ22" s="1573"/>
      <c r="CA22" s="1573"/>
      <c r="CB22" s="1573"/>
      <c r="CC22" s="1573"/>
      <c r="CD22" s="1574"/>
      <c r="CE22" s="1509" t="str">
        <f>MID(SUVAHAVUJ!AF164,1,1)</f>
        <v xml:space="preserve"> </v>
      </c>
      <c r="CF22" s="1509"/>
      <c r="CG22" s="1509"/>
      <c r="CH22" s="1509"/>
      <c r="CI22" s="1509"/>
      <c r="CJ22" s="1509" t="str">
        <f>MID(SUVAHAVUJ!AF164,2,1)</f>
        <v xml:space="preserve"> </v>
      </c>
      <c r="CK22" s="1509"/>
      <c r="CL22" s="1509"/>
      <c r="CM22" s="1509"/>
      <c r="CN22" s="1509"/>
      <c r="CO22" s="1509"/>
      <c r="CP22" s="1509" t="str">
        <f>MID(SUVAHAVUJ!AF164,3,1)</f>
        <v xml:space="preserve"> </v>
      </c>
      <c r="CQ22" s="1509"/>
      <c r="CR22" s="1509"/>
      <c r="CS22" s="1509"/>
      <c r="CT22" s="1509"/>
      <c r="CU22" s="1509" t="str">
        <f>MID(SUVAHAVUJ!AF164,4,1)</f>
        <v xml:space="preserve"> </v>
      </c>
      <c r="CV22" s="1509"/>
      <c r="CW22" s="1509"/>
      <c r="CX22" s="1509"/>
      <c r="CY22" s="1509"/>
      <c r="CZ22" s="1509"/>
      <c r="DA22" s="1509" t="str">
        <f>MID(SUVAHAVUJ!AF164,5,1)</f>
        <v xml:space="preserve"> </v>
      </c>
      <c r="DB22" s="1509"/>
      <c r="DC22" s="1509"/>
      <c r="DD22" s="1509"/>
      <c r="DE22" s="1509"/>
      <c r="DF22" s="1509" t="str">
        <f>MID(SUVAHAVUJ!AF164,6,1)</f>
        <v xml:space="preserve"> </v>
      </c>
      <c r="DG22" s="1509"/>
      <c r="DH22" s="1509"/>
      <c r="DI22" s="1509"/>
      <c r="DJ22" s="1509"/>
      <c r="DK22" s="1509"/>
      <c r="DL22" s="1509" t="str">
        <f>MID(SUVAHAVUJ!AF164,7,1)</f>
        <v xml:space="preserve"> </v>
      </c>
      <c r="DM22" s="1509"/>
      <c r="DN22" s="1509"/>
      <c r="DO22" s="1509"/>
      <c r="DP22" s="1509"/>
      <c r="DQ22" s="1509"/>
      <c r="DR22" s="1509" t="str">
        <f>MID(SUVAHAVUJ!AF164,8,1)</f>
        <v xml:space="preserve"> </v>
      </c>
      <c r="DS22" s="1509"/>
      <c r="DT22" s="1509"/>
      <c r="DU22" s="1509"/>
      <c r="DV22" s="1509"/>
      <c r="DW22" s="1558" t="str">
        <f>MID(SUVAHAVUJ!AF164,9,1)</f>
        <v xml:space="preserve"> </v>
      </c>
      <c r="DX22" s="1558"/>
      <c r="DY22" s="1558"/>
      <c r="DZ22" s="1558"/>
      <c r="EA22" s="1558"/>
      <c r="EB22" s="1558"/>
      <c r="EC22" s="1558" t="str">
        <f>MID(SUVAHAVUJ!AF164,10,1)</f>
        <v xml:space="preserve"> </v>
      </c>
      <c r="ED22" s="1558"/>
      <c r="EE22" s="1558"/>
      <c r="EF22" s="1558"/>
      <c r="EG22" s="1558"/>
      <c r="EH22" s="1509" t="str">
        <f>MID(SUVAHAVUJ!AF164,11,1)</f>
        <v>0</v>
      </c>
      <c r="EI22" s="1509"/>
      <c r="EJ22" s="1509"/>
      <c r="EK22" s="1509"/>
      <c r="EL22" s="1509"/>
      <c r="EM22" s="1525"/>
      <c r="EN22" s="711"/>
      <c r="EO22" s="708"/>
      <c r="EP22" s="1509" t="str">
        <f>MID(SUVAHAVUJ!AG164,1,1)</f>
        <v xml:space="preserve"> </v>
      </c>
      <c r="EQ22" s="1509"/>
      <c r="ER22" s="1509"/>
      <c r="ES22" s="1509"/>
      <c r="ET22" s="1509"/>
      <c r="EU22" s="1509"/>
      <c r="EV22" s="1509" t="str">
        <f>MID(SUVAHAVUJ!AG164,2,1)</f>
        <v xml:space="preserve"> </v>
      </c>
      <c r="EW22" s="1509"/>
      <c r="EX22" s="1509"/>
      <c r="EY22" s="1509"/>
      <c r="EZ22" s="1509"/>
      <c r="FA22" s="1509" t="str">
        <f>MID(SUVAHAVUJ!AG164,3,1)</f>
        <v xml:space="preserve"> </v>
      </c>
      <c r="FB22" s="1509"/>
      <c r="FC22" s="1509"/>
      <c r="FD22" s="1509"/>
      <c r="FE22" s="1509"/>
      <c r="FF22" s="1509"/>
      <c r="FG22" s="1509" t="str">
        <f>MID(SUVAHAVUJ!AG164,4,1)</f>
        <v xml:space="preserve"> </v>
      </c>
      <c r="FH22" s="1509"/>
      <c r="FI22" s="1509"/>
      <c r="FJ22" s="1509"/>
      <c r="FK22" s="1509"/>
      <c r="FL22" s="1516" t="str">
        <f>MID(SUVAHAVUJ!AG164,5,1)</f>
        <v xml:space="preserve"> </v>
      </c>
      <c r="FM22" s="1516"/>
      <c r="FN22" s="1516"/>
      <c r="FO22" s="1516"/>
      <c r="FP22" s="1516"/>
      <c r="FQ22" s="1516"/>
      <c r="FR22" s="1516" t="str">
        <f>MID(SUVAHAVUJ!AG164,6,1)</f>
        <v xml:space="preserve"> </v>
      </c>
      <c r="FS22" s="1516"/>
      <c r="FT22" s="1516"/>
      <c r="FU22" s="1516"/>
      <c r="FV22" s="1516"/>
      <c r="FW22" s="1556" t="str">
        <f>MID(SUVAHAVUJ!AG164,7,1)</f>
        <v xml:space="preserve"> </v>
      </c>
      <c r="FX22" s="1556"/>
      <c r="FY22" s="1556"/>
      <c r="FZ22" s="1556"/>
      <c r="GA22" s="1556"/>
      <c r="GB22" s="1556"/>
      <c r="GC22" s="1556" t="str">
        <f>MID(SUVAHAVUJ!AG164,8,1)</f>
        <v xml:space="preserve"> </v>
      </c>
      <c r="GD22" s="1556"/>
      <c r="GE22" s="1556"/>
      <c r="GF22" s="1556"/>
      <c r="GG22" s="1556"/>
      <c r="GH22" s="1556" t="str">
        <f>MID(SUVAHAVUJ!AG164,9,1)</f>
        <v xml:space="preserve"> </v>
      </c>
      <c r="GI22" s="1556"/>
      <c r="GJ22" s="1556"/>
      <c r="GK22" s="1556"/>
      <c r="GL22" s="1556"/>
      <c r="GM22" s="1556"/>
      <c r="GN22" s="1556" t="str">
        <f>MID(SUVAHAVUJ!AG164,10,1)</f>
        <v xml:space="preserve"> </v>
      </c>
      <c r="GO22" s="1556"/>
      <c r="GP22" s="1556"/>
      <c r="GQ22" s="1556"/>
      <c r="GR22" s="1556"/>
      <c r="GS22" s="1556" t="str">
        <f>MID(SUVAHAVUJ!AG164,11,1)</f>
        <v>0</v>
      </c>
      <c r="GT22" s="1556"/>
      <c r="GU22" s="1556"/>
      <c r="GV22" s="1556"/>
      <c r="GW22" s="1557"/>
    </row>
    <row r="23" spans="1:205" ht="24.6" customHeight="1">
      <c r="B23" s="1687" t="s">
        <v>2500</v>
      </c>
      <c r="C23" s="1688"/>
      <c r="D23" s="1688"/>
      <c r="E23" s="1688"/>
      <c r="F23" s="1688"/>
      <c r="G23" s="1688"/>
      <c r="H23" s="1688"/>
      <c r="I23" s="1688"/>
      <c r="J23" s="1688"/>
      <c r="K23" s="1689"/>
      <c r="L23" s="1660" t="s">
        <v>3484</v>
      </c>
      <c r="M23" s="1661"/>
      <c r="N23" s="1661"/>
      <c r="O23" s="1661"/>
      <c r="P23" s="1661"/>
      <c r="Q23" s="1661"/>
      <c r="R23" s="1661"/>
      <c r="S23" s="1661"/>
      <c r="T23" s="1661"/>
      <c r="U23" s="1661"/>
      <c r="V23" s="1661"/>
      <c r="W23" s="1661"/>
      <c r="X23" s="1661"/>
      <c r="Y23" s="1661"/>
      <c r="Z23" s="1661"/>
      <c r="AA23" s="1661"/>
      <c r="AB23" s="1661"/>
      <c r="AC23" s="1661"/>
      <c r="AD23" s="1661"/>
      <c r="AE23" s="1661"/>
      <c r="AF23" s="1661"/>
      <c r="AG23" s="1661"/>
      <c r="AH23" s="1661"/>
      <c r="AI23" s="1661"/>
      <c r="AJ23" s="1661"/>
      <c r="AK23" s="1661"/>
      <c r="AL23" s="1661"/>
      <c r="AM23" s="1661"/>
      <c r="AN23" s="1661"/>
      <c r="AO23" s="1661"/>
      <c r="AP23" s="1661"/>
      <c r="AQ23" s="1661"/>
      <c r="AR23" s="1661"/>
      <c r="AS23" s="1661"/>
      <c r="AT23" s="1661"/>
      <c r="AU23" s="1661"/>
      <c r="AV23" s="1661"/>
      <c r="AW23" s="1661"/>
      <c r="AX23" s="1661"/>
      <c r="AY23" s="1661"/>
      <c r="AZ23" s="1661"/>
      <c r="BA23" s="1661"/>
      <c r="BB23" s="1661"/>
      <c r="BC23" s="1661"/>
      <c r="BD23" s="1661"/>
      <c r="BE23" s="1661"/>
      <c r="BF23" s="1661"/>
      <c r="BG23" s="1661"/>
      <c r="BH23" s="1661"/>
      <c r="BI23" s="1661"/>
      <c r="BJ23" s="1661"/>
      <c r="BK23" s="1661"/>
      <c r="BL23" s="1661"/>
      <c r="BM23" s="1661"/>
      <c r="BN23" s="1661"/>
      <c r="BO23" s="1661"/>
      <c r="BP23" s="1661"/>
      <c r="BQ23" s="1661"/>
      <c r="BR23" s="1661"/>
      <c r="BS23" s="1661"/>
      <c r="BT23" s="1661"/>
      <c r="BU23" s="1661"/>
      <c r="BV23" s="1661"/>
      <c r="BW23" s="1572" t="s">
        <v>799</v>
      </c>
      <c r="BX23" s="1573"/>
      <c r="BY23" s="1573"/>
      <c r="BZ23" s="1573"/>
      <c r="CA23" s="1573"/>
      <c r="CB23" s="1573"/>
      <c r="CC23" s="1573"/>
      <c r="CD23" s="1574"/>
      <c r="CE23" s="1509" t="str">
        <f>MID(SUVAHAVUJ!AF165,1,1)</f>
        <v xml:space="preserve"> </v>
      </c>
      <c r="CF23" s="1509"/>
      <c r="CG23" s="1509"/>
      <c r="CH23" s="1509"/>
      <c r="CI23" s="1509"/>
      <c r="CJ23" s="1509" t="str">
        <f>MID(SUVAHAVUJ!AF165,2,1)</f>
        <v xml:space="preserve"> </v>
      </c>
      <c r="CK23" s="1509"/>
      <c r="CL23" s="1509"/>
      <c r="CM23" s="1509"/>
      <c r="CN23" s="1509"/>
      <c r="CO23" s="1509"/>
      <c r="CP23" s="1509" t="str">
        <f>MID(SUVAHAVUJ!AF165,3,1)</f>
        <v xml:space="preserve"> </v>
      </c>
      <c r="CQ23" s="1509"/>
      <c r="CR23" s="1509"/>
      <c r="CS23" s="1509"/>
      <c r="CT23" s="1509"/>
      <c r="CU23" s="1509" t="str">
        <f>MID(SUVAHAVUJ!AF165,4,1)</f>
        <v xml:space="preserve"> </v>
      </c>
      <c r="CV23" s="1509"/>
      <c r="CW23" s="1509"/>
      <c r="CX23" s="1509"/>
      <c r="CY23" s="1509"/>
      <c r="CZ23" s="1509"/>
      <c r="DA23" s="1509" t="str">
        <f>MID(SUVAHAVUJ!AF165,5,1)</f>
        <v xml:space="preserve"> </v>
      </c>
      <c r="DB23" s="1509"/>
      <c r="DC23" s="1509"/>
      <c r="DD23" s="1509"/>
      <c r="DE23" s="1509"/>
      <c r="DF23" s="1509" t="str">
        <f>MID(SUVAHAVUJ!AF165,6,1)</f>
        <v xml:space="preserve"> </v>
      </c>
      <c r="DG23" s="1509"/>
      <c r="DH23" s="1509"/>
      <c r="DI23" s="1509"/>
      <c r="DJ23" s="1509"/>
      <c r="DK23" s="1509"/>
      <c r="DL23" s="1509" t="str">
        <f>MID(SUVAHAVUJ!AF165,7,1)</f>
        <v xml:space="preserve"> </v>
      </c>
      <c r="DM23" s="1509"/>
      <c r="DN23" s="1509"/>
      <c r="DO23" s="1509"/>
      <c r="DP23" s="1509"/>
      <c r="DQ23" s="1509"/>
      <c r="DR23" s="1509" t="str">
        <f>MID(SUVAHAVUJ!AF165,8,1)</f>
        <v xml:space="preserve"> </v>
      </c>
      <c r="DS23" s="1509"/>
      <c r="DT23" s="1509"/>
      <c r="DU23" s="1509"/>
      <c r="DV23" s="1509"/>
      <c r="DW23" s="1558" t="str">
        <f>MID(SUVAHAVUJ!AF165,9,1)</f>
        <v xml:space="preserve"> </v>
      </c>
      <c r="DX23" s="1558"/>
      <c r="DY23" s="1558"/>
      <c r="DZ23" s="1558"/>
      <c r="EA23" s="1558"/>
      <c r="EB23" s="1558"/>
      <c r="EC23" s="1558" t="str">
        <f>MID(SUVAHAVUJ!AF165,10,1)</f>
        <v xml:space="preserve"> </v>
      </c>
      <c r="ED23" s="1558"/>
      <c r="EE23" s="1558"/>
      <c r="EF23" s="1558"/>
      <c r="EG23" s="1558"/>
      <c r="EH23" s="1509" t="str">
        <f>MID(SUVAHAVUJ!AF165,11,1)</f>
        <v>0</v>
      </c>
      <c r="EI23" s="1509"/>
      <c r="EJ23" s="1509"/>
      <c r="EK23" s="1509"/>
      <c r="EL23" s="1509"/>
      <c r="EM23" s="1525"/>
      <c r="EN23" s="711"/>
      <c r="EO23" s="708"/>
      <c r="EP23" s="1509" t="str">
        <f>MID(SUVAHAVUJ!AG165,1,1)</f>
        <v xml:space="preserve"> </v>
      </c>
      <c r="EQ23" s="1509"/>
      <c r="ER23" s="1509"/>
      <c r="ES23" s="1509"/>
      <c r="ET23" s="1509"/>
      <c r="EU23" s="1509"/>
      <c r="EV23" s="1509" t="str">
        <f>MID(SUVAHAVUJ!AG165,2,1)</f>
        <v xml:space="preserve"> </v>
      </c>
      <c r="EW23" s="1509"/>
      <c r="EX23" s="1509"/>
      <c r="EY23" s="1509"/>
      <c r="EZ23" s="1509"/>
      <c r="FA23" s="1509" t="str">
        <f>MID(SUVAHAVUJ!AG165,3,1)</f>
        <v xml:space="preserve"> </v>
      </c>
      <c r="FB23" s="1509"/>
      <c r="FC23" s="1509"/>
      <c r="FD23" s="1509"/>
      <c r="FE23" s="1509"/>
      <c r="FF23" s="1509"/>
      <c r="FG23" s="1509" t="str">
        <f>MID(SUVAHAVUJ!AG165,4,1)</f>
        <v xml:space="preserve"> </v>
      </c>
      <c r="FH23" s="1509"/>
      <c r="FI23" s="1509"/>
      <c r="FJ23" s="1509"/>
      <c r="FK23" s="1509"/>
      <c r="FL23" s="1516" t="str">
        <f>MID(SUVAHAVUJ!AG165,5,1)</f>
        <v xml:space="preserve"> </v>
      </c>
      <c r="FM23" s="1516"/>
      <c r="FN23" s="1516"/>
      <c r="FO23" s="1516"/>
      <c r="FP23" s="1516"/>
      <c r="FQ23" s="1516"/>
      <c r="FR23" s="1516" t="str">
        <f>MID(SUVAHAVUJ!AG165,6,1)</f>
        <v xml:space="preserve"> </v>
      </c>
      <c r="FS23" s="1516"/>
      <c r="FT23" s="1516"/>
      <c r="FU23" s="1516"/>
      <c r="FV23" s="1516"/>
      <c r="FW23" s="1556" t="str">
        <f>MID(SUVAHAVUJ!AG165,7,1)</f>
        <v xml:space="preserve"> </v>
      </c>
      <c r="FX23" s="1556"/>
      <c r="FY23" s="1556"/>
      <c r="FZ23" s="1556"/>
      <c r="GA23" s="1556"/>
      <c r="GB23" s="1556"/>
      <c r="GC23" s="1556" t="str">
        <f>MID(SUVAHAVUJ!AG165,8,1)</f>
        <v xml:space="preserve"> </v>
      </c>
      <c r="GD23" s="1556"/>
      <c r="GE23" s="1556"/>
      <c r="GF23" s="1556"/>
      <c r="GG23" s="1556"/>
      <c r="GH23" s="1556" t="str">
        <f>MID(SUVAHAVUJ!AG165,9,1)</f>
        <v xml:space="preserve"> </v>
      </c>
      <c r="GI23" s="1556"/>
      <c r="GJ23" s="1556"/>
      <c r="GK23" s="1556"/>
      <c r="GL23" s="1556"/>
      <c r="GM23" s="1556"/>
      <c r="GN23" s="1556" t="str">
        <f>MID(SUVAHAVUJ!AG165,10,1)</f>
        <v xml:space="preserve"> </v>
      </c>
      <c r="GO23" s="1556"/>
      <c r="GP23" s="1556"/>
      <c r="GQ23" s="1556"/>
      <c r="GR23" s="1556"/>
      <c r="GS23" s="1556" t="str">
        <f>MID(SUVAHAVUJ!AG165,11,1)</f>
        <v>0</v>
      </c>
      <c r="GT23" s="1556"/>
      <c r="GU23" s="1556"/>
      <c r="GV23" s="1556"/>
      <c r="GW23" s="1557"/>
    </row>
    <row r="24" spans="1:205" ht="24.6" customHeight="1">
      <c r="A24" s="721"/>
      <c r="B24" s="1687" t="s">
        <v>2503</v>
      </c>
      <c r="C24" s="1688"/>
      <c r="D24" s="1688"/>
      <c r="E24" s="1688"/>
      <c r="F24" s="1688"/>
      <c r="G24" s="1688"/>
      <c r="H24" s="1688"/>
      <c r="I24" s="1688"/>
      <c r="J24" s="1688"/>
      <c r="K24" s="1689"/>
      <c r="L24" s="1660" t="s">
        <v>3485</v>
      </c>
      <c r="M24" s="1661"/>
      <c r="N24" s="1661"/>
      <c r="O24" s="1661"/>
      <c r="P24" s="1661"/>
      <c r="Q24" s="1661"/>
      <c r="R24" s="1661"/>
      <c r="S24" s="1661"/>
      <c r="T24" s="1661"/>
      <c r="U24" s="1661"/>
      <c r="V24" s="1661"/>
      <c r="W24" s="1661"/>
      <c r="X24" s="1661"/>
      <c r="Y24" s="1661"/>
      <c r="Z24" s="1661"/>
      <c r="AA24" s="1661"/>
      <c r="AB24" s="1661"/>
      <c r="AC24" s="1661"/>
      <c r="AD24" s="1661"/>
      <c r="AE24" s="1661"/>
      <c r="AF24" s="1661"/>
      <c r="AG24" s="1661"/>
      <c r="AH24" s="1661"/>
      <c r="AI24" s="1661"/>
      <c r="AJ24" s="1661"/>
      <c r="AK24" s="1661"/>
      <c r="AL24" s="1661"/>
      <c r="AM24" s="1661"/>
      <c r="AN24" s="1661"/>
      <c r="AO24" s="1661"/>
      <c r="AP24" s="1661"/>
      <c r="AQ24" s="1661"/>
      <c r="AR24" s="1661"/>
      <c r="AS24" s="1661"/>
      <c r="AT24" s="1661"/>
      <c r="AU24" s="1661"/>
      <c r="AV24" s="1661"/>
      <c r="AW24" s="1661"/>
      <c r="AX24" s="1661"/>
      <c r="AY24" s="1661"/>
      <c r="AZ24" s="1661"/>
      <c r="BA24" s="1661"/>
      <c r="BB24" s="1661"/>
      <c r="BC24" s="1661"/>
      <c r="BD24" s="1661"/>
      <c r="BE24" s="1661"/>
      <c r="BF24" s="1661"/>
      <c r="BG24" s="1661"/>
      <c r="BH24" s="1661"/>
      <c r="BI24" s="1661"/>
      <c r="BJ24" s="1661"/>
      <c r="BK24" s="1661"/>
      <c r="BL24" s="1661"/>
      <c r="BM24" s="1661"/>
      <c r="BN24" s="1661"/>
      <c r="BO24" s="1661"/>
      <c r="BP24" s="1661"/>
      <c r="BQ24" s="1661"/>
      <c r="BR24" s="1661"/>
      <c r="BS24" s="1661"/>
      <c r="BT24" s="1661"/>
      <c r="BU24" s="1661"/>
      <c r="BV24" s="1661"/>
      <c r="BW24" s="1572" t="s">
        <v>800</v>
      </c>
      <c r="BX24" s="1573"/>
      <c r="BY24" s="1573"/>
      <c r="BZ24" s="1573"/>
      <c r="CA24" s="1573"/>
      <c r="CB24" s="1573"/>
      <c r="CC24" s="1573"/>
      <c r="CD24" s="1574"/>
      <c r="CE24" s="1509" t="str">
        <f>MID(SUVAHAVUJ!AF166,1,1)</f>
        <v xml:space="preserve"> </v>
      </c>
      <c r="CF24" s="1509"/>
      <c r="CG24" s="1509"/>
      <c r="CH24" s="1509"/>
      <c r="CI24" s="1509"/>
      <c r="CJ24" s="1509" t="str">
        <f>MID(SUVAHAVUJ!AF166,2,1)</f>
        <v xml:space="preserve"> </v>
      </c>
      <c r="CK24" s="1509"/>
      <c r="CL24" s="1509"/>
      <c r="CM24" s="1509"/>
      <c r="CN24" s="1509"/>
      <c r="CO24" s="1509"/>
      <c r="CP24" s="1509" t="str">
        <f>MID(SUVAHAVUJ!AF166,3,1)</f>
        <v xml:space="preserve"> </v>
      </c>
      <c r="CQ24" s="1509"/>
      <c r="CR24" s="1509"/>
      <c r="CS24" s="1509"/>
      <c r="CT24" s="1509"/>
      <c r="CU24" s="1509" t="str">
        <f>MID(SUVAHAVUJ!AF166,4,1)</f>
        <v xml:space="preserve"> </v>
      </c>
      <c r="CV24" s="1509"/>
      <c r="CW24" s="1509"/>
      <c r="CX24" s="1509"/>
      <c r="CY24" s="1509"/>
      <c r="CZ24" s="1509"/>
      <c r="DA24" s="1509" t="str">
        <f>MID(SUVAHAVUJ!AF166,5,1)</f>
        <v xml:space="preserve"> </v>
      </c>
      <c r="DB24" s="1509"/>
      <c r="DC24" s="1509"/>
      <c r="DD24" s="1509"/>
      <c r="DE24" s="1509"/>
      <c r="DF24" s="1509" t="str">
        <f>MID(SUVAHAVUJ!AF166,6,1)</f>
        <v xml:space="preserve"> </v>
      </c>
      <c r="DG24" s="1509"/>
      <c r="DH24" s="1509"/>
      <c r="DI24" s="1509"/>
      <c r="DJ24" s="1509"/>
      <c r="DK24" s="1509"/>
      <c r="DL24" s="1509" t="str">
        <f>MID(SUVAHAVUJ!AF166,7,1)</f>
        <v xml:space="preserve"> </v>
      </c>
      <c r="DM24" s="1509"/>
      <c r="DN24" s="1509"/>
      <c r="DO24" s="1509"/>
      <c r="DP24" s="1509"/>
      <c r="DQ24" s="1509"/>
      <c r="DR24" s="1509" t="str">
        <f>MID(SUVAHAVUJ!AF166,8,1)</f>
        <v xml:space="preserve"> </v>
      </c>
      <c r="DS24" s="1509"/>
      <c r="DT24" s="1509"/>
      <c r="DU24" s="1509"/>
      <c r="DV24" s="1509"/>
      <c r="DW24" s="1558" t="str">
        <f>MID(SUVAHAVUJ!AF166,9,1)</f>
        <v xml:space="preserve"> </v>
      </c>
      <c r="DX24" s="1558"/>
      <c r="DY24" s="1558"/>
      <c r="DZ24" s="1558"/>
      <c r="EA24" s="1558"/>
      <c r="EB24" s="1558"/>
      <c r="EC24" s="1558" t="str">
        <f>MID(SUVAHAVUJ!AF166,10,1)</f>
        <v xml:space="preserve"> </v>
      </c>
      <c r="ED24" s="1558"/>
      <c r="EE24" s="1558"/>
      <c r="EF24" s="1558"/>
      <c r="EG24" s="1558"/>
      <c r="EH24" s="1509" t="str">
        <f>MID(SUVAHAVUJ!AF166,11,1)</f>
        <v>0</v>
      </c>
      <c r="EI24" s="1509"/>
      <c r="EJ24" s="1509"/>
      <c r="EK24" s="1509"/>
      <c r="EL24" s="1509"/>
      <c r="EM24" s="1525"/>
      <c r="EN24" s="711"/>
      <c r="EO24" s="708"/>
      <c r="EP24" s="1509" t="str">
        <f>MID(SUVAHAVUJ!AG166,1,1)</f>
        <v xml:space="preserve"> </v>
      </c>
      <c r="EQ24" s="1509"/>
      <c r="ER24" s="1509"/>
      <c r="ES24" s="1509"/>
      <c r="ET24" s="1509"/>
      <c r="EU24" s="1509"/>
      <c r="EV24" s="1509" t="str">
        <f>MID(SUVAHAVUJ!AG166,2,1)</f>
        <v xml:space="preserve"> </v>
      </c>
      <c r="EW24" s="1509"/>
      <c r="EX24" s="1509"/>
      <c r="EY24" s="1509"/>
      <c r="EZ24" s="1509"/>
      <c r="FA24" s="1509" t="str">
        <f>MID(SUVAHAVUJ!AG166,3,1)</f>
        <v xml:space="preserve"> </v>
      </c>
      <c r="FB24" s="1509"/>
      <c r="FC24" s="1509"/>
      <c r="FD24" s="1509"/>
      <c r="FE24" s="1509"/>
      <c r="FF24" s="1509"/>
      <c r="FG24" s="1509" t="str">
        <f>MID(SUVAHAVUJ!AG166,4,1)</f>
        <v xml:space="preserve"> </v>
      </c>
      <c r="FH24" s="1509"/>
      <c r="FI24" s="1509"/>
      <c r="FJ24" s="1509"/>
      <c r="FK24" s="1509"/>
      <c r="FL24" s="1516" t="str">
        <f>MID(SUVAHAVUJ!AG166,5,1)</f>
        <v xml:space="preserve"> </v>
      </c>
      <c r="FM24" s="1516"/>
      <c r="FN24" s="1516"/>
      <c r="FO24" s="1516"/>
      <c r="FP24" s="1516"/>
      <c r="FQ24" s="1516"/>
      <c r="FR24" s="1516" t="str">
        <f>MID(SUVAHAVUJ!AG166,6,1)</f>
        <v xml:space="preserve"> </v>
      </c>
      <c r="FS24" s="1516"/>
      <c r="FT24" s="1516"/>
      <c r="FU24" s="1516"/>
      <c r="FV24" s="1516"/>
      <c r="FW24" s="1556" t="str">
        <f>MID(SUVAHAVUJ!AG166,7,1)</f>
        <v xml:space="preserve"> </v>
      </c>
      <c r="FX24" s="1556"/>
      <c r="FY24" s="1556"/>
      <c r="FZ24" s="1556"/>
      <c r="GA24" s="1556"/>
      <c r="GB24" s="1556"/>
      <c r="GC24" s="1556" t="str">
        <f>MID(SUVAHAVUJ!AG166,8,1)</f>
        <v xml:space="preserve"> </v>
      </c>
      <c r="GD24" s="1556"/>
      <c r="GE24" s="1556"/>
      <c r="GF24" s="1556"/>
      <c r="GG24" s="1556"/>
      <c r="GH24" s="1556" t="str">
        <f>MID(SUVAHAVUJ!AG166,9,1)</f>
        <v xml:space="preserve"> </v>
      </c>
      <c r="GI24" s="1556"/>
      <c r="GJ24" s="1556"/>
      <c r="GK24" s="1556"/>
      <c r="GL24" s="1556"/>
      <c r="GM24" s="1556"/>
      <c r="GN24" s="1556" t="str">
        <f>MID(SUVAHAVUJ!AG166,10,1)</f>
        <v xml:space="preserve"> </v>
      </c>
      <c r="GO24" s="1556"/>
      <c r="GP24" s="1556"/>
      <c r="GQ24" s="1556"/>
      <c r="GR24" s="1556"/>
      <c r="GS24" s="1556" t="str">
        <f>MID(SUVAHAVUJ!AG166,11,1)</f>
        <v>0</v>
      </c>
      <c r="GT24" s="1556"/>
      <c r="GU24" s="1556"/>
      <c r="GV24" s="1556"/>
      <c r="GW24" s="1557"/>
    </row>
    <row r="25" spans="1:205" ht="24.6" customHeight="1">
      <c r="A25" s="721"/>
      <c r="B25" s="1687" t="s">
        <v>2506</v>
      </c>
      <c r="C25" s="1688"/>
      <c r="D25" s="1688"/>
      <c r="E25" s="1688"/>
      <c r="F25" s="1688"/>
      <c r="G25" s="1688"/>
      <c r="H25" s="1688"/>
      <c r="I25" s="1688"/>
      <c r="J25" s="1688"/>
      <c r="K25" s="1689"/>
      <c r="L25" s="1660" t="s">
        <v>2973</v>
      </c>
      <c r="M25" s="1661"/>
      <c r="N25" s="1661"/>
      <c r="O25" s="1661"/>
      <c r="P25" s="1661"/>
      <c r="Q25" s="1661"/>
      <c r="R25" s="1661"/>
      <c r="S25" s="1661"/>
      <c r="T25" s="1661"/>
      <c r="U25" s="1661"/>
      <c r="V25" s="1661"/>
      <c r="W25" s="1661"/>
      <c r="X25" s="1661"/>
      <c r="Y25" s="1661"/>
      <c r="Z25" s="1661"/>
      <c r="AA25" s="1661"/>
      <c r="AB25" s="1661"/>
      <c r="AC25" s="1661"/>
      <c r="AD25" s="1661"/>
      <c r="AE25" s="1661"/>
      <c r="AF25" s="1661"/>
      <c r="AG25" s="1661"/>
      <c r="AH25" s="1661"/>
      <c r="AI25" s="1661"/>
      <c r="AJ25" s="1661"/>
      <c r="AK25" s="1661"/>
      <c r="AL25" s="1661"/>
      <c r="AM25" s="1661"/>
      <c r="AN25" s="1661"/>
      <c r="AO25" s="1661"/>
      <c r="AP25" s="1661"/>
      <c r="AQ25" s="1661"/>
      <c r="AR25" s="1661"/>
      <c r="AS25" s="1661"/>
      <c r="AT25" s="1661"/>
      <c r="AU25" s="1661"/>
      <c r="AV25" s="1661"/>
      <c r="AW25" s="1661"/>
      <c r="AX25" s="1661"/>
      <c r="AY25" s="1661"/>
      <c r="AZ25" s="1661"/>
      <c r="BA25" s="1661"/>
      <c r="BB25" s="1661"/>
      <c r="BC25" s="1661"/>
      <c r="BD25" s="1661"/>
      <c r="BE25" s="1661"/>
      <c r="BF25" s="1661"/>
      <c r="BG25" s="1661"/>
      <c r="BH25" s="1661"/>
      <c r="BI25" s="1661"/>
      <c r="BJ25" s="1661"/>
      <c r="BK25" s="1661"/>
      <c r="BL25" s="1661"/>
      <c r="BM25" s="1661"/>
      <c r="BN25" s="1661"/>
      <c r="BO25" s="1661"/>
      <c r="BP25" s="1661"/>
      <c r="BQ25" s="1661"/>
      <c r="BR25" s="1661"/>
      <c r="BS25" s="1661"/>
      <c r="BT25" s="1661"/>
      <c r="BU25" s="1661"/>
      <c r="BV25" s="1661"/>
      <c r="BW25" s="1572" t="s">
        <v>102</v>
      </c>
      <c r="BX25" s="1573"/>
      <c r="BY25" s="1573"/>
      <c r="BZ25" s="1573"/>
      <c r="CA25" s="1573"/>
      <c r="CB25" s="1573"/>
      <c r="CC25" s="1573"/>
      <c r="CD25" s="1574"/>
      <c r="CE25" s="1509" t="str">
        <f>MID(SUVAHAVUJ!AF167,1,1)</f>
        <v xml:space="preserve"> </v>
      </c>
      <c r="CF25" s="1509"/>
      <c r="CG25" s="1509"/>
      <c r="CH25" s="1509"/>
      <c r="CI25" s="1509"/>
      <c r="CJ25" s="1509" t="str">
        <f>MID(SUVAHAVUJ!AF167,2,1)</f>
        <v xml:space="preserve"> </v>
      </c>
      <c r="CK25" s="1509"/>
      <c r="CL25" s="1509"/>
      <c r="CM25" s="1509"/>
      <c r="CN25" s="1509"/>
      <c r="CO25" s="1509"/>
      <c r="CP25" s="1509" t="str">
        <f>MID(SUVAHAVUJ!AF167,3,1)</f>
        <v xml:space="preserve"> </v>
      </c>
      <c r="CQ25" s="1509"/>
      <c r="CR25" s="1509"/>
      <c r="CS25" s="1509"/>
      <c r="CT25" s="1509"/>
      <c r="CU25" s="1509" t="str">
        <f>MID(SUVAHAVUJ!AF167,4,1)</f>
        <v xml:space="preserve"> </v>
      </c>
      <c r="CV25" s="1509"/>
      <c r="CW25" s="1509"/>
      <c r="CX25" s="1509"/>
      <c r="CY25" s="1509"/>
      <c r="CZ25" s="1509"/>
      <c r="DA25" s="1509" t="str">
        <f>MID(SUVAHAVUJ!AF167,5,1)</f>
        <v xml:space="preserve"> </v>
      </c>
      <c r="DB25" s="1509"/>
      <c r="DC25" s="1509"/>
      <c r="DD25" s="1509"/>
      <c r="DE25" s="1509"/>
      <c r="DF25" s="1509" t="str">
        <f>MID(SUVAHAVUJ!AF167,6,1)</f>
        <v xml:space="preserve"> </v>
      </c>
      <c r="DG25" s="1509"/>
      <c r="DH25" s="1509"/>
      <c r="DI25" s="1509"/>
      <c r="DJ25" s="1509"/>
      <c r="DK25" s="1509"/>
      <c r="DL25" s="1509" t="str">
        <f>MID(SUVAHAVUJ!AF167,7,1)</f>
        <v xml:space="preserve"> </v>
      </c>
      <c r="DM25" s="1509"/>
      <c r="DN25" s="1509"/>
      <c r="DO25" s="1509"/>
      <c r="DP25" s="1509"/>
      <c r="DQ25" s="1509"/>
      <c r="DR25" s="1509" t="str">
        <f>MID(SUVAHAVUJ!AF167,8,1)</f>
        <v xml:space="preserve"> </v>
      </c>
      <c r="DS25" s="1509"/>
      <c r="DT25" s="1509"/>
      <c r="DU25" s="1509"/>
      <c r="DV25" s="1509"/>
      <c r="DW25" s="1558" t="str">
        <f>MID(SUVAHAVUJ!AF167,9,1)</f>
        <v xml:space="preserve"> </v>
      </c>
      <c r="DX25" s="1558"/>
      <c r="DY25" s="1558"/>
      <c r="DZ25" s="1558"/>
      <c r="EA25" s="1558"/>
      <c r="EB25" s="1558"/>
      <c r="EC25" s="1558" t="str">
        <f>MID(SUVAHAVUJ!AF167,10,1)</f>
        <v xml:space="preserve"> </v>
      </c>
      <c r="ED25" s="1558"/>
      <c r="EE25" s="1558"/>
      <c r="EF25" s="1558"/>
      <c r="EG25" s="1558"/>
      <c r="EH25" s="1509" t="str">
        <f>MID(SUVAHAVUJ!AF167,11,1)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MID(SUVAHAVUJ!AG167,1,1)</f>
        <v xml:space="preserve"> </v>
      </c>
      <c r="EQ25" s="1509"/>
      <c r="ER25" s="1509"/>
      <c r="ES25" s="1509"/>
      <c r="ET25" s="1509"/>
      <c r="EU25" s="1509"/>
      <c r="EV25" s="1509" t="str">
        <f>MID(SUVAHAVUJ!AG167,2,1)</f>
        <v xml:space="preserve"> </v>
      </c>
      <c r="EW25" s="1509"/>
      <c r="EX25" s="1509"/>
      <c r="EY25" s="1509"/>
      <c r="EZ25" s="1509"/>
      <c r="FA25" s="1509" t="str">
        <f>MID(SUVAHAVUJ!AG167,3,1)</f>
        <v xml:space="preserve"> </v>
      </c>
      <c r="FB25" s="1509"/>
      <c r="FC25" s="1509"/>
      <c r="FD25" s="1509"/>
      <c r="FE25" s="1509"/>
      <c r="FF25" s="1509"/>
      <c r="FG25" s="1509" t="str">
        <f>MID(SUVAHAVUJ!AG167,4,1)</f>
        <v xml:space="preserve"> </v>
      </c>
      <c r="FH25" s="1509"/>
      <c r="FI25" s="1509"/>
      <c r="FJ25" s="1509"/>
      <c r="FK25" s="1509"/>
      <c r="FL25" s="1516" t="str">
        <f>MID(SUVAHAVUJ!AG167,5,1)</f>
        <v xml:space="preserve"> </v>
      </c>
      <c r="FM25" s="1516"/>
      <c r="FN25" s="1516"/>
      <c r="FO25" s="1516"/>
      <c r="FP25" s="1516"/>
      <c r="FQ25" s="1516"/>
      <c r="FR25" s="1516" t="str">
        <f>MID(SUVAHAVUJ!AG167,6,1)</f>
        <v xml:space="preserve"> </v>
      </c>
      <c r="FS25" s="1516"/>
      <c r="FT25" s="1516"/>
      <c r="FU25" s="1516"/>
      <c r="FV25" s="1516"/>
      <c r="FW25" s="1556" t="str">
        <f>MID(SUVAHAVUJ!AG167,7,1)</f>
        <v xml:space="preserve"> </v>
      </c>
      <c r="FX25" s="1556"/>
      <c r="FY25" s="1556"/>
      <c r="FZ25" s="1556"/>
      <c r="GA25" s="1556"/>
      <c r="GB25" s="1556"/>
      <c r="GC25" s="1556" t="str">
        <f>MID(SUVAHAVUJ!AG167,8,1)</f>
        <v xml:space="preserve"> </v>
      </c>
      <c r="GD25" s="1556"/>
      <c r="GE25" s="1556"/>
      <c r="GF25" s="1556"/>
      <c r="GG25" s="1556"/>
      <c r="GH25" s="1556" t="str">
        <f>MID(SUVAHAVUJ!AG167,9,1)</f>
        <v xml:space="preserve"> </v>
      </c>
      <c r="GI25" s="1556"/>
      <c r="GJ25" s="1556"/>
      <c r="GK25" s="1556"/>
      <c r="GL25" s="1556"/>
      <c r="GM25" s="1556"/>
      <c r="GN25" s="1556" t="str">
        <f>MID(SUVAHAVUJ!AG167,10,1)</f>
        <v xml:space="preserve"> </v>
      </c>
      <c r="GO25" s="1556"/>
      <c r="GP25" s="1556"/>
      <c r="GQ25" s="1556"/>
      <c r="GR25" s="1556"/>
      <c r="GS25" s="1556" t="str">
        <f>MID(SUVAHAVUJ!AG167,11,1)</f>
        <v>0</v>
      </c>
      <c r="GT25" s="1556"/>
      <c r="GU25" s="1556"/>
      <c r="GV25" s="1556"/>
      <c r="GW25" s="1557"/>
    </row>
    <row r="26" spans="1:205" ht="24.6" customHeight="1">
      <c r="A26" s="721"/>
      <c r="B26" s="1684" t="s">
        <v>1953</v>
      </c>
      <c r="C26" s="1685"/>
      <c r="D26" s="1685"/>
      <c r="E26" s="1685"/>
      <c r="F26" s="1685"/>
      <c r="G26" s="1685"/>
      <c r="H26" s="1685"/>
      <c r="I26" s="1685"/>
      <c r="J26" s="1685"/>
      <c r="K26" s="1686"/>
      <c r="L26" s="1660" t="s">
        <v>2463</v>
      </c>
      <c r="M26" s="1661"/>
      <c r="N26" s="1661"/>
      <c r="O26" s="1661"/>
      <c r="P26" s="1661"/>
      <c r="Q26" s="1661"/>
      <c r="R26" s="1661"/>
      <c r="S26" s="1661"/>
      <c r="T26" s="1661"/>
      <c r="U26" s="1661"/>
      <c r="V26" s="1661"/>
      <c r="W26" s="1661"/>
      <c r="X26" s="1661"/>
      <c r="Y26" s="1661"/>
      <c r="Z26" s="1661"/>
      <c r="AA26" s="1661"/>
      <c r="AB26" s="1661"/>
      <c r="AC26" s="1661"/>
      <c r="AD26" s="1661"/>
      <c r="AE26" s="1661"/>
      <c r="AF26" s="1661"/>
      <c r="AG26" s="1661"/>
      <c r="AH26" s="1661"/>
      <c r="AI26" s="1661"/>
      <c r="AJ26" s="1661"/>
      <c r="AK26" s="1661"/>
      <c r="AL26" s="1661"/>
      <c r="AM26" s="1661"/>
      <c r="AN26" s="1661"/>
      <c r="AO26" s="1661"/>
      <c r="AP26" s="1661"/>
      <c r="AQ26" s="1661"/>
      <c r="AR26" s="1661"/>
      <c r="AS26" s="1661"/>
      <c r="AT26" s="1661"/>
      <c r="AU26" s="1661"/>
      <c r="AV26" s="1661"/>
      <c r="AW26" s="1661"/>
      <c r="AX26" s="1661"/>
      <c r="AY26" s="1661"/>
      <c r="AZ26" s="1661"/>
      <c r="BA26" s="1661"/>
      <c r="BB26" s="1661"/>
      <c r="BC26" s="1661"/>
      <c r="BD26" s="1661"/>
      <c r="BE26" s="1661"/>
      <c r="BF26" s="1661"/>
      <c r="BG26" s="1661"/>
      <c r="BH26" s="1661"/>
      <c r="BI26" s="1661"/>
      <c r="BJ26" s="1661"/>
      <c r="BK26" s="1661"/>
      <c r="BL26" s="1661"/>
      <c r="BM26" s="1661"/>
      <c r="BN26" s="1661"/>
      <c r="BO26" s="1661"/>
      <c r="BP26" s="1661"/>
      <c r="BQ26" s="1661"/>
      <c r="BR26" s="1661"/>
      <c r="BS26" s="1661"/>
      <c r="BT26" s="1661"/>
      <c r="BU26" s="1661"/>
      <c r="BV26" s="1661"/>
      <c r="BW26" s="1572" t="s">
        <v>801</v>
      </c>
      <c r="BX26" s="1573"/>
      <c r="BY26" s="1573"/>
      <c r="BZ26" s="1573"/>
      <c r="CA26" s="1573"/>
      <c r="CB26" s="1573"/>
      <c r="CC26" s="1573"/>
      <c r="CD26" s="1574"/>
      <c r="CE26" s="1509" t="str">
        <f>MID(SUVAHAVUJ!AF168,1,1)</f>
        <v xml:space="preserve"> </v>
      </c>
      <c r="CF26" s="1509"/>
      <c r="CG26" s="1509"/>
      <c r="CH26" s="1509"/>
      <c r="CI26" s="1509"/>
      <c r="CJ26" s="1509" t="str">
        <f>MID(SUVAHAVUJ!AF168,2,1)</f>
        <v xml:space="preserve"> </v>
      </c>
      <c r="CK26" s="1509"/>
      <c r="CL26" s="1509"/>
      <c r="CM26" s="1509"/>
      <c r="CN26" s="1509"/>
      <c r="CO26" s="1509"/>
      <c r="CP26" s="1509" t="str">
        <f>MID(SUVAHAVUJ!AF168,3,1)</f>
        <v xml:space="preserve"> </v>
      </c>
      <c r="CQ26" s="1509"/>
      <c r="CR26" s="1509"/>
      <c r="CS26" s="1509"/>
      <c r="CT26" s="1509"/>
      <c r="CU26" s="1509" t="str">
        <f>MID(SUVAHAVUJ!AF168,4,1)</f>
        <v xml:space="preserve"> </v>
      </c>
      <c r="CV26" s="1509"/>
      <c r="CW26" s="1509"/>
      <c r="CX26" s="1509"/>
      <c r="CY26" s="1509"/>
      <c r="CZ26" s="1509"/>
      <c r="DA26" s="1509" t="str">
        <f>MID(SUVAHAVUJ!AF168,5,1)</f>
        <v xml:space="preserve"> </v>
      </c>
      <c r="DB26" s="1509"/>
      <c r="DC26" s="1509"/>
      <c r="DD26" s="1509"/>
      <c r="DE26" s="1509"/>
      <c r="DF26" s="1509" t="str">
        <f>MID(SUVAHAVUJ!AF168,6,1)</f>
        <v xml:space="preserve"> </v>
      </c>
      <c r="DG26" s="1509"/>
      <c r="DH26" s="1509"/>
      <c r="DI26" s="1509"/>
      <c r="DJ26" s="1509"/>
      <c r="DK26" s="1509"/>
      <c r="DL26" s="1509" t="str">
        <f>MID(SUVAHAVUJ!AF168,7,1)</f>
        <v xml:space="preserve"> </v>
      </c>
      <c r="DM26" s="1509"/>
      <c r="DN26" s="1509"/>
      <c r="DO26" s="1509"/>
      <c r="DP26" s="1509"/>
      <c r="DQ26" s="1509"/>
      <c r="DR26" s="1509" t="str">
        <f>MID(SUVAHAVUJ!AF168,8,1)</f>
        <v xml:space="preserve"> </v>
      </c>
      <c r="DS26" s="1509"/>
      <c r="DT26" s="1509"/>
      <c r="DU26" s="1509"/>
      <c r="DV26" s="1509"/>
      <c r="DW26" s="1558" t="str">
        <f>MID(SUVAHAVUJ!AF168,9,1)</f>
        <v xml:space="preserve"> </v>
      </c>
      <c r="DX26" s="1558"/>
      <c r="DY26" s="1558"/>
      <c r="DZ26" s="1558"/>
      <c r="EA26" s="1558"/>
      <c r="EB26" s="1558"/>
      <c r="EC26" s="1558" t="str">
        <f>MID(SUVAHAVUJ!AF168,10,1)</f>
        <v xml:space="preserve"> </v>
      </c>
      <c r="ED26" s="1558"/>
      <c r="EE26" s="1558"/>
      <c r="EF26" s="1558"/>
      <c r="EG26" s="1558"/>
      <c r="EH26" s="1509" t="str">
        <f>MID(SUVAHAVUJ!AF168,11,1)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MID(SUVAHAVUJ!AG168,1,1)</f>
        <v xml:space="preserve"> </v>
      </c>
      <c r="EQ26" s="1509"/>
      <c r="ER26" s="1509"/>
      <c r="ES26" s="1509"/>
      <c r="ET26" s="1509"/>
      <c r="EU26" s="1509"/>
      <c r="EV26" s="1509" t="str">
        <f>MID(SUVAHAVUJ!AG168,2,1)</f>
        <v xml:space="preserve"> </v>
      </c>
      <c r="EW26" s="1509"/>
      <c r="EX26" s="1509"/>
      <c r="EY26" s="1509"/>
      <c r="EZ26" s="1509"/>
      <c r="FA26" s="1509" t="str">
        <f>MID(SUVAHAVUJ!AG168,3,1)</f>
        <v xml:space="preserve"> </v>
      </c>
      <c r="FB26" s="1509"/>
      <c r="FC26" s="1509"/>
      <c r="FD26" s="1509"/>
      <c r="FE26" s="1509"/>
      <c r="FF26" s="1509"/>
      <c r="FG26" s="1509" t="str">
        <f>MID(SUVAHAVUJ!AG168,4,1)</f>
        <v xml:space="preserve"> </v>
      </c>
      <c r="FH26" s="1509"/>
      <c r="FI26" s="1509"/>
      <c r="FJ26" s="1509"/>
      <c r="FK26" s="1509"/>
      <c r="FL26" s="1516" t="str">
        <f>MID(SUVAHAVUJ!AG168,5,1)</f>
        <v xml:space="preserve"> </v>
      </c>
      <c r="FM26" s="1516"/>
      <c r="FN26" s="1516"/>
      <c r="FO26" s="1516"/>
      <c r="FP26" s="1516"/>
      <c r="FQ26" s="1516"/>
      <c r="FR26" s="1516" t="str">
        <f>MID(SUVAHAVUJ!AG168,6,1)</f>
        <v xml:space="preserve"> </v>
      </c>
      <c r="FS26" s="1516"/>
      <c r="FT26" s="1516"/>
      <c r="FU26" s="1516"/>
      <c r="FV26" s="1516"/>
      <c r="FW26" s="1556" t="str">
        <f>MID(SUVAHAVUJ!AG168,7,1)</f>
        <v xml:space="preserve"> </v>
      </c>
      <c r="FX26" s="1556"/>
      <c r="FY26" s="1556"/>
      <c r="FZ26" s="1556"/>
      <c r="GA26" s="1556"/>
      <c r="GB26" s="1556"/>
      <c r="GC26" s="1556" t="str">
        <f>MID(SUVAHAVUJ!AG168,8,1)</f>
        <v xml:space="preserve"> </v>
      </c>
      <c r="GD26" s="1556"/>
      <c r="GE26" s="1556"/>
      <c r="GF26" s="1556"/>
      <c r="GG26" s="1556"/>
      <c r="GH26" s="1556" t="str">
        <f>MID(SUVAHAVUJ!AG168,9,1)</f>
        <v xml:space="preserve"> </v>
      </c>
      <c r="GI26" s="1556"/>
      <c r="GJ26" s="1556"/>
      <c r="GK26" s="1556"/>
      <c r="GL26" s="1556"/>
      <c r="GM26" s="1556"/>
      <c r="GN26" s="1556" t="str">
        <f>MID(SUVAHAVUJ!AG168,10,1)</f>
        <v xml:space="preserve"> </v>
      </c>
      <c r="GO26" s="1556"/>
      <c r="GP26" s="1556"/>
      <c r="GQ26" s="1556"/>
      <c r="GR26" s="1556"/>
      <c r="GS26" s="1556" t="str">
        <f>MID(SUVAHAVUJ!AG168,11,1)</f>
        <v>0</v>
      </c>
      <c r="GT26" s="1556"/>
      <c r="GU26" s="1556"/>
      <c r="GV26" s="1556"/>
      <c r="GW26" s="1557"/>
    </row>
    <row r="27" spans="1:205" ht="24.6" customHeight="1">
      <c r="A27" s="721"/>
      <c r="B27" s="1684" t="s">
        <v>1951</v>
      </c>
      <c r="C27" s="1685"/>
      <c r="D27" s="1685"/>
      <c r="E27" s="1685"/>
      <c r="F27" s="1685"/>
      <c r="G27" s="1685"/>
      <c r="H27" s="1685"/>
      <c r="I27" s="1685"/>
      <c r="J27" s="1685"/>
      <c r="K27" s="1686"/>
      <c r="L27" s="1660" t="s">
        <v>3492</v>
      </c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1"/>
      <c r="AF27" s="1661"/>
      <c r="AG27" s="1661"/>
      <c r="AH27" s="1661"/>
      <c r="AI27" s="1661"/>
      <c r="AJ27" s="1661"/>
      <c r="AK27" s="1661"/>
      <c r="AL27" s="1661"/>
      <c r="AM27" s="1661"/>
      <c r="AN27" s="1661"/>
      <c r="AO27" s="1661"/>
      <c r="AP27" s="1661"/>
      <c r="AQ27" s="1661"/>
      <c r="AR27" s="1661"/>
      <c r="AS27" s="1661"/>
      <c r="AT27" s="1661"/>
      <c r="AU27" s="1661"/>
      <c r="AV27" s="1661"/>
      <c r="AW27" s="1661"/>
      <c r="AX27" s="1661"/>
      <c r="AY27" s="1661"/>
      <c r="AZ27" s="1661"/>
      <c r="BA27" s="1661"/>
      <c r="BB27" s="1661"/>
      <c r="BC27" s="1661"/>
      <c r="BD27" s="1661"/>
      <c r="BE27" s="1661"/>
      <c r="BF27" s="1661"/>
      <c r="BG27" s="1661"/>
      <c r="BH27" s="1661"/>
      <c r="BI27" s="1661"/>
      <c r="BJ27" s="1661"/>
      <c r="BK27" s="1661"/>
      <c r="BL27" s="1661"/>
      <c r="BM27" s="1661"/>
      <c r="BN27" s="1661"/>
      <c r="BO27" s="1661"/>
      <c r="BP27" s="1661"/>
      <c r="BQ27" s="1661"/>
      <c r="BR27" s="1661"/>
      <c r="BS27" s="1661"/>
      <c r="BT27" s="1661"/>
      <c r="BU27" s="1661"/>
      <c r="BV27" s="1661"/>
      <c r="BW27" s="1572" t="s">
        <v>117</v>
      </c>
      <c r="BX27" s="1573"/>
      <c r="BY27" s="1573"/>
      <c r="BZ27" s="1573"/>
      <c r="CA27" s="1573"/>
      <c r="CB27" s="1573"/>
      <c r="CC27" s="1573"/>
      <c r="CD27" s="1574"/>
      <c r="CE27" s="1509" t="str">
        <f>MID(SUVAHAVUJ!AF169,1,1)</f>
        <v xml:space="preserve"> </v>
      </c>
      <c r="CF27" s="1509"/>
      <c r="CG27" s="1509"/>
      <c r="CH27" s="1509"/>
      <c r="CI27" s="1509"/>
      <c r="CJ27" s="1509" t="str">
        <f>MID(SUVAHAVUJ!AF169,2,1)</f>
        <v xml:space="preserve"> </v>
      </c>
      <c r="CK27" s="1509"/>
      <c r="CL27" s="1509"/>
      <c r="CM27" s="1509"/>
      <c r="CN27" s="1509"/>
      <c r="CO27" s="1509"/>
      <c r="CP27" s="1509" t="str">
        <f>MID(SUVAHAVUJ!AF169,3,1)</f>
        <v xml:space="preserve"> </v>
      </c>
      <c r="CQ27" s="1509"/>
      <c r="CR27" s="1509"/>
      <c r="CS27" s="1509"/>
      <c r="CT27" s="1509"/>
      <c r="CU27" s="1509" t="str">
        <f>MID(SUVAHAVUJ!AF169,4,1)</f>
        <v xml:space="preserve"> </v>
      </c>
      <c r="CV27" s="1509"/>
      <c r="CW27" s="1509"/>
      <c r="CX27" s="1509"/>
      <c r="CY27" s="1509"/>
      <c r="CZ27" s="1509"/>
      <c r="DA27" s="1509" t="str">
        <f>MID(SUVAHAVUJ!AF169,5,1)</f>
        <v xml:space="preserve"> </v>
      </c>
      <c r="DB27" s="1509"/>
      <c r="DC27" s="1509"/>
      <c r="DD27" s="1509"/>
      <c r="DE27" s="1509"/>
      <c r="DF27" s="1509" t="str">
        <f>MID(SUVAHAVUJ!AF169,6,1)</f>
        <v xml:space="preserve"> </v>
      </c>
      <c r="DG27" s="1509"/>
      <c r="DH27" s="1509"/>
      <c r="DI27" s="1509"/>
      <c r="DJ27" s="1509"/>
      <c r="DK27" s="1509"/>
      <c r="DL27" s="1509" t="str">
        <f>MID(SUVAHAVUJ!AF169,7,1)</f>
        <v xml:space="preserve"> </v>
      </c>
      <c r="DM27" s="1509"/>
      <c r="DN27" s="1509"/>
      <c r="DO27" s="1509"/>
      <c r="DP27" s="1509"/>
      <c r="DQ27" s="1509"/>
      <c r="DR27" s="1509" t="str">
        <f>MID(SUVAHAVUJ!AF169,8,1)</f>
        <v xml:space="preserve"> </v>
      </c>
      <c r="DS27" s="1509"/>
      <c r="DT27" s="1509"/>
      <c r="DU27" s="1509"/>
      <c r="DV27" s="1509"/>
      <c r="DW27" s="1558" t="str">
        <f>MID(SUVAHAVUJ!AF169,9,1)</f>
        <v xml:space="preserve"> </v>
      </c>
      <c r="DX27" s="1558"/>
      <c r="DY27" s="1558"/>
      <c r="DZ27" s="1558"/>
      <c r="EA27" s="1558"/>
      <c r="EB27" s="1558"/>
      <c r="EC27" s="1558" t="str">
        <f>MID(SUVAHAVUJ!AF169,10,1)</f>
        <v xml:space="preserve"> </v>
      </c>
      <c r="ED27" s="1558"/>
      <c r="EE27" s="1558"/>
      <c r="EF27" s="1558"/>
      <c r="EG27" s="1558"/>
      <c r="EH27" s="1509" t="str">
        <f>MID(SUVAHAVUJ!AF169,11,1)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MID(SUVAHAVUJ!AG169,1,1)</f>
        <v xml:space="preserve"> </v>
      </c>
      <c r="EQ27" s="1509"/>
      <c r="ER27" s="1509"/>
      <c r="ES27" s="1509"/>
      <c r="ET27" s="1509"/>
      <c r="EU27" s="1509"/>
      <c r="EV27" s="1509" t="str">
        <f>MID(SUVAHAVUJ!AG169,2,1)</f>
        <v xml:space="preserve"> </v>
      </c>
      <c r="EW27" s="1509"/>
      <c r="EX27" s="1509"/>
      <c r="EY27" s="1509"/>
      <c r="EZ27" s="1509"/>
      <c r="FA27" s="1509" t="str">
        <f>MID(SUVAHAVUJ!AG169,3,1)</f>
        <v xml:space="preserve"> </v>
      </c>
      <c r="FB27" s="1509"/>
      <c r="FC27" s="1509"/>
      <c r="FD27" s="1509"/>
      <c r="FE27" s="1509"/>
      <c r="FF27" s="1509"/>
      <c r="FG27" s="1509" t="str">
        <f>MID(SUVAHAVUJ!AG169,4,1)</f>
        <v xml:space="preserve"> </v>
      </c>
      <c r="FH27" s="1509"/>
      <c r="FI27" s="1509"/>
      <c r="FJ27" s="1509"/>
      <c r="FK27" s="1509"/>
      <c r="FL27" s="1516" t="str">
        <f>MID(SUVAHAVUJ!AG169,5,1)</f>
        <v xml:space="preserve"> </v>
      </c>
      <c r="FM27" s="1516"/>
      <c r="FN27" s="1516"/>
      <c r="FO27" s="1516"/>
      <c r="FP27" s="1516"/>
      <c r="FQ27" s="1516"/>
      <c r="FR27" s="1516" t="str">
        <f>MID(SUVAHAVUJ!AG169,6,1)</f>
        <v xml:space="preserve"> </v>
      </c>
      <c r="FS27" s="1516"/>
      <c r="FT27" s="1516"/>
      <c r="FU27" s="1516"/>
      <c r="FV27" s="1516"/>
      <c r="FW27" s="1556" t="str">
        <f>MID(SUVAHAVUJ!AG169,7,1)</f>
        <v xml:space="preserve"> </v>
      </c>
      <c r="FX27" s="1556"/>
      <c r="FY27" s="1556"/>
      <c r="FZ27" s="1556"/>
      <c r="GA27" s="1556"/>
      <c r="GB27" s="1556"/>
      <c r="GC27" s="1556" t="str">
        <f>MID(SUVAHAVUJ!AG169,8,1)</f>
        <v xml:space="preserve"> </v>
      </c>
      <c r="GD27" s="1556"/>
      <c r="GE27" s="1556"/>
      <c r="GF27" s="1556"/>
      <c r="GG27" s="1556"/>
      <c r="GH27" s="1556" t="str">
        <f>MID(SUVAHAVUJ!AG169,9,1)</f>
        <v xml:space="preserve"> </v>
      </c>
      <c r="GI27" s="1556"/>
      <c r="GJ27" s="1556"/>
      <c r="GK27" s="1556"/>
      <c r="GL27" s="1556"/>
      <c r="GM27" s="1556"/>
      <c r="GN27" s="1556" t="str">
        <f>MID(SUVAHAVUJ!AG169,10,1)</f>
        <v xml:space="preserve"> </v>
      </c>
      <c r="GO27" s="1556"/>
      <c r="GP27" s="1556"/>
      <c r="GQ27" s="1556"/>
      <c r="GR27" s="1556"/>
      <c r="GS27" s="1556" t="str">
        <f>MID(SUVAHAVUJ!AG169,11,1)</f>
        <v>0</v>
      </c>
      <c r="GT27" s="1556"/>
      <c r="GU27" s="1556"/>
      <c r="GV27" s="1556"/>
      <c r="GW27" s="1557"/>
    </row>
    <row r="28" spans="1:205" ht="24.6" customHeight="1">
      <c r="A28" s="721"/>
      <c r="B28" s="1687" t="s">
        <v>2981</v>
      </c>
      <c r="C28" s="1688"/>
      <c r="D28" s="1688"/>
      <c r="E28" s="1688"/>
      <c r="F28" s="1688"/>
      <c r="G28" s="1688"/>
      <c r="H28" s="1688"/>
      <c r="I28" s="1688"/>
      <c r="J28" s="1688"/>
      <c r="K28" s="1689"/>
      <c r="L28" s="1660" t="s">
        <v>3491</v>
      </c>
      <c r="M28" s="1661"/>
      <c r="N28" s="1661"/>
      <c r="O28" s="1661"/>
      <c r="P28" s="1661"/>
      <c r="Q28" s="1661"/>
      <c r="R28" s="1661"/>
      <c r="S28" s="1661"/>
      <c r="T28" s="1661"/>
      <c r="U28" s="1661"/>
      <c r="V28" s="1661"/>
      <c r="W28" s="1661"/>
      <c r="X28" s="1661"/>
      <c r="Y28" s="1661"/>
      <c r="Z28" s="1661"/>
      <c r="AA28" s="1661"/>
      <c r="AB28" s="1661"/>
      <c r="AC28" s="1661"/>
      <c r="AD28" s="1661"/>
      <c r="AE28" s="1661"/>
      <c r="AF28" s="1661"/>
      <c r="AG28" s="1661"/>
      <c r="AH28" s="1661"/>
      <c r="AI28" s="1661"/>
      <c r="AJ28" s="1661"/>
      <c r="AK28" s="1661"/>
      <c r="AL28" s="1661"/>
      <c r="AM28" s="1661"/>
      <c r="AN28" s="1661"/>
      <c r="AO28" s="1661"/>
      <c r="AP28" s="1661"/>
      <c r="AQ28" s="1661"/>
      <c r="AR28" s="1661"/>
      <c r="AS28" s="1661"/>
      <c r="AT28" s="1661"/>
      <c r="AU28" s="1661"/>
      <c r="AV28" s="1661"/>
      <c r="AW28" s="1661"/>
      <c r="AX28" s="1661"/>
      <c r="AY28" s="1661"/>
      <c r="AZ28" s="1661"/>
      <c r="BA28" s="1661"/>
      <c r="BB28" s="1661"/>
      <c r="BC28" s="1661"/>
      <c r="BD28" s="1661"/>
      <c r="BE28" s="1661"/>
      <c r="BF28" s="1661"/>
      <c r="BG28" s="1661"/>
      <c r="BH28" s="1661"/>
      <c r="BI28" s="1661"/>
      <c r="BJ28" s="1661"/>
      <c r="BK28" s="1661"/>
      <c r="BL28" s="1661"/>
      <c r="BM28" s="1661"/>
      <c r="BN28" s="1661"/>
      <c r="BO28" s="1661"/>
      <c r="BP28" s="1661"/>
      <c r="BQ28" s="1661"/>
      <c r="BR28" s="1661"/>
      <c r="BS28" s="1661"/>
      <c r="BT28" s="1661"/>
      <c r="BU28" s="1661"/>
      <c r="BV28" s="1661"/>
      <c r="BW28" s="1572" t="s">
        <v>935</v>
      </c>
      <c r="BX28" s="1573"/>
      <c r="BY28" s="1573"/>
      <c r="BZ28" s="1573"/>
      <c r="CA28" s="1573"/>
      <c r="CB28" s="1573"/>
      <c r="CC28" s="1573" t="str">
        <f>MID(SUVAHAVUJ!AF68,6,1)</f>
        <v xml:space="preserve"> </v>
      </c>
      <c r="CD28" s="1574"/>
      <c r="CE28" s="1509" t="str">
        <f>MID(SUVAHAVUJ!AF170,1,1)</f>
        <v xml:space="preserve"> </v>
      </c>
      <c r="CF28" s="1509"/>
      <c r="CG28" s="1509"/>
      <c r="CH28" s="1509"/>
      <c r="CI28" s="1509"/>
      <c r="CJ28" s="1509" t="str">
        <f>MID(SUVAHAVUJ!AF170,2,1)</f>
        <v xml:space="preserve"> </v>
      </c>
      <c r="CK28" s="1509"/>
      <c r="CL28" s="1509"/>
      <c r="CM28" s="1509"/>
      <c r="CN28" s="1509"/>
      <c r="CO28" s="1509"/>
      <c r="CP28" s="1509" t="str">
        <f>MID(SUVAHAVUJ!AF170,3,1)</f>
        <v xml:space="preserve"> </v>
      </c>
      <c r="CQ28" s="1509"/>
      <c r="CR28" s="1509"/>
      <c r="CS28" s="1509"/>
      <c r="CT28" s="1509"/>
      <c r="CU28" s="1509" t="str">
        <f>MID(SUVAHAVUJ!AF170,4,1)</f>
        <v xml:space="preserve"> </v>
      </c>
      <c r="CV28" s="1509"/>
      <c r="CW28" s="1509"/>
      <c r="CX28" s="1509"/>
      <c r="CY28" s="1509"/>
      <c r="CZ28" s="1509"/>
      <c r="DA28" s="1509" t="str">
        <f>MID(SUVAHAVUJ!AF170,5,1)</f>
        <v xml:space="preserve"> </v>
      </c>
      <c r="DB28" s="1509"/>
      <c r="DC28" s="1509"/>
      <c r="DD28" s="1509"/>
      <c r="DE28" s="1509"/>
      <c r="DF28" s="1509" t="str">
        <f>MID(SUVAHAVUJ!AF170,6,1)</f>
        <v xml:space="preserve"> </v>
      </c>
      <c r="DG28" s="1509"/>
      <c r="DH28" s="1509"/>
      <c r="DI28" s="1509"/>
      <c r="DJ28" s="1509"/>
      <c r="DK28" s="1509"/>
      <c r="DL28" s="1509" t="str">
        <f>MID(SUVAHAVUJ!AF170,7,1)</f>
        <v xml:space="preserve"> </v>
      </c>
      <c r="DM28" s="1509"/>
      <c r="DN28" s="1509"/>
      <c r="DO28" s="1509"/>
      <c r="DP28" s="1509"/>
      <c r="DQ28" s="1509"/>
      <c r="DR28" s="1509" t="str">
        <f>MID(SUVAHAVUJ!AF170,8,1)</f>
        <v xml:space="preserve"> </v>
      </c>
      <c r="DS28" s="1509"/>
      <c r="DT28" s="1509"/>
      <c r="DU28" s="1509"/>
      <c r="DV28" s="1509"/>
      <c r="DW28" s="1558" t="str">
        <f>MID(SUVAHAVUJ!AF170,9,1)</f>
        <v xml:space="preserve"> </v>
      </c>
      <c r="DX28" s="1558"/>
      <c r="DY28" s="1558"/>
      <c r="DZ28" s="1558"/>
      <c r="EA28" s="1558"/>
      <c r="EB28" s="1558"/>
      <c r="EC28" s="1558" t="str">
        <f>MID(SUVAHAVUJ!AF170,10,1)</f>
        <v xml:space="preserve"> </v>
      </c>
      <c r="ED28" s="1558"/>
      <c r="EE28" s="1558"/>
      <c r="EF28" s="1558"/>
      <c r="EG28" s="1558"/>
      <c r="EH28" s="1509" t="str">
        <f>MID(SUVAHAVUJ!AF170,11,1)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MID(SUVAHAVUJ!AG170,1,1)</f>
        <v xml:space="preserve"> </v>
      </c>
      <c r="EQ28" s="1509"/>
      <c r="ER28" s="1509"/>
      <c r="ES28" s="1509"/>
      <c r="ET28" s="1509"/>
      <c r="EU28" s="1509"/>
      <c r="EV28" s="1509" t="str">
        <f>MID(SUVAHAVUJ!AG170,2,1)</f>
        <v xml:space="preserve"> </v>
      </c>
      <c r="EW28" s="1509"/>
      <c r="EX28" s="1509"/>
      <c r="EY28" s="1509"/>
      <c r="EZ28" s="1509"/>
      <c r="FA28" s="1509" t="str">
        <f>MID(SUVAHAVUJ!AG170,3,1)</f>
        <v xml:space="preserve"> </v>
      </c>
      <c r="FB28" s="1509"/>
      <c r="FC28" s="1509"/>
      <c r="FD28" s="1509"/>
      <c r="FE28" s="1509"/>
      <c r="FF28" s="1509"/>
      <c r="FG28" s="1509" t="str">
        <f>MID(SUVAHAVUJ!AG170,4,1)</f>
        <v xml:space="preserve"> </v>
      </c>
      <c r="FH28" s="1509"/>
      <c r="FI28" s="1509"/>
      <c r="FJ28" s="1509"/>
      <c r="FK28" s="1509"/>
      <c r="FL28" s="1516" t="str">
        <f>MID(SUVAHAVUJ!AG170,5,1)</f>
        <v xml:space="preserve"> </v>
      </c>
      <c r="FM28" s="1516"/>
      <c r="FN28" s="1516"/>
      <c r="FO28" s="1516"/>
      <c r="FP28" s="1516"/>
      <c r="FQ28" s="1516"/>
      <c r="FR28" s="1516" t="str">
        <f>MID(SUVAHAVUJ!AG170,6,1)</f>
        <v xml:space="preserve"> </v>
      </c>
      <c r="FS28" s="1516"/>
      <c r="FT28" s="1516"/>
      <c r="FU28" s="1516"/>
      <c r="FV28" s="1516"/>
      <c r="FW28" s="1556" t="str">
        <f>MID(SUVAHAVUJ!AG170,7,1)</f>
        <v xml:space="preserve"> </v>
      </c>
      <c r="FX28" s="1556"/>
      <c r="FY28" s="1556"/>
      <c r="FZ28" s="1556"/>
      <c r="GA28" s="1556"/>
      <c r="GB28" s="1556"/>
      <c r="GC28" s="1556" t="str">
        <f>MID(SUVAHAVUJ!AG170,8,1)</f>
        <v xml:space="preserve"> </v>
      </c>
      <c r="GD28" s="1556"/>
      <c r="GE28" s="1556"/>
      <c r="GF28" s="1556"/>
      <c r="GG28" s="1556"/>
      <c r="GH28" s="1556" t="str">
        <f>MID(SUVAHAVUJ!AG170,9,1)</f>
        <v xml:space="preserve"> </v>
      </c>
      <c r="GI28" s="1556"/>
      <c r="GJ28" s="1556"/>
      <c r="GK28" s="1556"/>
      <c r="GL28" s="1556"/>
      <c r="GM28" s="1556"/>
      <c r="GN28" s="1556" t="str">
        <f>MID(SUVAHAVUJ!AG170,10,1)</f>
        <v xml:space="preserve"> </v>
      </c>
      <c r="GO28" s="1556"/>
      <c r="GP28" s="1556"/>
      <c r="GQ28" s="1556"/>
      <c r="GR28" s="1556"/>
      <c r="GS28" s="1556" t="str">
        <f>MID(SUVAHAVUJ!AG170,11,1)</f>
        <v>0</v>
      </c>
      <c r="GT28" s="1556"/>
      <c r="GU28" s="1556"/>
      <c r="GV28" s="1556"/>
      <c r="GW28" s="1557"/>
    </row>
    <row r="29" spans="1:205" s="691" customFormat="1" ht="24.6" customHeight="1">
      <c r="A29" s="722"/>
      <c r="B29" s="1687" t="s">
        <v>2500</v>
      </c>
      <c r="C29" s="1688"/>
      <c r="D29" s="1688"/>
      <c r="E29" s="1688"/>
      <c r="F29" s="1688"/>
      <c r="G29" s="1688"/>
      <c r="H29" s="1688"/>
      <c r="I29" s="1688"/>
      <c r="J29" s="1688"/>
      <c r="K29" s="1689"/>
      <c r="L29" s="1660" t="s">
        <v>3490</v>
      </c>
      <c r="M29" s="1661"/>
      <c r="N29" s="1661"/>
      <c r="O29" s="1661"/>
      <c r="P29" s="1661"/>
      <c r="Q29" s="1661"/>
      <c r="R29" s="1661"/>
      <c r="S29" s="1661"/>
      <c r="T29" s="1661"/>
      <c r="U29" s="1661"/>
      <c r="V29" s="1661"/>
      <c r="W29" s="1661"/>
      <c r="X29" s="1661"/>
      <c r="Y29" s="1661"/>
      <c r="Z29" s="1661"/>
      <c r="AA29" s="1661"/>
      <c r="AB29" s="1661"/>
      <c r="AC29" s="1661"/>
      <c r="AD29" s="1661"/>
      <c r="AE29" s="1661"/>
      <c r="AF29" s="1661"/>
      <c r="AG29" s="1661"/>
      <c r="AH29" s="1661"/>
      <c r="AI29" s="1661"/>
      <c r="AJ29" s="1661"/>
      <c r="AK29" s="1661"/>
      <c r="AL29" s="1661"/>
      <c r="AM29" s="1661"/>
      <c r="AN29" s="1661"/>
      <c r="AO29" s="1661"/>
      <c r="AP29" s="1661"/>
      <c r="AQ29" s="1661"/>
      <c r="AR29" s="1661"/>
      <c r="AS29" s="1661"/>
      <c r="AT29" s="1661"/>
      <c r="AU29" s="1661"/>
      <c r="AV29" s="1661"/>
      <c r="AW29" s="1661"/>
      <c r="AX29" s="1661"/>
      <c r="AY29" s="1661"/>
      <c r="AZ29" s="1661"/>
      <c r="BA29" s="1661"/>
      <c r="BB29" s="1661"/>
      <c r="BC29" s="1661"/>
      <c r="BD29" s="1661"/>
      <c r="BE29" s="1661"/>
      <c r="BF29" s="1661"/>
      <c r="BG29" s="1661"/>
      <c r="BH29" s="1661"/>
      <c r="BI29" s="1661"/>
      <c r="BJ29" s="1661"/>
      <c r="BK29" s="1661"/>
      <c r="BL29" s="1661"/>
      <c r="BM29" s="1661"/>
      <c r="BN29" s="1661"/>
      <c r="BO29" s="1661"/>
      <c r="BP29" s="1661"/>
      <c r="BQ29" s="1661"/>
      <c r="BR29" s="1661"/>
      <c r="BS29" s="1661"/>
      <c r="BT29" s="1661"/>
      <c r="BU29" s="1661"/>
      <c r="BV29" s="1661"/>
      <c r="BW29" s="1572" t="s">
        <v>936</v>
      </c>
      <c r="BX29" s="1573"/>
      <c r="BY29" s="1573"/>
      <c r="BZ29" s="1573"/>
      <c r="CA29" s="1573"/>
      <c r="CB29" s="1573"/>
      <c r="CC29" s="1573" t="str">
        <f>MID(SUVAHAVUJ!AD69,6,1)</f>
        <v xml:space="preserve"> </v>
      </c>
      <c r="CD29" s="1574"/>
      <c r="CE29" s="1509" t="str">
        <f>MID(SUVAHAVUJ!AF171,1,1)</f>
        <v xml:space="preserve"> </v>
      </c>
      <c r="CF29" s="1509"/>
      <c r="CG29" s="1509"/>
      <c r="CH29" s="1509"/>
      <c r="CI29" s="1509"/>
      <c r="CJ29" s="1509" t="str">
        <f>MID(SUVAHAVUJ!AF171,2,1)</f>
        <v xml:space="preserve"> </v>
      </c>
      <c r="CK29" s="1509"/>
      <c r="CL29" s="1509"/>
      <c r="CM29" s="1509"/>
      <c r="CN29" s="1509"/>
      <c r="CO29" s="1509"/>
      <c r="CP29" s="1509" t="str">
        <f>MID(SUVAHAVUJ!AF171,3,1)</f>
        <v xml:space="preserve"> </v>
      </c>
      <c r="CQ29" s="1509"/>
      <c r="CR29" s="1509"/>
      <c r="CS29" s="1509"/>
      <c r="CT29" s="1509"/>
      <c r="CU29" s="1509" t="str">
        <f>MID(SUVAHAVUJ!AF171,4,1)</f>
        <v xml:space="preserve"> </v>
      </c>
      <c r="CV29" s="1509"/>
      <c r="CW29" s="1509"/>
      <c r="CX29" s="1509"/>
      <c r="CY29" s="1509"/>
      <c r="CZ29" s="1509"/>
      <c r="DA29" s="1509" t="str">
        <f>MID(SUVAHAVUJ!AF171,5,1)</f>
        <v xml:space="preserve"> </v>
      </c>
      <c r="DB29" s="1509"/>
      <c r="DC29" s="1509"/>
      <c r="DD29" s="1509"/>
      <c r="DE29" s="1509"/>
      <c r="DF29" s="1509" t="str">
        <f>MID(SUVAHAVUJ!AF171,6,1)</f>
        <v xml:space="preserve"> </v>
      </c>
      <c r="DG29" s="1509"/>
      <c r="DH29" s="1509"/>
      <c r="DI29" s="1509"/>
      <c r="DJ29" s="1509"/>
      <c r="DK29" s="1509"/>
      <c r="DL29" s="1509" t="str">
        <f>MID(SUVAHAVUJ!AF171,7,1)</f>
        <v xml:space="preserve"> </v>
      </c>
      <c r="DM29" s="1509"/>
      <c r="DN29" s="1509"/>
      <c r="DO29" s="1509"/>
      <c r="DP29" s="1509"/>
      <c r="DQ29" s="1509"/>
      <c r="DR29" s="1509" t="str">
        <f>MID(SUVAHAVUJ!AF171,8,1)</f>
        <v xml:space="preserve"> </v>
      </c>
      <c r="DS29" s="1509"/>
      <c r="DT29" s="1509"/>
      <c r="DU29" s="1509"/>
      <c r="DV29" s="1509"/>
      <c r="DW29" s="1558" t="str">
        <f>MID(SUVAHAVUJ!AF171,9,1)</f>
        <v xml:space="preserve"> </v>
      </c>
      <c r="DX29" s="1558"/>
      <c r="DY29" s="1558"/>
      <c r="DZ29" s="1558"/>
      <c r="EA29" s="1558"/>
      <c r="EB29" s="1558"/>
      <c r="EC29" s="1558" t="str">
        <f>MID(SUVAHAVUJ!AF171,10,1)</f>
        <v xml:space="preserve"> </v>
      </c>
      <c r="ED29" s="1558"/>
      <c r="EE29" s="1558"/>
      <c r="EF29" s="1558"/>
      <c r="EG29" s="1558"/>
      <c r="EH29" s="1509" t="str">
        <f>MID(SUVAHAVUJ!AF171,11,1)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MID(SUVAHAVUJ!AG171,1,1)</f>
        <v xml:space="preserve"> </v>
      </c>
      <c r="EQ29" s="1509"/>
      <c r="ER29" s="1509"/>
      <c r="ES29" s="1509"/>
      <c r="ET29" s="1509"/>
      <c r="EU29" s="1509"/>
      <c r="EV29" s="1509" t="str">
        <f>MID(SUVAHAVUJ!AG171,2,1)</f>
        <v xml:space="preserve"> </v>
      </c>
      <c r="EW29" s="1509"/>
      <c r="EX29" s="1509"/>
      <c r="EY29" s="1509"/>
      <c r="EZ29" s="1509"/>
      <c r="FA29" s="1509" t="str">
        <f>MID(SUVAHAVUJ!AG171,3,1)</f>
        <v xml:space="preserve"> </v>
      </c>
      <c r="FB29" s="1509"/>
      <c r="FC29" s="1509"/>
      <c r="FD29" s="1509"/>
      <c r="FE29" s="1509"/>
      <c r="FF29" s="1509"/>
      <c r="FG29" s="1509" t="str">
        <f>MID(SUVAHAVUJ!AG171,4,1)</f>
        <v xml:space="preserve"> </v>
      </c>
      <c r="FH29" s="1509"/>
      <c r="FI29" s="1509"/>
      <c r="FJ29" s="1509"/>
      <c r="FK29" s="1509"/>
      <c r="FL29" s="1516" t="str">
        <f>MID(SUVAHAVUJ!AG171,5,1)</f>
        <v xml:space="preserve"> </v>
      </c>
      <c r="FM29" s="1516"/>
      <c r="FN29" s="1516"/>
      <c r="FO29" s="1516"/>
      <c r="FP29" s="1516"/>
      <c r="FQ29" s="1516"/>
      <c r="FR29" s="1516" t="str">
        <f>MID(SUVAHAVUJ!AG171,6,1)</f>
        <v xml:space="preserve"> </v>
      </c>
      <c r="FS29" s="1516"/>
      <c r="FT29" s="1516"/>
      <c r="FU29" s="1516"/>
      <c r="FV29" s="1516"/>
      <c r="FW29" s="1556" t="str">
        <f>MID(SUVAHAVUJ!AG171,7,1)</f>
        <v xml:space="preserve"> </v>
      </c>
      <c r="FX29" s="1556"/>
      <c r="FY29" s="1556"/>
      <c r="FZ29" s="1556"/>
      <c r="GA29" s="1556"/>
      <c r="GB29" s="1556"/>
      <c r="GC29" s="1556" t="str">
        <f>MID(SUVAHAVUJ!AG171,8,1)</f>
        <v xml:space="preserve"> </v>
      </c>
      <c r="GD29" s="1556"/>
      <c r="GE29" s="1556"/>
      <c r="GF29" s="1556"/>
      <c r="GG29" s="1556"/>
      <c r="GH29" s="1556" t="str">
        <f>MID(SUVAHAVUJ!AG171,9,1)</f>
        <v xml:space="preserve"> </v>
      </c>
      <c r="GI29" s="1556"/>
      <c r="GJ29" s="1556"/>
      <c r="GK29" s="1556"/>
      <c r="GL29" s="1556"/>
      <c r="GM29" s="1556"/>
      <c r="GN29" s="1556" t="str">
        <f>MID(SUVAHAVUJ!AG171,10,1)</f>
        <v xml:space="preserve"> </v>
      </c>
      <c r="GO29" s="1556"/>
      <c r="GP29" s="1556"/>
      <c r="GQ29" s="1556"/>
      <c r="GR29" s="1556"/>
      <c r="GS29" s="1556" t="str">
        <f>MID(SUVAHAVUJ!AG171,11,1)</f>
        <v>0</v>
      </c>
      <c r="GT29" s="1556"/>
      <c r="GU29" s="1556"/>
      <c r="GV29" s="1556"/>
      <c r="GW29" s="1557"/>
    </row>
    <row r="30" spans="1:205" ht="24.6" customHeight="1">
      <c r="A30" s="721"/>
      <c r="B30" s="1684" t="s">
        <v>1949</v>
      </c>
      <c r="C30" s="1685"/>
      <c r="D30" s="1685"/>
      <c r="E30" s="1685"/>
      <c r="F30" s="1685"/>
      <c r="G30" s="1685"/>
      <c r="H30" s="1685"/>
      <c r="I30" s="1685"/>
      <c r="J30" s="1685"/>
      <c r="K30" s="1686"/>
      <c r="L30" s="1660" t="s">
        <v>3489</v>
      </c>
      <c r="M30" s="1661"/>
      <c r="N30" s="1661"/>
      <c r="O30" s="1661"/>
      <c r="P30" s="1661"/>
      <c r="Q30" s="1661"/>
      <c r="R30" s="1661"/>
      <c r="S30" s="1661"/>
      <c r="T30" s="1661"/>
      <c r="U30" s="1661"/>
      <c r="V30" s="1661"/>
      <c r="W30" s="1661"/>
      <c r="X30" s="1661"/>
      <c r="Y30" s="1661"/>
      <c r="Z30" s="1661"/>
      <c r="AA30" s="1661"/>
      <c r="AB30" s="1661"/>
      <c r="AC30" s="1661"/>
      <c r="AD30" s="1661"/>
      <c r="AE30" s="1661"/>
      <c r="AF30" s="1661"/>
      <c r="AG30" s="1661"/>
      <c r="AH30" s="1661"/>
      <c r="AI30" s="1661"/>
      <c r="AJ30" s="1661"/>
      <c r="AK30" s="1661"/>
      <c r="AL30" s="1661"/>
      <c r="AM30" s="1661"/>
      <c r="AN30" s="1661"/>
      <c r="AO30" s="1661"/>
      <c r="AP30" s="1661"/>
      <c r="AQ30" s="1661"/>
      <c r="AR30" s="1661"/>
      <c r="AS30" s="1661"/>
      <c r="AT30" s="1661"/>
      <c r="AU30" s="1661"/>
      <c r="AV30" s="1661"/>
      <c r="AW30" s="1661"/>
      <c r="AX30" s="1661"/>
      <c r="AY30" s="1661"/>
      <c r="AZ30" s="1661"/>
      <c r="BA30" s="1661"/>
      <c r="BB30" s="1661"/>
      <c r="BC30" s="1661"/>
      <c r="BD30" s="1661"/>
      <c r="BE30" s="1661"/>
      <c r="BF30" s="1661"/>
      <c r="BG30" s="1661"/>
      <c r="BH30" s="1661"/>
      <c r="BI30" s="1661"/>
      <c r="BJ30" s="1661"/>
      <c r="BK30" s="1661"/>
      <c r="BL30" s="1661"/>
      <c r="BM30" s="1661"/>
      <c r="BN30" s="1661"/>
      <c r="BO30" s="1661"/>
      <c r="BP30" s="1661"/>
      <c r="BQ30" s="1661"/>
      <c r="BR30" s="1661"/>
      <c r="BS30" s="1661"/>
      <c r="BT30" s="1661"/>
      <c r="BU30" s="1661"/>
      <c r="BV30" s="1661"/>
      <c r="BW30" s="1572" t="s">
        <v>134</v>
      </c>
      <c r="BX30" s="1573"/>
      <c r="BY30" s="1573"/>
      <c r="BZ30" s="1573"/>
      <c r="CA30" s="1573"/>
      <c r="CB30" s="1573"/>
      <c r="CC30" s="1573" t="str">
        <f>MID(SUVAHAVUJ!AF69,6,1)</f>
        <v xml:space="preserve"> </v>
      </c>
      <c r="CD30" s="1574"/>
      <c r="CE30" s="1509" t="str">
        <f>MID(SUVAHAVUJ!AF172,1,1)</f>
        <v xml:space="preserve"> </v>
      </c>
      <c r="CF30" s="1509"/>
      <c r="CG30" s="1509"/>
      <c r="CH30" s="1509"/>
      <c r="CI30" s="1509"/>
      <c r="CJ30" s="1509" t="str">
        <f>MID(SUVAHAVUJ!AF172,2,1)</f>
        <v xml:space="preserve"> </v>
      </c>
      <c r="CK30" s="1509"/>
      <c r="CL30" s="1509"/>
      <c r="CM30" s="1509"/>
      <c r="CN30" s="1509"/>
      <c r="CO30" s="1509"/>
      <c r="CP30" s="1509" t="str">
        <f>MID(SUVAHAVUJ!AF172,3,1)</f>
        <v xml:space="preserve"> </v>
      </c>
      <c r="CQ30" s="1509"/>
      <c r="CR30" s="1509"/>
      <c r="CS30" s="1509"/>
      <c r="CT30" s="1509"/>
      <c r="CU30" s="1509" t="str">
        <f>MID(SUVAHAVUJ!AF172,4,1)</f>
        <v xml:space="preserve"> </v>
      </c>
      <c r="CV30" s="1509"/>
      <c r="CW30" s="1509"/>
      <c r="CX30" s="1509"/>
      <c r="CY30" s="1509"/>
      <c r="CZ30" s="1509"/>
      <c r="DA30" s="1509" t="str">
        <f>MID(SUVAHAVUJ!AF172,5,1)</f>
        <v xml:space="preserve"> </v>
      </c>
      <c r="DB30" s="1509"/>
      <c r="DC30" s="1509"/>
      <c r="DD30" s="1509"/>
      <c r="DE30" s="1509"/>
      <c r="DF30" s="1509" t="str">
        <f>MID(SUVAHAVUJ!AF172,6,1)</f>
        <v xml:space="preserve"> </v>
      </c>
      <c r="DG30" s="1509"/>
      <c r="DH30" s="1509"/>
      <c r="DI30" s="1509"/>
      <c r="DJ30" s="1509"/>
      <c r="DK30" s="1509"/>
      <c r="DL30" s="1509" t="str">
        <f>MID(SUVAHAVUJ!AF172,7,1)</f>
        <v xml:space="preserve"> </v>
      </c>
      <c r="DM30" s="1509"/>
      <c r="DN30" s="1509"/>
      <c r="DO30" s="1509"/>
      <c r="DP30" s="1509"/>
      <c r="DQ30" s="1509"/>
      <c r="DR30" s="1509" t="str">
        <f>MID(SUVAHAVUJ!AF172,8,1)</f>
        <v xml:space="preserve"> </v>
      </c>
      <c r="DS30" s="1509"/>
      <c r="DT30" s="1509"/>
      <c r="DU30" s="1509"/>
      <c r="DV30" s="1509"/>
      <c r="DW30" s="1558" t="str">
        <f>MID(SUVAHAVUJ!AF172,9,1)</f>
        <v xml:space="preserve"> </v>
      </c>
      <c r="DX30" s="1558"/>
      <c r="DY30" s="1558"/>
      <c r="DZ30" s="1558"/>
      <c r="EA30" s="1558"/>
      <c r="EB30" s="1558"/>
      <c r="EC30" s="1558" t="str">
        <f>MID(SUVAHAVUJ!AF172,10,1)</f>
        <v xml:space="preserve"> </v>
      </c>
      <c r="ED30" s="1558"/>
      <c r="EE30" s="1558"/>
      <c r="EF30" s="1558"/>
      <c r="EG30" s="1558"/>
      <c r="EH30" s="1509" t="str">
        <f>MID(SUVAHAVUJ!AF172,11,1)</f>
        <v>0</v>
      </c>
      <c r="EI30" s="1509"/>
      <c r="EJ30" s="1509"/>
      <c r="EK30" s="1509"/>
      <c r="EL30" s="1509"/>
      <c r="EM30" s="1525"/>
      <c r="EN30" s="711"/>
      <c r="EO30" s="708"/>
      <c r="EP30" s="1509" t="str">
        <f>MID(SUVAHAVUJ!AG172,1,1)</f>
        <v xml:space="preserve"> </v>
      </c>
      <c r="EQ30" s="1509"/>
      <c r="ER30" s="1509"/>
      <c r="ES30" s="1509"/>
      <c r="ET30" s="1509"/>
      <c r="EU30" s="1509"/>
      <c r="EV30" s="1509" t="str">
        <f>MID(SUVAHAVUJ!AG172,2,1)</f>
        <v xml:space="preserve"> </v>
      </c>
      <c r="EW30" s="1509"/>
      <c r="EX30" s="1509"/>
      <c r="EY30" s="1509"/>
      <c r="EZ30" s="1509"/>
      <c r="FA30" s="1509" t="str">
        <f>MID(SUVAHAVUJ!AG172,3,1)</f>
        <v xml:space="preserve"> </v>
      </c>
      <c r="FB30" s="1509"/>
      <c r="FC30" s="1509"/>
      <c r="FD30" s="1509"/>
      <c r="FE30" s="1509"/>
      <c r="FF30" s="1509"/>
      <c r="FG30" s="1509" t="str">
        <f>MID(SUVAHAVUJ!AG172,4,1)</f>
        <v xml:space="preserve"> </v>
      </c>
      <c r="FH30" s="1509"/>
      <c r="FI30" s="1509"/>
      <c r="FJ30" s="1509"/>
      <c r="FK30" s="1509"/>
      <c r="FL30" s="1516" t="str">
        <f>MID(SUVAHAVUJ!AG172,5,1)</f>
        <v xml:space="preserve"> </v>
      </c>
      <c r="FM30" s="1516"/>
      <c r="FN30" s="1516"/>
      <c r="FO30" s="1516"/>
      <c r="FP30" s="1516"/>
      <c r="FQ30" s="1516"/>
      <c r="FR30" s="1516" t="str">
        <f>MID(SUVAHAVUJ!AG172,6,1)</f>
        <v xml:space="preserve"> </v>
      </c>
      <c r="FS30" s="1516"/>
      <c r="FT30" s="1516"/>
      <c r="FU30" s="1516"/>
      <c r="FV30" s="1516"/>
      <c r="FW30" s="1556" t="str">
        <f>MID(SUVAHAVUJ!AG172,7,1)</f>
        <v xml:space="preserve"> </v>
      </c>
      <c r="FX30" s="1556"/>
      <c r="FY30" s="1556"/>
      <c r="FZ30" s="1556"/>
      <c r="GA30" s="1556"/>
      <c r="GB30" s="1556"/>
      <c r="GC30" s="1556" t="str">
        <f>MID(SUVAHAVUJ!AG172,8,1)</f>
        <v xml:space="preserve"> </v>
      </c>
      <c r="GD30" s="1556"/>
      <c r="GE30" s="1556"/>
      <c r="GF30" s="1556"/>
      <c r="GG30" s="1556"/>
      <c r="GH30" s="1556" t="str">
        <f>MID(SUVAHAVUJ!AG172,9,1)</f>
        <v xml:space="preserve"> </v>
      </c>
      <c r="GI30" s="1556"/>
      <c r="GJ30" s="1556"/>
      <c r="GK30" s="1556"/>
      <c r="GL30" s="1556"/>
      <c r="GM30" s="1556"/>
      <c r="GN30" s="1556" t="str">
        <f>MID(SUVAHAVUJ!AG172,10,1)</f>
        <v xml:space="preserve"> </v>
      </c>
      <c r="GO30" s="1556"/>
      <c r="GP30" s="1556"/>
      <c r="GQ30" s="1556"/>
      <c r="GR30" s="1556"/>
      <c r="GS30" s="1556" t="str">
        <f>MID(SUVAHAVUJ!AG172,11,1)</f>
        <v>0</v>
      </c>
      <c r="GT30" s="1556"/>
      <c r="GU30" s="1556"/>
      <c r="GV30" s="1556"/>
      <c r="GW30" s="1557"/>
    </row>
    <row r="31" spans="1:205" s="691" customFormat="1" ht="24.6" customHeight="1">
      <c r="A31" s="722"/>
      <c r="B31" s="1684" t="s">
        <v>2921</v>
      </c>
      <c r="C31" s="1685"/>
      <c r="D31" s="1685"/>
      <c r="E31" s="1685"/>
      <c r="F31" s="1685"/>
      <c r="G31" s="1685"/>
      <c r="H31" s="1685"/>
      <c r="I31" s="1685"/>
      <c r="J31" s="1685"/>
      <c r="K31" s="1686"/>
      <c r="L31" s="1660" t="s">
        <v>3488</v>
      </c>
      <c r="M31" s="1661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661"/>
      <c r="AA31" s="1661"/>
      <c r="AB31" s="1661"/>
      <c r="AC31" s="1661"/>
      <c r="AD31" s="1661"/>
      <c r="AE31" s="1661"/>
      <c r="AF31" s="1661"/>
      <c r="AG31" s="1661"/>
      <c r="AH31" s="1661"/>
      <c r="AI31" s="1661"/>
      <c r="AJ31" s="1661"/>
      <c r="AK31" s="1661"/>
      <c r="AL31" s="1661"/>
      <c r="AM31" s="1661"/>
      <c r="AN31" s="1661"/>
      <c r="AO31" s="1661"/>
      <c r="AP31" s="1661"/>
      <c r="AQ31" s="1661"/>
      <c r="AR31" s="1661"/>
      <c r="AS31" s="1661"/>
      <c r="AT31" s="1661"/>
      <c r="AU31" s="1661"/>
      <c r="AV31" s="1661"/>
      <c r="AW31" s="1661"/>
      <c r="AX31" s="1661"/>
      <c r="AY31" s="1661"/>
      <c r="AZ31" s="1661"/>
      <c r="BA31" s="1661"/>
      <c r="BB31" s="1661"/>
      <c r="BC31" s="1661"/>
      <c r="BD31" s="1661"/>
      <c r="BE31" s="1661"/>
      <c r="BF31" s="1661"/>
      <c r="BG31" s="1661"/>
      <c r="BH31" s="1661"/>
      <c r="BI31" s="1661"/>
      <c r="BJ31" s="1661"/>
      <c r="BK31" s="1661"/>
      <c r="BL31" s="1661"/>
      <c r="BM31" s="1661"/>
      <c r="BN31" s="1661"/>
      <c r="BO31" s="1661"/>
      <c r="BP31" s="1661"/>
      <c r="BQ31" s="1661"/>
      <c r="BR31" s="1661"/>
      <c r="BS31" s="1661"/>
      <c r="BT31" s="1661"/>
      <c r="BU31" s="1661"/>
      <c r="BV31" s="1661"/>
      <c r="BW31" s="1572" t="s">
        <v>140</v>
      </c>
      <c r="BX31" s="1573"/>
      <c r="BY31" s="1573"/>
      <c r="BZ31" s="1573"/>
      <c r="CA31" s="1573"/>
      <c r="CB31" s="1573"/>
      <c r="CC31" s="1573" t="str">
        <f>MID(SUVAHAVUJ!AD70,6,1)</f>
        <v xml:space="preserve"> </v>
      </c>
      <c r="CD31" s="1574"/>
      <c r="CE31" s="1509" t="str">
        <f>MID(SUVAHAVUJ!AF173,1,1)</f>
        <v xml:space="preserve"> </v>
      </c>
      <c r="CF31" s="1509"/>
      <c r="CG31" s="1509"/>
      <c r="CH31" s="1509"/>
      <c r="CI31" s="1509"/>
      <c r="CJ31" s="1509" t="str">
        <f>MID(SUVAHAVUJ!AF173,2,1)</f>
        <v xml:space="preserve"> </v>
      </c>
      <c r="CK31" s="1509"/>
      <c r="CL31" s="1509"/>
      <c r="CM31" s="1509"/>
      <c r="CN31" s="1509"/>
      <c r="CO31" s="1509"/>
      <c r="CP31" s="1509" t="str">
        <f>MID(SUVAHAVUJ!AF173,3,1)</f>
        <v xml:space="preserve"> </v>
      </c>
      <c r="CQ31" s="1509"/>
      <c r="CR31" s="1509"/>
      <c r="CS31" s="1509"/>
      <c r="CT31" s="1509"/>
      <c r="CU31" s="1509" t="str">
        <f>MID(SUVAHAVUJ!AF173,4,1)</f>
        <v xml:space="preserve"> </v>
      </c>
      <c r="CV31" s="1509"/>
      <c r="CW31" s="1509"/>
      <c r="CX31" s="1509"/>
      <c r="CY31" s="1509"/>
      <c r="CZ31" s="1509"/>
      <c r="DA31" s="1509" t="str">
        <f>MID(SUVAHAVUJ!AF173,5,1)</f>
        <v xml:space="preserve"> </v>
      </c>
      <c r="DB31" s="1509"/>
      <c r="DC31" s="1509"/>
      <c r="DD31" s="1509"/>
      <c r="DE31" s="1509"/>
      <c r="DF31" s="1509" t="str">
        <f>MID(SUVAHAVUJ!AF173,6,1)</f>
        <v xml:space="preserve"> </v>
      </c>
      <c r="DG31" s="1509"/>
      <c r="DH31" s="1509"/>
      <c r="DI31" s="1509"/>
      <c r="DJ31" s="1509"/>
      <c r="DK31" s="1509"/>
      <c r="DL31" s="1509" t="str">
        <f>MID(SUVAHAVUJ!AF173,7,1)</f>
        <v xml:space="preserve"> </v>
      </c>
      <c r="DM31" s="1509"/>
      <c r="DN31" s="1509"/>
      <c r="DO31" s="1509"/>
      <c r="DP31" s="1509"/>
      <c r="DQ31" s="1509"/>
      <c r="DR31" s="1509" t="str">
        <f>MID(SUVAHAVUJ!AF173,8,1)</f>
        <v xml:space="preserve"> </v>
      </c>
      <c r="DS31" s="1509"/>
      <c r="DT31" s="1509"/>
      <c r="DU31" s="1509"/>
      <c r="DV31" s="1509"/>
      <c r="DW31" s="1558" t="str">
        <f>MID(SUVAHAVUJ!AF173,9,1)</f>
        <v xml:space="preserve"> </v>
      </c>
      <c r="DX31" s="1558"/>
      <c r="DY31" s="1558"/>
      <c r="DZ31" s="1558"/>
      <c r="EA31" s="1558"/>
      <c r="EB31" s="1558"/>
      <c r="EC31" s="1558" t="str">
        <f>MID(SUVAHAVUJ!AF173,10,1)</f>
        <v xml:space="preserve"> </v>
      </c>
      <c r="ED31" s="1558"/>
      <c r="EE31" s="1558"/>
      <c r="EF31" s="1558"/>
      <c r="EG31" s="1558"/>
      <c r="EH31" s="1509" t="str">
        <f>MID(SUVAHAVUJ!AF173,11,1)</f>
        <v>0</v>
      </c>
      <c r="EI31" s="1509"/>
      <c r="EJ31" s="1509"/>
      <c r="EK31" s="1509"/>
      <c r="EL31" s="1509"/>
      <c r="EM31" s="1525"/>
      <c r="EN31" s="711"/>
      <c r="EO31" s="708"/>
      <c r="EP31" s="1509" t="str">
        <f>MID(SUVAHAVUJ!AG173,1,1)</f>
        <v xml:space="preserve"> </v>
      </c>
      <c r="EQ31" s="1509"/>
      <c r="ER31" s="1509"/>
      <c r="ES31" s="1509"/>
      <c r="ET31" s="1509"/>
      <c r="EU31" s="1509"/>
      <c r="EV31" s="1509" t="str">
        <f>MID(SUVAHAVUJ!AG173,2,1)</f>
        <v xml:space="preserve"> </v>
      </c>
      <c r="EW31" s="1509"/>
      <c r="EX31" s="1509"/>
      <c r="EY31" s="1509"/>
      <c r="EZ31" s="1509"/>
      <c r="FA31" s="1509" t="str">
        <f>MID(SUVAHAVUJ!AG173,3,1)</f>
        <v xml:space="preserve"> </v>
      </c>
      <c r="FB31" s="1509"/>
      <c r="FC31" s="1509"/>
      <c r="FD31" s="1509"/>
      <c r="FE31" s="1509"/>
      <c r="FF31" s="1509"/>
      <c r="FG31" s="1509" t="str">
        <f>MID(SUVAHAVUJ!AG173,4,1)</f>
        <v xml:space="preserve"> </v>
      </c>
      <c r="FH31" s="1509"/>
      <c r="FI31" s="1509"/>
      <c r="FJ31" s="1509"/>
      <c r="FK31" s="1509"/>
      <c r="FL31" s="1516" t="str">
        <f>MID(SUVAHAVUJ!AG173,5,1)</f>
        <v xml:space="preserve"> </v>
      </c>
      <c r="FM31" s="1516"/>
      <c r="FN31" s="1516"/>
      <c r="FO31" s="1516"/>
      <c r="FP31" s="1516"/>
      <c r="FQ31" s="1516"/>
      <c r="FR31" s="1516" t="str">
        <f>MID(SUVAHAVUJ!AG173,6,1)</f>
        <v xml:space="preserve"> </v>
      </c>
      <c r="FS31" s="1516"/>
      <c r="FT31" s="1516"/>
      <c r="FU31" s="1516"/>
      <c r="FV31" s="1516"/>
      <c r="FW31" s="1556" t="str">
        <f>MID(SUVAHAVUJ!AG173,7,1)</f>
        <v xml:space="preserve"> </v>
      </c>
      <c r="FX31" s="1556"/>
      <c r="FY31" s="1556"/>
      <c r="FZ31" s="1556"/>
      <c r="GA31" s="1556"/>
      <c r="GB31" s="1556"/>
      <c r="GC31" s="1556" t="str">
        <f>MID(SUVAHAVUJ!AG173,8,1)</f>
        <v xml:space="preserve"> </v>
      </c>
      <c r="GD31" s="1556"/>
      <c r="GE31" s="1556"/>
      <c r="GF31" s="1556"/>
      <c r="GG31" s="1556"/>
      <c r="GH31" s="1556" t="str">
        <f>MID(SUVAHAVUJ!AG173,9,1)</f>
        <v xml:space="preserve"> </v>
      </c>
      <c r="GI31" s="1556"/>
      <c r="GJ31" s="1556"/>
      <c r="GK31" s="1556"/>
      <c r="GL31" s="1556"/>
      <c r="GM31" s="1556"/>
      <c r="GN31" s="1556" t="str">
        <f>MID(SUVAHAVUJ!AG173,10,1)</f>
        <v xml:space="preserve"> </v>
      </c>
      <c r="GO31" s="1556"/>
      <c r="GP31" s="1556"/>
      <c r="GQ31" s="1556"/>
      <c r="GR31" s="1556"/>
      <c r="GS31" s="1556" t="str">
        <f>MID(SUVAHAVUJ!AG173,11,1)</f>
        <v>0</v>
      </c>
      <c r="GT31" s="1556"/>
      <c r="GU31" s="1556"/>
      <c r="GV31" s="1556"/>
      <c r="GW31" s="1557"/>
    </row>
    <row r="32" spans="1:205" ht="24.6" customHeight="1">
      <c r="A32" s="721"/>
      <c r="B32" s="1684" t="s">
        <v>2993</v>
      </c>
      <c r="C32" s="1685"/>
      <c r="D32" s="1685"/>
      <c r="E32" s="1685"/>
      <c r="F32" s="1685"/>
      <c r="G32" s="1685"/>
      <c r="H32" s="1685"/>
      <c r="I32" s="1685"/>
      <c r="J32" s="1685"/>
      <c r="K32" s="1686"/>
      <c r="L32" s="1660" t="s">
        <v>3487</v>
      </c>
      <c r="M32" s="1661"/>
      <c r="N32" s="1661"/>
      <c r="O32" s="1661"/>
      <c r="P32" s="1661"/>
      <c r="Q32" s="1661"/>
      <c r="R32" s="1661"/>
      <c r="S32" s="1661"/>
      <c r="T32" s="1661"/>
      <c r="U32" s="1661"/>
      <c r="V32" s="1661"/>
      <c r="W32" s="1661"/>
      <c r="X32" s="1661"/>
      <c r="Y32" s="1661"/>
      <c r="Z32" s="1661"/>
      <c r="AA32" s="1661"/>
      <c r="AB32" s="1661"/>
      <c r="AC32" s="1661"/>
      <c r="AD32" s="1661"/>
      <c r="AE32" s="1661"/>
      <c r="AF32" s="1661"/>
      <c r="AG32" s="1661"/>
      <c r="AH32" s="1661"/>
      <c r="AI32" s="1661"/>
      <c r="AJ32" s="1661"/>
      <c r="AK32" s="1661"/>
      <c r="AL32" s="1661"/>
      <c r="AM32" s="1661"/>
      <c r="AN32" s="1661"/>
      <c r="AO32" s="1661"/>
      <c r="AP32" s="1661"/>
      <c r="AQ32" s="1661"/>
      <c r="AR32" s="1661"/>
      <c r="AS32" s="1661"/>
      <c r="AT32" s="1661"/>
      <c r="AU32" s="1661"/>
      <c r="AV32" s="1661"/>
      <c r="AW32" s="1661"/>
      <c r="AX32" s="1661"/>
      <c r="AY32" s="1661"/>
      <c r="AZ32" s="1661"/>
      <c r="BA32" s="1661"/>
      <c r="BB32" s="1661"/>
      <c r="BC32" s="1661"/>
      <c r="BD32" s="1661"/>
      <c r="BE32" s="1661"/>
      <c r="BF32" s="1661"/>
      <c r="BG32" s="1661"/>
      <c r="BH32" s="1661"/>
      <c r="BI32" s="1661"/>
      <c r="BJ32" s="1661"/>
      <c r="BK32" s="1661"/>
      <c r="BL32" s="1661"/>
      <c r="BM32" s="1661"/>
      <c r="BN32" s="1661"/>
      <c r="BO32" s="1661"/>
      <c r="BP32" s="1661"/>
      <c r="BQ32" s="1661"/>
      <c r="BR32" s="1661"/>
      <c r="BS32" s="1661"/>
      <c r="BT32" s="1661"/>
      <c r="BU32" s="1661"/>
      <c r="BV32" s="1661"/>
      <c r="BW32" s="1572" t="s">
        <v>941</v>
      </c>
      <c r="BX32" s="1573"/>
      <c r="BY32" s="1573"/>
      <c r="BZ32" s="1573"/>
      <c r="CA32" s="1573"/>
      <c r="CB32" s="1573"/>
      <c r="CC32" s="1573" t="str">
        <f>MID(SUVAHAVUJ!AF70,6,1)</f>
        <v xml:space="preserve"> </v>
      </c>
      <c r="CD32" s="1574"/>
      <c r="CE32" s="1509" t="str">
        <f>MID(SUVAHAVUJ!AF174,1,1)</f>
        <v xml:space="preserve"> </v>
      </c>
      <c r="CF32" s="1509"/>
      <c r="CG32" s="1509"/>
      <c r="CH32" s="1509"/>
      <c r="CI32" s="1509"/>
      <c r="CJ32" s="1509" t="str">
        <f>MID(SUVAHAVUJ!AF174,2,1)</f>
        <v xml:space="preserve"> </v>
      </c>
      <c r="CK32" s="1509"/>
      <c r="CL32" s="1509"/>
      <c r="CM32" s="1509"/>
      <c r="CN32" s="1509"/>
      <c r="CO32" s="1509"/>
      <c r="CP32" s="1509" t="str">
        <f>MID(SUVAHAVUJ!AF174,3,1)</f>
        <v xml:space="preserve"> </v>
      </c>
      <c r="CQ32" s="1509"/>
      <c r="CR32" s="1509"/>
      <c r="CS32" s="1509"/>
      <c r="CT32" s="1509"/>
      <c r="CU32" s="1509" t="str">
        <f>MID(SUVAHAVUJ!AF174,4,1)</f>
        <v xml:space="preserve"> </v>
      </c>
      <c r="CV32" s="1509"/>
      <c r="CW32" s="1509"/>
      <c r="CX32" s="1509"/>
      <c r="CY32" s="1509"/>
      <c r="CZ32" s="1509"/>
      <c r="DA32" s="1509" t="str">
        <f>MID(SUVAHAVUJ!AF174,5,1)</f>
        <v xml:space="preserve"> </v>
      </c>
      <c r="DB32" s="1509"/>
      <c r="DC32" s="1509"/>
      <c r="DD32" s="1509"/>
      <c r="DE32" s="1509"/>
      <c r="DF32" s="1509" t="str">
        <f>MID(SUVAHAVUJ!AF174,6,1)</f>
        <v xml:space="preserve"> </v>
      </c>
      <c r="DG32" s="1509"/>
      <c r="DH32" s="1509"/>
      <c r="DI32" s="1509"/>
      <c r="DJ32" s="1509"/>
      <c r="DK32" s="1509"/>
      <c r="DL32" s="1509" t="str">
        <f>MID(SUVAHAVUJ!AF174,7,1)</f>
        <v xml:space="preserve"> </v>
      </c>
      <c r="DM32" s="1509"/>
      <c r="DN32" s="1509"/>
      <c r="DO32" s="1509"/>
      <c r="DP32" s="1509"/>
      <c r="DQ32" s="1509"/>
      <c r="DR32" s="1509" t="str">
        <f>MID(SUVAHAVUJ!AF174,8,1)</f>
        <v xml:space="preserve"> </v>
      </c>
      <c r="DS32" s="1509"/>
      <c r="DT32" s="1509"/>
      <c r="DU32" s="1509"/>
      <c r="DV32" s="1509"/>
      <c r="DW32" s="1558" t="str">
        <f>MID(SUVAHAVUJ!AF174,9,1)</f>
        <v xml:space="preserve"> </v>
      </c>
      <c r="DX32" s="1558"/>
      <c r="DY32" s="1558"/>
      <c r="DZ32" s="1558"/>
      <c r="EA32" s="1558"/>
      <c r="EB32" s="1558"/>
      <c r="EC32" s="1558" t="str">
        <f>MID(SUVAHAVUJ!AF174,10,1)</f>
        <v xml:space="preserve"> </v>
      </c>
      <c r="ED32" s="1558"/>
      <c r="EE32" s="1558"/>
      <c r="EF32" s="1558"/>
      <c r="EG32" s="1558"/>
      <c r="EH32" s="1509" t="str">
        <f>MID(SUVAHAVUJ!AF174,11,1)</f>
        <v>0</v>
      </c>
      <c r="EI32" s="1509"/>
      <c r="EJ32" s="1509"/>
      <c r="EK32" s="1509"/>
      <c r="EL32" s="1509"/>
      <c r="EM32" s="1525"/>
      <c r="EN32" s="711"/>
      <c r="EO32" s="708"/>
      <c r="EP32" s="1509" t="str">
        <f>MID(SUVAHAVUJ!AG174,1,1)</f>
        <v xml:space="preserve"> </v>
      </c>
      <c r="EQ32" s="1509"/>
      <c r="ER32" s="1509"/>
      <c r="ES32" s="1509"/>
      <c r="ET32" s="1509"/>
      <c r="EU32" s="1509"/>
      <c r="EV32" s="1509" t="str">
        <f>MID(SUVAHAVUJ!AG174,2,1)</f>
        <v xml:space="preserve"> </v>
      </c>
      <c r="EW32" s="1509"/>
      <c r="EX32" s="1509"/>
      <c r="EY32" s="1509"/>
      <c r="EZ32" s="1509"/>
      <c r="FA32" s="1509" t="str">
        <f>MID(SUVAHAVUJ!AG174,3,1)</f>
        <v xml:space="preserve"> </v>
      </c>
      <c r="FB32" s="1509"/>
      <c r="FC32" s="1509"/>
      <c r="FD32" s="1509"/>
      <c r="FE32" s="1509"/>
      <c r="FF32" s="1509"/>
      <c r="FG32" s="1509" t="str">
        <f>MID(SUVAHAVUJ!AG174,4,1)</f>
        <v xml:space="preserve"> </v>
      </c>
      <c r="FH32" s="1509"/>
      <c r="FI32" s="1509"/>
      <c r="FJ32" s="1509"/>
      <c r="FK32" s="1509"/>
      <c r="FL32" s="1516" t="str">
        <f>MID(SUVAHAVUJ!AG174,5,1)</f>
        <v xml:space="preserve"> </v>
      </c>
      <c r="FM32" s="1516"/>
      <c r="FN32" s="1516"/>
      <c r="FO32" s="1516"/>
      <c r="FP32" s="1516"/>
      <c r="FQ32" s="1516"/>
      <c r="FR32" s="1516" t="str">
        <f>MID(SUVAHAVUJ!AG174,6,1)</f>
        <v xml:space="preserve"> </v>
      </c>
      <c r="FS32" s="1516"/>
      <c r="FT32" s="1516"/>
      <c r="FU32" s="1516"/>
      <c r="FV32" s="1516"/>
      <c r="FW32" s="1556" t="str">
        <f>MID(SUVAHAVUJ!AG174,7,1)</f>
        <v xml:space="preserve"> </v>
      </c>
      <c r="FX32" s="1556"/>
      <c r="FY32" s="1556"/>
      <c r="FZ32" s="1556"/>
      <c r="GA32" s="1556"/>
      <c r="GB32" s="1556"/>
      <c r="GC32" s="1556" t="str">
        <f>MID(SUVAHAVUJ!AG174,8,1)</f>
        <v xml:space="preserve"> </v>
      </c>
      <c r="GD32" s="1556"/>
      <c r="GE32" s="1556"/>
      <c r="GF32" s="1556"/>
      <c r="GG32" s="1556"/>
      <c r="GH32" s="1556" t="str">
        <f>MID(SUVAHAVUJ!AG174,9,1)</f>
        <v xml:space="preserve"> </v>
      </c>
      <c r="GI32" s="1556"/>
      <c r="GJ32" s="1556"/>
      <c r="GK32" s="1556"/>
      <c r="GL32" s="1556"/>
      <c r="GM32" s="1556"/>
      <c r="GN32" s="1556" t="str">
        <f>MID(SUVAHAVUJ!AG174,10,1)</f>
        <v xml:space="preserve"> </v>
      </c>
      <c r="GO32" s="1556"/>
      <c r="GP32" s="1556"/>
      <c r="GQ32" s="1556"/>
      <c r="GR32" s="1556"/>
      <c r="GS32" s="1556" t="str">
        <f>MID(SUVAHAVUJ!AG174,11,1)</f>
        <v>0</v>
      </c>
      <c r="GT32" s="1556"/>
      <c r="GU32" s="1556"/>
      <c r="GV32" s="1556"/>
      <c r="GW32" s="1557"/>
    </row>
    <row r="33" spans="1:205" s="691" customFormat="1" ht="24.6" customHeight="1">
      <c r="A33" s="722"/>
      <c r="B33" s="1690" t="s">
        <v>2997</v>
      </c>
      <c r="C33" s="1691"/>
      <c r="D33" s="1691"/>
      <c r="E33" s="1691"/>
      <c r="F33" s="1691"/>
      <c r="G33" s="1691"/>
      <c r="H33" s="1691"/>
      <c r="I33" s="1691"/>
      <c r="J33" s="1691"/>
      <c r="K33" s="1692"/>
      <c r="L33" s="1662" t="s">
        <v>3486</v>
      </c>
      <c r="M33" s="1663"/>
      <c r="N33" s="1663"/>
      <c r="O33" s="1663"/>
      <c r="P33" s="1663"/>
      <c r="Q33" s="1663"/>
      <c r="R33" s="1663"/>
      <c r="S33" s="1663"/>
      <c r="T33" s="1663"/>
      <c r="U33" s="1663"/>
      <c r="V33" s="1663"/>
      <c r="W33" s="1663"/>
      <c r="X33" s="1663"/>
      <c r="Y33" s="1663"/>
      <c r="Z33" s="1663"/>
      <c r="AA33" s="1663"/>
      <c r="AB33" s="1663"/>
      <c r="AC33" s="1663"/>
      <c r="AD33" s="1663"/>
      <c r="AE33" s="1663"/>
      <c r="AF33" s="1663"/>
      <c r="AG33" s="1663"/>
      <c r="AH33" s="1663"/>
      <c r="AI33" s="1663"/>
      <c r="AJ33" s="1663"/>
      <c r="AK33" s="1663"/>
      <c r="AL33" s="1663"/>
      <c r="AM33" s="1663"/>
      <c r="AN33" s="1663"/>
      <c r="AO33" s="1663"/>
      <c r="AP33" s="1663"/>
      <c r="AQ33" s="1663"/>
      <c r="AR33" s="1663"/>
      <c r="AS33" s="1663"/>
      <c r="AT33" s="1663"/>
      <c r="AU33" s="1663"/>
      <c r="AV33" s="1663"/>
      <c r="AW33" s="1663"/>
      <c r="AX33" s="1663"/>
      <c r="AY33" s="1663"/>
      <c r="AZ33" s="1663"/>
      <c r="BA33" s="1663"/>
      <c r="BB33" s="1663"/>
      <c r="BC33" s="1663"/>
      <c r="BD33" s="1663"/>
      <c r="BE33" s="1663"/>
      <c r="BF33" s="1663"/>
      <c r="BG33" s="1663"/>
      <c r="BH33" s="1663"/>
      <c r="BI33" s="1663"/>
      <c r="BJ33" s="1663"/>
      <c r="BK33" s="1663"/>
      <c r="BL33" s="1663"/>
      <c r="BM33" s="1663"/>
      <c r="BN33" s="1663"/>
      <c r="BO33" s="1663"/>
      <c r="BP33" s="1663"/>
      <c r="BQ33" s="1663"/>
      <c r="BR33" s="1663"/>
      <c r="BS33" s="1663"/>
      <c r="BT33" s="1663"/>
      <c r="BU33" s="1663"/>
      <c r="BV33" s="1663"/>
      <c r="BW33" s="1580" t="s">
        <v>946</v>
      </c>
      <c r="BX33" s="1581"/>
      <c r="BY33" s="1581"/>
      <c r="BZ33" s="1581"/>
      <c r="CA33" s="1581"/>
      <c r="CB33" s="1581"/>
      <c r="CC33" s="1581" t="str">
        <f>MID(SUVAHAVUJ!AD71,6,1)</f>
        <v xml:space="preserve"> </v>
      </c>
      <c r="CD33" s="1582"/>
      <c r="CE33" s="1509" t="str">
        <f>MID(SUVAHAVUJ!AF175,1,1)</f>
        <v xml:space="preserve"> </v>
      </c>
      <c r="CF33" s="1509"/>
      <c r="CG33" s="1509"/>
      <c r="CH33" s="1509"/>
      <c r="CI33" s="1509"/>
      <c r="CJ33" s="1509" t="str">
        <f>MID(SUVAHAVUJ!AF175,2,1)</f>
        <v xml:space="preserve"> </v>
      </c>
      <c r="CK33" s="1509"/>
      <c r="CL33" s="1509"/>
      <c r="CM33" s="1509"/>
      <c r="CN33" s="1509"/>
      <c r="CO33" s="1509"/>
      <c r="CP33" s="1509" t="str">
        <f>MID(SUVAHAVUJ!AF175,3,1)</f>
        <v xml:space="preserve"> </v>
      </c>
      <c r="CQ33" s="1509"/>
      <c r="CR33" s="1509"/>
      <c r="CS33" s="1509"/>
      <c r="CT33" s="1509"/>
      <c r="CU33" s="1509" t="str">
        <f>MID(SUVAHAVUJ!AF175,4,1)</f>
        <v xml:space="preserve"> </v>
      </c>
      <c r="CV33" s="1509"/>
      <c r="CW33" s="1509"/>
      <c r="CX33" s="1509"/>
      <c r="CY33" s="1509"/>
      <c r="CZ33" s="1509"/>
      <c r="DA33" s="1509" t="str">
        <f>MID(SUVAHAVUJ!AF175,5,1)</f>
        <v xml:space="preserve"> </v>
      </c>
      <c r="DB33" s="1509"/>
      <c r="DC33" s="1509"/>
      <c r="DD33" s="1509"/>
      <c r="DE33" s="1509"/>
      <c r="DF33" s="1509" t="str">
        <f>MID(SUVAHAVUJ!AF175,6,1)</f>
        <v xml:space="preserve"> </v>
      </c>
      <c r="DG33" s="1509"/>
      <c r="DH33" s="1509"/>
      <c r="DI33" s="1509"/>
      <c r="DJ33" s="1509"/>
      <c r="DK33" s="1509"/>
      <c r="DL33" s="1509" t="str">
        <f>MID(SUVAHAVUJ!AF175,7,1)</f>
        <v xml:space="preserve"> </v>
      </c>
      <c r="DM33" s="1509"/>
      <c r="DN33" s="1509"/>
      <c r="DO33" s="1509"/>
      <c r="DP33" s="1509"/>
      <c r="DQ33" s="1509"/>
      <c r="DR33" s="1509" t="str">
        <f>MID(SUVAHAVUJ!AF175,8,1)</f>
        <v xml:space="preserve"> </v>
      </c>
      <c r="DS33" s="1509"/>
      <c r="DT33" s="1509"/>
      <c r="DU33" s="1509"/>
      <c r="DV33" s="1509"/>
      <c r="DW33" s="1558" t="str">
        <f>MID(SUVAHAVUJ!AF175,9,1)</f>
        <v xml:space="preserve"> </v>
      </c>
      <c r="DX33" s="1558"/>
      <c r="DY33" s="1558"/>
      <c r="DZ33" s="1558"/>
      <c r="EA33" s="1558"/>
      <c r="EB33" s="1558"/>
      <c r="EC33" s="1558" t="str">
        <f>MID(SUVAHAVUJ!AF175,10,1)</f>
        <v xml:space="preserve"> </v>
      </c>
      <c r="ED33" s="1558"/>
      <c r="EE33" s="1558"/>
      <c r="EF33" s="1558"/>
      <c r="EG33" s="1558"/>
      <c r="EH33" s="1509" t="str">
        <f>MID(SUVAHAVUJ!AF175,11,1)</f>
        <v>0</v>
      </c>
      <c r="EI33" s="1509"/>
      <c r="EJ33" s="1509"/>
      <c r="EK33" s="1509"/>
      <c r="EL33" s="1509"/>
      <c r="EM33" s="1525"/>
      <c r="EN33" s="711"/>
      <c r="EO33" s="708"/>
      <c r="EP33" s="1509" t="str">
        <f>MID(SUVAHAVUJ!AG175,1,1)</f>
        <v xml:space="preserve"> </v>
      </c>
      <c r="EQ33" s="1509"/>
      <c r="ER33" s="1509"/>
      <c r="ES33" s="1509"/>
      <c r="ET33" s="1509"/>
      <c r="EU33" s="1509"/>
      <c r="EV33" s="1509" t="str">
        <f>MID(SUVAHAVUJ!AG175,2,1)</f>
        <v xml:space="preserve"> </v>
      </c>
      <c r="EW33" s="1509"/>
      <c r="EX33" s="1509"/>
      <c r="EY33" s="1509"/>
      <c r="EZ33" s="1509"/>
      <c r="FA33" s="1509" t="str">
        <f>MID(SUVAHAVUJ!AG175,3,1)</f>
        <v xml:space="preserve"> </v>
      </c>
      <c r="FB33" s="1509"/>
      <c r="FC33" s="1509"/>
      <c r="FD33" s="1509"/>
      <c r="FE33" s="1509"/>
      <c r="FF33" s="1509"/>
      <c r="FG33" s="1509" t="str">
        <f>MID(SUVAHAVUJ!AG175,4,1)</f>
        <v xml:space="preserve"> </v>
      </c>
      <c r="FH33" s="1509"/>
      <c r="FI33" s="1509"/>
      <c r="FJ33" s="1509"/>
      <c r="FK33" s="1509"/>
      <c r="FL33" s="1516" t="str">
        <f>MID(SUVAHAVUJ!AG175,5,1)</f>
        <v xml:space="preserve"> </v>
      </c>
      <c r="FM33" s="1516"/>
      <c r="FN33" s="1516"/>
      <c r="FO33" s="1516"/>
      <c r="FP33" s="1516"/>
      <c r="FQ33" s="1516"/>
      <c r="FR33" s="1516" t="str">
        <f>MID(SUVAHAVUJ!AG175,6,1)</f>
        <v xml:space="preserve"> </v>
      </c>
      <c r="FS33" s="1516"/>
      <c r="FT33" s="1516"/>
      <c r="FU33" s="1516"/>
      <c r="FV33" s="1516"/>
      <c r="FW33" s="1556" t="str">
        <f>MID(SUVAHAVUJ!AG175,7,1)</f>
        <v xml:space="preserve"> </v>
      </c>
      <c r="FX33" s="1556"/>
      <c r="FY33" s="1556"/>
      <c r="FZ33" s="1556"/>
      <c r="GA33" s="1556"/>
      <c r="GB33" s="1556"/>
      <c r="GC33" s="1556" t="str">
        <f>MID(SUVAHAVUJ!AG175,8,1)</f>
        <v xml:space="preserve"> </v>
      </c>
      <c r="GD33" s="1556"/>
      <c r="GE33" s="1556"/>
      <c r="GF33" s="1556"/>
      <c r="GG33" s="1556"/>
      <c r="GH33" s="1556" t="str">
        <f>MID(SUVAHAVUJ!AG175,9,1)</f>
        <v xml:space="preserve"> </v>
      </c>
      <c r="GI33" s="1556"/>
      <c r="GJ33" s="1556"/>
      <c r="GK33" s="1556"/>
      <c r="GL33" s="1556"/>
      <c r="GM33" s="1556"/>
      <c r="GN33" s="1556" t="str">
        <f>MID(SUVAHAVUJ!AG175,10,1)</f>
        <v xml:space="preserve"> </v>
      </c>
      <c r="GO33" s="1556"/>
      <c r="GP33" s="1556"/>
      <c r="GQ33" s="1556"/>
      <c r="GR33" s="1556"/>
      <c r="GS33" s="1556" t="str">
        <f>MID(SUVAHAVUJ!AG175,11,1)</f>
        <v>0</v>
      </c>
      <c r="GT33" s="1556"/>
      <c r="GU33" s="1556"/>
      <c r="GV33" s="1556"/>
      <c r="GW33" s="1557"/>
    </row>
    <row r="34" spans="1:205" ht="12.75" customHeight="1" thickBot="1">
      <c r="A34" s="725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731"/>
      <c r="GQ34" s="731"/>
      <c r="GR34" s="731"/>
      <c r="GS34" s="731"/>
      <c r="GT34" s="731"/>
      <c r="GU34" s="731"/>
      <c r="GV34" s="731"/>
      <c r="GW34" s="73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09">
    <mergeCell ref="CP33:CT33"/>
    <mergeCell ref="CU33:CZ33"/>
    <mergeCell ref="DA33:DE33"/>
    <mergeCell ref="DF33:DK33"/>
    <mergeCell ref="DL33:DQ33"/>
    <mergeCell ref="DR33:DV33"/>
    <mergeCell ref="FG33:FK33"/>
    <mergeCell ref="FL33:FQ33"/>
    <mergeCell ref="FR33:FV33"/>
    <mergeCell ref="FW33:GB33"/>
    <mergeCell ref="GC33:GG33"/>
    <mergeCell ref="GH33:GM33"/>
    <mergeCell ref="DW33:EB33"/>
    <mergeCell ref="EC33:EG33"/>
    <mergeCell ref="EH33:EM33"/>
    <mergeCell ref="EP33:EU33"/>
    <mergeCell ref="EV33:EZ33"/>
    <mergeCell ref="FA33:FF33"/>
    <mergeCell ref="FW32:GB32"/>
    <mergeCell ref="GC32:GG32"/>
    <mergeCell ref="GH32:GM32"/>
    <mergeCell ref="GN32:GR32"/>
    <mergeCell ref="GS32:GW32"/>
    <mergeCell ref="B33:K33"/>
    <mergeCell ref="L33:BV33"/>
    <mergeCell ref="BW33:CD33"/>
    <mergeCell ref="CE33:CI33"/>
    <mergeCell ref="CJ33:CO33"/>
    <mergeCell ref="EP32:EU32"/>
    <mergeCell ref="EV32:EZ32"/>
    <mergeCell ref="FA32:FF32"/>
    <mergeCell ref="FG32:FK32"/>
    <mergeCell ref="FL32:FQ32"/>
    <mergeCell ref="FR32:FV32"/>
    <mergeCell ref="DF32:DK32"/>
    <mergeCell ref="DL32:DQ32"/>
    <mergeCell ref="DR32:DV32"/>
    <mergeCell ref="DW32:EB32"/>
    <mergeCell ref="EC32:EG32"/>
    <mergeCell ref="EH32:EM32"/>
    <mergeCell ref="GN33:GR33"/>
    <mergeCell ref="GS33:GW33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FG31:FK31"/>
    <mergeCell ref="DW31:EB31"/>
    <mergeCell ref="EC31:EG31"/>
    <mergeCell ref="EH31:EM31"/>
    <mergeCell ref="EP31:EU31"/>
    <mergeCell ref="EV31:EZ31"/>
    <mergeCell ref="FA31:FF31"/>
    <mergeCell ref="CP31:CT31"/>
    <mergeCell ref="CU31:CZ31"/>
    <mergeCell ref="B31:K31"/>
    <mergeCell ref="L31:BV31"/>
    <mergeCell ref="BW31:CD31"/>
    <mergeCell ref="CE31:CI31"/>
    <mergeCell ref="CJ31:CO31"/>
    <mergeCell ref="DA31:DE31"/>
    <mergeCell ref="DF31:DK31"/>
    <mergeCell ref="FW30:GB30"/>
    <mergeCell ref="GC30:GG30"/>
    <mergeCell ref="GH30:GM30"/>
    <mergeCell ref="GN30:GR30"/>
    <mergeCell ref="GS30:GW30"/>
    <mergeCell ref="FL30:FQ30"/>
    <mergeCell ref="FR30:FV30"/>
    <mergeCell ref="GN31:GR31"/>
    <mergeCell ref="GS31:GW31"/>
    <mergeCell ref="FL31:FQ31"/>
    <mergeCell ref="FR31:FV31"/>
    <mergeCell ref="FW31:GB31"/>
    <mergeCell ref="GC31:GG31"/>
    <mergeCell ref="GH31:GM31"/>
    <mergeCell ref="EP30:EU30"/>
    <mergeCell ref="EV30:EZ30"/>
    <mergeCell ref="FA30:FF30"/>
    <mergeCell ref="FG30:FK30"/>
    <mergeCell ref="DF30:DK30"/>
    <mergeCell ref="DL30:DQ30"/>
    <mergeCell ref="DR30:DV30"/>
    <mergeCell ref="DW30:EB30"/>
    <mergeCell ref="EC30:EG30"/>
    <mergeCell ref="EH30:EM30"/>
    <mergeCell ref="DL31:DQ31"/>
    <mergeCell ref="DR31:DV31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FG29:FK29"/>
    <mergeCell ref="DW29:EB29"/>
    <mergeCell ref="EC29:EG29"/>
    <mergeCell ref="EH29:EM29"/>
    <mergeCell ref="EP29:EU29"/>
    <mergeCell ref="EV29:EZ29"/>
    <mergeCell ref="FA29:FF29"/>
    <mergeCell ref="CP29:CT29"/>
    <mergeCell ref="CU29:CZ29"/>
    <mergeCell ref="FW28:GB28"/>
    <mergeCell ref="GC28:GG28"/>
    <mergeCell ref="GH28:GM28"/>
    <mergeCell ref="GN28:GR28"/>
    <mergeCell ref="GS28:GW28"/>
    <mergeCell ref="FL28:FQ28"/>
    <mergeCell ref="FR28:FV28"/>
    <mergeCell ref="GN29:GR29"/>
    <mergeCell ref="GS29:GW29"/>
    <mergeCell ref="FL29:FQ29"/>
    <mergeCell ref="FR29:FV29"/>
    <mergeCell ref="FW29:GB29"/>
    <mergeCell ref="GC29:GG29"/>
    <mergeCell ref="GH29:GM29"/>
    <mergeCell ref="B29:K29"/>
    <mergeCell ref="L29:BV29"/>
    <mergeCell ref="BW29:CD29"/>
    <mergeCell ref="CE29:CI29"/>
    <mergeCell ref="CJ29:CO29"/>
    <mergeCell ref="EP28:EU28"/>
    <mergeCell ref="EV28:EZ28"/>
    <mergeCell ref="FA28:FF28"/>
    <mergeCell ref="FG28:FK28"/>
    <mergeCell ref="DF28:DK28"/>
    <mergeCell ref="DL28:DQ28"/>
    <mergeCell ref="DR28:DV28"/>
    <mergeCell ref="DW28:EB28"/>
    <mergeCell ref="EC28:EG28"/>
    <mergeCell ref="EH28:EM28"/>
    <mergeCell ref="DA29:DE29"/>
    <mergeCell ref="DF29:DK29"/>
    <mergeCell ref="DL29:DQ29"/>
    <mergeCell ref="DR29:DV29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FG27:FK27"/>
    <mergeCell ref="DW27:EB27"/>
    <mergeCell ref="EC27:EG27"/>
    <mergeCell ref="EH27:EM27"/>
    <mergeCell ref="EP27:EU27"/>
    <mergeCell ref="EV27:EZ27"/>
    <mergeCell ref="FA27:FF27"/>
    <mergeCell ref="CP27:CT27"/>
    <mergeCell ref="CU27:CZ27"/>
    <mergeCell ref="FW26:GB26"/>
    <mergeCell ref="GC26:GG26"/>
    <mergeCell ref="GH26:GM26"/>
    <mergeCell ref="GN26:GR26"/>
    <mergeCell ref="GS26:GW26"/>
    <mergeCell ref="FL26:FQ26"/>
    <mergeCell ref="FR26:FV26"/>
    <mergeCell ref="GN27:GR27"/>
    <mergeCell ref="GS27:GW27"/>
    <mergeCell ref="FL27:FQ27"/>
    <mergeCell ref="FR27:FV27"/>
    <mergeCell ref="FW27:GB27"/>
    <mergeCell ref="GC27:GG27"/>
    <mergeCell ref="GH27:GM27"/>
    <mergeCell ref="B27:K27"/>
    <mergeCell ref="L27:BV27"/>
    <mergeCell ref="BW27:CD27"/>
    <mergeCell ref="CE27:CI27"/>
    <mergeCell ref="CJ27:CO27"/>
    <mergeCell ref="EP26:EU26"/>
    <mergeCell ref="EV26:EZ26"/>
    <mergeCell ref="FA26:FF26"/>
    <mergeCell ref="FG26:FK26"/>
    <mergeCell ref="DF26:DK26"/>
    <mergeCell ref="DL26:DQ26"/>
    <mergeCell ref="DR26:DV26"/>
    <mergeCell ref="DW26:EB26"/>
    <mergeCell ref="EC26:EG26"/>
    <mergeCell ref="EH26:EM26"/>
    <mergeCell ref="DA27:DE27"/>
    <mergeCell ref="DF27:DK27"/>
    <mergeCell ref="DL27:DQ27"/>
    <mergeCell ref="DR27:DV27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FG25:FK25"/>
    <mergeCell ref="DW25:EB25"/>
    <mergeCell ref="EC25:EG25"/>
    <mergeCell ref="EH25:EM25"/>
    <mergeCell ref="EP25:EU25"/>
    <mergeCell ref="EV25:EZ25"/>
    <mergeCell ref="FA25:FF25"/>
    <mergeCell ref="CP25:CT25"/>
    <mergeCell ref="CU25:CZ25"/>
    <mergeCell ref="FW24:GB24"/>
    <mergeCell ref="GC24:GG24"/>
    <mergeCell ref="GH24:GM24"/>
    <mergeCell ref="GN24:GR24"/>
    <mergeCell ref="GS24:GW24"/>
    <mergeCell ref="FL24:FQ24"/>
    <mergeCell ref="FR24:FV24"/>
    <mergeCell ref="GN25:GR25"/>
    <mergeCell ref="GS25:GW25"/>
    <mergeCell ref="FL25:FQ25"/>
    <mergeCell ref="FR25:FV25"/>
    <mergeCell ref="FW25:GB25"/>
    <mergeCell ref="GC25:GG25"/>
    <mergeCell ref="GH25:GM25"/>
    <mergeCell ref="B25:K25"/>
    <mergeCell ref="L25:BV25"/>
    <mergeCell ref="BW25:CD25"/>
    <mergeCell ref="CE25:CI25"/>
    <mergeCell ref="CJ25:CO25"/>
    <mergeCell ref="EP24:EU24"/>
    <mergeCell ref="EV24:EZ24"/>
    <mergeCell ref="FA24:FF24"/>
    <mergeCell ref="FG24:FK24"/>
    <mergeCell ref="DF24:DK24"/>
    <mergeCell ref="DL24:DQ24"/>
    <mergeCell ref="DR24:DV24"/>
    <mergeCell ref="DW24:EB24"/>
    <mergeCell ref="EC24:EG24"/>
    <mergeCell ref="EH24:EM24"/>
    <mergeCell ref="DA25:DE25"/>
    <mergeCell ref="DF25:DK25"/>
    <mergeCell ref="DL25:DQ25"/>
    <mergeCell ref="DR25:DV25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FG23:FK23"/>
    <mergeCell ref="DW23:EB23"/>
    <mergeCell ref="EC23:EG23"/>
    <mergeCell ref="EH23:EM23"/>
    <mergeCell ref="EP23:EU23"/>
    <mergeCell ref="EV23:EZ23"/>
    <mergeCell ref="FA23:FF23"/>
    <mergeCell ref="CP23:CT23"/>
    <mergeCell ref="CU23:CZ23"/>
    <mergeCell ref="FW22:GB22"/>
    <mergeCell ref="GC22:GG22"/>
    <mergeCell ref="GH22:GM22"/>
    <mergeCell ref="GN22:GR22"/>
    <mergeCell ref="GS22:GW22"/>
    <mergeCell ref="FL22:FQ22"/>
    <mergeCell ref="FR22:FV22"/>
    <mergeCell ref="GN23:GR23"/>
    <mergeCell ref="GS23:GW23"/>
    <mergeCell ref="FL23:FQ23"/>
    <mergeCell ref="FR23:FV23"/>
    <mergeCell ref="FW23:GB23"/>
    <mergeCell ref="GC23:GG23"/>
    <mergeCell ref="GH23:GM23"/>
    <mergeCell ref="B23:K23"/>
    <mergeCell ref="L23:BV23"/>
    <mergeCell ref="BW23:CD23"/>
    <mergeCell ref="CE23:CI23"/>
    <mergeCell ref="CJ23:CO23"/>
    <mergeCell ref="EP22:EU22"/>
    <mergeCell ref="EV22:EZ22"/>
    <mergeCell ref="FA22:FF22"/>
    <mergeCell ref="FG22:FK22"/>
    <mergeCell ref="DF22:DK22"/>
    <mergeCell ref="DL22:DQ22"/>
    <mergeCell ref="DR22:DV22"/>
    <mergeCell ref="DW22:EB22"/>
    <mergeCell ref="EC22:EG22"/>
    <mergeCell ref="EH22:EM22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FG21:FK21"/>
    <mergeCell ref="DW21:EB21"/>
    <mergeCell ref="EC21:EG21"/>
    <mergeCell ref="EH21:EM21"/>
    <mergeCell ref="EP21:EU21"/>
    <mergeCell ref="EV21:EZ21"/>
    <mergeCell ref="FA21:FF21"/>
    <mergeCell ref="CP21:CT21"/>
    <mergeCell ref="CU21:CZ21"/>
    <mergeCell ref="FW20:GB20"/>
    <mergeCell ref="GC20:GG20"/>
    <mergeCell ref="GH20:GM20"/>
    <mergeCell ref="GN20:GR20"/>
    <mergeCell ref="GS20:GW20"/>
    <mergeCell ref="FL20:FQ20"/>
    <mergeCell ref="FR20:FV20"/>
    <mergeCell ref="GN21:GR21"/>
    <mergeCell ref="GS21:GW21"/>
    <mergeCell ref="FL21:FQ21"/>
    <mergeCell ref="FR21:FV21"/>
    <mergeCell ref="FW21:GB21"/>
    <mergeCell ref="GC21:GG21"/>
    <mergeCell ref="GH21:GM21"/>
    <mergeCell ref="B21:K21"/>
    <mergeCell ref="L21:BV21"/>
    <mergeCell ref="BW21:CD21"/>
    <mergeCell ref="CE21:CI21"/>
    <mergeCell ref="CJ21:CO21"/>
    <mergeCell ref="EP20:EU20"/>
    <mergeCell ref="EV20:EZ20"/>
    <mergeCell ref="FA20:FF20"/>
    <mergeCell ref="FG20:FK20"/>
    <mergeCell ref="DF20:DK20"/>
    <mergeCell ref="DL20:DQ20"/>
    <mergeCell ref="DR20:DV20"/>
    <mergeCell ref="DW20:EB20"/>
    <mergeCell ref="EC20:EG20"/>
    <mergeCell ref="EH20:EM20"/>
    <mergeCell ref="DA21:DE21"/>
    <mergeCell ref="DF21:DK21"/>
    <mergeCell ref="DL21:DQ21"/>
    <mergeCell ref="DR21:DV21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FG19:FK19"/>
    <mergeCell ref="DW19:EB19"/>
    <mergeCell ref="EC19:EG19"/>
    <mergeCell ref="EH19:EM19"/>
    <mergeCell ref="EP19:EU19"/>
    <mergeCell ref="EV19:EZ19"/>
    <mergeCell ref="FA19:FF19"/>
    <mergeCell ref="CP19:CT19"/>
    <mergeCell ref="CU19:CZ19"/>
    <mergeCell ref="FW18:GB18"/>
    <mergeCell ref="GC18:GG18"/>
    <mergeCell ref="GH18:GM18"/>
    <mergeCell ref="GN18:GR18"/>
    <mergeCell ref="GS18:GW18"/>
    <mergeCell ref="FL18:FQ18"/>
    <mergeCell ref="FR18:FV18"/>
    <mergeCell ref="GN19:GR19"/>
    <mergeCell ref="GS19:GW19"/>
    <mergeCell ref="FL19:FQ19"/>
    <mergeCell ref="FR19:FV19"/>
    <mergeCell ref="FW19:GB19"/>
    <mergeCell ref="GC19:GG19"/>
    <mergeCell ref="GH19:GM19"/>
    <mergeCell ref="B19:K19"/>
    <mergeCell ref="L19:BV19"/>
    <mergeCell ref="BW19:CD19"/>
    <mergeCell ref="CE19:CI19"/>
    <mergeCell ref="CJ19:CO19"/>
    <mergeCell ref="EP18:EU18"/>
    <mergeCell ref="EV18:EZ18"/>
    <mergeCell ref="FA18:FF18"/>
    <mergeCell ref="FG18:FK18"/>
    <mergeCell ref="DF18:DK18"/>
    <mergeCell ref="DL18:DQ18"/>
    <mergeCell ref="DR18:DV18"/>
    <mergeCell ref="DW18:EB18"/>
    <mergeCell ref="EC18:EG18"/>
    <mergeCell ref="EH18:EM18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FG17:FK17"/>
    <mergeCell ref="DW17:EB17"/>
    <mergeCell ref="EC17:EG17"/>
    <mergeCell ref="EH17:EM17"/>
    <mergeCell ref="EP17:EU17"/>
    <mergeCell ref="EV17:EZ17"/>
    <mergeCell ref="FA17:FF17"/>
    <mergeCell ref="CP17:CT17"/>
    <mergeCell ref="CU17:CZ17"/>
    <mergeCell ref="FW16:GB16"/>
    <mergeCell ref="GC16:GG16"/>
    <mergeCell ref="GH16:GM16"/>
    <mergeCell ref="GN16:GR16"/>
    <mergeCell ref="GS16:GW16"/>
    <mergeCell ref="FL16:FQ16"/>
    <mergeCell ref="FR16:FV16"/>
    <mergeCell ref="GN17:GR17"/>
    <mergeCell ref="GS17:GW17"/>
    <mergeCell ref="FL17:FQ17"/>
    <mergeCell ref="FR17:FV17"/>
    <mergeCell ref="FW17:GB17"/>
    <mergeCell ref="GC17:GG17"/>
    <mergeCell ref="GH17:GM17"/>
    <mergeCell ref="B17:K17"/>
    <mergeCell ref="L17:BV17"/>
    <mergeCell ref="BW17:CD17"/>
    <mergeCell ref="CE17:CI17"/>
    <mergeCell ref="CJ17:CO17"/>
    <mergeCell ref="EP16:EU16"/>
    <mergeCell ref="EV16:EZ16"/>
    <mergeCell ref="FA16:FF16"/>
    <mergeCell ref="FG16:FK16"/>
    <mergeCell ref="DF16:DK16"/>
    <mergeCell ref="DL16:DQ16"/>
    <mergeCell ref="DR16:DV16"/>
    <mergeCell ref="DW16:EB16"/>
    <mergeCell ref="EC16:EG16"/>
    <mergeCell ref="EH16:EM16"/>
    <mergeCell ref="DA17:DE17"/>
    <mergeCell ref="DF17:DK17"/>
    <mergeCell ref="DL17:DQ17"/>
    <mergeCell ref="DR17:DV17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FG15:FK15"/>
    <mergeCell ref="DW15:EB15"/>
    <mergeCell ref="EC15:EG15"/>
    <mergeCell ref="EH15:EM15"/>
    <mergeCell ref="EP15:EU15"/>
    <mergeCell ref="EV15:EZ15"/>
    <mergeCell ref="FA15:FF15"/>
    <mergeCell ref="CP15:CT15"/>
    <mergeCell ref="CU15:CZ15"/>
    <mergeCell ref="FW14:GB14"/>
    <mergeCell ref="GC14:GG14"/>
    <mergeCell ref="GH14:GM14"/>
    <mergeCell ref="GN14:GR14"/>
    <mergeCell ref="GS14:GW14"/>
    <mergeCell ref="FL14:FQ14"/>
    <mergeCell ref="FR14:FV14"/>
    <mergeCell ref="GN15:GR15"/>
    <mergeCell ref="GS15:GW15"/>
    <mergeCell ref="FL15:FQ15"/>
    <mergeCell ref="FR15:FV15"/>
    <mergeCell ref="FW15:GB15"/>
    <mergeCell ref="GC15:GG15"/>
    <mergeCell ref="GH15:GM15"/>
    <mergeCell ref="B15:K15"/>
    <mergeCell ref="L15:BV15"/>
    <mergeCell ref="BW15:CD15"/>
    <mergeCell ref="CE15:CI15"/>
    <mergeCell ref="CJ15:CO15"/>
    <mergeCell ref="EP14:EU14"/>
    <mergeCell ref="EV14:EZ14"/>
    <mergeCell ref="FA14:FF14"/>
    <mergeCell ref="FG14:FK14"/>
    <mergeCell ref="DF14:DK14"/>
    <mergeCell ref="DL14:DQ14"/>
    <mergeCell ref="DR14:DV14"/>
    <mergeCell ref="DW14:EB14"/>
    <mergeCell ref="EC14:EG14"/>
    <mergeCell ref="EH14:EM14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FG13:FK13"/>
    <mergeCell ref="DW13:EB13"/>
    <mergeCell ref="EC13:EG13"/>
    <mergeCell ref="EH13:EM13"/>
    <mergeCell ref="EP13:EU13"/>
    <mergeCell ref="EV13:EZ13"/>
    <mergeCell ref="FA13:FF13"/>
    <mergeCell ref="CP13:CT13"/>
    <mergeCell ref="CU13:CZ13"/>
    <mergeCell ref="FW12:GB12"/>
    <mergeCell ref="GC12:GG12"/>
    <mergeCell ref="GH12:GM12"/>
    <mergeCell ref="GN12:GR12"/>
    <mergeCell ref="GS12:GW12"/>
    <mergeCell ref="FL12:FQ12"/>
    <mergeCell ref="FR12:FV12"/>
    <mergeCell ref="GN13:GR13"/>
    <mergeCell ref="GS13:GW13"/>
    <mergeCell ref="FL13:FQ13"/>
    <mergeCell ref="FR13:FV13"/>
    <mergeCell ref="FW13:GB13"/>
    <mergeCell ref="GC13:GG13"/>
    <mergeCell ref="GH13:GM13"/>
    <mergeCell ref="B13:K13"/>
    <mergeCell ref="L13:BV13"/>
    <mergeCell ref="BW13:CD13"/>
    <mergeCell ref="CE13:CI13"/>
    <mergeCell ref="CJ13:CO13"/>
    <mergeCell ref="EP12:EU12"/>
    <mergeCell ref="EV12:EZ12"/>
    <mergeCell ref="FA12:FF12"/>
    <mergeCell ref="FG12:FK12"/>
    <mergeCell ref="DF12:DK12"/>
    <mergeCell ref="DL12:DQ12"/>
    <mergeCell ref="DR12:DV12"/>
    <mergeCell ref="DW12:EB12"/>
    <mergeCell ref="EC12:EG12"/>
    <mergeCell ref="EH12:EM12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FG11:FK11"/>
    <mergeCell ref="DW11:EB11"/>
    <mergeCell ref="EC11:EG11"/>
    <mergeCell ref="EH11:EM11"/>
    <mergeCell ref="EP11:EU11"/>
    <mergeCell ref="EV11:EZ11"/>
    <mergeCell ref="FA11:FF11"/>
    <mergeCell ref="CP11:CT11"/>
    <mergeCell ref="CU11:CZ11"/>
    <mergeCell ref="FW10:GB10"/>
    <mergeCell ref="GC10:GG10"/>
    <mergeCell ref="GH10:GM10"/>
    <mergeCell ref="GN10:GR10"/>
    <mergeCell ref="GS10:GW10"/>
    <mergeCell ref="FL10:FQ10"/>
    <mergeCell ref="FR10:FV10"/>
    <mergeCell ref="GN11:GR11"/>
    <mergeCell ref="GS11:GW11"/>
    <mergeCell ref="FL11:FQ11"/>
    <mergeCell ref="FR11:FV11"/>
    <mergeCell ref="FW11:GB11"/>
    <mergeCell ref="GC11:GG11"/>
    <mergeCell ref="GH11:GM11"/>
    <mergeCell ref="B11:K11"/>
    <mergeCell ref="L11:BV11"/>
    <mergeCell ref="BW11:CD11"/>
    <mergeCell ref="CE11:CI11"/>
    <mergeCell ref="CJ11:CO11"/>
    <mergeCell ref="EP10:EU10"/>
    <mergeCell ref="EV10:EZ10"/>
    <mergeCell ref="FA10:FF10"/>
    <mergeCell ref="FG10:FK10"/>
    <mergeCell ref="DF10:DK10"/>
    <mergeCell ref="DL10:DQ10"/>
    <mergeCell ref="DR10:DV10"/>
    <mergeCell ref="DW10:EB10"/>
    <mergeCell ref="EC10:EG10"/>
    <mergeCell ref="EH10:EM10"/>
    <mergeCell ref="DA11:DE11"/>
    <mergeCell ref="DF11:DK11"/>
    <mergeCell ref="DL11:DQ11"/>
    <mergeCell ref="DR11:DV11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FG9:FK9"/>
    <mergeCell ref="DW9:EB9"/>
    <mergeCell ref="EC9:EG9"/>
    <mergeCell ref="EH9:EM9"/>
    <mergeCell ref="EP9:EU9"/>
    <mergeCell ref="EV9:EZ9"/>
    <mergeCell ref="FA9:FF9"/>
    <mergeCell ref="CP9:CT9"/>
    <mergeCell ref="CU9:CZ9"/>
    <mergeCell ref="FW8:GB8"/>
    <mergeCell ref="GC8:GG8"/>
    <mergeCell ref="GH8:GM8"/>
    <mergeCell ref="GN8:GR8"/>
    <mergeCell ref="GS8:GW8"/>
    <mergeCell ref="FL8:FQ8"/>
    <mergeCell ref="FR8:FV8"/>
    <mergeCell ref="GN9:GR9"/>
    <mergeCell ref="GS9:GW9"/>
    <mergeCell ref="FL9:FQ9"/>
    <mergeCell ref="FR9:FV9"/>
    <mergeCell ref="FW9:GB9"/>
    <mergeCell ref="GC9:GG9"/>
    <mergeCell ref="GH9:GM9"/>
    <mergeCell ref="B9:K9"/>
    <mergeCell ref="L9:BV9"/>
    <mergeCell ref="BW9:CD9"/>
    <mergeCell ref="CE9:CI9"/>
    <mergeCell ref="CJ9:CO9"/>
    <mergeCell ref="EP8:EU8"/>
    <mergeCell ref="EV8:EZ8"/>
    <mergeCell ref="FA8:FF8"/>
    <mergeCell ref="FG8:FK8"/>
    <mergeCell ref="DF8:DK8"/>
    <mergeCell ref="DL8:DQ8"/>
    <mergeCell ref="DR8:DV8"/>
    <mergeCell ref="DW8:EB8"/>
    <mergeCell ref="EC8:EG8"/>
    <mergeCell ref="EH8:EM8"/>
    <mergeCell ref="DA9:DE9"/>
    <mergeCell ref="DF9:DK9"/>
    <mergeCell ref="DL9:DQ9"/>
    <mergeCell ref="DR9:DV9"/>
    <mergeCell ref="B8:K8"/>
    <mergeCell ref="L8:BV8"/>
    <mergeCell ref="BW8:CD8"/>
    <mergeCell ref="CE8:CI8"/>
    <mergeCell ref="CJ8:CO8"/>
    <mergeCell ref="CP8:CT8"/>
    <mergeCell ref="CU8:CZ8"/>
    <mergeCell ref="DA8:DE8"/>
    <mergeCell ref="FG7:FK7"/>
    <mergeCell ref="DW7:EB7"/>
    <mergeCell ref="EC7:EG7"/>
    <mergeCell ref="EH7:EM7"/>
    <mergeCell ref="EP7:EU7"/>
    <mergeCell ref="EV7:EZ7"/>
    <mergeCell ref="FA7:FF7"/>
    <mergeCell ref="CP7:CT7"/>
    <mergeCell ref="CU7:CZ7"/>
    <mergeCell ref="DA7:DE7"/>
    <mergeCell ref="DF7:DK7"/>
    <mergeCell ref="DL7:DQ7"/>
    <mergeCell ref="DR7:DV7"/>
    <mergeCell ref="CE6:EM6"/>
    <mergeCell ref="EN6:GW6"/>
    <mergeCell ref="B7:K7"/>
    <mergeCell ref="L7:BV7"/>
    <mergeCell ref="BW7:CD7"/>
    <mergeCell ref="CE7:CI7"/>
    <mergeCell ref="CJ7:CO7"/>
    <mergeCell ref="GN7:GR7"/>
    <mergeCell ref="GS7:GW7"/>
    <mergeCell ref="FL7:FQ7"/>
    <mergeCell ref="FR7:FV7"/>
    <mergeCell ref="FW7:GB7"/>
    <mergeCell ref="GC7:GG7"/>
    <mergeCell ref="GH7:GM7"/>
    <mergeCell ref="B5:K6"/>
    <mergeCell ref="L5:BV6"/>
    <mergeCell ref="BW5:CD6"/>
    <mergeCell ref="CE5:GW5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C4:CG4"/>
    <mergeCell ref="CH4:CM4"/>
    <mergeCell ref="CN4:CR4"/>
    <mergeCell ref="CS4:CX4"/>
    <mergeCell ref="CY4:DC4"/>
    <mergeCell ref="DD4:DI4"/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  <mergeCell ref="ES4:EX4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482" t="s">
        <v>3494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s="691" customFormat="1" ht="11.25" customHeight="1">
      <c r="B5" s="1680" t="s">
        <v>3425</v>
      </c>
      <c r="C5" s="1680"/>
      <c r="D5" s="1680"/>
      <c r="E5" s="1680"/>
      <c r="F5" s="1680"/>
      <c r="G5" s="1680"/>
      <c r="H5" s="1680"/>
      <c r="I5" s="1680"/>
      <c r="J5" s="1680"/>
      <c r="K5" s="1680"/>
      <c r="L5" s="1681" t="s">
        <v>3472</v>
      </c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81"/>
      <c r="Y5" s="1681"/>
      <c r="Z5" s="1681"/>
      <c r="AA5" s="1681"/>
      <c r="AB5" s="1681"/>
      <c r="AC5" s="1681"/>
      <c r="AD5" s="1681"/>
      <c r="AE5" s="1681"/>
      <c r="AF5" s="1681"/>
      <c r="AG5" s="1681"/>
      <c r="AH5" s="1681"/>
      <c r="AI5" s="1681"/>
      <c r="AJ5" s="1681"/>
      <c r="AK5" s="1681"/>
      <c r="AL5" s="1681"/>
      <c r="AM5" s="1681"/>
      <c r="AN5" s="1681"/>
      <c r="AO5" s="1681"/>
      <c r="AP5" s="1681"/>
      <c r="AQ5" s="1681"/>
      <c r="AR5" s="1681"/>
      <c r="AS5" s="1681"/>
      <c r="AT5" s="1681"/>
      <c r="AU5" s="1681"/>
      <c r="AV5" s="1681"/>
      <c r="AW5" s="1681"/>
      <c r="AX5" s="1681"/>
      <c r="AY5" s="1681"/>
      <c r="AZ5" s="1681"/>
      <c r="BA5" s="1681"/>
      <c r="BB5" s="1681"/>
      <c r="BC5" s="1681"/>
      <c r="BD5" s="1681"/>
      <c r="BE5" s="1681"/>
      <c r="BF5" s="1681"/>
      <c r="BG5" s="1681"/>
      <c r="BH5" s="1681"/>
      <c r="BI5" s="1681"/>
      <c r="BJ5" s="1681"/>
      <c r="BK5" s="1681"/>
      <c r="BL5" s="1681"/>
      <c r="BM5" s="1681"/>
      <c r="BN5" s="1681"/>
      <c r="BO5" s="1681"/>
      <c r="BP5" s="1681"/>
      <c r="BQ5" s="1681"/>
      <c r="BR5" s="1681"/>
      <c r="BS5" s="1681"/>
      <c r="BT5" s="1681"/>
      <c r="BU5" s="1681"/>
      <c r="BV5" s="1681"/>
      <c r="BW5" s="1682" t="s">
        <v>3426</v>
      </c>
      <c r="BX5" s="1682"/>
      <c r="BY5" s="1682"/>
      <c r="BZ5" s="1682"/>
      <c r="CA5" s="1682"/>
      <c r="CB5" s="1682"/>
      <c r="CC5" s="1682"/>
      <c r="CD5" s="1682"/>
      <c r="CE5" s="1683" t="s">
        <v>3140</v>
      </c>
      <c r="CF5" s="1683"/>
      <c r="CG5" s="1683"/>
      <c r="CH5" s="1683"/>
      <c r="CI5" s="1683"/>
      <c r="CJ5" s="1683"/>
      <c r="CK5" s="1683"/>
      <c r="CL5" s="1683"/>
      <c r="CM5" s="1683"/>
      <c r="CN5" s="1683"/>
      <c r="CO5" s="1683"/>
      <c r="CP5" s="1683"/>
      <c r="CQ5" s="1683"/>
      <c r="CR5" s="1683"/>
      <c r="CS5" s="1683"/>
      <c r="CT5" s="1683"/>
      <c r="CU5" s="1683"/>
      <c r="CV5" s="1683"/>
      <c r="CW5" s="1683"/>
      <c r="CX5" s="1683"/>
      <c r="CY5" s="1683"/>
      <c r="CZ5" s="1683"/>
      <c r="DA5" s="1683"/>
      <c r="DB5" s="1683"/>
      <c r="DC5" s="1683"/>
      <c r="DD5" s="1683"/>
      <c r="DE5" s="1683"/>
      <c r="DF5" s="1683"/>
      <c r="DG5" s="1683"/>
      <c r="DH5" s="1683"/>
      <c r="DI5" s="1683"/>
      <c r="DJ5" s="1683"/>
      <c r="DK5" s="1683"/>
      <c r="DL5" s="1683"/>
      <c r="DM5" s="1683"/>
      <c r="DN5" s="1683"/>
      <c r="DO5" s="1683"/>
      <c r="DP5" s="1683"/>
      <c r="DQ5" s="1683"/>
      <c r="DR5" s="1683"/>
      <c r="DS5" s="1683"/>
      <c r="DT5" s="1683"/>
      <c r="DU5" s="1683"/>
      <c r="DV5" s="1683"/>
      <c r="DW5" s="1683"/>
      <c r="DX5" s="1683"/>
      <c r="DY5" s="1683"/>
      <c r="DZ5" s="1683"/>
      <c r="EA5" s="1683"/>
      <c r="EB5" s="1683"/>
      <c r="EC5" s="1683"/>
      <c r="ED5" s="1683"/>
      <c r="EE5" s="1683"/>
      <c r="EF5" s="1683"/>
      <c r="EG5" s="1683"/>
      <c r="EH5" s="1683"/>
      <c r="EI5" s="1683"/>
      <c r="EJ5" s="1683"/>
      <c r="EK5" s="1683"/>
      <c r="EL5" s="1683"/>
      <c r="EM5" s="1683"/>
      <c r="EN5" s="1683"/>
      <c r="EO5" s="1683"/>
      <c r="EP5" s="1683"/>
      <c r="EQ5" s="1683"/>
      <c r="ER5" s="1683"/>
      <c r="ES5" s="1683"/>
      <c r="ET5" s="1683"/>
      <c r="EU5" s="1683"/>
      <c r="EV5" s="1683"/>
      <c r="EW5" s="1683"/>
      <c r="EX5" s="1683"/>
      <c r="EY5" s="1683"/>
      <c r="EZ5" s="1683"/>
      <c r="FA5" s="1683"/>
      <c r="FB5" s="1683"/>
      <c r="FC5" s="1683"/>
      <c r="FD5" s="1683"/>
      <c r="FE5" s="1683"/>
      <c r="FF5" s="1683"/>
      <c r="FG5" s="1683"/>
      <c r="FH5" s="1683"/>
      <c r="FI5" s="1683"/>
      <c r="FJ5" s="1683"/>
      <c r="FK5" s="1683"/>
      <c r="FL5" s="1683"/>
      <c r="FM5" s="1683"/>
      <c r="FN5" s="1683"/>
      <c r="FO5" s="1683"/>
      <c r="FP5" s="1683"/>
      <c r="FQ5" s="1683"/>
      <c r="FR5" s="1683"/>
      <c r="FS5" s="1683"/>
      <c r="FT5" s="1683"/>
      <c r="FU5" s="1683"/>
      <c r="FV5" s="1683"/>
      <c r="FW5" s="1683"/>
      <c r="FX5" s="1683"/>
      <c r="FY5" s="1683"/>
      <c r="FZ5" s="1683"/>
      <c r="GA5" s="1683"/>
      <c r="GB5" s="1683"/>
      <c r="GC5" s="1683"/>
      <c r="GD5" s="1683"/>
      <c r="GE5" s="1683"/>
      <c r="GF5" s="1683"/>
      <c r="GG5" s="1683"/>
      <c r="GH5" s="1683"/>
      <c r="GI5" s="1683"/>
      <c r="GJ5" s="1683"/>
      <c r="GK5" s="1683"/>
      <c r="GL5" s="1683"/>
      <c r="GM5" s="1683"/>
      <c r="GN5" s="1683"/>
      <c r="GO5" s="1683"/>
      <c r="GP5" s="1683"/>
      <c r="GQ5" s="1683"/>
      <c r="GR5" s="1683"/>
      <c r="GS5" s="1683"/>
      <c r="GT5" s="1683"/>
      <c r="GU5" s="1683"/>
      <c r="GV5" s="1683"/>
      <c r="GW5" s="1683"/>
    </row>
    <row r="6" spans="2:205" ht="25.5" customHeight="1"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1"/>
      <c r="M6" s="1681"/>
      <c r="N6" s="1681"/>
      <c r="O6" s="1681"/>
      <c r="P6" s="1681"/>
      <c r="Q6" s="1681"/>
      <c r="R6" s="1681"/>
      <c r="S6" s="1681"/>
      <c r="T6" s="1681"/>
      <c r="U6" s="1681"/>
      <c r="V6" s="1681"/>
      <c r="W6" s="1681"/>
      <c r="X6" s="1681"/>
      <c r="Y6" s="1681"/>
      <c r="Z6" s="1681"/>
      <c r="AA6" s="1681"/>
      <c r="AB6" s="1681"/>
      <c r="AC6" s="1681"/>
      <c r="AD6" s="1681"/>
      <c r="AE6" s="1681"/>
      <c r="AF6" s="1681"/>
      <c r="AG6" s="1681"/>
      <c r="AH6" s="1681"/>
      <c r="AI6" s="1681"/>
      <c r="AJ6" s="1681"/>
      <c r="AK6" s="1681"/>
      <c r="AL6" s="1681"/>
      <c r="AM6" s="1681"/>
      <c r="AN6" s="1681"/>
      <c r="AO6" s="1681"/>
      <c r="AP6" s="1681"/>
      <c r="AQ6" s="1681"/>
      <c r="AR6" s="1681"/>
      <c r="AS6" s="1681"/>
      <c r="AT6" s="1681"/>
      <c r="AU6" s="1681"/>
      <c r="AV6" s="1681"/>
      <c r="AW6" s="1681"/>
      <c r="AX6" s="1681"/>
      <c r="AY6" s="1681"/>
      <c r="AZ6" s="1681"/>
      <c r="BA6" s="1681"/>
      <c r="BB6" s="1681"/>
      <c r="BC6" s="1681"/>
      <c r="BD6" s="1681"/>
      <c r="BE6" s="1681"/>
      <c r="BF6" s="1681"/>
      <c r="BG6" s="1681"/>
      <c r="BH6" s="1681"/>
      <c r="BI6" s="1681"/>
      <c r="BJ6" s="1681"/>
      <c r="BK6" s="1681"/>
      <c r="BL6" s="1681"/>
      <c r="BM6" s="1681"/>
      <c r="BN6" s="1681"/>
      <c r="BO6" s="1681"/>
      <c r="BP6" s="1681"/>
      <c r="BQ6" s="1681"/>
      <c r="BR6" s="1681"/>
      <c r="BS6" s="1681"/>
      <c r="BT6" s="1681"/>
      <c r="BU6" s="1681"/>
      <c r="BV6" s="1681"/>
      <c r="BW6" s="1682"/>
      <c r="BX6" s="1682"/>
      <c r="BY6" s="1682"/>
      <c r="BZ6" s="1682"/>
      <c r="CA6" s="1682"/>
      <c r="CB6" s="1682"/>
      <c r="CC6" s="1682"/>
      <c r="CD6" s="1682"/>
      <c r="CE6" s="1672" t="s">
        <v>3473</v>
      </c>
      <c r="CF6" s="1672"/>
      <c r="CG6" s="1672"/>
      <c r="CH6" s="1672"/>
      <c r="CI6" s="1672"/>
      <c r="CJ6" s="1672"/>
      <c r="CK6" s="1672"/>
      <c r="CL6" s="1672"/>
      <c r="CM6" s="1672"/>
      <c r="CN6" s="1672"/>
      <c r="CO6" s="1672"/>
      <c r="CP6" s="1672"/>
      <c r="CQ6" s="1672"/>
      <c r="CR6" s="1672"/>
      <c r="CS6" s="1672"/>
      <c r="CT6" s="1672"/>
      <c r="CU6" s="1672"/>
      <c r="CV6" s="1672"/>
      <c r="CW6" s="1672"/>
      <c r="CX6" s="1672"/>
      <c r="CY6" s="1672"/>
      <c r="CZ6" s="1672"/>
      <c r="DA6" s="1672"/>
      <c r="DB6" s="1672"/>
      <c r="DC6" s="1672"/>
      <c r="DD6" s="1672"/>
      <c r="DE6" s="1672"/>
      <c r="DF6" s="1672"/>
      <c r="DG6" s="1672"/>
      <c r="DH6" s="1672"/>
      <c r="DI6" s="1672"/>
      <c r="DJ6" s="1672"/>
      <c r="DK6" s="1672"/>
      <c r="DL6" s="1672"/>
      <c r="DM6" s="1672"/>
      <c r="DN6" s="1672"/>
      <c r="DO6" s="1672"/>
      <c r="DP6" s="1672"/>
      <c r="DQ6" s="1672"/>
      <c r="DR6" s="1672"/>
      <c r="DS6" s="1672"/>
      <c r="DT6" s="1672"/>
      <c r="DU6" s="1672"/>
      <c r="DV6" s="1672"/>
      <c r="DW6" s="1672"/>
      <c r="DX6" s="1672"/>
      <c r="DY6" s="1672"/>
      <c r="DZ6" s="1672"/>
      <c r="EA6" s="1672"/>
      <c r="EB6" s="1672"/>
      <c r="EC6" s="1672"/>
      <c r="ED6" s="1672"/>
      <c r="EE6" s="1672"/>
      <c r="EF6" s="1672"/>
      <c r="EG6" s="1672"/>
      <c r="EH6" s="1672"/>
      <c r="EI6" s="1672"/>
      <c r="EJ6" s="1672"/>
      <c r="EK6" s="1672"/>
      <c r="EL6" s="1672"/>
      <c r="EM6" s="1673"/>
      <c r="EN6" s="1674" t="s">
        <v>3474</v>
      </c>
      <c r="EO6" s="1675"/>
      <c r="EP6" s="1675"/>
      <c r="EQ6" s="1675"/>
      <c r="ER6" s="1675"/>
      <c r="ES6" s="1675"/>
      <c r="ET6" s="1675"/>
      <c r="EU6" s="1675"/>
      <c r="EV6" s="1675"/>
      <c r="EW6" s="1675"/>
      <c r="EX6" s="1675"/>
      <c r="EY6" s="1675"/>
      <c r="EZ6" s="1675"/>
      <c r="FA6" s="1675"/>
      <c r="FB6" s="1675"/>
      <c r="FC6" s="1675"/>
      <c r="FD6" s="1675"/>
      <c r="FE6" s="1675"/>
      <c r="FF6" s="1675"/>
      <c r="FG6" s="1675"/>
      <c r="FH6" s="1675"/>
      <c r="FI6" s="1675"/>
      <c r="FJ6" s="1675"/>
      <c r="FK6" s="1675"/>
      <c r="FL6" s="1675"/>
      <c r="FM6" s="1675"/>
      <c r="FN6" s="1675"/>
      <c r="FO6" s="1675"/>
      <c r="FP6" s="1675"/>
      <c r="FQ6" s="1675"/>
      <c r="FR6" s="1675"/>
      <c r="FS6" s="1675"/>
      <c r="FT6" s="1675"/>
      <c r="FU6" s="1675"/>
      <c r="FV6" s="1675"/>
      <c r="FW6" s="1675"/>
      <c r="FX6" s="1675"/>
      <c r="FY6" s="1675"/>
      <c r="FZ6" s="1675"/>
      <c r="GA6" s="1675"/>
      <c r="GB6" s="1675"/>
      <c r="GC6" s="1675"/>
      <c r="GD6" s="1675"/>
      <c r="GE6" s="1675"/>
      <c r="GF6" s="1675"/>
      <c r="GG6" s="1675"/>
      <c r="GH6" s="1675"/>
      <c r="GI6" s="1675"/>
      <c r="GJ6" s="1675"/>
      <c r="GK6" s="1675"/>
      <c r="GL6" s="1675"/>
      <c r="GM6" s="1675"/>
      <c r="GN6" s="1675"/>
      <c r="GO6" s="1675"/>
      <c r="GP6" s="1675"/>
      <c r="GQ6" s="1675"/>
      <c r="GR6" s="1675"/>
      <c r="GS6" s="1675"/>
      <c r="GT6" s="1675"/>
      <c r="GU6" s="1675"/>
      <c r="GV6" s="1675"/>
      <c r="GW6" s="1676"/>
    </row>
    <row r="7" spans="2:205" s="691" customFormat="1" ht="24.6" customHeight="1">
      <c r="B7" s="1677" t="s">
        <v>2074</v>
      </c>
      <c r="C7" s="1678"/>
      <c r="D7" s="1678"/>
      <c r="E7" s="1678"/>
      <c r="F7" s="1678"/>
      <c r="G7" s="1678"/>
      <c r="H7" s="1678"/>
      <c r="I7" s="1678"/>
      <c r="J7" s="1678"/>
      <c r="K7" s="1679"/>
      <c r="L7" s="1662" t="s">
        <v>3495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580" t="s">
        <v>802</v>
      </c>
      <c r="BX7" s="1581"/>
      <c r="BY7" s="1581"/>
      <c r="BZ7" s="1581"/>
      <c r="CA7" s="1581"/>
      <c r="CB7" s="1581"/>
      <c r="CC7" s="1581"/>
      <c r="CD7" s="1582"/>
      <c r="CE7" s="1509" t="str">
        <f>MID(SUVAHAVUJ!AF176,1,1)</f>
        <v xml:space="preserve"> </v>
      </c>
      <c r="CF7" s="1509"/>
      <c r="CG7" s="1509"/>
      <c r="CH7" s="1509"/>
      <c r="CI7" s="1509"/>
      <c r="CJ7" s="1509" t="str">
        <f>MID(SUVAHAVUJ!AF176,2,1)</f>
        <v xml:space="preserve"> </v>
      </c>
      <c r="CK7" s="1509"/>
      <c r="CL7" s="1509"/>
      <c r="CM7" s="1509"/>
      <c r="CN7" s="1509"/>
      <c r="CO7" s="1509"/>
      <c r="CP7" s="1509" t="str">
        <f>MID(SUVAHAVUJ!AF176,3,1)</f>
        <v xml:space="preserve"> </v>
      </c>
      <c r="CQ7" s="1509"/>
      <c r="CR7" s="1509"/>
      <c r="CS7" s="1509"/>
      <c r="CT7" s="1509"/>
      <c r="CU7" s="1509" t="str">
        <f>MID(SUVAHAVUJ!AF176,4,1)</f>
        <v xml:space="preserve"> </v>
      </c>
      <c r="CV7" s="1509"/>
      <c r="CW7" s="1509"/>
      <c r="CX7" s="1509"/>
      <c r="CY7" s="1509"/>
      <c r="CZ7" s="1509"/>
      <c r="DA7" s="1509" t="str">
        <f>MID(SUVAHAVUJ!AF176,5,1)</f>
        <v xml:space="preserve"> </v>
      </c>
      <c r="DB7" s="1509"/>
      <c r="DC7" s="1509"/>
      <c r="DD7" s="1509"/>
      <c r="DE7" s="1509"/>
      <c r="DF7" s="1509" t="str">
        <f>MID(SUVAHAVUJ!AF176,6,1)</f>
        <v xml:space="preserve"> </v>
      </c>
      <c r="DG7" s="1509"/>
      <c r="DH7" s="1509"/>
      <c r="DI7" s="1509"/>
      <c r="DJ7" s="1509"/>
      <c r="DK7" s="1509"/>
      <c r="DL7" s="1509" t="str">
        <f>MID(SUVAHAVUJ!AF176,7,1)</f>
        <v xml:space="preserve"> </v>
      </c>
      <c r="DM7" s="1509"/>
      <c r="DN7" s="1509"/>
      <c r="DO7" s="1509"/>
      <c r="DP7" s="1509"/>
      <c r="DQ7" s="1509"/>
      <c r="DR7" s="1509" t="str">
        <f>MID(SUVAHAVUJ!AF176,8,1)</f>
        <v xml:space="preserve"> </v>
      </c>
      <c r="DS7" s="1509"/>
      <c r="DT7" s="1509"/>
      <c r="DU7" s="1509"/>
      <c r="DV7" s="1509"/>
      <c r="DW7" s="1558" t="str">
        <f>MID(SUVAHAVUJ!AF176,9,1)</f>
        <v xml:space="preserve"> </v>
      </c>
      <c r="DX7" s="1558"/>
      <c r="DY7" s="1558"/>
      <c r="DZ7" s="1558"/>
      <c r="EA7" s="1558"/>
      <c r="EB7" s="1558"/>
      <c r="EC7" s="1558" t="str">
        <f>MID(SUVAHAVUJ!AF176,10,1)</f>
        <v xml:space="preserve"> </v>
      </c>
      <c r="ED7" s="1558"/>
      <c r="EE7" s="1558"/>
      <c r="EF7" s="1558"/>
      <c r="EG7" s="1558"/>
      <c r="EH7" s="1509" t="str">
        <f>MID(SUVAHAVUJ!AF176,11,1)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MID(SUVAHAVUJ!AG176,1,1)</f>
        <v xml:space="preserve"> </v>
      </c>
      <c r="EQ7" s="1509"/>
      <c r="ER7" s="1509"/>
      <c r="ES7" s="1509"/>
      <c r="ET7" s="1509"/>
      <c r="EU7" s="1509"/>
      <c r="EV7" s="1509" t="str">
        <f>MID(SUVAHAVUJ!AG176,2,1)</f>
        <v xml:space="preserve"> </v>
      </c>
      <c r="EW7" s="1509"/>
      <c r="EX7" s="1509"/>
      <c r="EY7" s="1509"/>
      <c r="EZ7" s="1509"/>
      <c r="FA7" s="1509" t="str">
        <f>MID(SUVAHAVUJ!AG176,3,1)</f>
        <v xml:space="preserve"> </v>
      </c>
      <c r="FB7" s="1509"/>
      <c r="FC7" s="1509"/>
      <c r="FD7" s="1509"/>
      <c r="FE7" s="1509"/>
      <c r="FF7" s="1509"/>
      <c r="FG7" s="1509" t="str">
        <f>MID(SUVAHAVUJ!AG176,4,1)</f>
        <v xml:space="preserve"> </v>
      </c>
      <c r="FH7" s="1509"/>
      <c r="FI7" s="1509"/>
      <c r="FJ7" s="1509"/>
      <c r="FK7" s="1509"/>
      <c r="FL7" s="1516" t="str">
        <f>MID(SUVAHAVUJ!AG176,5,1)</f>
        <v xml:space="preserve"> </v>
      </c>
      <c r="FM7" s="1516"/>
      <c r="FN7" s="1516"/>
      <c r="FO7" s="1516"/>
      <c r="FP7" s="1516"/>
      <c r="FQ7" s="1516"/>
      <c r="FR7" s="1516" t="str">
        <f>MID(SUVAHAVUJ!AG176,6,1)</f>
        <v xml:space="preserve"> </v>
      </c>
      <c r="FS7" s="1516"/>
      <c r="FT7" s="1516"/>
      <c r="FU7" s="1516"/>
      <c r="FV7" s="1516"/>
      <c r="FW7" s="1556" t="str">
        <f>MID(SUVAHAVUJ!AG176,7,1)</f>
        <v xml:space="preserve"> </v>
      </c>
      <c r="FX7" s="1556"/>
      <c r="FY7" s="1556"/>
      <c r="FZ7" s="1556"/>
      <c r="GA7" s="1556"/>
      <c r="GB7" s="1556"/>
      <c r="GC7" s="1556" t="str">
        <f>MID(SUVAHAVUJ!AG176,8,1)</f>
        <v xml:space="preserve"> </v>
      </c>
      <c r="GD7" s="1556"/>
      <c r="GE7" s="1556"/>
      <c r="GF7" s="1556"/>
      <c r="GG7" s="1556"/>
      <c r="GH7" s="1556" t="str">
        <f>MID(SUVAHAVUJ!AG176,9,1)</f>
        <v xml:space="preserve"> </v>
      </c>
      <c r="GI7" s="1556"/>
      <c r="GJ7" s="1556"/>
      <c r="GK7" s="1556"/>
      <c r="GL7" s="1556"/>
      <c r="GM7" s="1556"/>
      <c r="GN7" s="1556" t="str">
        <f>MID(SUVAHAVUJ!AG176,10,1)</f>
        <v xml:space="preserve"> </v>
      </c>
      <c r="GO7" s="1556"/>
      <c r="GP7" s="1556"/>
      <c r="GQ7" s="1556"/>
      <c r="GR7" s="1556"/>
      <c r="GS7" s="1556" t="str">
        <f>MID(SUVAHAVUJ!AG176,11,1)</f>
        <v>0</v>
      </c>
      <c r="GT7" s="1556"/>
      <c r="GU7" s="1556"/>
      <c r="GV7" s="1556"/>
      <c r="GW7" s="1557"/>
    </row>
    <row r="8" spans="2:205" ht="24.6" customHeight="1">
      <c r="B8" s="1677" t="s">
        <v>2917</v>
      </c>
      <c r="C8" s="1678"/>
      <c r="D8" s="1678"/>
      <c r="E8" s="1678"/>
      <c r="F8" s="1678"/>
      <c r="G8" s="1678"/>
      <c r="H8" s="1678"/>
      <c r="I8" s="1678"/>
      <c r="J8" s="1678"/>
      <c r="K8" s="1679"/>
      <c r="L8" s="1662" t="s">
        <v>3496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580" t="s">
        <v>159</v>
      </c>
      <c r="BX8" s="1581"/>
      <c r="BY8" s="1581"/>
      <c r="BZ8" s="1581"/>
      <c r="CA8" s="1581"/>
      <c r="CB8" s="1581"/>
      <c r="CC8" s="1581"/>
      <c r="CD8" s="1582"/>
      <c r="CE8" s="1509" t="str">
        <f>MID(SUVAHAVUJ!AF177,1,1)</f>
        <v xml:space="preserve"> </v>
      </c>
      <c r="CF8" s="1509"/>
      <c r="CG8" s="1509"/>
      <c r="CH8" s="1509"/>
      <c r="CI8" s="1509"/>
      <c r="CJ8" s="1509" t="str">
        <f>MID(SUVAHAVUJ!AF177,2,1)</f>
        <v xml:space="preserve"> </v>
      </c>
      <c r="CK8" s="1509"/>
      <c r="CL8" s="1509"/>
      <c r="CM8" s="1509"/>
      <c r="CN8" s="1509"/>
      <c r="CO8" s="1509"/>
      <c r="CP8" s="1509" t="str">
        <f>MID(SUVAHAVUJ!AF177,3,1)</f>
        <v xml:space="preserve"> </v>
      </c>
      <c r="CQ8" s="1509"/>
      <c r="CR8" s="1509"/>
      <c r="CS8" s="1509"/>
      <c r="CT8" s="1509"/>
      <c r="CU8" s="1509" t="str">
        <f>MID(SUVAHAVUJ!AF177,4,1)</f>
        <v xml:space="preserve"> </v>
      </c>
      <c r="CV8" s="1509"/>
      <c r="CW8" s="1509"/>
      <c r="CX8" s="1509"/>
      <c r="CY8" s="1509"/>
      <c r="CZ8" s="1509"/>
      <c r="DA8" s="1509" t="str">
        <f>MID(SUVAHAVUJ!AF177,5,1)</f>
        <v xml:space="preserve"> </v>
      </c>
      <c r="DB8" s="1509"/>
      <c r="DC8" s="1509"/>
      <c r="DD8" s="1509"/>
      <c r="DE8" s="1509"/>
      <c r="DF8" s="1509" t="str">
        <f>MID(SUVAHAVUJ!AF177,6,1)</f>
        <v xml:space="preserve"> </v>
      </c>
      <c r="DG8" s="1509"/>
      <c r="DH8" s="1509"/>
      <c r="DI8" s="1509"/>
      <c r="DJ8" s="1509"/>
      <c r="DK8" s="1509"/>
      <c r="DL8" s="1509" t="str">
        <f>MID(SUVAHAVUJ!AF177,7,1)</f>
        <v xml:space="preserve"> </v>
      </c>
      <c r="DM8" s="1509"/>
      <c r="DN8" s="1509"/>
      <c r="DO8" s="1509"/>
      <c r="DP8" s="1509"/>
      <c r="DQ8" s="1509"/>
      <c r="DR8" s="1509" t="str">
        <f>MID(SUVAHAVUJ!AF177,8,1)</f>
        <v xml:space="preserve"> </v>
      </c>
      <c r="DS8" s="1509"/>
      <c r="DT8" s="1509"/>
      <c r="DU8" s="1509"/>
      <c r="DV8" s="1509"/>
      <c r="DW8" s="1558" t="str">
        <f>MID(SUVAHAVUJ!AF177,9,1)</f>
        <v xml:space="preserve"> </v>
      </c>
      <c r="DX8" s="1558"/>
      <c r="DY8" s="1558"/>
      <c r="DZ8" s="1558"/>
      <c r="EA8" s="1558"/>
      <c r="EB8" s="1558"/>
      <c r="EC8" s="1558" t="str">
        <f>MID(SUVAHAVUJ!AF177,10,1)</f>
        <v xml:space="preserve"> </v>
      </c>
      <c r="ED8" s="1558"/>
      <c r="EE8" s="1558"/>
      <c r="EF8" s="1558"/>
      <c r="EG8" s="1558"/>
      <c r="EH8" s="1509" t="str">
        <f>MID(SUVAHAVUJ!AF177,11,1)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MID(SUVAHAVUJ!AG177,1,1)</f>
        <v xml:space="preserve"> </v>
      </c>
      <c r="EQ8" s="1509"/>
      <c r="ER8" s="1509"/>
      <c r="ES8" s="1509"/>
      <c r="ET8" s="1509"/>
      <c r="EU8" s="1509"/>
      <c r="EV8" s="1509" t="str">
        <f>MID(SUVAHAVUJ!AG177,2,1)</f>
        <v xml:space="preserve"> </v>
      </c>
      <c r="EW8" s="1509"/>
      <c r="EX8" s="1509"/>
      <c r="EY8" s="1509"/>
      <c r="EZ8" s="1509"/>
      <c r="FA8" s="1509" t="str">
        <f>MID(SUVAHAVUJ!AG177,3,1)</f>
        <v xml:space="preserve"> </v>
      </c>
      <c r="FB8" s="1509"/>
      <c r="FC8" s="1509"/>
      <c r="FD8" s="1509"/>
      <c r="FE8" s="1509"/>
      <c r="FF8" s="1509"/>
      <c r="FG8" s="1509" t="str">
        <f>MID(SUVAHAVUJ!AG177,4,1)</f>
        <v xml:space="preserve"> </v>
      </c>
      <c r="FH8" s="1509"/>
      <c r="FI8" s="1509"/>
      <c r="FJ8" s="1509"/>
      <c r="FK8" s="1509"/>
      <c r="FL8" s="1516" t="str">
        <f>MID(SUVAHAVUJ!AG177,5,1)</f>
        <v xml:space="preserve"> </v>
      </c>
      <c r="FM8" s="1516"/>
      <c r="FN8" s="1516"/>
      <c r="FO8" s="1516"/>
      <c r="FP8" s="1516"/>
      <c r="FQ8" s="1516"/>
      <c r="FR8" s="1516" t="str">
        <f>MID(SUVAHAVUJ!AG177,6,1)</f>
        <v xml:space="preserve"> </v>
      </c>
      <c r="FS8" s="1516"/>
      <c r="FT8" s="1516"/>
      <c r="FU8" s="1516"/>
      <c r="FV8" s="1516"/>
      <c r="FW8" s="1556" t="str">
        <f>MID(SUVAHAVUJ!AG177,7,1)</f>
        <v xml:space="preserve"> </v>
      </c>
      <c r="FX8" s="1556"/>
      <c r="FY8" s="1556"/>
      <c r="FZ8" s="1556"/>
      <c r="GA8" s="1556"/>
      <c r="GB8" s="1556"/>
      <c r="GC8" s="1556" t="str">
        <f>MID(SUVAHAVUJ!AG177,8,1)</f>
        <v xml:space="preserve"> </v>
      </c>
      <c r="GD8" s="1556"/>
      <c r="GE8" s="1556"/>
      <c r="GF8" s="1556"/>
      <c r="GG8" s="1556"/>
      <c r="GH8" s="1556" t="str">
        <f>MID(SUVAHAVUJ!AG177,9,1)</f>
        <v xml:space="preserve"> </v>
      </c>
      <c r="GI8" s="1556"/>
      <c r="GJ8" s="1556"/>
      <c r="GK8" s="1556"/>
      <c r="GL8" s="1556"/>
      <c r="GM8" s="1556"/>
      <c r="GN8" s="1556" t="str">
        <f>MID(SUVAHAVUJ!AG177,10,1)</f>
        <v xml:space="preserve"> </v>
      </c>
      <c r="GO8" s="1556"/>
      <c r="GP8" s="1556"/>
      <c r="GQ8" s="1556"/>
      <c r="GR8" s="1556"/>
      <c r="GS8" s="1556" t="str">
        <f>MID(SUVAHAVUJ!AG177,11,1)</f>
        <v>0</v>
      </c>
      <c r="GT8" s="1556"/>
      <c r="GU8" s="1556"/>
      <c r="GV8" s="1556"/>
      <c r="GW8" s="1557"/>
    </row>
    <row r="9" spans="2:205" ht="24.6" customHeight="1">
      <c r="B9" s="1684" t="s">
        <v>3006</v>
      </c>
      <c r="C9" s="1685"/>
      <c r="D9" s="1685"/>
      <c r="E9" s="1685"/>
      <c r="F9" s="1685"/>
      <c r="G9" s="1685"/>
      <c r="H9" s="1685"/>
      <c r="I9" s="1685"/>
      <c r="J9" s="1685"/>
      <c r="K9" s="1686"/>
      <c r="L9" s="1660" t="s">
        <v>3497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572" t="s">
        <v>2308</v>
      </c>
      <c r="BX9" s="1573"/>
      <c r="BY9" s="1573"/>
      <c r="BZ9" s="1573"/>
      <c r="CA9" s="1573"/>
      <c r="CB9" s="1573"/>
      <c r="CC9" s="1573"/>
      <c r="CD9" s="1574"/>
      <c r="CE9" s="1509" t="str">
        <f>MID(SUVAHAVUJ!AF178,1,1)</f>
        <v xml:space="preserve"> </v>
      </c>
      <c r="CF9" s="1509"/>
      <c r="CG9" s="1509"/>
      <c r="CH9" s="1509"/>
      <c r="CI9" s="1509"/>
      <c r="CJ9" s="1509" t="str">
        <f>MID(SUVAHAVUJ!AF178,2,1)</f>
        <v xml:space="preserve"> </v>
      </c>
      <c r="CK9" s="1509"/>
      <c r="CL9" s="1509"/>
      <c r="CM9" s="1509"/>
      <c r="CN9" s="1509"/>
      <c r="CO9" s="1509"/>
      <c r="CP9" s="1509" t="str">
        <f>MID(SUVAHAVUJ!AF178,3,1)</f>
        <v xml:space="preserve"> </v>
      </c>
      <c r="CQ9" s="1509"/>
      <c r="CR9" s="1509"/>
      <c r="CS9" s="1509"/>
      <c r="CT9" s="1509"/>
      <c r="CU9" s="1509" t="str">
        <f>MID(SUVAHAVUJ!AF178,4,1)</f>
        <v xml:space="preserve"> </v>
      </c>
      <c r="CV9" s="1509"/>
      <c r="CW9" s="1509"/>
      <c r="CX9" s="1509"/>
      <c r="CY9" s="1509"/>
      <c r="CZ9" s="1509"/>
      <c r="DA9" s="1509" t="str">
        <f>MID(SUVAHAVUJ!AF178,5,1)</f>
        <v xml:space="preserve"> </v>
      </c>
      <c r="DB9" s="1509"/>
      <c r="DC9" s="1509"/>
      <c r="DD9" s="1509"/>
      <c r="DE9" s="1509"/>
      <c r="DF9" s="1509" t="str">
        <f>MID(SUVAHAVUJ!AF178,6,1)</f>
        <v xml:space="preserve"> </v>
      </c>
      <c r="DG9" s="1509"/>
      <c r="DH9" s="1509"/>
      <c r="DI9" s="1509"/>
      <c r="DJ9" s="1509"/>
      <c r="DK9" s="1509"/>
      <c r="DL9" s="1509" t="str">
        <f>MID(SUVAHAVUJ!AF178,7,1)</f>
        <v xml:space="preserve"> </v>
      </c>
      <c r="DM9" s="1509"/>
      <c r="DN9" s="1509"/>
      <c r="DO9" s="1509"/>
      <c r="DP9" s="1509"/>
      <c r="DQ9" s="1509"/>
      <c r="DR9" s="1509" t="str">
        <f>MID(SUVAHAVUJ!AF178,8,1)</f>
        <v xml:space="preserve"> </v>
      </c>
      <c r="DS9" s="1509"/>
      <c r="DT9" s="1509"/>
      <c r="DU9" s="1509"/>
      <c r="DV9" s="1509"/>
      <c r="DW9" s="1558" t="str">
        <f>MID(SUVAHAVUJ!AF178,9,1)</f>
        <v xml:space="preserve"> </v>
      </c>
      <c r="DX9" s="1558"/>
      <c r="DY9" s="1558"/>
      <c r="DZ9" s="1558"/>
      <c r="EA9" s="1558"/>
      <c r="EB9" s="1558"/>
      <c r="EC9" s="1558" t="str">
        <f>MID(SUVAHAVUJ!AF178,10,1)</f>
        <v xml:space="preserve"> </v>
      </c>
      <c r="ED9" s="1558"/>
      <c r="EE9" s="1558"/>
      <c r="EF9" s="1558"/>
      <c r="EG9" s="1558"/>
      <c r="EH9" s="1509" t="str">
        <f>MID(SUVAHAVUJ!AF178,11,1)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MID(SUVAHAVUJ!AG178,1,1)</f>
        <v xml:space="preserve"> </v>
      </c>
      <c r="EQ9" s="1509"/>
      <c r="ER9" s="1509"/>
      <c r="ES9" s="1509"/>
      <c r="ET9" s="1509"/>
      <c r="EU9" s="1509"/>
      <c r="EV9" s="1509" t="str">
        <f>MID(SUVAHAVUJ!AG178,2,1)</f>
        <v xml:space="preserve"> </v>
      </c>
      <c r="EW9" s="1509"/>
      <c r="EX9" s="1509"/>
      <c r="EY9" s="1509"/>
      <c r="EZ9" s="1509"/>
      <c r="FA9" s="1509" t="str">
        <f>MID(SUVAHAVUJ!AG178,3,1)</f>
        <v xml:space="preserve"> </v>
      </c>
      <c r="FB9" s="1509"/>
      <c r="FC9" s="1509"/>
      <c r="FD9" s="1509"/>
      <c r="FE9" s="1509"/>
      <c r="FF9" s="1509"/>
      <c r="FG9" s="1509" t="str">
        <f>MID(SUVAHAVUJ!AG178,4,1)</f>
        <v xml:space="preserve"> </v>
      </c>
      <c r="FH9" s="1509"/>
      <c r="FI9" s="1509"/>
      <c r="FJ9" s="1509"/>
      <c r="FK9" s="1509"/>
      <c r="FL9" s="1516" t="str">
        <f>MID(SUVAHAVUJ!AG178,5,1)</f>
        <v xml:space="preserve"> </v>
      </c>
      <c r="FM9" s="1516"/>
      <c r="FN9" s="1516"/>
      <c r="FO9" s="1516"/>
      <c r="FP9" s="1516"/>
      <c r="FQ9" s="1516"/>
      <c r="FR9" s="1516" t="str">
        <f>MID(SUVAHAVUJ!AG178,6,1)</f>
        <v xml:space="preserve"> </v>
      </c>
      <c r="FS9" s="1516"/>
      <c r="FT9" s="1516"/>
      <c r="FU9" s="1516"/>
      <c r="FV9" s="1516"/>
      <c r="FW9" s="1556" t="str">
        <f>MID(SUVAHAVUJ!AG178,7,1)</f>
        <v xml:space="preserve"> </v>
      </c>
      <c r="FX9" s="1556"/>
      <c r="FY9" s="1556"/>
      <c r="FZ9" s="1556"/>
      <c r="GA9" s="1556"/>
      <c r="GB9" s="1556"/>
      <c r="GC9" s="1556" t="str">
        <f>MID(SUVAHAVUJ!AG178,8,1)</f>
        <v xml:space="preserve"> </v>
      </c>
      <c r="GD9" s="1556"/>
      <c r="GE9" s="1556"/>
      <c r="GF9" s="1556"/>
      <c r="GG9" s="1556"/>
      <c r="GH9" s="1556" t="str">
        <f>MID(SUVAHAVUJ!AG178,9,1)</f>
        <v xml:space="preserve"> </v>
      </c>
      <c r="GI9" s="1556"/>
      <c r="GJ9" s="1556"/>
      <c r="GK9" s="1556"/>
      <c r="GL9" s="1556"/>
      <c r="GM9" s="1556"/>
      <c r="GN9" s="1556" t="str">
        <f>MID(SUVAHAVUJ!AG178,10,1)</f>
        <v xml:space="preserve"> </v>
      </c>
      <c r="GO9" s="1556"/>
      <c r="GP9" s="1556"/>
      <c r="GQ9" s="1556"/>
      <c r="GR9" s="1556"/>
      <c r="GS9" s="1556" t="str">
        <f>MID(SUVAHAVUJ!AG178,11,1)</f>
        <v>0</v>
      </c>
      <c r="GT9" s="1556"/>
      <c r="GU9" s="1556"/>
      <c r="GV9" s="1556"/>
      <c r="GW9" s="1557"/>
    </row>
    <row r="10" spans="2:205" ht="24.6" customHeight="1">
      <c r="B10" s="1684" t="s">
        <v>3009</v>
      </c>
      <c r="C10" s="1685"/>
      <c r="D10" s="1685"/>
      <c r="E10" s="1685"/>
      <c r="F10" s="1685"/>
      <c r="G10" s="1685"/>
      <c r="H10" s="1685"/>
      <c r="I10" s="1685"/>
      <c r="J10" s="1685"/>
      <c r="K10" s="1686"/>
      <c r="L10" s="1660" t="s">
        <v>3498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572" t="s">
        <v>949</v>
      </c>
      <c r="BX10" s="1573"/>
      <c r="BY10" s="1573"/>
      <c r="BZ10" s="1573"/>
      <c r="CA10" s="1573"/>
      <c r="CB10" s="1573"/>
      <c r="CC10" s="1573"/>
      <c r="CD10" s="1574"/>
      <c r="CE10" s="1509" t="str">
        <f>MID(SUVAHAVUJ!AF179,1,1)</f>
        <v xml:space="preserve"> </v>
      </c>
      <c r="CF10" s="1509"/>
      <c r="CG10" s="1509"/>
      <c r="CH10" s="1509"/>
      <c r="CI10" s="1509"/>
      <c r="CJ10" s="1509" t="str">
        <f>MID(SUVAHAVUJ!AF179,2,1)</f>
        <v xml:space="preserve"> </v>
      </c>
      <c r="CK10" s="1509"/>
      <c r="CL10" s="1509"/>
      <c r="CM10" s="1509"/>
      <c r="CN10" s="1509"/>
      <c r="CO10" s="1509"/>
      <c r="CP10" s="1509" t="str">
        <f>MID(SUVAHAVUJ!AF179,3,1)</f>
        <v xml:space="preserve"> </v>
      </c>
      <c r="CQ10" s="1509"/>
      <c r="CR10" s="1509"/>
      <c r="CS10" s="1509"/>
      <c r="CT10" s="1509"/>
      <c r="CU10" s="1509" t="str">
        <f>MID(SUVAHAVUJ!AF179,4,1)</f>
        <v xml:space="preserve"> </v>
      </c>
      <c r="CV10" s="1509"/>
      <c r="CW10" s="1509"/>
      <c r="CX10" s="1509"/>
      <c r="CY10" s="1509"/>
      <c r="CZ10" s="1509"/>
      <c r="DA10" s="1509" t="str">
        <f>MID(SUVAHAVUJ!AF179,5,1)</f>
        <v xml:space="preserve"> </v>
      </c>
      <c r="DB10" s="1509"/>
      <c r="DC10" s="1509"/>
      <c r="DD10" s="1509"/>
      <c r="DE10" s="1509"/>
      <c r="DF10" s="1509" t="str">
        <f>MID(SUVAHAVUJ!AF179,6,1)</f>
        <v xml:space="preserve"> </v>
      </c>
      <c r="DG10" s="1509"/>
      <c r="DH10" s="1509"/>
      <c r="DI10" s="1509"/>
      <c r="DJ10" s="1509"/>
      <c r="DK10" s="1509"/>
      <c r="DL10" s="1509" t="str">
        <f>MID(SUVAHAVUJ!AF179,7,1)</f>
        <v xml:space="preserve"> </v>
      </c>
      <c r="DM10" s="1509"/>
      <c r="DN10" s="1509"/>
      <c r="DO10" s="1509"/>
      <c r="DP10" s="1509"/>
      <c r="DQ10" s="1509"/>
      <c r="DR10" s="1509" t="str">
        <f>MID(SUVAHAVUJ!AF179,8,1)</f>
        <v xml:space="preserve"> </v>
      </c>
      <c r="DS10" s="1509"/>
      <c r="DT10" s="1509"/>
      <c r="DU10" s="1509"/>
      <c r="DV10" s="1509"/>
      <c r="DW10" s="1558" t="str">
        <f>MID(SUVAHAVUJ!AF179,9,1)</f>
        <v xml:space="preserve"> </v>
      </c>
      <c r="DX10" s="1558"/>
      <c r="DY10" s="1558"/>
      <c r="DZ10" s="1558"/>
      <c r="EA10" s="1558"/>
      <c r="EB10" s="1558"/>
      <c r="EC10" s="1558" t="str">
        <f>MID(SUVAHAVUJ!AF179,10,1)</f>
        <v xml:space="preserve"> </v>
      </c>
      <c r="ED10" s="1558"/>
      <c r="EE10" s="1558"/>
      <c r="EF10" s="1558"/>
      <c r="EG10" s="1558"/>
      <c r="EH10" s="1509" t="str">
        <f>MID(SUVAHAVUJ!AF179,11,1)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MID(SUVAHAVUJ!AG179,1,1)</f>
        <v xml:space="preserve"> </v>
      </c>
      <c r="EQ10" s="1509"/>
      <c r="ER10" s="1509"/>
      <c r="ES10" s="1509"/>
      <c r="ET10" s="1509"/>
      <c r="EU10" s="1509"/>
      <c r="EV10" s="1509" t="str">
        <f>MID(SUVAHAVUJ!AG179,2,1)</f>
        <v xml:space="preserve"> </v>
      </c>
      <c r="EW10" s="1509"/>
      <c r="EX10" s="1509"/>
      <c r="EY10" s="1509"/>
      <c r="EZ10" s="1509"/>
      <c r="FA10" s="1509" t="str">
        <f>MID(SUVAHAVUJ!AG179,3,1)</f>
        <v xml:space="preserve"> </v>
      </c>
      <c r="FB10" s="1509"/>
      <c r="FC10" s="1509"/>
      <c r="FD10" s="1509"/>
      <c r="FE10" s="1509"/>
      <c r="FF10" s="1509"/>
      <c r="FG10" s="1509" t="str">
        <f>MID(SUVAHAVUJ!AG179,4,1)</f>
        <v xml:space="preserve"> </v>
      </c>
      <c r="FH10" s="1509"/>
      <c r="FI10" s="1509"/>
      <c r="FJ10" s="1509"/>
      <c r="FK10" s="1509"/>
      <c r="FL10" s="1516" t="str">
        <f>MID(SUVAHAVUJ!AG179,5,1)</f>
        <v xml:space="preserve"> </v>
      </c>
      <c r="FM10" s="1516"/>
      <c r="FN10" s="1516"/>
      <c r="FO10" s="1516"/>
      <c r="FP10" s="1516"/>
      <c r="FQ10" s="1516"/>
      <c r="FR10" s="1516" t="str">
        <f>MID(SUVAHAVUJ!AG179,6,1)</f>
        <v xml:space="preserve"> </v>
      </c>
      <c r="FS10" s="1516"/>
      <c r="FT10" s="1516"/>
      <c r="FU10" s="1516"/>
      <c r="FV10" s="1516"/>
      <c r="FW10" s="1556" t="str">
        <f>MID(SUVAHAVUJ!AG179,7,1)</f>
        <v xml:space="preserve"> </v>
      </c>
      <c r="FX10" s="1556"/>
      <c r="FY10" s="1556"/>
      <c r="FZ10" s="1556"/>
      <c r="GA10" s="1556"/>
      <c r="GB10" s="1556"/>
      <c r="GC10" s="1556" t="str">
        <f>MID(SUVAHAVUJ!AG179,8,1)</f>
        <v xml:space="preserve"> </v>
      </c>
      <c r="GD10" s="1556"/>
      <c r="GE10" s="1556"/>
      <c r="GF10" s="1556"/>
      <c r="GG10" s="1556"/>
      <c r="GH10" s="1556" t="str">
        <f>MID(SUVAHAVUJ!AG179,9,1)</f>
        <v xml:space="preserve"> </v>
      </c>
      <c r="GI10" s="1556"/>
      <c r="GJ10" s="1556"/>
      <c r="GK10" s="1556"/>
      <c r="GL10" s="1556"/>
      <c r="GM10" s="1556"/>
      <c r="GN10" s="1556" t="str">
        <f>MID(SUVAHAVUJ!AG179,10,1)</f>
        <v xml:space="preserve"> </v>
      </c>
      <c r="GO10" s="1556"/>
      <c r="GP10" s="1556"/>
      <c r="GQ10" s="1556"/>
      <c r="GR10" s="1556"/>
      <c r="GS10" s="1556" t="str">
        <f>MID(SUVAHAVUJ!AG179,11,1)</f>
        <v>0</v>
      </c>
      <c r="GT10" s="1556"/>
      <c r="GU10" s="1556"/>
      <c r="GV10" s="1556"/>
      <c r="GW10" s="1557"/>
    </row>
    <row r="11" spans="2:205" ht="24.6" customHeight="1">
      <c r="B11" s="1684" t="s">
        <v>3013</v>
      </c>
      <c r="C11" s="1685"/>
      <c r="D11" s="1685"/>
      <c r="E11" s="1685"/>
      <c r="F11" s="1685"/>
      <c r="G11" s="1685"/>
      <c r="H11" s="1685"/>
      <c r="I11" s="1685"/>
      <c r="J11" s="1685"/>
      <c r="K11" s="1686"/>
      <c r="L11" s="1660" t="s">
        <v>3499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572" t="s">
        <v>938</v>
      </c>
      <c r="BX11" s="1573"/>
      <c r="BY11" s="1573"/>
      <c r="BZ11" s="1573"/>
      <c r="CA11" s="1573"/>
      <c r="CB11" s="1573"/>
      <c r="CC11" s="1573"/>
      <c r="CD11" s="1574"/>
      <c r="CE11" s="1509" t="str">
        <f>MID(SUVAHAVUJ!AF180,1,1)</f>
        <v xml:space="preserve"> </v>
      </c>
      <c r="CF11" s="1509"/>
      <c r="CG11" s="1509"/>
      <c r="CH11" s="1509"/>
      <c r="CI11" s="1509"/>
      <c r="CJ11" s="1509" t="str">
        <f>MID(SUVAHAVUJ!AF180,2,1)</f>
        <v xml:space="preserve"> </v>
      </c>
      <c r="CK11" s="1509"/>
      <c r="CL11" s="1509"/>
      <c r="CM11" s="1509"/>
      <c r="CN11" s="1509"/>
      <c r="CO11" s="1509"/>
      <c r="CP11" s="1509" t="str">
        <f>MID(SUVAHAVUJ!AF180,3,1)</f>
        <v xml:space="preserve"> </v>
      </c>
      <c r="CQ11" s="1509"/>
      <c r="CR11" s="1509"/>
      <c r="CS11" s="1509"/>
      <c r="CT11" s="1509"/>
      <c r="CU11" s="1509" t="str">
        <f>MID(SUVAHAVUJ!AF180,4,1)</f>
        <v xml:space="preserve"> </v>
      </c>
      <c r="CV11" s="1509"/>
      <c r="CW11" s="1509"/>
      <c r="CX11" s="1509"/>
      <c r="CY11" s="1509"/>
      <c r="CZ11" s="1509"/>
      <c r="DA11" s="1509" t="str">
        <f>MID(SUVAHAVUJ!AF180,5,1)</f>
        <v xml:space="preserve"> </v>
      </c>
      <c r="DB11" s="1509"/>
      <c r="DC11" s="1509"/>
      <c r="DD11" s="1509"/>
      <c r="DE11" s="1509"/>
      <c r="DF11" s="1509" t="str">
        <f>MID(SUVAHAVUJ!AF180,6,1)</f>
        <v xml:space="preserve"> </v>
      </c>
      <c r="DG11" s="1509"/>
      <c r="DH11" s="1509"/>
      <c r="DI11" s="1509"/>
      <c r="DJ11" s="1509"/>
      <c r="DK11" s="1509"/>
      <c r="DL11" s="1509" t="str">
        <f>MID(SUVAHAVUJ!AF180,7,1)</f>
        <v xml:space="preserve"> </v>
      </c>
      <c r="DM11" s="1509"/>
      <c r="DN11" s="1509"/>
      <c r="DO11" s="1509"/>
      <c r="DP11" s="1509"/>
      <c r="DQ11" s="1509"/>
      <c r="DR11" s="1509" t="str">
        <f>MID(SUVAHAVUJ!AF180,8,1)</f>
        <v xml:space="preserve"> </v>
      </c>
      <c r="DS11" s="1509"/>
      <c r="DT11" s="1509"/>
      <c r="DU11" s="1509"/>
      <c r="DV11" s="1509"/>
      <c r="DW11" s="1558" t="str">
        <f>MID(SUVAHAVUJ!AF180,9,1)</f>
        <v xml:space="preserve"> </v>
      </c>
      <c r="DX11" s="1558"/>
      <c r="DY11" s="1558"/>
      <c r="DZ11" s="1558"/>
      <c r="EA11" s="1558"/>
      <c r="EB11" s="1558"/>
      <c r="EC11" s="1558" t="str">
        <f>MID(SUVAHAVUJ!AF180,10,1)</f>
        <v xml:space="preserve"> </v>
      </c>
      <c r="ED11" s="1558"/>
      <c r="EE11" s="1558"/>
      <c r="EF11" s="1558"/>
      <c r="EG11" s="1558"/>
      <c r="EH11" s="1509" t="str">
        <f>MID(SUVAHAVUJ!AF180,11,1)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MID(SUVAHAVUJ!AG180,1,1)</f>
        <v xml:space="preserve"> </v>
      </c>
      <c r="EQ11" s="1509"/>
      <c r="ER11" s="1509"/>
      <c r="ES11" s="1509"/>
      <c r="ET11" s="1509"/>
      <c r="EU11" s="1509"/>
      <c r="EV11" s="1509" t="str">
        <f>MID(SUVAHAVUJ!AG180,2,1)</f>
        <v xml:space="preserve"> </v>
      </c>
      <c r="EW11" s="1509"/>
      <c r="EX11" s="1509"/>
      <c r="EY11" s="1509"/>
      <c r="EZ11" s="1509"/>
      <c r="FA11" s="1509" t="str">
        <f>MID(SUVAHAVUJ!AG180,3,1)</f>
        <v xml:space="preserve"> </v>
      </c>
      <c r="FB11" s="1509"/>
      <c r="FC11" s="1509"/>
      <c r="FD11" s="1509"/>
      <c r="FE11" s="1509"/>
      <c r="FF11" s="1509"/>
      <c r="FG11" s="1509" t="str">
        <f>MID(SUVAHAVUJ!AG180,4,1)</f>
        <v xml:space="preserve"> </v>
      </c>
      <c r="FH11" s="1509"/>
      <c r="FI11" s="1509"/>
      <c r="FJ11" s="1509"/>
      <c r="FK11" s="1509"/>
      <c r="FL11" s="1516" t="str">
        <f>MID(SUVAHAVUJ!AG180,5,1)</f>
        <v xml:space="preserve"> </v>
      </c>
      <c r="FM11" s="1516"/>
      <c r="FN11" s="1516"/>
      <c r="FO11" s="1516"/>
      <c r="FP11" s="1516"/>
      <c r="FQ11" s="1516"/>
      <c r="FR11" s="1516" t="str">
        <f>MID(SUVAHAVUJ!AG180,6,1)</f>
        <v xml:space="preserve"> </v>
      </c>
      <c r="FS11" s="1516"/>
      <c r="FT11" s="1516"/>
      <c r="FU11" s="1516"/>
      <c r="FV11" s="1516"/>
      <c r="FW11" s="1556" t="str">
        <f>MID(SUVAHAVUJ!AG180,7,1)</f>
        <v xml:space="preserve"> </v>
      </c>
      <c r="FX11" s="1556"/>
      <c r="FY11" s="1556"/>
      <c r="FZ11" s="1556"/>
      <c r="GA11" s="1556"/>
      <c r="GB11" s="1556"/>
      <c r="GC11" s="1556" t="str">
        <f>MID(SUVAHAVUJ!AG180,8,1)</f>
        <v xml:space="preserve"> </v>
      </c>
      <c r="GD11" s="1556"/>
      <c r="GE11" s="1556"/>
      <c r="GF11" s="1556"/>
      <c r="GG11" s="1556"/>
      <c r="GH11" s="1556" t="str">
        <f>MID(SUVAHAVUJ!AG180,9,1)</f>
        <v xml:space="preserve"> </v>
      </c>
      <c r="GI11" s="1556"/>
      <c r="GJ11" s="1556"/>
      <c r="GK11" s="1556"/>
      <c r="GL11" s="1556"/>
      <c r="GM11" s="1556"/>
      <c r="GN11" s="1556" t="str">
        <f>MID(SUVAHAVUJ!AG180,10,1)</f>
        <v xml:space="preserve"> </v>
      </c>
      <c r="GO11" s="1556"/>
      <c r="GP11" s="1556"/>
      <c r="GQ11" s="1556"/>
      <c r="GR11" s="1556"/>
      <c r="GS11" s="1556" t="str">
        <f>MID(SUVAHAVUJ!AG180,11,1)</f>
        <v>0</v>
      </c>
      <c r="GT11" s="1556"/>
      <c r="GU11" s="1556"/>
      <c r="GV11" s="1556"/>
      <c r="GW11" s="1557"/>
    </row>
    <row r="12" spans="2:205" ht="24.6" customHeight="1">
      <c r="B12" s="1684" t="s">
        <v>2500</v>
      </c>
      <c r="C12" s="1685"/>
      <c r="D12" s="1685"/>
      <c r="E12" s="1685"/>
      <c r="F12" s="1685"/>
      <c r="G12" s="1685"/>
      <c r="H12" s="1685"/>
      <c r="I12" s="1685"/>
      <c r="J12" s="1685"/>
      <c r="K12" s="1686"/>
      <c r="L12" s="1660" t="s">
        <v>3500</v>
      </c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661"/>
      <c r="AO12" s="1661"/>
      <c r="AP12" s="1661"/>
      <c r="AQ12" s="1661"/>
      <c r="AR12" s="1661"/>
      <c r="AS12" s="1661"/>
      <c r="AT12" s="1661"/>
      <c r="AU12" s="1661"/>
      <c r="AV12" s="1661"/>
      <c r="AW12" s="1661"/>
      <c r="AX12" s="1661"/>
      <c r="AY12" s="1661"/>
      <c r="AZ12" s="1661"/>
      <c r="BA12" s="1661"/>
      <c r="BB12" s="1661"/>
      <c r="BC12" s="1661"/>
      <c r="BD12" s="1661"/>
      <c r="BE12" s="1661"/>
      <c r="BF12" s="1661"/>
      <c r="BG12" s="1661"/>
      <c r="BH12" s="1661"/>
      <c r="BI12" s="1661"/>
      <c r="BJ12" s="1661"/>
      <c r="BK12" s="1661"/>
      <c r="BL12" s="1661"/>
      <c r="BM12" s="1661"/>
      <c r="BN12" s="1661"/>
      <c r="BO12" s="1661"/>
      <c r="BP12" s="1661"/>
      <c r="BQ12" s="1661"/>
      <c r="BR12" s="1661"/>
      <c r="BS12" s="1661"/>
      <c r="BT12" s="1661"/>
      <c r="BU12" s="1661"/>
      <c r="BV12" s="1661"/>
      <c r="BW12" s="1572" t="s">
        <v>939</v>
      </c>
      <c r="BX12" s="1573"/>
      <c r="BY12" s="1573"/>
      <c r="BZ12" s="1573"/>
      <c r="CA12" s="1573"/>
      <c r="CB12" s="1573"/>
      <c r="CC12" s="1573"/>
      <c r="CD12" s="1574"/>
      <c r="CE12" s="1509" t="str">
        <f>MID(SUVAHAVUJ!AF181,1,1)</f>
        <v xml:space="preserve"> </v>
      </c>
      <c r="CF12" s="1509"/>
      <c r="CG12" s="1509"/>
      <c r="CH12" s="1509"/>
      <c r="CI12" s="1509"/>
      <c r="CJ12" s="1509" t="str">
        <f>MID(SUVAHAVUJ!AF181,2,1)</f>
        <v xml:space="preserve"> </v>
      </c>
      <c r="CK12" s="1509"/>
      <c r="CL12" s="1509"/>
      <c r="CM12" s="1509"/>
      <c r="CN12" s="1509"/>
      <c r="CO12" s="1509"/>
      <c r="CP12" s="1509" t="str">
        <f>MID(SUVAHAVUJ!AF181,3,1)</f>
        <v xml:space="preserve"> </v>
      </c>
      <c r="CQ12" s="1509"/>
      <c r="CR12" s="1509"/>
      <c r="CS12" s="1509"/>
      <c r="CT12" s="1509"/>
      <c r="CU12" s="1509" t="str">
        <f>MID(SUVAHAVUJ!AF181,4,1)</f>
        <v xml:space="preserve"> </v>
      </c>
      <c r="CV12" s="1509"/>
      <c r="CW12" s="1509"/>
      <c r="CX12" s="1509"/>
      <c r="CY12" s="1509"/>
      <c r="CZ12" s="1509"/>
      <c r="DA12" s="1509" t="str">
        <f>MID(SUVAHAVUJ!AF181,5,1)</f>
        <v xml:space="preserve"> </v>
      </c>
      <c r="DB12" s="1509"/>
      <c r="DC12" s="1509"/>
      <c r="DD12" s="1509"/>
      <c r="DE12" s="1509"/>
      <c r="DF12" s="1509" t="str">
        <f>MID(SUVAHAVUJ!AF181,6,1)</f>
        <v xml:space="preserve"> </v>
      </c>
      <c r="DG12" s="1509"/>
      <c r="DH12" s="1509"/>
      <c r="DI12" s="1509"/>
      <c r="DJ12" s="1509"/>
      <c r="DK12" s="1509"/>
      <c r="DL12" s="1509" t="str">
        <f>MID(SUVAHAVUJ!AF181,7,1)</f>
        <v xml:space="preserve"> </v>
      </c>
      <c r="DM12" s="1509"/>
      <c r="DN12" s="1509"/>
      <c r="DO12" s="1509"/>
      <c r="DP12" s="1509"/>
      <c r="DQ12" s="1509"/>
      <c r="DR12" s="1509" t="str">
        <f>MID(SUVAHAVUJ!AF181,8,1)</f>
        <v xml:space="preserve"> </v>
      </c>
      <c r="DS12" s="1509"/>
      <c r="DT12" s="1509"/>
      <c r="DU12" s="1509"/>
      <c r="DV12" s="1509"/>
      <c r="DW12" s="1558" t="str">
        <f>MID(SUVAHAVUJ!AF181,9,1)</f>
        <v xml:space="preserve"> </v>
      </c>
      <c r="DX12" s="1558"/>
      <c r="DY12" s="1558"/>
      <c r="DZ12" s="1558"/>
      <c r="EA12" s="1558"/>
      <c r="EB12" s="1558"/>
      <c r="EC12" s="1558" t="str">
        <f>MID(SUVAHAVUJ!AF181,10,1)</f>
        <v xml:space="preserve"> </v>
      </c>
      <c r="ED12" s="1558"/>
      <c r="EE12" s="1558"/>
      <c r="EF12" s="1558"/>
      <c r="EG12" s="1558"/>
      <c r="EH12" s="1509" t="str">
        <f>MID(SUVAHAVUJ!AF181,11,1)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MID(SUVAHAVUJ!AG181,1,1)</f>
        <v xml:space="preserve"> </v>
      </c>
      <c r="EQ12" s="1509"/>
      <c r="ER12" s="1509"/>
      <c r="ES12" s="1509"/>
      <c r="ET12" s="1509"/>
      <c r="EU12" s="1509"/>
      <c r="EV12" s="1509" t="str">
        <f>MID(SUVAHAVUJ!AG181,2,1)</f>
        <v xml:space="preserve"> </v>
      </c>
      <c r="EW12" s="1509"/>
      <c r="EX12" s="1509"/>
      <c r="EY12" s="1509"/>
      <c r="EZ12" s="1509"/>
      <c r="FA12" s="1509" t="str">
        <f>MID(SUVAHAVUJ!AG181,3,1)</f>
        <v xml:space="preserve"> </v>
      </c>
      <c r="FB12" s="1509"/>
      <c r="FC12" s="1509"/>
      <c r="FD12" s="1509"/>
      <c r="FE12" s="1509"/>
      <c r="FF12" s="1509"/>
      <c r="FG12" s="1509" t="str">
        <f>MID(SUVAHAVUJ!AG181,4,1)</f>
        <v xml:space="preserve"> </v>
      </c>
      <c r="FH12" s="1509"/>
      <c r="FI12" s="1509"/>
      <c r="FJ12" s="1509"/>
      <c r="FK12" s="1509"/>
      <c r="FL12" s="1516" t="str">
        <f>MID(SUVAHAVUJ!AG181,5,1)</f>
        <v xml:space="preserve"> </v>
      </c>
      <c r="FM12" s="1516"/>
      <c r="FN12" s="1516"/>
      <c r="FO12" s="1516"/>
      <c r="FP12" s="1516"/>
      <c r="FQ12" s="1516"/>
      <c r="FR12" s="1516" t="str">
        <f>MID(SUVAHAVUJ!AG181,6,1)</f>
        <v xml:space="preserve"> </v>
      </c>
      <c r="FS12" s="1516"/>
      <c r="FT12" s="1516"/>
      <c r="FU12" s="1516"/>
      <c r="FV12" s="1516"/>
      <c r="FW12" s="1556" t="str">
        <f>MID(SUVAHAVUJ!AG181,7,1)</f>
        <v xml:space="preserve"> </v>
      </c>
      <c r="FX12" s="1556"/>
      <c r="FY12" s="1556"/>
      <c r="FZ12" s="1556"/>
      <c r="GA12" s="1556"/>
      <c r="GB12" s="1556"/>
      <c r="GC12" s="1556" t="str">
        <f>MID(SUVAHAVUJ!AG181,8,1)</f>
        <v xml:space="preserve"> </v>
      </c>
      <c r="GD12" s="1556"/>
      <c r="GE12" s="1556"/>
      <c r="GF12" s="1556"/>
      <c r="GG12" s="1556"/>
      <c r="GH12" s="1556" t="str">
        <f>MID(SUVAHAVUJ!AG181,9,1)</f>
        <v xml:space="preserve"> </v>
      </c>
      <c r="GI12" s="1556"/>
      <c r="GJ12" s="1556"/>
      <c r="GK12" s="1556"/>
      <c r="GL12" s="1556"/>
      <c r="GM12" s="1556"/>
      <c r="GN12" s="1556" t="str">
        <f>MID(SUVAHAVUJ!AG181,10,1)</f>
        <v xml:space="preserve"> </v>
      </c>
      <c r="GO12" s="1556"/>
      <c r="GP12" s="1556"/>
      <c r="GQ12" s="1556"/>
      <c r="GR12" s="1556"/>
      <c r="GS12" s="1556" t="str">
        <f>MID(SUVAHAVUJ!AG181,11,1)</f>
        <v>0</v>
      </c>
      <c r="GT12" s="1556"/>
      <c r="GU12" s="1556"/>
      <c r="GV12" s="1556"/>
      <c r="GW12" s="1557"/>
    </row>
    <row r="13" spans="2:205" ht="24.6" customHeight="1">
      <c r="B13" s="1684" t="s">
        <v>2503</v>
      </c>
      <c r="C13" s="1685"/>
      <c r="D13" s="1685"/>
      <c r="E13" s="1685"/>
      <c r="F13" s="1685"/>
      <c r="G13" s="1685"/>
      <c r="H13" s="1685"/>
      <c r="I13" s="1685"/>
      <c r="J13" s="1685"/>
      <c r="K13" s="1686"/>
      <c r="L13" s="1660" t="s">
        <v>3501</v>
      </c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B13" s="1661"/>
      <c r="BC13" s="1661"/>
      <c r="BD13" s="1661"/>
      <c r="BE13" s="1661"/>
      <c r="BF13" s="1661"/>
      <c r="BG13" s="1661"/>
      <c r="BH13" s="1661"/>
      <c r="BI13" s="1661"/>
      <c r="BJ13" s="1661"/>
      <c r="BK13" s="1661"/>
      <c r="BL13" s="1661"/>
      <c r="BM13" s="1661"/>
      <c r="BN13" s="1661"/>
      <c r="BO13" s="1661"/>
      <c r="BP13" s="1661"/>
      <c r="BQ13" s="1661"/>
      <c r="BR13" s="1661"/>
      <c r="BS13" s="1661"/>
      <c r="BT13" s="1661"/>
      <c r="BU13" s="1661"/>
      <c r="BV13" s="1661"/>
      <c r="BW13" s="1572" t="s">
        <v>948</v>
      </c>
      <c r="BX13" s="1573"/>
      <c r="BY13" s="1573"/>
      <c r="BZ13" s="1573"/>
      <c r="CA13" s="1573"/>
      <c r="CB13" s="1573"/>
      <c r="CC13" s="1573"/>
      <c r="CD13" s="1574"/>
      <c r="CE13" s="1509" t="str">
        <f>MID(SUVAHAVUJ!AF182,1,1)</f>
        <v xml:space="preserve"> </v>
      </c>
      <c r="CF13" s="1509"/>
      <c r="CG13" s="1509"/>
      <c r="CH13" s="1509"/>
      <c r="CI13" s="1509"/>
      <c r="CJ13" s="1509" t="str">
        <f>MID(SUVAHAVUJ!AF182,2,1)</f>
        <v xml:space="preserve"> </v>
      </c>
      <c r="CK13" s="1509"/>
      <c r="CL13" s="1509"/>
      <c r="CM13" s="1509"/>
      <c r="CN13" s="1509"/>
      <c r="CO13" s="1509"/>
      <c r="CP13" s="1509" t="str">
        <f>MID(SUVAHAVUJ!AF182,3,1)</f>
        <v xml:space="preserve"> </v>
      </c>
      <c r="CQ13" s="1509"/>
      <c r="CR13" s="1509"/>
      <c r="CS13" s="1509"/>
      <c r="CT13" s="1509"/>
      <c r="CU13" s="1509" t="str">
        <f>MID(SUVAHAVUJ!AF182,4,1)</f>
        <v xml:space="preserve"> </v>
      </c>
      <c r="CV13" s="1509"/>
      <c r="CW13" s="1509"/>
      <c r="CX13" s="1509"/>
      <c r="CY13" s="1509"/>
      <c r="CZ13" s="1509"/>
      <c r="DA13" s="1509" t="str">
        <f>MID(SUVAHAVUJ!AF182,5,1)</f>
        <v xml:space="preserve"> </v>
      </c>
      <c r="DB13" s="1509"/>
      <c r="DC13" s="1509"/>
      <c r="DD13" s="1509"/>
      <c r="DE13" s="1509"/>
      <c r="DF13" s="1509" t="str">
        <f>MID(SUVAHAVUJ!AF182,6,1)</f>
        <v xml:space="preserve"> </v>
      </c>
      <c r="DG13" s="1509"/>
      <c r="DH13" s="1509"/>
      <c r="DI13" s="1509"/>
      <c r="DJ13" s="1509"/>
      <c r="DK13" s="1509"/>
      <c r="DL13" s="1509" t="str">
        <f>MID(SUVAHAVUJ!AF182,7,1)</f>
        <v xml:space="preserve"> </v>
      </c>
      <c r="DM13" s="1509"/>
      <c r="DN13" s="1509"/>
      <c r="DO13" s="1509"/>
      <c r="DP13" s="1509"/>
      <c r="DQ13" s="1509"/>
      <c r="DR13" s="1509" t="str">
        <f>MID(SUVAHAVUJ!AF182,8,1)</f>
        <v xml:space="preserve"> </v>
      </c>
      <c r="DS13" s="1509"/>
      <c r="DT13" s="1509"/>
      <c r="DU13" s="1509"/>
      <c r="DV13" s="1509"/>
      <c r="DW13" s="1558" t="str">
        <f>MID(SUVAHAVUJ!AF182,9,1)</f>
        <v xml:space="preserve"> </v>
      </c>
      <c r="DX13" s="1558"/>
      <c r="DY13" s="1558"/>
      <c r="DZ13" s="1558"/>
      <c r="EA13" s="1558"/>
      <c r="EB13" s="1558"/>
      <c r="EC13" s="1558" t="str">
        <f>MID(SUVAHAVUJ!AF182,10,1)</f>
        <v xml:space="preserve"> </v>
      </c>
      <c r="ED13" s="1558"/>
      <c r="EE13" s="1558"/>
      <c r="EF13" s="1558"/>
      <c r="EG13" s="1558"/>
      <c r="EH13" s="1509" t="str">
        <f>MID(SUVAHAVUJ!AF182,11,1)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MID(SUVAHAVUJ!AG182,1,1)</f>
        <v xml:space="preserve"> </v>
      </c>
      <c r="EQ13" s="1509"/>
      <c r="ER13" s="1509"/>
      <c r="ES13" s="1509"/>
      <c r="ET13" s="1509"/>
      <c r="EU13" s="1509"/>
      <c r="EV13" s="1509" t="str">
        <f>MID(SUVAHAVUJ!AG182,2,1)</f>
        <v xml:space="preserve"> </v>
      </c>
      <c r="EW13" s="1509"/>
      <c r="EX13" s="1509"/>
      <c r="EY13" s="1509"/>
      <c r="EZ13" s="1509"/>
      <c r="FA13" s="1509" t="str">
        <f>MID(SUVAHAVUJ!AG182,3,1)</f>
        <v xml:space="preserve"> </v>
      </c>
      <c r="FB13" s="1509"/>
      <c r="FC13" s="1509"/>
      <c r="FD13" s="1509"/>
      <c r="FE13" s="1509"/>
      <c r="FF13" s="1509"/>
      <c r="FG13" s="1509" t="str">
        <f>MID(SUVAHAVUJ!AG182,4,1)</f>
        <v xml:space="preserve"> </v>
      </c>
      <c r="FH13" s="1509"/>
      <c r="FI13" s="1509"/>
      <c r="FJ13" s="1509"/>
      <c r="FK13" s="1509"/>
      <c r="FL13" s="1516" t="str">
        <f>MID(SUVAHAVUJ!AG182,5,1)</f>
        <v xml:space="preserve"> </v>
      </c>
      <c r="FM13" s="1516"/>
      <c r="FN13" s="1516"/>
      <c r="FO13" s="1516"/>
      <c r="FP13" s="1516"/>
      <c r="FQ13" s="1516"/>
      <c r="FR13" s="1516" t="str">
        <f>MID(SUVAHAVUJ!AG182,6,1)</f>
        <v xml:space="preserve"> </v>
      </c>
      <c r="FS13" s="1516"/>
      <c r="FT13" s="1516"/>
      <c r="FU13" s="1516"/>
      <c r="FV13" s="1516"/>
      <c r="FW13" s="1556" t="str">
        <f>MID(SUVAHAVUJ!AG182,7,1)</f>
        <v xml:space="preserve"> </v>
      </c>
      <c r="FX13" s="1556"/>
      <c r="FY13" s="1556"/>
      <c r="FZ13" s="1556"/>
      <c r="GA13" s="1556"/>
      <c r="GB13" s="1556"/>
      <c r="GC13" s="1556" t="str">
        <f>MID(SUVAHAVUJ!AG182,8,1)</f>
        <v xml:space="preserve"> </v>
      </c>
      <c r="GD13" s="1556"/>
      <c r="GE13" s="1556"/>
      <c r="GF13" s="1556"/>
      <c r="GG13" s="1556"/>
      <c r="GH13" s="1556" t="str">
        <f>MID(SUVAHAVUJ!AG182,9,1)</f>
        <v xml:space="preserve"> </v>
      </c>
      <c r="GI13" s="1556"/>
      <c r="GJ13" s="1556"/>
      <c r="GK13" s="1556"/>
      <c r="GL13" s="1556"/>
      <c r="GM13" s="1556"/>
      <c r="GN13" s="1556" t="str">
        <f>MID(SUVAHAVUJ!AG182,10,1)</f>
        <v xml:space="preserve"> </v>
      </c>
      <c r="GO13" s="1556"/>
      <c r="GP13" s="1556"/>
      <c r="GQ13" s="1556"/>
      <c r="GR13" s="1556"/>
      <c r="GS13" s="1556" t="str">
        <f>MID(SUVAHAVUJ!AG182,11,1)</f>
        <v>0</v>
      </c>
      <c r="GT13" s="1556"/>
      <c r="GU13" s="1556"/>
      <c r="GV13" s="1556"/>
      <c r="GW13" s="1557"/>
    </row>
    <row r="14" spans="2:205" ht="24.6" customHeight="1">
      <c r="B14" s="1690" t="s">
        <v>3023</v>
      </c>
      <c r="C14" s="1691"/>
      <c r="D14" s="1691"/>
      <c r="E14" s="1691"/>
      <c r="F14" s="1691"/>
      <c r="G14" s="1691"/>
      <c r="H14" s="1691"/>
      <c r="I14" s="1691"/>
      <c r="J14" s="1691"/>
      <c r="K14" s="1692"/>
      <c r="L14" s="1662" t="s">
        <v>3502</v>
      </c>
      <c r="M14" s="1663"/>
      <c r="N14" s="1663"/>
      <c r="O14" s="1663"/>
      <c r="P14" s="1663"/>
      <c r="Q14" s="1663"/>
      <c r="R14" s="1663"/>
      <c r="S14" s="1663"/>
      <c r="T14" s="1663"/>
      <c r="U14" s="1663"/>
      <c r="V14" s="1663"/>
      <c r="W14" s="1663"/>
      <c r="X14" s="1663"/>
      <c r="Y14" s="1663"/>
      <c r="Z14" s="1663"/>
      <c r="AA14" s="1663"/>
      <c r="AB14" s="1663"/>
      <c r="AC14" s="1663"/>
      <c r="AD14" s="1663"/>
      <c r="AE14" s="1663"/>
      <c r="AF14" s="1663"/>
      <c r="AG14" s="1663"/>
      <c r="AH14" s="1663"/>
      <c r="AI14" s="1663"/>
      <c r="AJ14" s="1663"/>
      <c r="AK14" s="1663"/>
      <c r="AL14" s="1663"/>
      <c r="AM14" s="1663"/>
      <c r="AN14" s="1663"/>
      <c r="AO14" s="1663"/>
      <c r="AP14" s="1663"/>
      <c r="AQ14" s="1663"/>
      <c r="AR14" s="1663"/>
      <c r="AS14" s="1663"/>
      <c r="AT14" s="1663"/>
      <c r="AU14" s="1663"/>
      <c r="AV14" s="1663"/>
      <c r="AW14" s="1663"/>
      <c r="AX14" s="1663"/>
      <c r="AY14" s="1663"/>
      <c r="AZ14" s="1663"/>
      <c r="BA14" s="1663"/>
      <c r="BB14" s="1663"/>
      <c r="BC14" s="1663"/>
      <c r="BD14" s="1663"/>
      <c r="BE14" s="1663"/>
      <c r="BF14" s="1663"/>
      <c r="BG14" s="1663"/>
      <c r="BH14" s="1663"/>
      <c r="BI14" s="1663"/>
      <c r="BJ14" s="1663"/>
      <c r="BK14" s="1663"/>
      <c r="BL14" s="1663"/>
      <c r="BM14" s="1663"/>
      <c r="BN14" s="1663"/>
      <c r="BO14" s="1663"/>
      <c r="BP14" s="1663"/>
      <c r="BQ14" s="1663"/>
      <c r="BR14" s="1663"/>
      <c r="BS14" s="1663"/>
      <c r="BT14" s="1663"/>
      <c r="BU14" s="1663"/>
      <c r="BV14" s="1663"/>
      <c r="BW14" s="1580" t="s">
        <v>947</v>
      </c>
      <c r="BX14" s="1581"/>
      <c r="BY14" s="1581"/>
      <c r="BZ14" s="1581"/>
      <c r="CA14" s="1581"/>
      <c r="CB14" s="1581"/>
      <c r="CC14" s="1581"/>
      <c r="CD14" s="1582"/>
      <c r="CE14" s="1509" t="str">
        <f>MID(SUVAHAVUJ!AF183,1,1)</f>
        <v xml:space="preserve"> </v>
      </c>
      <c r="CF14" s="1509"/>
      <c r="CG14" s="1509"/>
      <c r="CH14" s="1509"/>
      <c r="CI14" s="1509"/>
      <c r="CJ14" s="1509" t="str">
        <f>MID(SUVAHAVUJ!AF183,2,1)</f>
        <v xml:space="preserve"> </v>
      </c>
      <c r="CK14" s="1509"/>
      <c r="CL14" s="1509"/>
      <c r="CM14" s="1509"/>
      <c r="CN14" s="1509"/>
      <c r="CO14" s="1509"/>
      <c r="CP14" s="1509" t="str">
        <f>MID(SUVAHAVUJ!AF183,3,1)</f>
        <v xml:space="preserve"> </v>
      </c>
      <c r="CQ14" s="1509"/>
      <c r="CR14" s="1509"/>
      <c r="CS14" s="1509"/>
      <c r="CT14" s="1509"/>
      <c r="CU14" s="1509" t="str">
        <f>MID(SUVAHAVUJ!AF183,4,1)</f>
        <v xml:space="preserve"> </v>
      </c>
      <c r="CV14" s="1509"/>
      <c r="CW14" s="1509"/>
      <c r="CX14" s="1509"/>
      <c r="CY14" s="1509"/>
      <c r="CZ14" s="1509"/>
      <c r="DA14" s="1509" t="str">
        <f>MID(SUVAHAVUJ!AF183,5,1)</f>
        <v xml:space="preserve"> </v>
      </c>
      <c r="DB14" s="1509"/>
      <c r="DC14" s="1509"/>
      <c r="DD14" s="1509"/>
      <c r="DE14" s="1509"/>
      <c r="DF14" s="1509" t="str">
        <f>MID(SUVAHAVUJ!AF183,6,1)</f>
        <v xml:space="preserve"> </v>
      </c>
      <c r="DG14" s="1509"/>
      <c r="DH14" s="1509"/>
      <c r="DI14" s="1509"/>
      <c r="DJ14" s="1509"/>
      <c r="DK14" s="1509"/>
      <c r="DL14" s="1509" t="str">
        <f>MID(SUVAHAVUJ!AF183,7,1)</f>
        <v xml:space="preserve"> </v>
      </c>
      <c r="DM14" s="1509"/>
      <c r="DN14" s="1509"/>
      <c r="DO14" s="1509"/>
      <c r="DP14" s="1509"/>
      <c r="DQ14" s="1509"/>
      <c r="DR14" s="1509" t="str">
        <f>MID(SUVAHAVUJ!AF183,8,1)</f>
        <v xml:space="preserve"> </v>
      </c>
      <c r="DS14" s="1509"/>
      <c r="DT14" s="1509"/>
      <c r="DU14" s="1509"/>
      <c r="DV14" s="1509"/>
      <c r="DW14" s="1558" t="str">
        <f>MID(SUVAHAVUJ!AF183,9,1)</f>
        <v xml:space="preserve"> </v>
      </c>
      <c r="DX14" s="1558"/>
      <c r="DY14" s="1558"/>
      <c r="DZ14" s="1558"/>
      <c r="EA14" s="1558"/>
      <c r="EB14" s="1558"/>
      <c r="EC14" s="1558" t="str">
        <f>MID(SUVAHAVUJ!AF183,10,1)</f>
        <v xml:space="preserve"> </v>
      </c>
      <c r="ED14" s="1558"/>
      <c r="EE14" s="1558"/>
      <c r="EF14" s="1558"/>
      <c r="EG14" s="1558"/>
      <c r="EH14" s="1509" t="str">
        <f>MID(SUVAHAVUJ!AF183,11,1)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MID(SUVAHAVUJ!AG183,1,1)</f>
        <v xml:space="preserve"> </v>
      </c>
      <c r="EQ14" s="1509"/>
      <c r="ER14" s="1509"/>
      <c r="ES14" s="1509"/>
      <c r="ET14" s="1509"/>
      <c r="EU14" s="1509"/>
      <c r="EV14" s="1509" t="str">
        <f>MID(SUVAHAVUJ!AG183,2,1)</f>
        <v xml:space="preserve"> </v>
      </c>
      <c r="EW14" s="1509"/>
      <c r="EX14" s="1509"/>
      <c r="EY14" s="1509"/>
      <c r="EZ14" s="1509"/>
      <c r="FA14" s="1509" t="str">
        <f>MID(SUVAHAVUJ!AG183,3,1)</f>
        <v xml:space="preserve"> </v>
      </c>
      <c r="FB14" s="1509"/>
      <c r="FC14" s="1509"/>
      <c r="FD14" s="1509"/>
      <c r="FE14" s="1509"/>
      <c r="FF14" s="1509"/>
      <c r="FG14" s="1509" t="str">
        <f>MID(SUVAHAVUJ!AG183,4,1)</f>
        <v xml:space="preserve"> </v>
      </c>
      <c r="FH14" s="1509"/>
      <c r="FI14" s="1509"/>
      <c r="FJ14" s="1509"/>
      <c r="FK14" s="1509"/>
      <c r="FL14" s="1516" t="str">
        <f>MID(SUVAHAVUJ!AG183,5,1)</f>
        <v xml:space="preserve"> </v>
      </c>
      <c r="FM14" s="1516"/>
      <c r="FN14" s="1516"/>
      <c r="FO14" s="1516"/>
      <c r="FP14" s="1516"/>
      <c r="FQ14" s="1516"/>
      <c r="FR14" s="1516" t="str">
        <f>MID(SUVAHAVUJ!AG183,6,1)</f>
        <v xml:space="preserve"> </v>
      </c>
      <c r="FS14" s="1516"/>
      <c r="FT14" s="1516"/>
      <c r="FU14" s="1516"/>
      <c r="FV14" s="1516"/>
      <c r="FW14" s="1556" t="str">
        <f>MID(SUVAHAVUJ!AG183,7,1)</f>
        <v xml:space="preserve"> </v>
      </c>
      <c r="FX14" s="1556"/>
      <c r="FY14" s="1556"/>
      <c r="FZ14" s="1556"/>
      <c r="GA14" s="1556"/>
      <c r="GB14" s="1556"/>
      <c r="GC14" s="1556" t="str">
        <f>MID(SUVAHAVUJ!AG183,8,1)</f>
        <v xml:space="preserve"> </v>
      </c>
      <c r="GD14" s="1556"/>
      <c r="GE14" s="1556"/>
      <c r="GF14" s="1556"/>
      <c r="GG14" s="1556"/>
      <c r="GH14" s="1556" t="str">
        <f>MID(SUVAHAVUJ!AG183,9,1)</f>
        <v xml:space="preserve"> </v>
      </c>
      <c r="GI14" s="1556"/>
      <c r="GJ14" s="1556"/>
      <c r="GK14" s="1556"/>
      <c r="GL14" s="1556"/>
      <c r="GM14" s="1556"/>
      <c r="GN14" s="1556" t="str">
        <f>MID(SUVAHAVUJ!AG183,10,1)</f>
        <v xml:space="preserve"> </v>
      </c>
      <c r="GO14" s="1556"/>
      <c r="GP14" s="1556"/>
      <c r="GQ14" s="1556"/>
      <c r="GR14" s="1556"/>
      <c r="GS14" s="1556" t="str">
        <f>MID(SUVAHAVUJ!AG183,11,1)</f>
        <v>0</v>
      </c>
      <c r="GT14" s="1556"/>
      <c r="GU14" s="1556"/>
      <c r="GV14" s="1556"/>
      <c r="GW14" s="1557"/>
    </row>
    <row r="15" spans="2:205" ht="24.6" customHeight="1">
      <c r="B15" s="1687" t="s">
        <v>3027</v>
      </c>
      <c r="C15" s="1688"/>
      <c r="D15" s="1688"/>
      <c r="E15" s="1688"/>
      <c r="F15" s="1688"/>
      <c r="G15" s="1688"/>
      <c r="H15" s="1688"/>
      <c r="I15" s="1688"/>
      <c r="J15" s="1688"/>
      <c r="K15" s="1689"/>
      <c r="L15" s="1660" t="s">
        <v>3503</v>
      </c>
      <c r="M15" s="1661"/>
      <c r="N15" s="1661"/>
      <c r="O15" s="1661"/>
      <c r="P15" s="1661"/>
      <c r="Q15" s="1661"/>
      <c r="R15" s="1661"/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  <c r="AI15" s="1661"/>
      <c r="AJ15" s="1661"/>
      <c r="AK15" s="1661"/>
      <c r="AL15" s="1661"/>
      <c r="AM15" s="1661"/>
      <c r="AN15" s="1661"/>
      <c r="AO15" s="1661"/>
      <c r="AP15" s="1661"/>
      <c r="AQ15" s="1661"/>
      <c r="AR15" s="1661"/>
      <c r="AS15" s="1661"/>
      <c r="AT15" s="1661"/>
      <c r="AU15" s="1661"/>
      <c r="AV15" s="1661"/>
      <c r="AW15" s="1661"/>
      <c r="AX15" s="1661"/>
      <c r="AY15" s="1661"/>
      <c r="AZ15" s="1661"/>
      <c r="BA15" s="1661"/>
      <c r="BB15" s="1661"/>
      <c r="BC15" s="1661"/>
      <c r="BD15" s="1661"/>
      <c r="BE15" s="1661"/>
      <c r="BF15" s="1661"/>
      <c r="BG15" s="1661"/>
      <c r="BH15" s="1661"/>
      <c r="BI15" s="1661"/>
      <c r="BJ15" s="1661"/>
      <c r="BK15" s="1661"/>
      <c r="BL15" s="1661"/>
      <c r="BM15" s="1661"/>
      <c r="BN15" s="1661"/>
      <c r="BO15" s="1661"/>
      <c r="BP15" s="1661"/>
      <c r="BQ15" s="1661"/>
      <c r="BR15" s="1661"/>
      <c r="BS15" s="1661"/>
      <c r="BT15" s="1661"/>
      <c r="BU15" s="1661"/>
      <c r="BV15" s="1661"/>
      <c r="BW15" s="1572" t="s">
        <v>945</v>
      </c>
      <c r="BX15" s="1573"/>
      <c r="BY15" s="1573"/>
      <c r="BZ15" s="1573"/>
      <c r="CA15" s="1573"/>
      <c r="CB15" s="1573"/>
      <c r="CC15" s="1573"/>
      <c r="CD15" s="1574"/>
      <c r="CE15" s="1509" t="str">
        <f>MID(SUVAHAVUJ!AF184,1,1)</f>
        <v xml:space="preserve"> </v>
      </c>
      <c r="CF15" s="1509"/>
      <c r="CG15" s="1509"/>
      <c r="CH15" s="1509"/>
      <c r="CI15" s="1509"/>
      <c r="CJ15" s="1509" t="str">
        <f>MID(SUVAHAVUJ!AF184,2,1)</f>
        <v xml:space="preserve"> </v>
      </c>
      <c r="CK15" s="1509"/>
      <c r="CL15" s="1509"/>
      <c r="CM15" s="1509"/>
      <c r="CN15" s="1509"/>
      <c r="CO15" s="1509"/>
      <c r="CP15" s="1509" t="str">
        <f>MID(SUVAHAVUJ!AF184,3,1)</f>
        <v xml:space="preserve"> </v>
      </c>
      <c r="CQ15" s="1509"/>
      <c r="CR15" s="1509"/>
      <c r="CS15" s="1509"/>
      <c r="CT15" s="1509"/>
      <c r="CU15" s="1509" t="str">
        <f>MID(SUVAHAVUJ!AF184,4,1)</f>
        <v xml:space="preserve"> </v>
      </c>
      <c r="CV15" s="1509"/>
      <c r="CW15" s="1509"/>
      <c r="CX15" s="1509"/>
      <c r="CY15" s="1509"/>
      <c r="CZ15" s="1509"/>
      <c r="DA15" s="1509" t="str">
        <f>MID(SUVAHAVUJ!AF184,5,1)</f>
        <v xml:space="preserve"> </v>
      </c>
      <c r="DB15" s="1509"/>
      <c r="DC15" s="1509"/>
      <c r="DD15" s="1509"/>
      <c r="DE15" s="1509"/>
      <c r="DF15" s="1509" t="str">
        <f>MID(SUVAHAVUJ!AF184,6,1)</f>
        <v xml:space="preserve"> </v>
      </c>
      <c r="DG15" s="1509"/>
      <c r="DH15" s="1509"/>
      <c r="DI15" s="1509"/>
      <c r="DJ15" s="1509"/>
      <c r="DK15" s="1509"/>
      <c r="DL15" s="1509" t="str">
        <f>MID(SUVAHAVUJ!AF184,7,1)</f>
        <v xml:space="preserve"> </v>
      </c>
      <c r="DM15" s="1509"/>
      <c r="DN15" s="1509"/>
      <c r="DO15" s="1509"/>
      <c r="DP15" s="1509"/>
      <c r="DQ15" s="1509"/>
      <c r="DR15" s="1509" t="str">
        <f>MID(SUVAHAVUJ!AF184,8,1)</f>
        <v xml:space="preserve"> </v>
      </c>
      <c r="DS15" s="1509"/>
      <c r="DT15" s="1509"/>
      <c r="DU15" s="1509"/>
      <c r="DV15" s="1509"/>
      <c r="DW15" s="1558" t="str">
        <f>MID(SUVAHAVUJ!AF184,9,1)</f>
        <v xml:space="preserve"> </v>
      </c>
      <c r="DX15" s="1558"/>
      <c r="DY15" s="1558"/>
      <c r="DZ15" s="1558"/>
      <c r="EA15" s="1558"/>
      <c r="EB15" s="1558"/>
      <c r="EC15" s="1558" t="str">
        <f>MID(SUVAHAVUJ!AF184,10,1)</f>
        <v xml:space="preserve"> </v>
      </c>
      <c r="ED15" s="1558"/>
      <c r="EE15" s="1558"/>
      <c r="EF15" s="1558"/>
      <c r="EG15" s="1558"/>
      <c r="EH15" s="1509" t="str">
        <f>MID(SUVAHAVUJ!AF184,11,1)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MID(SUVAHAVUJ!AG184,1,1)</f>
        <v xml:space="preserve"> </v>
      </c>
      <c r="EQ15" s="1509"/>
      <c r="ER15" s="1509"/>
      <c r="ES15" s="1509"/>
      <c r="ET15" s="1509"/>
      <c r="EU15" s="1509"/>
      <c r="EV15" s="1509" t="str">
        <f>MID(SUVAHAVUJ!AG184,2,1)</f>
        <v xml:space="preserve"> </v>
      </c>
      <c r="EW15" s="1509"/>
      <c r="EX15" s="1509"/>
      <c r="EY15" s="1509"/>
      <c r="EZ15" s="1509"/>
      <c r="FA15" s="1509" t="str">
        <f>MID(SUVAHAVUJ!AG184,3,1)</f>
        <v xml:space="preserve"> </v>
      </c>
      <c r="FB15" s="1509"/>
      <c r="FC15" s="1509"/>
      <c r="FD15" s="1509"/>
      <c r="FE15" s="1509"/>
      <c r="FF15" s="1509"/>
      <c r="FG15" s="1509" t="str">
        <f>MID(SUVAHAVUJ!AG184,4,1)</f>
        <v xml:space="preserve"> </v>
      </c>
      <c r="FH15" s="1509"/>
      <c r="FI15" s="1509"/>
      <c r="FJ15" s="1509"/>
      <c r="FK15" s="1509"/>
      <c r="FL15" s="1516" t="str">
        <f>MID(SUVAHAVUJ!AG184,5,1)</f>
        <v xml:space="preserve"> </v>
      </c>
      <c r="FM15" s="1516"/>
      <c r="FN15" s="1516"/>
      <c r="FO15" s="1516"/>
      <c r="FP15" s="1516"/>
      <c r="FQ15" s="1516"/>
      <c r="FR15" s="1516" t="str">
        <f>MID(SUVAHAVUJ!AG184,6,1)</f>
        <v xml:space="preserve"> </v>
      </c>
      <c r="FS15" s="1516"/>
      <c r="FT15" s="1516"/>
      <c r="FU15" s="1516"/>
      <c r="FV15" s="1516"/>
      <c r="FW15" s="1556" t="str">
        <f>MID(SUVAHAVUJ!AG184,7,1)</f>
        <v xml:space="preserve"> </v>
      </c>
      <c r="FX15" s="1556"/>
      <c r="FY15" s="1556"/>
      <c r="FZ15" s="1556"/>
      <c r="GA15" s="1556"/>
      <c r="GB15" s="1556"/>
      <c r="GC15" s="1556" t="str">
        <f>MID(SUVAHAVUJ!AG184,8,1)</f>
        <v xml:space="preserve"> </v>
      </c>
      <c r="GD15" s="1556"/>
      <c r="GE15" s="1556"/>
      <c r="GF15" s="1556"/>
      <c r="GG15" s="1556"/>
      <c r="GH15" s="1556" t="str">
        <f>MID(SUVAHAVUJ!AG184,9,1)</f>
        <v xml:space="preserve"> </v>
      </c>
      <c r="GI15" s="1556"/>
      <c r="GJ15" s="1556"/>
      <c r="GK15" s="1556"/>
      <c r="GL15" s="1556"/>
      <c r="GM15" s="1556"/>
      <c r="GN15" s="1556" t="str">
        <f>MID(SUVAHAVUJ!AG184,10,1)</f>
        <v xml:space="preserve"> </v>
      </c>
      <c r="GO15" s="1556"/>
      <c r="GP15" s="1556"/>
      <c r="GQ15" s="1556"/>
      <c r="GR15" s="1556"/>
      <c r="GS15" s="1556" t="str">
        <f>MID(SUVAHAVUJ!AG184,11,1)</f>
        <v>0</v>
      </c>
      <c r="GT15" s="1556"/>
      <c r="GU15" s="1556"/>
      <c r="GV15" s="1556"/>
      <c r="GW15" s="1557"/>
    </row>
    <row r="16" spans="2:205" ht="24.6" customHeight="1">
      <c r="B16" s="1693" t="s">
        <v>2500</v>
      </c>
      <c r="C16" s="1694"/>
      <c r="D16" s="1694"/>
      <c r="E16" s="1694"/>
      <c r="F16" s="1694"/>
      <c r="G16" s="1694"/>
      <c r="H16" s="1694"/>
      <c r="I16" s="1694"/>
      <c r="J16" s="1694"/>
      <c r="K16" s="1695"/>
      <c r="L16" s="1660" t="s">
        <v>3504</v>
      </c>
      <c r="M16" s="1661"/>
      <c r="N16" s="1661"/>
      <c r="O16" s="1661"/>
      <c r="P16" s="1661"/>
      <c r="Q16" s="1661"/>
      <c r="R16" s="1661"/>
      <c r="S16" s="1661"/>
      <c r="T16" s="1661"/>
      <c r="U16" s="1661"/>
      <c r="V16" s="1661"/>
      <c r="W16" s="1661"/>
      <c r="X16" s="1661"/>
      <c r="Y16" s="1661"/>
      <c r="Z16" s="1661"/>
      <c r="AA16" s="1661"/>
      <c r="AB16" s="1661"/>
      <c r="AC16" s="1661"/>
      <c r="AD16" s="1661"/>
      <c r="AE16" s="1661"/>
      <c r="AF16" s="1661"/>
      <c r="AG16" s="1661"/>
      <c r="AH16" s="1661"/>
      <c r="AI16" s="1661"/>
      <c r="AJ16" s="1661"/>
      <c r="AK16" s="1661"/>
      <c r="AL16" s="1661"/>
      <c r="AM16" s="1661"/>
      <c r="AN16" s="1661"/>
      <c r="AO16" s="1661"/>
      <c r="AP16" s="1661"/>
      <c r="AQ16" s="1661"/>
      <c r="AR16" s="1661"/>
      <c r="AS16" s="1661"/>
      <c r="AT16" s="1661"/>
      <c r="AU16" s="1661"/>
      <c r="AV16" s="1661"/>
      <c r="AW16" s="1661"/>
      <c r="AX16" s="1661"/>
      <c r="AY16" s="1661"/>
      <c r="AZ16" s="1661"/>
      <c r="BA16" s="1661"/>
      <c r="BB16" s="1661"/>
      <c r="BC16" s="1661"/>
      <c r="BD16" s="1661"/>
      <c r="BE16" s="1661"/>
      <c r="BF16" s="1661"/>
      <c r="BG16" s="1661"/>
      <c r="BH16" s="1661"/>
      <c r="BI16" s="1661"/>
      <c r="BJ16" s="1661"/>
      <c r="BK16" s="1661"/>
      <c r="BL16" s="1661"/>
      <c r="BM16" s="1661"/>
      <c r="BN16" s="1661"/>
      <c r="BO16" s="1661"/>
      <c r="BP16" s="1661"/>
      <c r="BQ16" s="1661"/>
      <c r="BR16" s="1661"/>
      <c r="BS16" s="1661"/>
      <c r="BT16" s="1661"/>
      <c r="BU16" s="1661"/>
      <c r="BV16" s="1661"/>
      <c r="BW16" s="1572" t="s">
        <v>933</v>
      </c>
      <c r="BX16" s="1573"/>
      <c r="BY16" s="1573"/>
      <c r="BZ16" s="1573"/>
      <c r="CA16" s="1573"/>
      <c r="CB16" s="1573"/>
      <c r="CC16" s="1573"/>
      <c r="CD16" s="1574"/>
      <c r="CE16" s="1509" t="str">
        <f>MID(SUVAHAVUJ!AF185,1,1)</f>
        <v xml:space="preserve"> </v>
      </c>
      <c r="CF16" s="1509"/>
      <c r="CG16" s="1509"/>
      <c r="CH16" s="1509"/>
      <c r="CI16" s="1509"/>
      <c r="CJ16" s="1509" t="str">
        <f>MID(SUVAHAVUJ!AF185,2,1)</f>
        <v xml:space="preserve"> </v>
      </c>
      <c r="CK16" s="1509"/>
      <c r="CL16" s="1509"/>
      <c r="CM16" s="1509"/>
      <c r="CN16" s="1509"/>
      <c r="CO16" s="1509"/>
      <c r="CP16" s="1509" t="str">
        <f>MID(SUVAHAVUJ!AF185,3,1)</f>
        <v xml:space="preserve"> </v>
      </c>
      <c r="CQ16" s="1509"/>
      <c r="CR16" s="1509"/>
      <c r="CS16" s="1509"/>
      <c r="CT16" s="1509"/>
      <c r="CU16" s="1509" t="str">
        <f>MID(SUVAHAVUJ!AF185,4,1)</f>
        <v xml:space="preserve"> </v>
      </c>
      <c r="CV16" s="1509"/>
      <c r="CW16" s="1509"/>
      <c r="CX16" s="1509"/>
      <c r="CY16" s="1509"/>
      <c r="CZ16" s="1509"/>
      <c r="DA16" s="1509" t="str">
        <f>MID(SUVAHAVUJ!AF185,5,1)</f>
        <v xml:space="preserve"> </v>
      </c>
      <c r="DB16" s="1509"/>
      <c r="DC16" s="1509"/>
      <c r="DD16" s="1509"/>
      <c r="DE16" s="1509"/>
      <c r="DF16" s="1509" t="str">
        <f>MID(SUVAHAVUJ!AF185,6,1)</f>
        <v xml:space="preserve"> </v>
      </c>
      <c r="DG16" s="1509"/>
      <c r="DH16" s="1509"/>
      <c r="DI16" s="1509"/>
      <c r="DJ16" s="1509"/>
      <c r="DK16" s="1509"/>
      <c r="DL16" s="1509" t="str">
        <f>MID(SUVAHAVUJ!AF185,7,1)</f>
        <v xml:space="preserve"> </v>
      </c>
      <c r="DM16" s="1509"/>
      <c r="DN16" s="1509"/>
      <c r="DO16" s="1509"/>
      <c r="DP16" s="1509"/>
      <c r="DQ16" s="1509"/>
      <c r="DR16" s="1509" t="str">
        <f>MID(SUVAHAVUJ!AF185,8,1)</f>
        <v xml:space="preserve"> </v>
      </c>
      <c r="DS16" s="1509"/>
      <c r="DT16" s="1509"/>
      <c r="DU16" s="1509"/>
      <c r="DV16" s="1509"/>
      <c r="DW16" s="1558" t="str">
        <f>MID(SUVAHAVUJ!AF185,9,1)</f>
        <v xml:space="preserve"> </v>
      </c>
      <c r="DX16" s="1558"/>
      <c r="DY16" s="1558"/>
      <c r="DZ16" s="1558"/>
      <c r="EA16" s="1558"/>
      <c r="EB16" s="1558"/>
      <c r="EC16" s="1558" t="str">
        <f>MID(SUVAHAVUJ!AF185,10,1)</f>
        <v xml:space="preserve"> </v>
      </c>
      <c r="ED16" s="1558"/>
      <c r="EE16" s="1558"/>
      <c r="EF16" s="1558"/>
      <c r="EG16" s="1558"/>
      <c r="EH16" s="1509" t="str">
        <f>MID(SUVAHAVUJ!AF185,11,1)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MID(SUVAHAVUJ!AG185,1,1)</f>
        <v xml:space="preserve"> </v>
      </c>
      <c r="EQ16" s="1509"/>
      <c r="ER16" s="1509"/>
      <c r="ES16" s="1509"/>
      <c r="ET16" s="1509"/>
      <c r="EU16" s="1509"/>
      <c r="EV16" s="1509" t="str">
        <f>MID(SUVAHAVUJ!AG185,2,1)</f>
        <v xml:space="preserve"> </v>
      </c>
      <c r="EW16" s="1509"/>
      <c r="EX16" s="1509"/>
      <c r="EY16" s="1509"/>
      <c r="EZ16" s="1509"/>
      <c r="FA16" s="1509" t="str">
        <f>MID(SUVAHAVUJ!AG185,3,1)</f>
        <v xml:space="preserve"> </v>
      </c>
      <c r="FB16" s="1509"/>
      <c r="FC16" s="1509"/>
      <c r="FD16" s="1509"/>
      <c r="FE16" s="1509"/>
      <c r="FF16" s="1509"/>
      <c r="FG16" s="1509" t="str">
        <f>MID(SUVAHAVUJ!AG185,4,1)</f>
        <v xml:space="preserve"> </v>
      </c>
      <c r="FH16" s="1509"/>
      <c r="FI16" s="1509"/>
      <c r="FJ16" s="1509"/>
      <c r="FK16" s="1509"/>
      <c r="FL16" s="1516" t="str">
        <f>MID(SUVAHAVUJ!AG185,5,1)</f>
        <v xml:space="preserve"> </v>
      </c>
      <c r="FM16" s="1516"/>
      <c r="FN16" s="1516"/>
      <c r="FO16" s="1516"/>
      <c r="FP16" s="1516"/>
      <c r="FQ16" s="1516"/>
      <c r="FR16" s="1516" t="str">
        <f>MID(SUVAHAVUJ!AG185,6,1)</f>
        <v xml:space="preserve"> </v>
      </c>
      <c r="FS16" s="1516"/>
      <c r="FT16" s="1516"/>
      <c r="FU16" s="1516"/>
      <c r="FV16" s="1516"/>
      <c r="FW16" s="1556" t="str">
        <f>MID(SUVAHAVUJ!AG185,7,1)</f>
        <v xml:space="preserve"> </v>
      </c>
      <c r="FX16" s="1556"/>
      <c r="FY16" s="1556"/>
      <c r="FZ16" s="1556"/>
      <c r="GA16" s="1556"/>
      <c r="GB16" s="1556"/>
      <c r="GC16" s="1556" t="str">
        <f>MID(SUVAHAVUJ!AG185,8,1)</f>
        <v xml:space="preserve"> </v>
      </c>
      <c r="GD16" s="1556"/>
      <c r="GE16" s="1556"/>
      <c r="GF16" s="1556"/>
      <c r="GG16" s="1556"/>
      <c r="GH16" s="1556" t="str">
        <f>MID(SUVAHAVUJ!AG185,9,1)</f>
        <v xml:space="preserve"> </v>
      </c>
      <c r="GI16" s="1556"/>
      <c r="GJ16" s="1556"/>
      <c r="GK16" s="1556"/>
      <c r="GL16" s="1556"/>
      <c r="GM16" s="1556"/>
      <c r="GN16" s="1556" t="str">
        <f>MID(SUVAHAVUJ!AG185,10,1)</f>
        <v xml:space="preserve"> </v>
      </c>
      <c r="GO16" s="1556"/>
      <c r="GP16" s="1556"/>
      <c r="GQ16" s="1556"/>
      <c r="GR16" s="1556"/>
      <c r="GS16" s="1556" t="str">
        <f>MID(SUVAHAVUJ!AG185,11,1)</f>
        <v>0</v>
      </c>
      <c r="GT16" s="1556"/>
      <c r="GU16" s="1556"/>
      <c r="GV16" s="1556"/>
      <c r="GW16" s="1557"/>
    </row>
    <row r="17" spans="1:205" ht="24.6" customHeight="1">
      <c r="B17" s="1687" t="s">
        <v>2503</v>
      </c>
      <c r="C17" s="1688"/>
      <c r="D17" s="1688"/>
      <c r="E17" s="1688"/>
      <c r="F17" s="1688"/>
      <c r="G17" s="1688"/>
      <c r="H17" s="1688"/>
      <c r="I17" s="1688"/>
      <c r="J17" s="1688"/>
      <c r="K17" s="1689"/>
      <c r="L17" s="1660" t="s">
        <v>3505</v>
      </c>
      <c r="M17" s="1661"/>
      <c r="N17" s="1661"/>
      <c r="O17" s="1661"/>
      <c r="P17" s="1661"/>
      <c r="Q17" s="1661"/>
      <c r="R17" s="1661"/>
      <c r="S17" s="1661"/>
      <c r="T17" s="1661"/>
      <c r="U17" s="1661"/>
      <c r="V17" s="1661"/>
      <c r="W17" s="1661"/>
      <c r="X17" s="1661"/>
      <c r="Y17" s="1661"/>
      <c r="Z17" s="1661"/>
      <c r="AA17" s="1661"/>
      <c r="AB17" s="1661"/>
      <c r="AC17" s="1661"/>
      <c r="AD17" s="1661"/>
      <c r="AE17" s="1661"/>
      <c r="AF17" s="1661"/>
      <c r="AG17" s="1661"/>
      <c r="AH17" s="1661"/>
      <c r="AI17" s="1661"/>
      <c r="AJ17" s="1661"/>
      <c r="AK17" s="1661"/>
      <c r="AL17" s="1661"/>
      <c r="AM17" s="1661"/>
      <c r="AN17" s="1661"/>
      <c r="AO17" s="1661"/>
      <c r="AP17" s="1661"/>
      <c r="AQ17" s="1661"/>
      <c r="AR17" s="1661"/>
      <c r="AS17" s="1661"/>
      <c r="AT17" s="1661"/>
      <c r="AU17" s="1661"/>
      <c r="AV17" s="1661"/>
      <c r="AW17" s="1661"/>
      <c r="AX17" s="1661"/>
      <c r="AY17" s="1661"/>
      <c r="AZ17" s="1661"/>
      <c r="BA17" s="1661"/>
      <c r="BB17" s="1661"/>
      <c r="BC17" s="1661"/>
      <c r="BD17" s="1661"/>
      <c r="BE17" s="1661"/>
      <c r="BF17" s="1661"/>
      <c r="BG17" s="1661"/>
      <c r="BH17" s="1661"/>
      <c r="BI17" s="1661"/>
      <c r="BJ17" s="1661"/>
      <c r="BK17" s="1661"/>
      <c r="BL17" s="1661"/>
      <c r="BM17" s="1661"/>
      <c r="BN17" s="1661"/>
      <c r="BO17" s="1661"/>
      <c r="BP17" s="1661"/>
      <c r="BQ17" s="1661"/>
      <c r="BR17" s="1661"/>
      <c r="BS17" s="1661"/>
      <c r="BT17" s="1661"/>
      <c r="BU17" s="1661"/>
      <c r="BV17" s="1661"/>
      <c r="BW17" s="1572" t="s">
        <v>934</v>
      </c>
      <c r="BX17" s="1573"/>
      <c r="BY17" s="1573"/>
      <c r="BZ17" s="1573"/>
      <c r="CA17" s="1573"/>
      <c r="CB17" s="1573"/>
      <c r="CC17" s="1573"/>
      <c r="CD17" s="1574"/>
      <c r="CE17" s="1509" t="str">
        <f>MID(SUVAHAVUJ!AF186,1,1)</f>
        <v xml:space="preserve"> </v>
      </c>
      <c r="CF17" s="1509"/>
      <c r="CG17" s="1509"/>
      <c r="CH17" s="1509"/>
      <c r="CI17" s="1509"/>
      <c r="CJ17" s="1509" t="str">
        <f>MID(SUVAHAVUJ!AF186,2,1)</f>
        <v xml:space="preserve"> </v>
      </c>
      <c r="CK17" s="1509"/>
      <c r="CL17" s="1509"/>
      <c r="CM17" s="1509"/>
      <c r="CN17" s="1509"/>
      <c r="CO17" s="1509"/>
      <c r="CP17" s="1509" t="str">
        <f>MID(SUVAHAVUJ!AF186,3,1)</f>
        <v xml:space="preserve"> </v>
      </c>
      <c r="CQ17" s="1509"/>
      <c r="CR17" s="1509"/>
      <c r="CS17" s="1509"/>
      <c r="CT17" s="1509"/>
      <c r="CU17" s="1509" t="str">
        <f>MID(SUVAHAVUJ!AF186,4,1)</f>
        <v xml:space="preserve"> </v>
      </c>
      <c r="CV17" s="1509"/>
      <c r="CW17" s="1509"/>
      <c r="CX17" s="1509"/>
      <c r="CY17" s="1509"/>
      <c r="CZ17" s="1509"/>
      <c r="DA17" s="1509" t="str">
        <f>MID(SUVAHAVUJ!AF186,5,1)</f>
        <v xml:space="preserve"> </v>
      </c>
      <c r="DB17" s="1509"/>
      <c r="DC17" s="1509"/>
      <c r="DD17" s="1509"/>
      <c r="DE17" s="1509"/>
      <c r="DF17" s="1509" t="str">
        <f>MID(SUVAHAVUJ!AF186,6,1)</f>
        <v xml:space="preserve"> </v>
      </c>
      <c r="DG17" s="1509"/>
      <c r="DH17" s="1509"/>
      <c r="DI17" s="1509"/>
      <c r="DJ17" s="1509"/>
      <c r="DK17" s="1509"/>
      <c r="DL17" s="1509" t="str">
        <f>MID(SUVAHAVUJ!AF186,7,1)</f>
        <v xml:space="preserve"> </v>
      </c>
      <c r="DM17" s="1509"/>
      <c r="DN17" s="1509"/>
      <c r="DO17" s="1509"/>
      <c r="DP17" s="1509"/>
      <c r="DQ17" s="1509"/>
      <c r="DR17" s="1509" t="str">
        <f>MID(SUVAHAVUJ!AF186,8,1)</f>
        <v xml:space="preserve"> </v>
      </c>
      <c r="DS17" s="1509"/>
      <c r="DT17" s="1509"/>
      <c r="DU17" s="1509"/>
      <c r="DV17" s="1509"/>
      <c r="DW17" s="1558" t="str">
        <f>MID(SUVAHAVUJ!AF186,9,1)</f>
        <v xml:space="preserve"> </v>
      </c>
      <c r="DX17" s="1558"/>
      <c r="DY17" s="1558"/>
      <c r="DZ17" s="1558"/>
      <c r="EA17" s="1558"/>
      <c r="EB17" s="1558"/>
      <c r="EC17" s="1558" t="str">
        <f>MID(SUVAHAVUJ!AF186,10,1)</f>
        <v xml:space="preserve"> </v>
      </c>
      <c r="ED17" s="1558"/>
      <c r="EE17" s="1558"/>
      <c r="EF17" s="1558"/>
      <c r="EG17" s="1558"/>
      <c r="EH17" s="1509" t="str">
        <f>MID(SUVAHAVUJ!AF186,11,1)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MID(SUVAHAVUJ!AG186,1,1)</f>
        <v xml:space="preserve"> </v>
      </c>
      <c r="EQ17" s="1509"/>
      <c r="ER17" s="1509"/>
      <c r="ES17" s="1509"/>
      <c r="ET17" s="1509"/>
      <c r="EU17" s="1509"/>
      <c r="EV17" s="1509" t="str">
        <f>MID(SUVAHAVUJ!AG186,2,1)</f>
        <v xml:space="preserve"> </v>
      </c>
      <c r="EW17" s="1509"/>
      <c r="EX17" s="1509"/>
      <c r="EY17" s="1509"/>
      <c r="EZ17" s="1509"/>
      <c r="FA17" s="1509" t="str">
        <f>MID(SUVAHAVUJ!AG186,3,1)</f>
        <v xml:space="preserve"> </v>
      </c>
      <c r="FB17" s="1509"/>
      <c r="FC17" s="1509"/>
      <c r="FD17" s="1509"/>
      <c r="FE17" s="1509"/>
      <c r="FF17" s="1509"/>
      <c r="FG17" s="1509" t="str">
        <f>MID(SUVAHAVUJ!AG186,4,1)</f>
        <v xml:space="preserve"> </v>
      </c>
      <c r="FH17" s="1509"/>
      <c r="FI17" s="1509"/>
      <c r="FJ17" s="1509"/>
      <c r="FK17" s="1509"/>
      <c r="FL17" s="1516" t="str">
        <f>MID(SUVAHAVUJ!AG186,5,1)</f>
        <v xml:space="preserve"> </v>
      </c>
      <c r="FM17" s="1516"/>
      <c r="FN17" s="1516"/>
      <c r="FO17" s="1516"/>
      <c r="FP17" s="1516"/>
      <c r="FQ17" s="1516"/>
      <c r="FR17" s="1516" t="str">
        <f>MID(SUVAHAVUJ!AG186,6,1)</f>
        <v xml:space="preserve"> </v>
      </c>
      <c r="FS17" s="1516"/>
      <c r="FT17" s="1516"/>
      <c r="FU17" s="1516"/>
      <c r="FV17" s="1516"/>
      <c r="FW17" s="1556" t="str">
        <f>MID(SUVAHAVUJ!AG186,7,1)</f>
        <v xml:space="preserve"> </v>
      </c>
      <c r="FX17" s="1556"/>
      <c r="FY17" s="1556"/>
      <c r="FZ17" s="1556"/>
      <c r="GA17" s="1556"/>
      <c r="GB17" s="1556"/>
      <c r="GC17" s="1556" t="str">
        <f>MID(SUVAHAVUJ!AG186,8,1)</f>
        <v xml:space="preserve"> </v>
      </c>
      <c r="GD17" s="1556"/>
      <c r="GE17" s="1556"/>
      <c r="GF17" s="1556"/>
      <c r="GG17" s="1556"/>
      <c r="GH17" s="1556" t="str">
        <f>MID(SUVAHAVUJ!AG186,9,1)</f>
        <v xml:space="preserve"> </v>
      </c>
      <c r="GI17" s="1556"/>
      <c r="GJ17" s="1556"/>
      <c r="GK17" s="1556"/>
      <c r="GL17" s="1556"/>
      <c r="GM17" s="1556"/>
      <c r="GN17" s="1556" t="str">
        <f>MID(SUVAHAVUJ!AG186,10,1)</f>
        <v xml:space="preserve"> </v>
      </c>
      <c r="GO17" s="1556"/>
      <c r="GP17" s="1556"/>
      <c r="GQ17" s="1556"/>
      <c r="GR17" s="1556"/>
      <c r="GS17" s="1556" t="str">
        <f>MID(SUVAHAVUJ!AG186,11,1)</f>
        <v>0</v>
      </c>
      <c r="GT17" s="1556"/>
      <c r="GU17" s="1556"/>
      <c r="GV17" s="1556"/>
      <c r="GW17" s="1557"/>
    </row>
    <row r="18" spans="1:205" ht="24.6" customHeight="1">
      <c r="B18" s="1690" t="s">
        <v>3037</v>
      </c>
      <c r="C18" s="1691"/>
      <c r="D18" s="1691"/>
      <c r="E18" s="1691"/>
      <c r="F18" s="1691"/>
      <c r="G18" s="1691"/>
      <c r="H18" s="1691"/>
      <c r="I18" s="1691"/>
      <c r="J18" s="1691"/>
      <c r="K18" s="1692"/>
      <c r="L18" s="1662" t="s">
        <v>2375</v>
      </c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/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/>
      <c r="BO18" s="1663"/>
      <c r="BP18" s="1663"/>
      <c r="BQ18" s="1663"/>
      <c r="BR18" s="1663"/>
      <c r="BS18" s="1663"/>
      <c r="BT18" s="1663"/>
      <c r="BU18" s="1663"/>
      <c r="BV18" s="1663"/>
      <c r="BW18" s="1580" t="s">
        <v>276</v>
      </c>
      <c r="BX18" s="1581"/>
      <c r="BY18" s="1581"/>
      <c r="BZ18" s="1581"/>
      <c r="CA18" s="1581"/>
      <c r="CB18" s="1581"/>
      <c r="CC18" s="1581"/>
      <c r="CD18" s="1582"/>
      <c r="CE18" s="1509" t="str">
        <f>MID(SUVAHAVUJ!AF187,1,1)</f>
        <v xml:space="preserve"> </v>
      </c>
      <c r="CF18" s="1509"/>
      <c r="CG18" s="1509"/>
      <c r="CH18" s="1509"/>
      <c r="CI18" s="1509"/>
      <c r="CJ18" s="1509" t="str">
        <f>MID(SUVAHAVUJ!AF187,2,1)</f>
        <v xml:space="preserve"> </v>
      </c>
      <c r="CK18" s="1509"/>
      <c r="CL18" s="1509"/>
      <c r="CM18" s="1509"/>
      <c r="CN18" s="1509"/>
      <c r="CO18" s="1509"/>
      <c r="CP18" s="1509" t="str">
        <f>MID(SUVAHAVUJ!AF187,3,1)</f>
        <v xml:space="preserve"> </v>
      </c>
      <c r="CQ18" s="1509"/>
      <c r="CR18" s="1509"/>
      <c r="CS18" s="1509"/>
      <c r="CT18" s="1509"/>
      <c r="CU18" s="1509" t="str">
        <f>MID(SUVAHAVUJ!AF187,4,1)</f>
        <v xml:space="preserve"> </v>
      </c>
      <c r="CV18" s="1509"/>
      <c r="CW18" s="1509"/>
      <c r="CX18" s="1509"/>
      <c r="CY18" s="1509"/>
      <c r="CZ18" s="1509"/>
      <c r="DA18" s="1509" t="str">
        <f>MID(SUVAHAVUJ!AF187,5,1)</f>
        <v xml:space="preserve"> </v>
      </c>
      <c r="DB18" s="1509"/>
      <c r="DC18" s="1509"/>
      <c r="DD18" s="1509"/>
      <c r="DE18" s="1509"/>
      <c r="DF18" s="1509" t="str">
        <f>MID(SUVAHAVUJ!AF187,6,1)</f>
        <v xml:space="preserve"> </v>
      </c>
      <c r="DG18" s="1509"/>
      <c r="DH18" s="1509"/>
      <c r="DI18" s="1509"/>
      <c r="DJ18" s="1509"/>
      <c r="DK18" s="1509"/>
      <c r="DL18" s="1509" t="str">
        <f>MID(SUVAHAVUJ!AF187,7,1)</f>
        <v xml:space="preserve"> </v>
      </c>
      <c r="DM18" s="1509"/>
      <c r="DN18" s="1509"/>
      <c r="DO18" s="1509"/>
      <c r="DP18" s="1509"/>
      <c r="DQ18" s="1509"/>
      <c r="DR18" s="1509" t="str">
        <f>MID(SUVAHAVUJ!AF187,8,1)</f>
        <v xml:space="preserve"> </v>
      </c>
      <c r="DS18" s="1509"/>
      <c r="DT18" s="1509"/>
      <c r="DU18" s="1509"/>
      <c r="DV18" s="1509"/>
      <c r="DW18" s="1558" t="str">
        <f>MID(SUVAHAVUJ!AF187,9,1)</f>
        <v xml:space="preserve"> </v>
      </c>
      <c r="DX18" s="1558"/>
      <c r="DY18" s="1558"/>
      <c r="DZ18" s="1558"/>
      <c r="EA18" s="1558"/>
      <c r="EB18" s="1558"/>
      <c r="EC18" s="1558" t="str">
        <f>MID(SUVAHAVUJ!AF187,10,1)</f>
        <v xml:space="preserve"> </v>
      </c>
      <c r="ED18" s="1558"/>
      <c r="EE18" s="1558"/>
      <c r="EF18" s="1558"/>
      <c r="EG18" s="1558"/>
      <c r="EH18" s="1509" t="str">
        <f>MID(SUVAHAVUJ!AF187,11,1)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MID(SUVAHAVUJ!AG187,1,1)</f>
        <v xml:space="preserve"> </v>
      </c>
      <c r="EQ18" s="1509"/>
      <c r="ER18" s="1509"/>
      <c r="ES18" s="1509"/>
      <c r="ET18" s="1509"/>
      <c r="EU18" s="1509"/>
      <c r="EV18" s="1509" t="str">
        <f>MID(SUVAHAVUJ!AG187,2,1)</f>
        <v xml:space="preserve"> </v>
      </c>
      <c r="EW18" s="1509"/>
      <c r="EX18" s="1509"/>
      <c r="EY18" s="1509"/>
      <c r="EZ18" s="1509"/>
      <c r="FA18" s="1509" t="str">
        <f>MID(SUVAHAVUJ!AG187,3,1)</f>
        <v xml:space="preserve"> </v>
      </c>
      <c r="FB18" s="1509"/>
      <c r="FC18" s="1509"/>
      <c r="FD18" s="1509"/>
      <c r="FE18" s="1509"/>
      <c r="FF18" s="1509"/>
      <c r="FG18" s="1509" t="str">
        <f>MID(SUVAHAVUJ!AG187,4,1)</f>
        <v xml:space="preserve"> </v>
      </c>
      <c r="FH18" s="1509"/>
      <c r="FI18" s="1509"/>
      <c r="FJ18" s="1509"/>
      <c r="FK18" s="1509"/>
      <c r="FL18" s="1516" t="str">
        <f>MID(SUVAHAVUJ!AG187,5,1)</f>
        <v xml:space="preserve"> </v>
      </c>
      <c r="FM18" s="1516"/>
      <c r="FN18" s="1516"/>
      <c r="FO18" s="1516"/>
      <c r="FP18" s="1516"/>
      <c r="FQ18" s="1516"/>
      <c r="FR18" s="1516" t="str">
        <f>MID(SUVAHAVUJ!AG187,6,1)</f>
        <v xml:space="preserve"> </v>
      </c>
      <c r="FS18" s="1516"/>
      <c r="FT18" s="1516"/>
      <c r="FU18" s="1516"/>
      <c r="FV18" s="1516"/>
      <c r="FW18" s="1556" t="str">
        <f>MID(SUVAHAVUJ!AG187,7,1)</f>
        <v xml:space="preserve"> </v>
      </c>
      <c r="FX18" s="1556"/>
      <c r="FY18" s="1556"/>
      <c r="FZ18" s="1556"/>
      <c r="GA18" s="1556"/>
      <c r="GB18" s="1556"/>
      <c r="GC18" s="1556" t="str">
        <f>MID(SUVAHAVUJ!AG187,8,1)</f>
        <v xml:space="preserve"> </v>
      </c>
      <c r="GD18" s="1556"/>
      <c r="GE18" s="1556"/>
      <c r="GF18" s="1556"/>
      <c r="GG18" s="1556"/>
      <c r="GH18" s="1556" t="str">
        <f>MID(SUVAHAVUJ!AG187,9,1)</f>
        <v xml:space="preserve"> </v>
      </c>
      <c r="GI18" s="1556"/>
      <c r="GJ18" s="1556"/>
      <c r="GK18" s="1556"/>
      <c r="GL18" s="1556"/>
      <c r="GM18" s="1556"/>
      <c r="GN18" s="1556" t="str">
        <f>MID(SUVAHAVUJ!AG187,10,1)</f>
        <v xml:space="preserve"> </v>
      </c>
      <c r="GO18" s="1556"/>
      <c r="GP18" s="1556"/>
      <c r="GQ18" s="1556"/>
      <c r="GR18" s="1556"/>
      <c r="GS18" s="1556" t="str">
        <f>MID(SUVAHAVUJ!AG187,11,1)</f>
        <v>0</v>
      </c>
      <c r="GT18" s="1556"/>
      <c r="GU18" s="1556"/>
      <c r="GV18" s="1556"/>
      <c r="GW18" s="1557"/>
    </row>
    <row r="19" spans="1:205" ht="24.6" customHeight="1">
      <c r="B19" s="1684" t="s">
        <v>3040</v>
      </c>
      <c r="C19" s="1685"/>
      <c r="D19" s="1685"/>
      <c r="E19" s="1685"/>
      <c r="F19" s="1685"/>
      <c r="G19" s="1685"/>
      <c r="H19" s="1685"/>
      <c r="I19" s="1685"/>
      <c r="J19" s="1685"/>
      <c r="K19" s="1686"/>
      <c r="L19" s="1660" t="s">
        <v>3506</v>
      </c>
      <c r="M19" s="1661"/>
      <c r="N19" s="1661"/>
      <c r="O19" s="1661"/>
      <c r="P19" s="1661"/>
      <c r="Q19" s="1661"/>
      <c r="R19" s="1661"/>
      <c r="S19" s="1661"/>
      <c r="T19" s="1661"/>
      <c r="U19" s="1661"/>
      <c r="V19" s="1661"/>
      <c r="W19" s="1661"/>
      <c r="X19" s="1661"/>
      <c r="Y19" s="1661"/>
      <c r="Z19" s="1661"/>
      <c r="AA19" s="1661"/>
      <c r="AB19" s="1661"/>
      <c r="AC19" s="1661"/>
      <c r="AD19" s="1661"/>
      <c r="AE19" s="1661"/>
      <c r="AF19" s="1661"/>
      <c r="AG19" s="1661"/>
      <c r="AH19" s="1661"/>
      <c r="AI19" s="1661"/>
      <c r="AJ19" s="1661"/>
      <c r="AK19" s="1661"/>
      <c r="AL19" s="1661"/>
      <c r="AM19" s="1661"/>
      <c r="AN19" s="1661"/>
      <c r="AO19" s="1661"/>
      <c r="AP19" s="1661"/>
      <c r="AQ19" s="1661"/>
      <c r="AR19" s="1661"/>
      <c r="AS19" s="1661"/>
      <c r="AT19" s="1661"/>
      <c r="AU19" s="1661"/>
      <c r="AV19" s="1661"/>
      <c r="AW19" s="1661"/>
      <c r="AX19" s="1661"/>
      <c r="AY19" s="1661"/>
      <c r="AZ19" s="1661"/>
      <c r="BA19" s="1661"/>
      <c r="BB19" s="1661"/>
      <c r="BC19" s="1661"/>
      <c r="BD19" s="1661"/>
      <c r="BE19" s="1661"/>
      <c r="BF19" s="1661"/>
      <c r="BG19" s="1661"/>
      <c r="BH19" s="1661"/>
      <c r="BI19" s="1661"/>
      <c r="BJ19" s="1661"/>
      <c r="BK19" s="1661"/>
      <c r="BL19" s="1661"/>
      <c r="BM19" s="1661"/>
      <c r="BN19" s="1661"/>
      <c r="BO19" s="1661"/>
      <c r="BP19" s="1661"/>
      <c r="BQ19" s="1661"/>
      <c r="BR19" s="1661"/>
      <c r="BS19" s="1661"/>
      <c r="BT19" s="1661"/>
      <c r="BU19" s="1661"/>
      <c r="BV19" s="1661"/>
      <c r="BW19" s="1572" t="s">
        <v>2306</v>
      </c>
      <c r="BX19" s="1573"/>
      <c r="BY19" s="1573"/>
      <c r="BZ19" s="1573"/>
      <c r="CA19" s="1573"/>
      <c r="CB19" s="1573"/>
      <c r="CC19" s="1573"/>
      <c r="CD19" s="1574"/>
      <c r="CE19" s="1509" t="str">
        <f>MID(SUVAHAVUJ!AF188,1,1)</f>
        <v xml:space="preserve"> </v>
      </c>
      <c r="CF19" s="1509"/>
      <c r="CG19" s="1509"/>
      <c r="CH19" s="1509"/>
      <c r="CI19" s="1509"/>
      <c r="CJ19" s="1509" t="str">
        <f>MID(SUVAHAVUJ!AF188,2,1)</f>
        <v xml:space="preserve"> </v>
      </c>
      <c r="CK19" s="1509"/>
      <c r="CL19" s="1509"/>
      <c r="CM19" s="1509"/>
      <c r="CN19" s="1509"/>
      <c r="CO19" s="1509"/>
      <c r="CP19" s="1509" t="str">
        <f>MID(SUVAHAVUJ!AF188,3,1)</f>
        <v xml:space="preserve"> </v>
      </c>
      <c r="CQ19" s="1509"/>
      <c r="CR19" s="1509"/>
      <c r="CS19" s="1509"/>
      <c r="CT19" s="1509"/>
      <c r="CU19" s="1509" t="str">
        <f>MID(SUVAHAVUJ!AF188,4,1)</f>
        <v xml:space="preserve"> </v>
      </c>
      <c r="CV19" s="1509"/>
      <c r="CW19" s="1509"/>
      <c r="CX19" s="1509"/>
      <c r="CY19" s="1509"/>
      <c r="CZ19" s="1509"/>
      <c r="DA19" s="1509" t="str">
        <f>MID(SUVAHAVUJ!AF188,5,1)</f>
        <v xml:space="preserve"> </v>
      </c>
      <c r="DB19" s="1509"/>
      <c r="DC19" s="1509"/>
      <c r="DD19" s="1509"/>
      <c r="DE19" s="1509"/>
      <c r="DF19" s="1509" t="str">
        <f>MID(SUVAHAVUJ!AF188,6,1)</f>
        <v xml:space="preserve"> </v>
      </c>
      <c r="DG19" s="1509"/>
      <c r="DH19" s="1509"/>
      <c r="DI19" s="1509"/>
      <c r="DJ19" s="1509"/>
      <c r="DK19" s="1509"/>
      <c r="DL19" s="1509" t="str">
        <f>MID(SUVAHAVUJ!AF188,7,1)</f>
        <v xml:space="preserve"> </v>
      </c>
      <c r="DM19" s="1509"/>
      <c r="DN19" s="1509"/>
      <c r="DO19" s="1509"/>
      <c r="DP19" s="1509"/>
      <c r="DQ19" s="1509"/>
      <c r="DR19" s="1509" t="str">
        <f>MID(SUVAHAVUJ!AF188,8,1)</f>
        <v xml:space="preserve"> </v>
      </c>
      <c r="DS19" s="1509"/>
      <c r="DT19" s="1509"/>
      <c r="DU19" s="1509"/>
      <c r="DV19" s="1509"/>
      <c r="DW19" s="1558" t="str">
        <f>MID(SUVAHAVUJ!AF188,9,1)</f>
        <v xml:space="preserve"> </v>
      </c>
      <c r="DX19" s="1558"/>
      <c r="DY19" s="1558"/>
      <c r="DZ19" s="1558"/>
      <c r="EA19" s="1558"/>
      <c r="EB19" s="1558"/>
      <c r="EC19" s="1558" t="str">
        <f>MID(SUVAHAVUJ!AF188,10,1)</f>
        <v xml:space="preserve"> </v>
      </c>
      <c r="ED19" s="1558"/>
      <c r="EE19" s="1558"/>
      <c r="EF19" s="1558"/>
      <c r="EG19" s="1558"/>
      <c r="EH19" s="1509" t="str">
        <f>MID(SUVAHAVUJ!AF188,11,1)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MID(SUVAHAVUJ!AG188,1,1)</f>
        <v xml:space="preserve"> </v>
      </c>
      <c r="EQ19" s="1509"/>
      <c r="ER19" s="1509"/>
      <c r="ES19" s="1509"/>
      <c r="ET19" s="1509"/>
      <c r="EU19" s="1509"/>
      <c r="EV19" s="1509" t="str">
        <f>MID(SUVAHAVUJ!AG188,2,1)</f>
        <v xml:space="preserve"> </v>
      </c>
      <c r="EW19" s="1509"/>
      <c r="EX19" s="1509"/>
      <c r="EY19" s="1509"/>
      <c r="EZ19" s="1509"/>
      <c r="FA19" s="1509" t="str">
        <f>MID(SUVAHAVUJ!AG188,3,1)</f>
        <v xml:space="preserve"> </v>
      </c>
      <c r="FB19" s="1509"/>
      <c r="FC19" s="1509"/>
      <c r="FD19" s="1509"/>
      <c r="FE19" s="1509"/>
      <c r="FF19" s="1509"/>
      <c r="FG19" s="1509" t="str">
        <f>MID(SUVAHAVUJ!AG188,4,1)</f>
        <v xml:space="preserve"> </v>
      </c>
      <c r="FH19" s="1509"/>
      <c r="FI19" s="1509"/>
      <c r="FJ19" s="1509"/>
      <c r="FK19" s="1509"/>
      <c r="FL19" s="1516" t="str">
        <f>MID(SUVAHAVUJ!AG188,5,1)</f>
        <v xml:space="preserve"> </v>
      </c>
      <c r="FM19" s="1516"/>
      <c r="FN19" s="1516"/>
      <c r="FO19" s="1516"/>
      <c r="FP19" s="1516"/>
      <c r="FQ19" s="1516"/>
      <c r="FR19" s="1516" t="str">
        <f>MID(SUVAHAVUJ!AG188,6,1)</f>
        <v xml:space="preserve"> </v>
      </c>
      <c r="FS19" s="1516"/>
      <c r="FT19" s="1516"/>
      <c r="FU19" s="1516"/>
      <c r="FV19" s="1516"/>
      <c r="FW19" s="1556" t="str">
        <f>MID(SUVAHAVUJ!AG188,7,1)</f>
        <v xml:space="preserve"> </v>
      </c>
      <c r="FX19" s="1556"/>
      <c r="FY19" s="1556"/>
      <c r="FZ19" s="1556"/>
      <c r="GA19" s="1556"/>
      <c r="GB19" s="1556"/>
      <c r="GC19" s="1556" t="str">
        <f>MID(SUVAHAVUJ!AG188,8,1)</f>
        <v xml:space="preserve"> </v>
      </c>
      <c r="GD19" s="1556"/>
      <c r="GE19" s="1556"/>
      <c r="GF19" s="1556"/>
      <c r="GG19" s="1556"/>
      <c r="GH19" s="1556" t="str">
        <f>MID(SUVAHAVUJ!AG188,9,1)</f>
        <v xml:space="preserve"> </v>
      </c>
      <c r="GI19" s="1556"/>
      <c r="GJ19" s="1556"/>
      <c r="GK19" s="1556"/>
      <c r="GL19" s="1556"/>
      <c r="GM19" s="1556"/>
      <c r="GN19" s="1556" t="str">
        <f>MID(SUVAHAVUJ!AG188,10,1)</f>
        <v xml:space="preserve"> </v>
      </c>
      <c r="GO19" s="1556"/>
      <c r="GP19" s="1556"/>
      <c r="GQ19" s="1556"/>
      <c r="GR19" s="1556"/>
      <c r="GS19" s="1556" t="str">
        <f>MID(SUVAHAVUJ!AG188,11,1)</f>
        <v>0</v>
      </c>
      <c r="GT19" s="1556"/>
      <c r="GU19" s="1556"/>
      <c r="GV19" s="1556"/>
      <c r="GW19" s="1557"/>
    </row>
    <row r="20" spans="1:205" ht="24.6" customHeight="1">
      <c r="B20" s="1687" t="s">
        <v>2500</v>
      </c>
      <c r="C20" s="1688"/>
      <c r="D20" s="1688"/>
      <c r="E20" s="1688"/>
      <c r="F20" s="1688"/>
      <c r="G20" s="1688"/>
      <c r="H20" s="1688"/>
      <c r="I20" s="1688"/>
      <c r="J20" s="1688"/>
      <c r="K20" s="1689"/>
      <c r="L20" s="1660" t="s">
        <v>3044</v>
      </c>
      <c r="M20" s="1661"/>
      <c r="N20" s="1661"/>
      <c r="O20" s="1661"/>
      <c r="P20" s="1661"/>
      <c r="Q20" s="1661"/>
      <c r="R20" s="1661"/>
      <c r="S20" s="1661"/>
      <c r="T20" s="1661"/>
      <c r="U20" s="1661"/>
      <c r="V20" s="1661"/>
      <c r="W20" s="1661"/>
      <c r="X20" s="1661"/>
      <c r="Y20" s="1661"/>
      <c r="Z20" s="1661"/>
      <c r="AA20" s="1661"/>
      <c r="AB20" s="1661"/>
      <c r="AC20" s="1661"/>
      <c r="AD20" s="1661"/>
      <c r="AE20" s="1661"/>
      <c r="AF20" s="1661"/>
      <c r="AG20" s="1661"/>
      <c r="AH20" s="1661"/>
      <c r="AI20" s="1661"/>
      <c r="AJ20" s="1661"/>
      <c r="AK20" s="1661"/>
      <c r="AL20" s="1661"/>
      <c r="AM20" s="1661"/>
      <c r="AN20" s="1661"/>
      <c r="AO20" s="1661"/>
      <c r="AP20" s="1661"/>
      <c r="AQ20" s="1661"/>
      <c r="AR20" s="1661"/>
      <c r="AS20" s="1661"/>
      <c r="AT20" s="1661"/>
      <c r="AU20" s="1661"/>
      <c r="AV20" s="1661"/>
      <c r="AW20" s="1661"/>
      <c r="AX20" s="1661"/>
      <c r="AY20" s="1661"/>
      <c r="AZ20" s="1661"/>
      <c r="BA20" s="1661"/>
      <c r="BB20" s="1661"/>
      <c r="BC20" s="1661"/>
      <c r="BD20" s="1661"/>
      <c r="BE20" s="1661"/>
      <c r="BF20" s="1661"/>
      <c r="BG20" s="1661"/>
      <c r="BH20" s="1661"/>
      <c r="BI20" s="1661"/>
      <c r="BJ20" s="1661"/>
      <c r="BK20" s="1661"/>
      <c r="BL20" s="1661"/>
      <c r="BM20" s="1661"/>
      <c r="BN20" s="1661"/>
      <c r="BO20" s="1661"/>
      <c r="BP20" s="1661"/>
      <c r="BQ20" s="1661"/>
      <c r="BR20" s="1661"/>
      <c r="BS20" s="1661"/>
      <c r="BT20" s="1661"/>
      <c r="BU20" s="1661"/>
      <c r="BV20" s="1661"/>
      <c r="BW20" s="1572" t="s">
        <v>285</v>
      </c>
      <c r="BX20" s="1573"/>
      <c r="BY20" s="1573"/>
      <c r="BZ20" s="1573"/>
      <c r="CA20" s="1573"/>
      <c r="CB20" s="1573"/>
      <c r="CC20" s="1573"/>
      <c r="CD20" s="1574"/>
      <c r="CE20" s="1509" t="str">
        <f>MID(SUVAHAVUJ!AF189,1,1)</f>
        <v xml:space="preserve"> </v>
      </c>
      <c r="CF20" s="1509"/>
      <c r="CG20" s="1509"/>
      <c r="CH20" s="1509"/>
      <c r="CI20" s="1509"/>
      <c r="CJ20" s="1509" t="str">
        <f>MID(SUVAHAVUJ!AF189,2,1)</f>
        <v xml:space="preserve"> </v>
      </c>
      <c r="CK20" s="1509"/>
      <c r="CL20" s="1509"/>
      <c r="CM20" s="1509"/>
      <c r="CN20" s="1509"/>
      <c r="CO20" s="1509"/>
      <c r="CP20" s="1509" t="str">
        <f>MID(SUVAHAVUJ!AF189,3,1)</f>
        <v xml:space="preserve"> </v>
      </c>
      <c r="CQ20" s="1509"/>
      <c r="CR20" s="1509"/>
      <c r="CS20" s="1509"/>
      <c r="CT20" s="1509"/>
      <c r="CU20" s="1509" t="str">
        <f>MID(SUVAHAVUJ!AF189,4,1)</f>
        <v xml:space="preserve"> </v>
      </c>
      <c r="CV20" s="1509"/>
      <c r="CW20" s="1509"/>
      <c r="CX20" s="1509"/>
      <c r="CY20" s="1509"/>
      <c r="CZ20" s="1509"/>
      <c r="DA20" s="1509" t="str">
        <f>MID(SUVAHAVUJ!AF189,5,1)</f>
        <v xml:space="preserve"> </v>
      </c>
      <c r="DB20" s="1509"/>
      <c r="DC20" s="1509"/>
      <c r="DD20" s="1509"/>
      <c r="DE20" s="1509"/>
      <c r="DF20" s="1509" t="str">
        <f>MID(SUVAHAVUJ!AF189,6,1)</f>
        <v xml:space="preserve"> </v>
      </c>
      <c r="DG20" s="1509"/>
      <c r="DH20" s="1509"/>
      <c r="DI20" s="1509"/>
      <c r="DJ20" s="1509"/>
      <c r="DK20" s="1509"/>
      <c r="DL20" s="1509" t="str">
        <f>MID(SUVAHAVUJ!AF189,7,1)</f>
        <v xml:space="preserve"> </v>
      </c>
      <c r="DM20" s="1509"/>
      <c r="DN20" s="1509"/>
      <c r="DO20" s="1509"/>
      <c r="DP20" s="1509"/>
      <c r="DQ20" s="1509"/>
      <c r="DR20" s="1509" t="str">
        <f>MID(SUVAHAVUJ!AF189,8,1)</f>
        <v xml:space="preserve"> </v>
      </c>
      <c r="DS20" s="1509"/>
      <c r="DT20" s="1509"/>
      <c r="DU20" s="1509"/>
      <c r="DV20" s="1509"/>
      <c r="DW20" s="1558" t="str">
        <f>MID(SUVAHAVUJ!AF189,9,1)</f>
        <v xml:space="preserve"> </v>
      </c>
      <c r="DX20" s="1558"/>
      <c r="DY20" s="1558"/>
      <c r="DZ20" s="1558"/>
      <c r="EA20" s="1558"/>
      <c r="EB20" s="1558"/>
      <c r="EC20" s="1558" t="str">
        <f>MID(SUVAHAVUJ!AF189,10,1)</f>
        <v xml:space="preserve"> </v>
      </c>
      <c r="ED20" s="1558"/>
      <c r="EE20" s="1558"/>
      <c r="EF20" s="1558"/>
      <c r="EG20" s="1558"/>
      <c r="EH20" s="1509" t="str">
        <f>MID(SUVAHAVUJ!AF189,11,1)</f>
        <v>0</v>
      </c>
      <c r="EI20" s="1509"/>
      <c r="EJ20" s="1509"/>
      <c r="EK20" s="1509"/>
      <c r="EL20" s="1509"/>
      <c r="EM20" s="1525"/>
      <c r="EN20" s="711"/>
      <c r="EO20" s="708"/>
      <c r="EP20" s="1509" t="str">
        <f>MID(SUVAHAVUJ!AG189,1,1)</f>
        <v xml:space="preserve"> </v>
      </c>
      <c r="EQ20" s="1509"/>
      <c r="ER20" s="1509"/>
      <c r="ES20" s="1509"/>
      <c r="ET20" s="1509"/>
      <c r="EU20" s="1509"/>
      <c r="EV20" s="1509" t="str">
        <f>MID(SUVAHAVUJ!AG189,2,1)</f>
        <v xml:space="preserve"> </v>
      </c>
      <c r="EW20" s="1509"/>
      <c r="EX20" s="1509"/>
      <c r="EY20" s="1509"/>
      <c r="EZ20" s="1509"/>
      <c r="FA20" s="1509" t="str">
        <f>MID(SUVAHAVUJ!AG189,3,1)</f>
        <v xml:space="preserve"> </v>
      </c>
      <c r="FB20" s="1509"/>
      <c r="FC20" s="1509"/>
      <c r="FD20" s="1509"/>
      <c r="FE20" s="1509"/>
      <c r="FF20" s="1509"/>
      <c r="FG20" s="1509" t="str">
        <f>MID(SUVAHAVUJ!AG189,4,1)</f>
        <v xml:space="preserve"> </v>
      </c>
      <c r="FH20" s="1509"/>
      <c r="FI20" s="1509"/>
      <c r="FJ20" s="1509"/>
      <c r="FK20" s="1509"/>
      <c r="FL20" s="1516" t="str">
        <f>MID(SUVAHAVUJ!AG189,5,1)</f>
        <v xml:space="preserve"> </v>
      </c>
      <c r="FM20" s="1516"/>
      <c r="FN20" s="1516"/>
      <c r="FO20" s="1516"/>
      <c r="FP20" s="1516"/>
      <c r="FQ20" s="1516"/>
      <c r="FR20" s="1516" t="str">
        <f>MID(SUVAHAVUJ!AG189,6,1)</f>
        <v xml:space="preserve"> </v>
      </c>
      <c r="FS20" s="1516"/>
      <c r="FT20" s="1516"/>
      <c r="FU20" s="1516"/>
      <c r="FV20" s="1516"/>
      <c r="FW20" s="1556" t="str">
        <f>MID(SUVAHAVUJ!AG189,7,1)</f>
        <v xml:space="preserve"> </v>
      </c>
      <c r="FX20" s="1556"/>
      <c r="FY20" s="1556"/>
      <c r="FZ20" s="1556"/>
      <c r="GA20" s="1556"/>
      <c r="GB20" s="1556"/>
      <c r="GC20" s="1556" t="str">
        <f>MID(SUVAHAVUJ!AG189,8,1)</f>
        <v xml:space="preserve"> </v>
      </c>
      <c r="GD20" s="1556"/>
      <c r="GE20" s="1556"/>
      <c r="GF20" s="1556"/>
      <c r="GG20" s="1556"/>
      <c r="GH20" s="1556" t="str">
        <f>MID(SUVAHAVUJ!AG189,9,1)</f>
        <v xml:space="preserve"> </v>
      </c>
      <c r="GI20" s="1556"/>
      <c r="GJ20" s="1556"/>
      <c r="GK20" s="1556"/>
      <c r="GL20" s="1556"/>
      <c r="GM20" s="1556"/>
      <c r="GN20" s="1556" t="str">
        <f>MID(SUVAHAVUJ!AG189,10,1)</f>
        <v xml:space="preserve"> </v>
      </c>
      <c r="GO20" s="1556"/>
      <c r="GP20" s="1556"/>
      <c r="GQ20" s="1556"/>
      <c r="GR20" s="1556"/>
      <c r="GS20" s="1556" t="str">
        <f>MID(SUVAHAVUJ!AG189,11,1)</f>
        <v>0</v>
      </c>
      <c r="GT20" s="1556"/>
      <c r="GU20" s="1556"/>
      <c r="GV20" s="1556"/>
      <c r="GW20" s="1557"/>
    </row>
    <row r="21" spans="1:205" ht="24.6" customHeight="1">
      <c r="B21" s="1684" t="s">
        <v>3047</v>
      </c>
      <c r="C21" s="1685"/>
      <c r="D21" s="1685"/>
      <c r="E21" s="1685"/>
      <c r="F21" s="1685"/>
      <c r="G21" s="1685"/>
      <c r="H21" s="1685"/>
      <c r="I21" s="1685"/>
      <c r="J21" s="1685"/>
      <c r="K21" s="1686"/>
      <c r="L21" s="1660" t="s">
        <v>2475</v>
      </c>
      <c r="M21" s="1661"/>
      <c r="N21" s="1661"/>
      <c r="O21" s="1661"/>
      <c r="P21" s="1661"/>
      <c r="Q21" s="1661"/>
      <c r="R21" s="1661"/>
      <c r="S21" s="1661"/>
      <c r="T21" s="1661"/>
      <c r="U21" s="1661"/>
      <c r="V21" s="1661"/>
      <c r="W21" s="1661"/>
      <c r="X21" s="1661"/>
      <c r="Y21" s="1661"/>
      <c r="Z21" s="1661"/>
      <c r="AA21" s="1661"/>
      <c r="AB21" s="1661"/>
      <c r="AC21" s="1661"/>
      <c r="AD21" s="1661"/>
      <c r="AE21" s="1661"/>
      <c r="AF21" s="1661"/>
      <c r="AG21" s="1661"/>
      <c r="AH21" s="1661"/>
      <c r="AI21" s="1661"/>
      <c r="AJ21" s="1661"/>
      <c r="AK21" s="1661"/>
      <c r="AL21" s="1661"/>
      <c r="AM21" s="1661"/>
      <c r="AN21" s="1661"/>
      <c r="AO21" s="1661"/>
      <c r="AP21" s="1661"/>
      <c r="AQ21" s="1661"/>
      <c r="AR21" s="1661"/>
      <c r="AS21" s="1661"/>
      <c r="AT21" s="1661"/>
      <c r="AU21" s="1661"/>
      <c r="AV21" s="1661"/>
      <c r="AW21" s="1661"/>
      <c r="AX21" s="1661"/>
      <c r="AY21" s="1661"/>
      <c r="AZ21" s="1661"/>
      <c r="BA21" s="1661"/>
      <c r="BB21" s="1661"/>
      <c r="BC21" s="1661"/>
      <c r="BD21" s="1661"/>
      <c r="BE21" s="1661"/>
      <c r="BF21" s="1661"/>
      <c r="BG21" s="1661"/>
      <c r="BH21" s="1661"/>
      <c r="BI21" s="1661"/>
      <c r="BJ21" s="1661"/>
      <c r="BK21" s="1661"/>
      <c r="BL21" s="1661"/>
      <c r="BM21" s="1661"/>
      <c r="BN21" s="1661"/>
      <c r="BO21" s="1661"/>
      <c r="BP21" s="1661"/>
      <c r="BQ21" s="1661"/>
      <c r="BR21" s="1661"/>
      <c r="BS21" s="1661"/>
      <c r="BT21" s="1661"/>
      <c r="BU21" s="1661"/>
      <c r="BV21" s="1661"/>
      <c r="BW21" s="1572" t="s">
        <v>940</v>
      </c>
      <c r="BX21" s="1573"/>
      <c r="BY21" s="1573"/>
      <c r="BZ21" s="1573"/>
      <c r="CA21" s="1573"/>
      <c r="CB21" s="1573"/>
      <c r="CC21" s="1573"/>
      <c r="CD21" s="1574"/>
      <c r="CE21" s="1509" t="str">
        <f>MID(SUVAHAVUJ!AF190,1,1)</f>
        <v xml:space="preserve"> </v>
      </c>
      <c r="CF21" s="1509"/>
      <c r="CG21" s="1509"/>
      <c r="CH21" s="1509"/>
      <c r="CI21" s="1509"/>
      <c r="CJ21" s="1509" t="str">
        <f>MID(SUVAHAVUJ!AF190,2,1)</f>
        <v xml:space="preserve"> </v>
      </c>
      <c r="CK21" s="1509"/>
      <c r="CL21" s="1509"/>
      <c r="CM21" s="1509"/>
      <c r="CN21" s="1509"/>
      <c r="CO21" s="1509"/>
      <c r="CP21" s="1509" t="str">
        <f>MID(SUVAHAVUJ!AF190,3,1)</f>
        <v xml:space="preserve"> </v>
      </c>
      <c r="CQ21" s="1509"/>
      <c r="CR21" s="1509"/>
      <c r="CS21" s="1509"/>
      <c r="CT21" s="1509"/>
      <c r="CU21" s="1509" t="str">
        <f>MID(SUVAHAVUJ!AF190,4,1)</f>
        <v xml:space="preserve"> </v>
      </c>
      <c r="CV21" s="1509"/>
      <c r="CW21" s="1509"/>
      <c r="CX21" s="1509"/>
      <c r="CY21" s="1509"/>
      <c r="CZ21" s="1509"/>
      <c r="DA21" s="1509" t="str">
        <f>MID(SUVAHAVUJ!AF190,5,1)</f>
        <v xml:space="preserve"> </v>
      </c>
      <c r="DB21" s="1509"/>
      <c r="DC21" s="1509"/>
      <c r="DD21" s="1509"/>
      <c r="DE21" s="1509"/>
      <c r="DF21" s="1509" t="str">
        <f>MID(SUVAHAVUJ!AF190,6,1)</f>
        <v xml:space="preserve"> </v>
      </c>
      <c r="DG21" s="1509"/>
      <c r="DH21" s="1509"/>
      <c r="DI21" s="1509"/>
      <c r="DJ21" s="1509"/>
      <c r="DK21" s="1509"/>
      <c r="DL21" s="1509" t="str">
        <f>MID(SUVAHAVUJ!AF190,7,1)</f>
        <v xml:space="preserve"> </v>
      </c>
      <c r="DM21" s="1509"/>
      <c r="DN21" s="1509"/>
      <c r="DO21" s="1509"/>
      <c r="DP21" s="1509"/>
      <c r="DQ21" s="1509"/>
      <c r="DR21" s="1509" t="str">
        <f>MID(SUVAHAVUJ!AF190,8,1)</f>
        <v xml:space="preserve"> </v>
      </c>
      <c r="DS21" s="1509"/>
      <c r="DT21" s="1509"/>
      <c r="DU21" s="1509"/>
      <c r="DV21" s="1509"/>
      <c r="DW21" s="1558" t="str">
        <f>MID(SUVAHAVUJ!AF190,9,1)</f>
        <v xml:space="preserve"> </v>
      </c>
      <c r="DX21" s="1558"/>
      <c r="DY21" s="1558"/>
      <c r="DZ21" s="1558"/>
      <c r="EA21" s="1558"/>
      <c r="EB21" s="1558"/>
      <c r="EC21" s="1558" t="str">
        <f>MID(SUVAHAVUJ!AF190,10,1)</f>
        <v xml:space="preserve"> </v>
      </c>
      <c r="ED21" s="1558"/>
      <c r="EE21" s="1558"/>
      <c r="EF21" s="1558"/>
      <c r="EG21" s="1558"/>
      <c r="EH21" s="1509" t="str">
        <f>MID(SUVAHAVUJ!AF190,11,1)</f>
        <v>0</v>
      </c>
      <c r="EI21" s="1509"/>
      <c r="EJ21" s="1509"/>
      <c r="EK21" s="1509"/>
      <c r="EL21" s="1509"/>
      <c r="EM21" s="1525"/>
      <c r="EN21" s="711"/>
      <c r="EO21" s="708"/>
      <c r="EP21" s="1509" t="str">
        <f>MID(SUVAHAVUJ!AG190,1,1)</f>
        <v xml:space="preserve"> </v>
      </c>
      <c r="EQ21" s="1509"/>
      <c r="ER21" s="1509"/>
      <c r="ES21" s="1509"/>
      <c r="ET21" s="1509"/>
      <c r="EU21" s="1509"/>
      <c r="EV21" s="1509" t="str">
        <f>MID(SUVAHAVUJ!AG190,2,1)</f>
        <v xml:space="preserve"> </v>
      </c>
      <c r="EW21" s="1509"/>
      <c r="EX21" s="1509"/>
      <c r="EY21" s="1509"/>
      <c r="EZ21" s="1509"/>
      <c r="FA21" s="1509" t="str">
        <f>MID(SUVAHAVUJ!AG190,3,1)</f>
        <v xml:space="preserve"> </v>
      </c>
      <c r="FB21" s="1509"/>
      <c r="FC21" s="1509"/>
      <c r="FD21" s="1509"/>
      <c r="FE21" s="1509"/>
      <c r="FF21" s="1509"/>
      <c r="FG21" s="1509" t="str">
        <f>MID(SUVAHAVUJ!AG190,4,1)</f>
        <v xml:space="preserve"> </v>
      </c>
      <c r="FH21" s="1509"/>
      <c r="FI21" s="1509"/>
      <c r="FJ21" s="1509"/>
      <c r="FK21" s="1509"/>
      <c r="FL21" s="1516" t="str">
        <f>MID(SUVAHAVUJ!AG190,5,1)</f>
        <v xml:space="preserve"> </v>
      </c>
      <c r="FM21" s="1516"/>
      <c r="FN21" s="1516"/>
      <c r="FO21" s="1516"/>
      <c r="FP21" s="1516"/>
      <c r="FQ21" s="1516"/>
      <c r="FR21" s="1516" t="str">
        <f>MID(SUVAHAVUJ!AG190,6,1)</f>
        <v xml:space="preserve"> </v>
      </c>
      <c r="FS21" s="1516"/>
      <c r="FT21" s="1516"/>
      <c r="FU21" s="1516"/>
      <c r="FV21" s="1516"/>
      <c r="FW21" s="1556" t="str">
        <f>MID(SUVAHAVUJ!AG190,7,1)</f>
        <v xml:space="preserve"> </v>
      </c>
      <c r="FX21" s="1556"/>
      <c r="FY21" s="1556"/>
      <c r="FZ21" s="1556"/>
      <c r="GA21" s="1556"/>
      <c r="GB21" s="1556"/>
      <c r="GC21" s="1556" t="str">
        <f>MID(SUVAHAVUJ!AG190,8,1)</f>
        <v xml:space="preserve"> </v>
      </c>
      <c r="GD21" s="1556"/>
      <c r="GE21" s="1556"/>
      <c r="GF21" s="1556"/>
      <c r="GG21" s="1556"/>
      <c r="GH21" s="1556" t="str">
        <f>MID(SUVAHAVUJ!AG190,9,1)</f>
        <v xml:space="preserve"> </v>
      </c>
      <c r="GI21" s="1556"/>
      <c r="GJ21" s="1556"/>
      <c r="GK21" s="1556"/>
      <c r="GL21" s="1556"/>
      <c r="GM21" s="1556"/>
      <c r="GN21" s="1556" t="str">
        <f>MID(SUVAHAVUJ!AG190,10,1)</f>
        <v xml:space="preserve"> </v>
      </c>
      <c r="GO21" s="1556"/>
      <c r="GP21" s="1556"/>
      <c r="GQ21" s="1556"/>
      <c r="GR21" s="1556"/>
      <c r="GS21" s="1556" t="str">
        <f>MID(SUVAHAVUJ!AG190,11,1)</f>
        <v>0</v>
      </c>
      <c r="GT21" s="1556"/>
      <c r="GU21" s="1556"/>
      <c r="GV21" s="1556"/>
      <c r="GW21" s="1557"/>
    </row>
    <row r="22" spans="1:205" ht="24.6" customHeight="1">
      <c r="B22" s="1684" t="s">
        <v>3050</v>
      </c>
      <c r="C22" s="1685"/>
      <c r="D22" s="1685"/>
      <c r="E22" s="1685"/>
      <c r="F22" s="1685"/>
      <c r="G22" s="1685"/>
      <c r="H22" s="1685"/>
      <c r="I22" s="1685"/>
      <c r="J22" s="1685"/>
      <c r="K22" s="1686"/>
      <c r="L22" s="1660" t="s">
        <v>3507</v>
      </c>
      <c r="M22" s="1661"/>
      <c r="N22" s="1661"/>
      <c r="O22" s="1661"/>
      <c r="P22" s="1661"/>
      <c r="Q22" s="1661"/>
      <c r="R22" s="1661"/>
      <c r="S22" s="1661"/>
      <c r="T22" s="1661"/>
      <c r="U22" s="1661"/>
      <c r="V22" s="1661"/>
      <c r="W22" s="1661"/>
      <c r="X22" s="1661"/>
      <c r="Y22" s="1661"/>
      <c r="Z22" s="1661"/>
      <c r="AA22" s="1661"/>
      <c r="AB22" s="1661"/>
      <c r="AC22" s="1661"/>
      <c r="AD22" s="1661"/>
      <c r="AE22" s="1661"/>
      <c r="AF22" s="1661"/>
      <c r="AG22" s="1661"/>
      <c r="AH22" s="1661"/>
      <c r="AI22" s="1661"/>
      <c r="AJ22" s="1661"/>
      <c r="AK22" s="1661"/>
      <c r="AL22" s="1661"/>
      <c r="AM22" s="1661"/>
      <c r="AN22" s="1661"/>
      <c r="AO22" s="1661"/>
      <c r="AP22" s="1661"/>
      <c r="AQ22" s="1661"/>
      <c r="AR22" s="1661"/>
      <c r="AS22" s="1661"/>
      <c r="AT22" s="1661"/>
      <c r="AU22" s="1661"/>
      <c r="AV22" s="1661"/>
      <c r="AW22" s="1661"/>
      <c r="AX22" s="1661"/>
      <c r="AY22" s="1661"/>
      <c r="AZ22" s="1661"/>
      <c r="BA22" s="1661"/>
      <c r="BB22" s="1661"/>
      <c r="BC22" s="1661"/>
      <c r="BD22" s="1661"/>
      <c r="BE22" s="1661"/>
      <c r="BF22" s="1661"/>
      <c r="BG22" s="1661"/>
      <c r="BH22" s="1661"/>
      <c r="BI22" s="1661"/>
      <c r="BJ22" s="1661"/>
      <c r="BK22" s="1661"/>
      <c r="BL22" s="1661"/>
      <c r="BM22" s="1661"/>
      <c r="BN22" s="1661"/>
      <c r="BO22" s="1661"/>
      <c r="BP22" s="1661"/>
      <c r="BQ22" s="1661"/>
      <c r="BR22" s="1661"/>
      <c r="BS22" s="1661"/>
      <c r="BT22" s="1661"/>
      <c r="BU22" s="1661"/>
      <c r="BV22" s="1661"/>
      <c r="BW22" s="1572" t="s">
        <v>942</v>
      </c>
      <c r="BX22" s="1573"/>
      <c r="BY22" s="1573"/>
      <c r="BZ22" s="1573"/>
      <c r="CA22" s="1573"/>
      <c r="CB22" s="1573"/>
      <c r="CC22" s="1573"/>
      <c r="CD22" s="1574"/>
      <c r="CE22" s="1509" t="str">
        <f>MID(SUVAHAVUJ!AF191,1,1)</f>
        <v xml:space="preserve"> </v>
      </c>
      <c r="CF22" s="1509"/>
      <c r="CG22" s="1509"/>
      <c r="CH22" s="1509"/>
      <c r="CI22" s="1509"/>
      <c r="CJ22" s="1509" t="str">
        <f>MID(SUVAHAVUJ!AF191,2,1)</f>
        <v xml:space="preserve"> </v>
      </c>
      <c r="CK22" s="1509"/>
      <c r="CL22" s="1509"/>
      <c r="CM22" s="1509"/>
      <c r="CN22" s="1509"/>
      <c r="CO22" s="1509"/>
      <c r="CP22" s="1509" t="str">
        <f>MID(SUVAHAVUJ!AF191,3,1)</f>
        <v xml:space="preserve"> </v>
      </c>
      <c r="CQ22" s="1509"/>
      <c r="CR22" s="1509"/>
      <c r="CS22" s="1509"/>
      <c r="CT22" s="1509"/>
      <c r="CU22" s="1509" t="str">
        <f>MID(SUVAHAVUJ!AF191,4,1)</f>
        <v xml:space="preserve"> </v>
      </c>
      <c r="CV22" s="1509"/>
      <c r="CW22" s="1509"/>
      <c r="CX22" s="1509"/>
      <c r="CY22" s="1509"/>
      <c r="CZ22" s="1509"/>
      <c r="DA22" s="1509" t="str">
        <f>MID(SUVAHAVUJ!AF191,5,1)</f>
        <v xml:space="preserve"> </v>
      </c>
      <c r="DB22" s="1509"/>
      <c r="DC22" s="1509"/>
      <c r="DD22" s="1509"/>
      <c r="DE22" s="1509"/>
      <c r="DF22" s="1509" t="str">
        <f>MID(SUVAHAVUJ!AF191,6,1)</f>
        <v xml:space="preserve"> </v>
      </c>
      <c r="DG22" s="1509"/>
      <c r="DH22" s="1509"/>
      <c r="DI22" s="1509"/>
      <c r="DJ22" s="1509"/>
      <c r="DK22" s="1509"/>
      <c r="DL22" s="1509" t="str">
        <f>MID(SUVAHAVUJ!AF191,7,1)</f>
        <v xml:space="preserve"> </v>
      </c>
      <c r="DM22" s="1509"/>
      <c r="DN22" s="1509"/>
      <c r="DO22" s="1509"/>
      <c r="DP22" s="1509"/>
      <c r="DQ22" s="1509"/>
      <c r="DR22" s="1509" t="str">
        <f>MID(SUVAHAVUJ!AF191,8,1)</f>
        <v xml:space="preserve"> </v>
      </c>
      <c r="DS22" s="1509"/>
      <c r="DT22" s="1509"/>
      <c r="DU22" s="1509"/>
      <c r="DV22" s="1509"/>
      <c r="DW22" s="1558" t="str">
        <f>MID(SUVAHAVUJ!AF191,9,1)</f>
        <v xml:space="preserve"> </v>
      </c>
      <c r="DX22" s="1558"/>
      <c r="DY22" s="1558"/>
      <c r="DZ22" s="1558"/>
      <c r="EA22" s="1558"/>
      <c r="EB22" s="1558"/>
      <c r="EC22" s="1558" t="str">
        <f>MID(SUVAHAVUJ!AF191,10,1)</f>
        <v xml:space="preserve"> </v>
      </c>
      <c r="ED22" s="1558"/>
      <c r="EE22" s="1558"/>
      <c r="EF22" s="1558"/>
      <c r="EG22" s="1558"/>
      <c r="EH22" s="1509" t="str">
        <f>MID(SUVAHAVUJ!AF191,11,1)</f>
        <v>0</v>
      </c>
      <c r="EI22" s="1509"/>
      <c r="EJ22" s="1509"/>
      <c r="EK22" s="1509"/>
      <c r="EL22" s="1509"/>
      <c r="EM22" s="1525"/>
      <c r="EN22" s="711"/>
      <c r="EO22" s="708"/>
      <c r="EP22" s="1509" t="str">
        <f>MID(SUVAHAVUJ!AG191,1,1)</f>
        <v xml:space="preserve"> </v>
      </c>
      <c r="EQ22" s="1509"/>
      <c r="ER22" s="1509"/>
      <c r="ES22" s="1509"/>
      <c r="ET22" s="1509"/>
      <c r="EU22" s="1509"/>
      <c r="EV22" s="1509" t="str">
        <f>MID(SUVAHAVUJ!AG191,2,1)</f>
        <v xml:space="preserve"> </v>
      </c>
      <c r="EW22" s="1509"/>
      <c r="EX22" s="1509"/>
      <c r="EY22" s="1509"/>
      <c r="EZ22" s="1509"/>
      <c r="FA22" s="1509" t="str">
        <f>MID(SUVAHAVUJ!AG191,3,1)</f>
        <v xml:space="preserve"> </v>
      </c>
      <c r="FB22" s="1509"/>
      <c r="FC22" s="1509"/>
      <c r="FD22" s="1509"/>
      <c r="FE22" s="1509"/>
      <c r="FF22" s="1509"/>
      <c r="FG22" s="1509" t="str">
        <f>MID(SUVAHAVUJ!AG191,4,1)</f>
        <v xml:space="preserve"> </v>
      </c>
      <c r="FH22" s="1509"/>
      <c r="FI22" s="1509"/>
      <c r="FJ22" s="1509"/>
      <c r="FK22" s="1509"/>
      <c r="FL22" s="1516" t="str">
        <f>MID(SUVAHAVUJ!AG191,5,1)</f>
        <v xml:space="preserve"> </v>
      </c>
      <c r="FM22" s="1516"/>
      <c r="FN22" s="1516"/>
      <c r="FO22" s="1516"/>
      <c r="FP22" s="1516"/>
      <c r="FQ22" s="1516"/>
      <c r="FR22" s="1516" t="str">
        <f>MID(SUVAHAVUJ!AG191,6,1)</f>
        <v xml:space="preserve"> </v>
      </c>
      <c r="FS22" s="1516"/>
      <c r="FT22" s="1516"/>
      <c r="FU22" s="1516"/>
      <c r="FV22" s="1516"/>
      <c r="FW22" s="1556" t="str">
        <f>MID(SUVAHAVUJ!AG191,7,1)</f>
        <v xml:space="preserve"> </v>
      </c>
      <c r="FX22" s="1556"/>
      <c r="FY22" s="1556"/>
      <c r="FZ22" s="1556"/>
      <c r="GA22" s="1556"/>
      <c r="GB22" s="1556"/>
      <c r="GC22" s="1556" t="str">
        <f>MID(SUVAHAVUJ!AG191,8,1)</f>
        <v xml:space="preserve"> </v>
      </c>
      <c r="GD22" s="1556"/>
      <c r="GE22" s="1556"/>
      <c r="GF22" s="1556"/>
      <c r="GG22" s="1556"/>
      <c r="GH22" s="1556" t="str">
        <f>MID(SUVAHAVUJ!AG191,9,1)</f>
        <v xml:space="preserve"> </v>
      </c>
      <c r="GI22" s="1556"/>
      <c r="GJ22" s="1556"/>
      <c r="GK22" s="1556"/>
      <c r="GL22" s="1556"/>
      <c r="GM22" s="1556"/>
      <c r="GN22" s="1556" t="str">
        <f>MID(SUVAHAVUJ!AG191,10,1)</f>
        <v xml:space="preserve"> </v>
      </c>
      <c r="GO22" s="1556"/>
      <c r="GP22" s="1556"/>
      <c r="GQ22" s="1556"/>
      <c r="GR22" s="1556"/>
      <c r="GS22" s="1556" t="str">
        <f>MID(SUVAHAVUJ!AG191,11,1)</f>
        <v>0</v>
      </c>
      <c r="GT22" s="1556"/>
      <c r="GU22" s="1556"/>
      <c r="GV22" s="1556"/>
      <c r="GW22" s="1557"/>
    </row>
    <row r="23" spans="1:205" ht="24.6" customHeight="1">
      <c r="B23" s="1684" t="s">
        <v>3054</v>
      </c>
      <c r="C23" s="1685"/>
      <c r="D23" s="1685"/>
      <c r="E23" s="1685"/>
      <c r="F23" s="1685"/>
      <c r="G23" s="1685"/>
      <c r="H23" s="1685"/>
      <c r="I23" s="1685"/>
      <c r="J23" s="1685"/>
      <c r="K23" s="1686"/>
      <c r="L23" s="1660" t="s">
        <v>3055</v>
      </c>
      <c r="M23" s="1661"/>
      <c r="N23" s="1661"/>
      <c r="O23" s="1661"/>
      <c r="P23" s="1661"/>
      <c r="Q23" s="1661"/>
      <c r="R23" s="1661"/>
      <c r="S23" s="1661"/>
      <c r="T23" s="1661"/>
      <c r="U23" s="1661"/>
      <c r="V23" s="1661"/>
      <c r="W23" s="1661"/>
      <c r="X23" s="1661"/>
      <c r="Y23" s="1661"/>
      <c r="Z23" s="1661"/>
      <c r="AA23" s="1661"/>
      <c r="AB23" s="1661"/>
      <c r="AC23" s="1661"/>
      <c r="AD23" s="1661"/>
      <c r="AE23" s="1661"/>
      <c r="AF23" s="1661"/>
      <c r="AG23" s="1661"/>
      <c r="AH23" s="1661"/>
      <c r="AI23" s="1661"/>
      <c r="AJ23" s="1661"/>
      <c r="AK23" s="1661"/>
      <c r="AL23" s="1661"/>
      <c r="AM23" s="1661"/>
      <c r="AN23" s="1661"/>
      <c r="AO23" s="1661"/>
      <c r="AP23" s="1661"/>
      <c r="AQ23" s="1661"/>
      <c r="AR23" s="1661"/>
      <c r="AS23" s="1661"/>
      <c r="AT23" s="1661"/>
      <c r="AU23" s="1661"/>
      <c r="AV23" s="1661"/>
      <c r="AW23" s="1661"/>
      <c r="AX23" s="1661"/>
      <c r="AY23" s="1661"/>
      <c r="AZ23" s="1661"/>
      <c r="BA23" s="1661"/>
      <c r="BB23" s="1661"/>
      <c r="BC23" s="1661"/>
      <c r="BD23" s="1661"/>
      <c r="BE23" s="1661"/>
      <c r="BF23" s="1661"/>
      <c r="BG23" s="1661"/>
      <c r="BH23" s="1661"/>
      <c r="BI23" s="1661"/>
      <c r="BJ23" s="1661"/>
      <c r="BK23" s="1661"/>
      <c r="BL23" s="1661"/>
      <c r="BM23" s="1661"/>
      <c r="BN23" s="1661"/>
      <c r="BO23" s="1661"/>
      <c r="BP23" s="1661"/>
      <c r="BQ23" s="1661"/>
      <c r="BR23" s="1661"/>
      <c r="BS23" s="1661"/>
      <c r="BT23" s="1661"/>
      <c r="BU23" s="1661"/>
      <c r="BV23" s="1661"/>
      <c r="BW23" s="1572" t="s">
        <v>2305</v>
      </c>
      <c r="BX23" s="1573"/>
      <c r="BY23" s="1573"/>
      <c r="BZ23" s="1573"/>
      <c r="CA23" s="1573"/>
      <c r="CB23" s="1573"/>
      <c r="CC23" s="1573"/>
      <c r="CD23" s="1574"/>
      <c r="CE23" s="1509" t="str">
        <f>MID(SUVAHAVUJ!AF192,1,1)</f>
        <v xml:space="preserve"> </v>
      </c>
      <c r="CF23" s="1509"/>
      <c r="CG23" s="1509"/>
      <c r="CH23" s="1509"/>
      <c r="CI23" s="1509"/>
      <c r="CJ23" s="1509" t="str">
        <f>MID(SUVAHAVUJ!AF192,2,1)</f>
        <v xml:space="preserve"> </v>
      </c>
      <c r="CK23" s="1509"/>
      <c r="CL23" s="1509"/>
      <c r="CM23" s="1509"/>
      <c r="CN23" s="1509"/>
      <c r="CO23" s="1509"/>
      <c r="CP23" s="1509" t="str">
        <f>MID(SUVAHAVUJ!AF192,3,1)</f>
        <v xml:space="preserve"> </v>
      </c>
      <c r="CQ23" s="1509"/>
      <c r="CR23" s="1509"/>
      <c r="CS23" s="1509"/>
      <c r="CT23" s="1509"/>
      <c r="CU23" s="1509" t="str">
        <f>MID(SUVAHAVUJ!AF192,4,1)</f>
        <v xml:space="preserve"> </v>
      </c>
      <c r="CV23" s="1509"/>
      <c r="CW23" s="1509"/>
      <c r="CX23" s="1509"/>
      <c r="CY23" s="1509"/>
      <c r="CZ23" s="1509"/>
      <c r="DA23" s="1509" t="str">
        <f>MID(SUVAHAVUJ!AF192,5,1)</f>
        <v xml:space="preserve"> </v>
      </c>
      <c r="DB23" s="1509"/>
      <c r="DC23" s="1509"/>
      <c r="DD23" s="1509"/>
      <c r="DE23" s="1509"/>
      <c r="DF23" s="1509" t="str">
        <f>MID(SUVAHAVUJ!AF192,6,1)</f>
        <v xml:space="preserve"> </v>
      </c>
      <c r="DG23" s="1509"/>
      <c r="DH23" s="1509"/>
      <c r="DI23" s="1509"/>
      <c r="DJ23" s="1509"/>
      <c r="DK23" s="1509"/>
      <c r="DL23" s="1509" t="str">
        <f>MID(SUVAHAVUJ!AF192,7,1)</f>
        <v xml:space="preserve"> </v>
      </c>
      <c r="DM23" s="1509"/>
      <c r="DN23" s="1509"/>
      <c r="DO23" s="1509"/>
      <c r="DP23" s="1509"/>
      <c r="DQ23" s="1509"/>
      <c r="DR23" s="1509" t="str">
        <f>MID(SUVAHAVUJ!AF192,8,1)</f>
        <v xml:space="preserve"> </v>
      </c>
      <c r="DS23" s="1509"/>
      <c r="DT23" s="1509"/>
      <c r="DU23" s="1509"/>
      <c r="DV23" s="1509"/>
      <c r="DW23" s="1558" t="str">
        <f>MID(SUVAHAVUJ!AF192,9,1)</f>
        <v xml:space="preserve"> </v>
      </c>
      <c r="DX23" s="1558"/>
      <c r="DY23" s="1558"/>
      <c r="DZ23" s="1558"/>
      <c r="EA23" s="1558"/>
      <c r="EB23" s="1558"/>
      <c r="EC23" s="1558" t="str">
        <f>MID(SUVAHAVUJ!AF192,10,1)</f>
        <v xml:space="preserve"> </v>
      </c>
      <c r="ED23" s="1558"/>
      <c r="EE23" s="1558"/>
      <c r="EF23" s="1558"/>
      <c r="EG23" s="1558"/>
      <c r="EH23" s="1509" t="str">
        <f>MID(SUVAHAVUJ!AF192,11,1)</f>
        <v>0</v>
      </c>
      <c r="EI23" s="1509"/>
      <c r="EJ23" s="1509"/>
      <c r="EK23" s="1509"/>
      <c r="EL23" s="1509"/>
      <c r="EM23" s="1525"/>
      <c r="EN23" s="711"/>
      <c r="EO23" s="708"/>
      <c r="EP23" s="1509" t="str">
        <f>MID(SUVAHAVUJ!AG192,1,1)</f>
        <v xml:space="preserve"> </v>
      </c>
      <c r="EQ23" s="1509"/>
      <c r="ER23" s="1509"/>
      <c r="ES23" s="1509"/>
      <c r="ET23" s="1509"/>
      <c r="EU23" s="1509"/>
      <c r="EV23" s="1509" t="str">
        <f>MID(SUVAHAVUJ!AG192,2,1)</f>
        <v xml:space="preserve"> </v>
      </c>
      <c r="EW23" s="1509"/>
      <c r="EX23" s="1509"/>
      <c r="EY23" s="1509"/>
      <c r="EZ23" s="1509"/>
      <c r="FA23" s="1509" t="str">
        <f>MID(SUVAHAVUJ!AG192,3,1)</f>
        <v xml:space="preserve"> </v>
      </c>
      <c r="FB23" s="1509"/>
      <c r="FC23" s="1509"/>
      <c r="FD23" s="1509"/>
      <c r="FE23" s="1509"/>
      <c r="FF23" s="1509"/>
      <c r="FG23" s="1509" t="str">
        <f>MID(SUVAHAVUJ!AG192,4,1)</f>
        <v xml:space="preserve"> </v>
      </c>
      <c r="FH23" s="1509"/>
      <c r="FI23" s="1509"/>
      <c r="FJ23" s="1509"/>
      <c r="FK23" s="1509"/>
      <c r="FL23" s="1516" t="str">
        <f>MID(SUVAHAVUJ!AG192,5,1)</f>
        <v xml:space="preserve"> </v>
      </c>
      <c r="FM23" s="1516"/>
      <c r="FN23" s="1516"/>
      <c r="FO23" s="1516"/>
      <c r="FP23" s="1516"/>
      <c r="FQ23" s="1516"/>
      <c r="FR23" s="1516" t="str">
        <f>MID(SUVAHAVUJ!AG192,6,1)</f>
        <v xml:space="preserve"> </v>
      </c>
      <c r="FS23" s="1516"/>
      <c r="FT23" s="1516"/>
      <c r="FU23" s="1516"/>
      <c r="FV23" s="1516"/>
      <c r="FW23" s="1556" t="str">
        <f>MID(SUVAHAVUJ!AG192,7,1)</f>
        <v xml:space="preserve"> </v>
      </c>
      <c r="FX23" s="1556"/>
      <c r="FY23" s="1556"/>
      <c r="FZ23" s="1556"/>
      <c r="GA23" s="1556"/>
      <c r="GB23" s="1556"/>
      <c r="GC23" s="1556" t="str">
        <f>MID(SUVAHAVUJ!AG192,8,1)</f>
        <v xml:space="preserve"> </v>
      </c>
      <c r="GD23" s="1556"/>
      <c r="GE23" s="1556"/>
      <c r="GF23" s="1556"/>
      <c r="GG23" s="1556"/>
      <c r="GH23" s="1556" t="str">
        <f>MID(SUVAHAVUJ!AG192,9,1)</f>
        <v xml:space="preserve"> </v>
      </c>
      <c r="GI23" s="1556"/>
      <c r="GJ23" s="1556"/>
      <c r="GK23" s="1556"/>
      <c r="GL23" s="1556"/>
      <c r="GM23" s="1556"/>
      <c r="GN23" s="1556" t="str">
        <f>MID(SUVAHAVUJ!AG192,10,1)</f>
        <v xml:space="preserve"> </v>
      </c>
      <c r="GO23" s="1556"/>
      <c r="GP23" s="1556"/>
      <c r="GQ23" s="1556"/>
      <c r="GR23" s="1556"/>
      <c r="GS23" s="1556" t="str">
        <f>MID(SUVAHAVUJ!AG192,11,1)</f>
        <v>0</v>
      </c>
      <c r="GT23" s="1556"/>
      <c r="GU23" s="1556"/>
      <c r="GV23" s="1556"/>
      <c r="GW23" s="1557"/>
    </row>
    <row r="24" spans="1:205" ht="24.6" customHeight="1">
      <c r="A24" s="721"/>
      <c r="B24" s="1690" t="s">
        <v>2917</v>
      </c>
      <c r="C24" s="1691"/>
      <c r="D24" s="1691"/>
      <c r="E24" s="1691"/>
      <c r="F24" s="1691"/>
      <c r="G24" s="1691"/>
      <c r="H24" s="1691"/>
      <c r="I24" s="1691"/>
      <c r="J24" s="1691"/>
      <c r="K24" s="1692"/>
      <c r="L24" s="1662" t="s">
        <v>3508</v>
      </c>
      <c r="M24" s="1663"/>
      <c r="N24" s="1663"/>
      <c r="O24" s="1663"/>
      <c r="P24" s="1663"/>
      <c r="Q24" s="1663"/>
      <c r="R24" s="1663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1663"/>
      <c r="AM24" s="1663"/>
      <c r="AN24" s="1663"/>
      <c r="AO24" s="1663"/>
      <c r="AP24" s="1663"/>
      <c r="AQ24" s="1663"/>
      <c r="AR24" s="1663"/>
      <c r="AS24" s="1663"/>
      <c r="AT24" s="1663"/>
      <c r="AU24" s="1663"/>
      <c r="AV24" s="1663"/>
      <c r="AW24" s="1663"/>
      <c r="AX24" s="1663"/>
      <c r="AY24" s="1663"/>
      <c r="AZ24" s="1663"/>
      <c r="BA24" s="1663"/>
      <c r="BB24" s="1663"/>
      <c r="BC24" s="1663"/>
      <c r="BD24" s="1663"/>
      <c r="BE24" s="1663"/>
      <c r="BF24" s="1663"/>
      <c r="BG24" s="1663"/>
      <c r="BH24" s="1663"/>
      <c r="BI24" s="1663"/>
      <c r="BJ24" s="1663"/>
      <c r="BK24" s="1663"/>
      <c r="BL24" s="1663"/>
      <c r="BM24" s="1663"/>
      <c r="BN24" s="1663"/>
      <c r="BO24" s="1663"/>
      <c r="BP24" s="1663"/>
      <c r="BQ24" s="1663"/>
      <c r="BR24" s="1663"/>
      <c r="BS24" s="1663"/>
      <c r="BT24" s="1663"/>
      <c r="BU24" s="1663"/>
      <c r="BV24" s="1663"/>
      <c r="BW24" s="1580" t="s">
        <v>937</v>
      </c>
      <c r="BX24" s="1581"/>
      <c r="BY24" s="1581"/>
      <c r="BZ24" s="1581"/>
      <c r="CA24" s="1581"/>
      <c r="CB24" s="1581"/>
      <c r="CC24" s="1581"/>
      <c r="CD24" s="1582"/>
      <c r="CE24" s="1509" t="str">
        <f>MID(SUVAHAVUJ!AF193,1,1)</f>
        <v xml:space="preserve"> </v>
      </c>
      <c r="CF24" s="1509"/>
      <c r="CG24" s="1509"/>
      <c r="CH24" s="1509"/>
      <c r="CI24" s="1509"/>
      <c r="CJ24" s="1509" t="str">
        <f>MID(SUVAHAVUJ!AF193,2,1)</f>
        <v xml:space="preserve"> </v>
      </c>
      <c r="CK24" s="1509"/>
      <c r="CL24" s="1509"/>
      <c r="CM24" s="1509"/>
      <c r="CN24" s="1509"/>
      <c r="CO24" s="1509"/>
      <c r="CP24" s="1509" t="str">
        <f>MID(SUVAHAVUJ!AF193,3,1)</f>
        <v xml:space="preserve"> </v>
      </c>
      <c r="CQ24" s="1509"/>
      <c r="CR24" s="1509"/>
      <c r="CS24" s="1509"/>
      <c r="CT24" s="1509"/>
      <c r="CU24" s="1509" t="str">
        <f>MID(SUVAHAVUJ!AF193,4,1)</f>
        <v xml:space="preserve"> </v>
      </c>
      <c r="CV24" s="1509"/>
      <c r="CW24" s="1509"/>
      <c r="CX24" s="1509"/>
      <c r="CY24" s="1509"/>
      <c r="CZ24" s="1509"/>
      <c r="DA24" s="1509" t="str">
        <f>MID(SUVAHAVUJ!AF193,5,1)</f>
        <v xml:space="preserve"> </v>
      </c>
      <c r="DB24" s="1509"/>
      <c r="DC24" s="1509"/>
      <c r="DD24" s="1509"/>
      <c r="DE24" s="1509"/>
      <c r="DF24" s="1509" t="str">
        <f>MID(SUVAHAVUJ!AF193,6,1)</f>
        <v xml:space="preserve"> </v>
      </c>
      <c r="DG24" s="1509"/>
      <c r="DH24" s="1509"/>
      <c r="DI24" s="1509"/>
      <c r="DJ24" s="1509"/>
      <c r="DK24" s="1509"/>
      <c r="DL24" s="1509" t="str">
        <f>MID(SUVAHAVUJ!AF193,7,1)</f>
        <v xml:space="preserve"> </v>
      </c>
      <c r="DM24" s="1509"/>
      <c r="DN24" s="1509"/>
      <c r="DO24" s="1509"/>
      <c r="DP24" s="1509"/>
      <c r="DQ24" s="1509"/>
      <c r="DR24" s="1509" t="str">
        <f>MID(SUVAHAVUJ!AF193,8,1)</f>
        <v xml:space="preserve"> </v>
      </c>
      <c r="DS24" s="1509"/>
      <c r="DT24" s="1509"/>
      <c r="DU24" s="1509"/>
      <c r="DV24" s="1509"/>
      <c r="DW24" s="1558" t="str">
        <f>MID(SUVAHAVUJ!AF193,9,1)</f>
        <v xml:space="preserve"> </v>
      </c>
      <c r="DX24" s="1558"/>
      <c r="DY24" s="1558"/>
      <c r="DZ24" s="1558"/>
      <c r="EA24" s="1558"/>
      <c r="EB24" s="1558"/>
      <c r="EC24" s="1558" t="str">
        <f>MID(SUVAHAVUJ!AF193,10,1)</f>
        <v xml:space="preserve"> </v>
      </c>
      <c r="ED24" s="1558"/>
      <c r="EE24" s="1558"/>
      <c r="EF24" s="1558"/>
      <c r="EG24" s="1558"/>
      <c r="EH24" s="1509" t="str">
        <f>MID(SUVAHAVUJ!AF193,11,1)</f>
        <v>0</v>
      </c>
      <c r="EI24" s="1509"/>
      <c r="EJ24" s="1509"/>
      <c r="EK24" s="1509"/>
      <c r="EL24" s="1509"/>
      <c r="EM24" s="1525"/>
      <c r="EN24" s="711"/>
      <c r="EO24" s="708"/>
      <c r="EP24" s="1509" t="str">
        <f>MID(SUVAHAVUJ!AG193,1,1)</f>
        <v xml:space="preserve"> </v>
      </c>
      <c r="EQ24" s="1509"/>
      <c r="ER24" s="1509"/>
      <c r="ES24" s="1509"/>
      <c r="ET24" s="1509"/>
      <c r="EU24" s="1509"/>
      <c r="EV24" s="1509" t="str">
        <f>MID(SUVAHAVUJ!AG193,2,1)</f>
        <v xml:space="preserve"> </v>
      </c>
      <c r="EW24" s="1509"/>
      <c r="EX24" s="1509"/>
      <c r="EY24" s="1509"/>
      <c r="EZ24" s="1509"/>
      <c r="FA24" s="1509" t="str">
        <f>MID(SUVAHAVUJ!AG193,3,1)</f>
        <v xml:space="preserve"> </v>
      </c>
      <c r="FB24" s="1509"/>
      <c r="FC24" s="1509"/>
      <c r="FD24" s="1509"/>
      <c r="FE24" s="1509"/>
      <c r="FF24" s="1509"/>
      <c r="FG24" s="1509" t="str">
        <f>MID(SUVAHAVUJ!AG193,4,1)</f>
        <v xml:space="preserve"> </v>
      </c>
      <c r="FH24" s="1509"/>
      <c r="FI24" s="1509"/>
      <c r="FJ24" s="1509"/>
      <c r="FK24" s="1509"/>
      <c r="FL24" s="1516" t="str">
        <f>MID(SUVAHAVUJ!AG193,5,1)</f>
        <v xml:space="preserve"> </v>
      </c>
      <c r="FM24" s="1516"/>
      <c r="FN24" s="1516"/>
      <c r="FO24" s="1516"/>
      <c r="FP24" s="1516"/>
      <c r="FQ24" s="1516"/>
      <c r="FR24" s="1516" t="str">
        <f>MID(SUVAHAVUJ!AG193,6,1)</f>
        <v xml:space="preserve"> </v>
      </c>
      <c r="FS24" s="1516"/>
      <c r="FT24" s="1516"/>
      <c r="FU24" s="1516"/>
      <c r="FV24" s="1516"/>
      <c r="FW24" s="1556" t="str">
        <f>MID(SUVAHAVUJ!AG193,7,1)</f>
        <v xml:space="preserve"> </v>
      </c>
      <c r="FX24" s="1556"/>
      <c r="FY24" s="1556"/>
      <c r="FZ24" s="1556"/>
      <c r="GA24" s="1556"/>
      <c r="GB24" s="1556"/>
      <c r="GC24" s="1556" t="str">
        <f>MID(SUVAHAVUJ!AG193,8,1)</f>
        <v xml:space="preserve"> </v>
      </c>
      <c r="GD24" s="1556"/>
      <c r="GE24" s="1556"/>
      <c r="GF24" s="1556"/>
      <c r="GG24" s="1556"/>
      <c r="GH24" s="1556" t="str">
        <f>MID(SUVAHAVUJ!AG193,9,1)</f>
        <v xml:space="preserve"> </v>
      </c>
      <c r="GI24" s="1556"/>
      <c r="GJ24" s="1556"/>
      <c r="GK24" s="1556"/>
      <c r="GL24" s="1556"/>
      <c r="GM24" s="1556"/>
      <c r="GN24" s="1556" t="str">
        <f>MID(SUVAHAVUJ!AG193,10,1)</f>
        <v xml:space="preserve"> </v>
      </c>
      <c r="GO24" s="1556"/>
      <c r="GP24" s="1556"/>
      <c r="GQ24" s="1556"/>
      <c r="GR24" s="1556"/>
      <c r="GS24" s="1556" t="str">
        <f>MID(SUVAHAVUJ!AG193,11,1)</f>
        <v>0</v>
      </c>
      <c r="GT24" s="1556"/>
      <c r="GU24" s="1556"/>
      <c r="GV24" s="1556"/>
      <c r="GW24" s="1557"/>
    </row>
    <row r="25" spans="1:205" ht="24.6" customHeight="1">
      <c r="A25" s="721"/>
      <c r="B25" s="1684" t="s">
        <v>3061</v>
      </c>
      <c r="C25" s="1685"/>
      <c r="D25" s="1685"/>
      <c r="E25" s="1685"/>
      <c r="F25" s="1685"/>
      <c r="G25" s="1685"/>
      <c r="H25" s="1685"/>
      <c r="I25" s="1685"/>
      <c r="J25" s="1685"/>
      <c r="K25" s="1686"/>
      <c r="L25" s="1660" t="s">
        <v>2478</v>
      </c>
      <c r="M25" s="1661"/>
      <c r="N25" s="1661"/>
      <c r="O25" s="1661"/>
      <c r="P25" s="1661"/>
      <c r="Q25" s="1661"/>
      <c r="R25" s="1661"/>
      <c r="S25" s="1661"/>
      <c r="T25" s="1661"/>
      <c r="U25" s="1661"/>
      <c r="V25" s="1661"/>
      <c r="W25" s="1661"/>
      <c r="X25" s="1661"/>
      <c r="Y25" s="1661"/>
      <c r="Z25" s="1661"/>
      <c r="AA25" s="1661"/>
      <c r="AB25" s="1661"/>
      <c r="AC25" s="1661"/>
      <c r="AD25" s="1661"/>
      <c r="AE25" s="1661"/>
      <c r="AF25" s="1661"/>
      <c r="AG25" s="1661"/>
      <c r="AH25" s="1661"/>
      <c r="AI25" s="1661"/>
      <c r="AJ25" s="1661"/>
      <c r="AK25" s="1661"/>
      <c r="AL25" s="1661"/>
      <c r="AM25" s="1661"/>
      <c r="AN25" s="1661"/>
      <c r="AO25" s="1661"/>
      <c r="AP25" s="1661"/>
      <c r="AQ25" s="1661"/>
      <c r="AR25" s="1661"/>
      <c r="AS25" s="1661"/>
      <c r="AT25" s="1661"/>
      <c r="AU25" s="1661"/>
      <c r="AV25" s="1661"/>
      <c r="AW25" s="1661"/>
      <c r="AX25" s="1661"/>
      <c r="AY25" s="1661"/>
      <c r="AZ25" s="1661"/>
      <c r="BA25" s="1661"/>
      <c r="BB25" s="1661"/>
      <c r="BC25" s="1661"/>
      <c r="BD25" s="1661"/>
      <c r="BE25" s="1661"/>
      <c r="BF25" s="1661"/>
      <c r="BG25" s="1661"/>
      <c r="BH25" s="1661"/>
      <c r="BI25" s="1661"/>
      <c r="BJ25" s="1661"/>
      <c r="BK25" s="1661"/>
      <c r="BL25" s="1661"/>
      <c r="BM25" s="1661"/>
      <c r="BN25" s="1661"/>
      <c r="BO25" s="1661"/>
      <c r="BP25" s="1661"/>
      <c r="BQ25" s="1661"/>
      <c r="BR25" s="1661"/>
      <c r="BS25" s="1661"/>
      <c r="BT25" s="1661"/>
      <c r="BU25" s="1661"/>
      <c r="BV25" s="1661"/>
      <c r="BW25" s="1572" t="s">
        <v>330</v>
      </c>
      <c r="BX25" s="1573"/>
      <c r="BY25" s="1573"/>
      <c r="BZ25" s="1573"/>
      <c r="CA25" s="1573"/>
      <c r="CB25" s="1573"/>
      <c r="CC25" s="1573"/>
      <c r="CD25" s="1574"/>
      <c r="CE25" s="1509" t="str">
        <f>MID(SUVAHAVUJ!AF194,1,1)</f>
        <v xml:space="preserve"> </v>
      </c>
      <c r="CF25" s="1509"/>
      <c r="CG25" s="1509"/>
      <c r="CH25" s="1509"/>
      <c r="CI25" s="1509"/>
      <c r="CJ25" s="1509" t="str">
        <f>MID(SUVAHAVUJ!AF194,2,1)</f>
        <v xml:space="preserve"> </v>
      </c>
      <c r="CK25" s="1509"/>
      <c r="CL25" s="1509"/>
      <c r="CM25" s="1509"/>
      <c r="CN25" s="1509"/>
      <c r="CO25" s="1509"/>
      <c r="CP25" s="1509" t="str">
        <f>MID(SUVAHAVUJ!AF194,3,1)</f>
        <v xml:space="preserve"> </v>
      </c>
      <c r="CQ25" s="1509"/>
      <c r="CR25" s="1509"/>
      <c r="CS25" s="1509"/>
      <c r="CT25" s="1509"/>
      <c r="CU25" s="1509" t="str">
        <f>MID(SUVAHAVUJ!AF194,4,1)</f>
        <v xml:space="preserve"> </v>
      </c>
      <c r="CV25" s="1509"/>
      <c r="CW25" s="1509"/>
      <c r="CX25" s="1509"/>
      <c r="CY25" s="1509"/>
      <c r="CZ25" s="1509"/>
      <c r="DA25" s="1509" t="str">
        <f>MID(SUVAHAVUJ!AF194,5,1)</f>
        <v xml:space="preserve"> </v>
      </c>
      <c r="DB25" s="1509"/>
      <c r="DC25" s="1509"/>
      <c r="DD25" s="1509"/>
      <c r="DE25" s="1509"/>
      <c r="DF25" s="1509" t="str">
        <f>MID(SUVAHAVUJ!AF194,6,1)</f>
        <v xml:space="preserve"> </v>
      </c>
      <c r="DG25" s="1509"/>
      <c r="DH25" s="1509"/>
      <c r="DI25" s="1509"/>
      <c r="DJ25" s="1509"/>
      <c r="DK25" s="1509"/>
      <c r="DL25" s="1509" t="str">
        <f>MID(SUVAHAVUJ!AF194,7,1)</f>
        <v xml:space="preserve"> </v>
      </c>
      <c r="DM25" s="1509"/>
      <c r="DN25" s="1509"/>
      <c r="DO25" s="1509"/>
      <c r="DP25" s="1509"/>
      <c r="DQ25" s="1509"/>
      <c r="DR25" s="1509" t="str">
        <f>MID(SUVAHAVUJ!AF194,8,1)</f>
        <v xml:space="preserve"> </v>
      </c>
      <c r="DS25" s="1509"/>
      <c r="DT25" s="1509"/>
      <c r="DU25" s="1509"/>
      <c r="DV25" s="1509"/>
      <c r="DW25" s="1558" t="str">
        <f>MID(SUVAHAVUJ!AF194,9,1)</f>
        <v xml:space="preserve"> </v>
      </c>
      <c r="DX25" s="1558"/>
      <c r="DY25" s="1558"/>
      <c r="DZ25" s="1558"/>
      <c r="EA25" s="1558"/>
      <c r="EB25" s="1558"/>
      <c r="EC25" s="1558" t="str">
        <f>MID(SUVAHAVUJ!AF194,10,1)</f>
        <v xml:space="preserve"> </v>
      </c>
      <c r="ED25" s="1558"/>
      <c r="EE25" s="1558"/>
      <c r="EF25" s="1558"/>
      <c r="EG25" s="1558"/>
      <c r="EH25" s="1509" t="str">
        <f>MID(SUVAHAVUJ!AF194,11,1)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MID(SUVAHAVUJ!AG194,1,1)</f>
        <v xml:space="preserve"> </v>
      </c>
      <c r="EQ25" s="1509"/>
      <c r="ER25" s="1509"/>
      <c r="ES25" s="1509"/>
      <c r="ET25" s="1509"/>
      <c r="EU25" s="1509"/>
      <c r="EV25" s="1509" t="str">
        <f>MID(SUVAHAVUJ!AG194,2,1)</f>
        <v xml:space="preserve"> </v>
      </c>
      <c r="EW25" s="1509"/>
      <c r="EX25" s="1509"/>
      <c r="EY25" s="1509"/>
      <c r="EZ25" s="1509"/>
      <c r="FA25" s="1509" t="str">
        <f>MID(SUVAHAVUJ!AG194,3,1)</f>
        <v xml:space="preserve"> </v>
      </c>
      <c r="FB25" s="1509"/>
      <c r="FC25" s="1509"/>
      <c r="FD25" s="1509"/>
      <c r="FE25" s="1509"/>
      <c r="FF25" s="1509"/>
      <c r="FG25" s="1509" t="str">
        <f>MID(SUVAHAVUJ!AG194,4,1)</f>
        <v xml:space="preserve"> </v>
      </c>
      <c r="FH25" s="1509"/>
      <c r="FI25" s="1509"/>
      <c r="FJ25" s="1509"/>
      <c r="FK25" s="1509"/>
      <c r="FL25" s="1516" t="str">
        <f>MID(SUVAHAVUJ!AG194,5,1)</f>
        <v xml:space="preserve"> </v>
      </c>
      <c r="FM25" s="1516"/>
      <c r="FN25" s="1516"/>
      <c r="FO25" s="1516"/>
      <c r="FP25" s="1516"/>
      <c r="FQ25" s="1516"/>
      <c r="FR25" s="1516" t="str">
        <f>MID(SUVAHAVUJ!AG194,6,1)</f>
        <v xml:space="preserve"> </v>
      </c>
      <c r="FS25" s="1516"/>
      <c r="FT25" s="1516"/>
      <c r="FU25" s="1516"/>
      <c r="FV25" s="1516"/>
      <c r="FW25" s="1556" t="str">
        <f>MID(SUVAHAVUJ!AG194,7,1)</f>
        <v xml:space="preserve"> </v>
      </c>
      <c r="FX25" s="1556"/>
      <c r="FY25" s="1556"/>
      <c r="FZ25" s="1556"/>
      <c r="GA25" s="1556"/>
      <c r="GB25" s="1556"/>
      <c r="GC25" s="1556" t="str">
        <f>MID(SUVAHAVUJ!AG194,8,1)</f>
        <v xml:space="preserve"> </v>
      </c>
      <c r="GD25" s="1556"/>
      <c r="GE25" s="1556"/>
      <c r="GF25" s="1556"/>
      <c r="GG25" s="1556"/>
      <c r="GH25" s="1556" t="str">
        <f>MID(SUVAHAVUJ!AG194,9,1)</f>
        <v xml:space="preserve"> </v>
      </c>
      <c r="GI25" s="1556"/>
      <c r="GJ25" s="1556"/>
      <c r="GK25" s="1556"/>
      <c r="GL25" s="1556"/>
      <c r="GM25" s="1556"/>
      <c r="GN25" s="1556" t="str">
        <f>MID(SUVAHAVUJ!AG194,10,1)</f>
        <v xml:space="preserve"> </v>
      </c>
      <c r="GO25" s="1556"/>
      <c r="GP25" s="1556"/>
      <c r="GQ25" s="1556"/>
      <c r="GR25" s="1556"/>
      <c r="GS25" s="1556" t="str">
        <f>MID(SUVAHAVUJ!AG194,11,1)</f>
        <v>0</v>
      </c>
      <c r="GT25" s="1556"/>
      <c r="GU25" s="1556"/>
      <c r="GV25" s="1556"/>
      <c r="GW25" s="1557"/>
    </row>
    <row r="26" spans="1:205" ht="24.6" customHeight="1">
      <c r="A26" s="721"/>
      <c r="B26" s="1684" t="s">
        <v>3064</v>
      </c>
      <c r="C26" s="1685"/>
      <c r="D26" s="1685"/>
      <c r="E26" s="1685"/>
      <c r="F26" s="1685"/>
      <c r="G26" s="1685"/>
      <c r="H26" s="1685"/>
      <c r="I26" s="1685"/>
      <c r="J26" s="1685"/>
      <c r="K26" s="1686"/>
      <c r="L26" s="1660" t="s">
        <v>3509</v>
      </c>
      <c r="M26" s="1661"/>
      <c r="N26" s="1661"/>
      <c r="O26" s="1661"/>
      <c r="P26" s="1661"/>
      <c r="Q26" s="1661"/>
      <c r="R26" s="1661"/>
      <c r="S26" s="1661"/>
      <c r="T26" s="1661"/>
      <c r="U26" s="1661"/>
      <c r="V26" s="1661"/>
      <c r="W26" s="1661"/>
      <c r="X26" s="1661"/>
      <c r="Y26" s="1661"/>
      <c r="Z26" s="1661"/>
      <c r="AA26" s="1661"/>
      <c r="AB26" s="1661"/>
      <c r="AC26" s="1661"/>
      <c r="AD26" s="1661"/>
      <c r="AE26" s="1661"/>
      <c r="AF26" s="1661"/>
      <c r="AG26" s="1661"/>
      <c r="AH26" s="1661"/>
      <c r="AI26" s="1661"/>
      <c r="AJ26" s="1661"/>
      <c r="AK26" s="1661"/>
      <c r="AL26" s="1661"/>
      <c r="AM26" s="1661"/>
      <c r="AN26" s="1661"/>
      <c r="AO26" s="1661"/>
      <c r="AP26" s="1661"/>
      <c r="AQ26" s="1661"/>
      <c r="AR26" s="1661"/>
      <c r="AS26" s="1661"/>
      <c r="AT26" s="1661"/>
      <c r="AU26" s="1661"/>
      <c r="AV26" s="1661"/>
      <c r="AW26" s="1661"/>
      <c r="AX26" s="1661"/>
      <c r="AY26" s="1661"/>
      <c r="AZ26" s="1661"/>
      <c r="BA26" s="1661"/>
      <c r="BB26" s="1661"/>
      <c r="BC26" s="1661"/>
      <c r="BD26" s="1661"/>
      <c r="BE26" s="1661"/>
      <c r="BF26" s="1661"/>
      <c r="BG26" s="1661"/>
      <c r="BH26" s="1661"/>
      <c r="BI26" s="1661"/>
      <c r="BJ26" s="1661"/>
      <c r="BK26" s="1661"/>
      <c r="BL26" s="1661"/>
      <c r="BM26" s="1661"/>
      <c r="BN26" s="1661"/>
      <c r="BO26" s="1661"/>
      <c r="BP26" s="1661"/>
      <c r="BQ26" s="1661"/>
      <c r="BR26" s="1661"/>
      <c r="BS26" s="1661"/>
      <c r="BT26" s="1661"/>
      <c r="BU26" s="1661"/>
      <c r="BV26" s="1661"/>
      <c r="BW26" s="1572" t="s">
        <v>333</v>
      </c>
      <c r="BX26" s="1573"/>
      <c r="BY26" s="1573"/>
      <c r="BZ26" s="1573"/>
      <c r="CA26" s="1573"/>
      <c r="CB26" s="1573"/>
      <c r="CC26" s="1573"/>
      <c r="CD26" s="1574"/>
      <c r="CE26" s="1509" t="str">
        <f>MID(SUVAHAVUJ!AF195,1,1)</f>
        <v xml:space="preserve"> </v>
      </c>
      <c r="CF26" s="1509"/>
      <c r="CG26" s="1509"/>
      <c r="CH26" s="1509"/>
      <c r="CI26" s="1509"/>
      <c r="CJ26" s="1509" t="str">
        <f>MID(SUVAHAVUJ!AF195,2,1)</f>
        <v xml:space="preserve"> </v>
      </c>
      <c r="CK26" s="1509"/>
      <c r="CL26" s="1509"/>
      <c r="CM26" s="1509"/>
      <c r="CN26" s="1509"/>
      <c r="CO26" s="1509"/>
      <c r="CP26" s="1509" t="str">
        <f>MID(SUVAHAVUJ!AF195,3,1)</f>
        <v xml:space="preserve"> </v>
      </c>
      <c r="CQ26" s="1509"/>
      <c r="CR26" s="1509"/>
      <c r="CS26" s="1509"/>
      <c r="CT26" s="1509"/>
      <c r="CU26" s="1509" t="str">
        <f>MID(SUVAHAVUJ!AF195,4,1)</f>
        <v xml:space="preserve"> </v>
      </c>
      <c r="CV26" s="1509"/>
      <c r="CW26" s="1509"/>
      <c r="CX26" s="1509"/>
      <c r="CY26" s="1509"/>
      <c r="CZ26" s="1509"/>
      <c r="DA26" s="1509" t="str">
        <f>MID(SUVAHAVUJ!AF195,5,1)</f>
        <v xml:space="preserve"> </v>
      </c>
      <c r="DB26" s="1509"/>
      <c r="DC26" s="1509"/>
      <c r="DD26" s="1509"/>
      <c r="DE26" s="1509"/>
      <c r="DF26" s="1509" t="str">
        <f>MID(SUVAHAVUJ!AF195,6,1)</f>
        <v xml:space="preserve"> </v>
      </c>
      <c r="DG26" s="1509"/>
      <c r="DH26" s="1509"/>
      <c r="DI26" s="1509"/>
      <c r="DJ26" s="1509"/>
      <c r="DK26" s="1509"/>
      <c r="DL26" s="1509" t="str">
        <f>MID(SUVAHAVUJ!AF195,7,1)</f>
        <v xml:space="preserve"> </v>
      </c>
      <c r="DM26" s="1509"/>
      <c r="DN26" s="1509"/>
      <c r="DO26" s="1509"/>
      <c r="DP26" s="1509"/>
      <c r="DQ26" s="1509"/>
      <c r="DR26" s="1509" t="str">
        <f>MID(SUVAHAVUJ!AF195,8,1)</f>
        <v xml:space="preserve"> </v>
      </c>
      <c r="DS26" s="1509"/>
      <c r="DT26" s="1509"/>
      <c r="DU26" s="1509"/>
      <c r="DV26" s="1509"/>
      <c r="DW26" s="1558" t="str">
        <f>MID(SUVAHAVUJ!AF195,9,1)</f>
        <v xml:space="preserve"> </v>
      </c>
      <c r="DX26" s="1558"/>
      <c r="DY26" s="1558"/>
      <c r="DZ26" s="1558"/>
      <c r="EA26" s="1558"/>
      <c r="EB26" s="1558"/>
      <c r="EC26" s="1558" t="str">
        <f>MID(SUVAHAVUJ!AF195,10,1)</f>
        <v xml:space="preserve"> </v>
      </c>
      <c r="ED26" s="1558"/>
      <c r="EE26" s="1558"/>
      <c r="EF26" s="1558"/>
      <c r="EG26" s="1558"/>
      <c r="EH26" s="1509" t="str">
        <f>MID(SUVAHAVUJ!AF195,11,1)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MID(SUVAHAVUJ!AG195,1,1)</f>
        <v xml:space="preserve"> </v>
      </c>
      <c r="EQ26" s="1509"/>
      <c r="ER26" s="1509"/>
      <c r="ES26" s="1509"/>
      <c r="ET26" s="1509"/>
      <c r="EU26" s="1509"/>
      <c r="EV26" s="1509" t="str">
        <f>MID(SUVAHAVUJ!AG195,2,1)</f>
        <v xml:space="preserve"> </v>
      </c>
      <c r="EW26" s="1509"/>
      <c r="EX26" s="1509"/>
      <c r="EY26" s="1509"/>
      <c r="EZ26" s="1509"/>
      <c r="FA26" s="1509" t="str">
        <f>MID(SUVAHAVUJ!AG195,3,1)</f>
        <v xml:space="preserve"> </v>
      </c>
      <c r="FB26" s="1509"/>
      <c r="FC26" s="1509"/>
      <c r="FD26" s="1509"/>
      <c r="FE26" s="1509"/>
      <c r="FF26" s="1509"/>
      <c r="FG26" s="1509" t="str">
        <f>MID(SUVAHAVUJ!AG195,4,1)</f>
        <v xml:space="preserve"> </v>
      </c>
      <c r="FH26" s="1509"/>
      <c r="FI26" s="1509"/>
      <c r="FJ26" s="1509"/>
      <c r="FK26" s="1509"/>
      <c r="FL26" s="1516" t="str">
        <f>MID(SUVAHAVUJ!AG195,5,1)</f>
        <v xml:space="preserve"> </v>
      </c>
      <c r="FM26" s="1516"/>
      <c r="FN26" s="1516"/>
      <c r="FO26" s="1516"/>
      <c r="FP26" s="1516"/>
      <c r="FQ26" s="1516"/>
      <c r="FR26" s="1516" t="str">
        <f>MID(SUVAHAVUJ!AG195,6,1)</f>
        <v xml:space="preserve"> </v>
      </c>
      <c r="FS26" s="1516"/>
      <c r="FT26" s="1516"/>
      <c r="FU26" s="1516"/>
      <c r="FV26" s="1516"/>
      <c r="FW26" s="1556" t="str">
        <f>MID(SUVAHAVUJ!AG195,7,1)</f>
        <v xml:space="preserve"> </v>
      </c>
      <c r="FX26" s="1556"/>
      <c r="FY26" s="1556"/>
      <c r="FZ26" s="1556"/>
      <c r="GA26" s="1556"/>
      <c r="GB26" s="1556"/>
      <c r="GC26" s="1556" t="str">
        <f>MID(SUVAHAVUJ!AG195,8,1)</f>
        <v xml:space="preserve"> </v>
      </c>
      <c r="GD26" s="1556"/>
      <c r="GE26" s="1556"/>
      <c r="GF26" s="1556"/>
      <c r="GG26" s="1556"/>
      <c r="GH26" s="1556" t="str">
        <f>MID(SUVAHAVUJ!AG195,9,1)</f>
        <v xml:space="preserve"> </v>
      </c>
      <c r="GI26" s="1556"/>
      <c r="GJ26" s="1556"/>
      <c r="GK26" s="1556"/>
      <c r="GL26" s="1556"/>
      <c r="GM26" s="1556"/>
      <c r="GN26" s="1556" t="str">
        <f>MID(SUVAHAVUJ!AG195,10,1)</f>
        <v xml:space="preserve"> </v>
      </c>
      <c r="GO26" s="1556"/>
      <c r="GP26" s="1556"/>
      <c r="GQ26" s="1556"/>
      <c r="GR26" s="1556"/>
      <c r="GS26" s="1556" t="str">
        <f>MID(SUVAHAVUJ!AG195,11,1)</f>
        <v>0</v>
      </c>
      <c r="GT26" s="1556"/>
      <c r="GU26" s="1556"/>
      <c r="GV26" s="1556"/>
      <c r="GW26" s="1557"/>
    </row>
    <row r="27" spans="1:205" ht="24.6" customHeight="1">
      <c r="A27" s="721"/>
      <c r="B27" s="1684" t="s">
        <v>3067</v>
      </c>
      <c r="C27" s="1685"/>
      <c r="D27" s="1685"/>
      <c r="E27" s="1685"/>
      <c r="F27" s="1685"/>
      <c r="G27" s="1685"/>
      <c r="H27" s="1685"/>
      <c r="I27" s="1685"/>
      <c r="J27" s="1685"/>
      <c r="K27" s="1686"/>
      <c r="L27" s="1660" t="s">
        <v>3510</v>
      </c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1"/>
      <c r="AF27" s="1661"/>
      <c r="AG27" s="1661"/>
      <c r="AH27" s="1661"/>
      <c r="AI27" s="1661"/>
      <c r="AJ27" s="1661"/>
      <c r="AK27" s="1661"/>
      <c r="AL27" s="1661"/>
      <c r="AM27" s="1661"/>
      <c r="AN27" s="1661"/>
      <c r="AO27" s="1661"/>
      <c r="AP27" s="1661"/>
      <c r="AQ27" s="1661"/>
      <c r="AR27" s="1661"/>
      <c r="AS27" s="1661"/>
      <c r="AT27" s="1661"/>
      <c r="AU27" s="1661"/>
      <c r="AV27" s="1661"/>
      <c r="AW27" s="1661"/>
      <c r="AX27" s="1661"/>
      <c r="AY27" s="1661"/>
      <c r="AZ27" s="1661"/>
      <c r="BA27" s="1661"/>
      <c r="BB27" s="1661"/>
      <c r="BC27" s="1661"/>
      <c r="BD27" s="1661"/>
      <c r="BE27" s="1661"/>
      <c r="BF27" s="1661"/>
      <c r="BG27" s="1661"/>
      <c r="BH27" s="1661"/>
      <c r="BI27" s="1661"/>
      <c r="BJ27" s="1661"/>
      <c r="BK27" s="1661"/>
      <c r="BL27" s="1661"/>
      <c r="BM27" s="1661"/>
      <c r="BN27" s="1661"/>
      <c r="BO27" s="1661"/>
      <c r="BP27" s="1661"/>
      <c r="BQ27" s="1661"/>
      <c r="BR27" s="1661"/>
      <c r="BS27" s="1661"/>
      <c r="BT27" s="1661"/>
      <c r="BU27" s="1661"/>
      <c r="BV27" s="1661"/>
      <c r="BW27" s="1572" t="s">
        <v>351</v>
      </c>
      <c r="BX27" s="1573"/>
      <c r="BY27" s="1573"/>
      <c r="BZ27" s="1573"/>
      <c r="CA27" s="1573"/>
      <c r="CB27" s="1573"/>
      <c r="CC27" s="1573"/>
      <c r="CD27" s="1574"/>
      <c r="CE27" s="1509" t="str">
        <f>MID(SUVAHAVUJ!AF196,1,1)</f>
        <v xml:space="preserve"> </v>
      </c>
      <c r="CF27" s="1509"/>
      <c r="CG27" s="1509"/>
      <c r="CH27" s="1509"/>
      <c r="CI27" s="1509"/>
      <c r="CJ27" s="1509" t="str">
        <f>MID(SUVAHAVUJ!AF196,2,1)</f>
        <v xml:space="preserve"> </v>
      </c>
      <c r="CK27" s="1509"/>
      <c r="CL27" s="1509"/>
      <c r="CM27" s="1509"/>
      <c r="CN27" s="1509"/>
      <c r="CO27" s="1509"/>
      <c r="CP27" s="1509" t="str">
        <f>MID(SUVAHAVUJ!AF196,3,1)</f>
        <v xml:space="preserve"> </v>
      </c>
      <c r="CQ27" s="1509"/>
      <c r="CR27" s="1509"/>
      <c r="CS27" s="1509"/>
      <c r="CT27" s="1509"/>
      <c r="CU27" s="1509" t="str">
        <f>MID(SUVAHAVUJ!AF196,4,1)</f>
        <v xml:space="preserve"> </v>
      </c>
      <c r="CV27" s="1509"/>
      <c r="CW27" s="1509"/>
      <c r="CX27" s="1509"/>
      <c r="CY27" s="1509"/>
      <c r="CZ27" s="1509"/>
      <c r="DA27" s="1509" t="str">
        <f>MID(SUVAHAVUJ!AF196,5,1)</f>
        <v xml:space="preserve"> </v>
      </c>
      <c r="DB27" s="1509"/>
      <c r="DC27" s="1509"/>
      <c r="DD27" s="1509"/>
      <c r="DE27" s="1509"/>
      <c r="DF27" s="1509" t="str">
        <f>MID(SUVAHAVUJ!AF196,6,1)</f>
        <v xml:space="preserve"> </v>
      </c>
      <c r="DG27" s="1509"/>
      <c r="DH27" s="1509"/>
      <c r="DI27" s="1509"/>
      <c r="DJ27" s="1509"/>
      <c r="DK27" s="1509"/>
      <c r="DL27" s="1509" t="str">
        <f>MID(SUVAHAVUJ!AF196,7,1)</f>
        <v xml:space="preserve"> </v>
      </c>
      <c r="DM27" s="1509"/>
      <c r="DN27" s="1509"/>
      <c r="DO27" s="1509"/>
      <c r="DP27" s="1509"/>
      <c r="DQ27" s="1509"/>
      <c r="DR27" s="1509" t="str">
        <f>MID(SUVAHAVUJ!AF196,8,1)</f>
        <v xml:space="preserve"> </v>
      </c>
      <c r="DS27" s="1509"/>
      <c r="DT27" s="1509"/>
      <c r="DU27" s="1509"/>
      <c r="DV27" s="1509"/>
      <c r="DW27" s="1558" t="str">
        <f>MID(SUVAHAVUJ!AF196,9,1)</f>
        <v xml:space="preserve"> </v>
      </c>
      <c r="DX27" s="1558"/>
      <c r="DY27" s="1558"/>
      <c r="DZ27" s="1558"/>
      <c r="EA27" s="1558"/>
      <c r="EB27" s="1558"/>
      <c r="EC27" s="1558" t="str">
        <f>MID(SUVAHAVUJ!AF196,10,1)</f>
        <v xml:space="preserve"> </v>
      </c>
      <c r="ED27" s="1558"/>
      <c r="EE27" s="1558"/>
      <c r="EF27" s="1558"/>
      <c r="EG27" s="1558"/>
      <c r="EH27" s="1509" t="str">
        <f>MID(SUVAHAVUJ!AF196,11,1)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MID(SUVAHAVUJ!AG196,1,1)</f>
        <v xml:space="preserve"> </v>
      </c>
      <c r="EQ27" s="1509"/>
      <c r="ER27" s="1509"/>
      <c r="ES27" s="1509"/>
      <c r="ET27" s="1509"/>
      <c r="EU27" s="1509"/>
      <c r="EV27" s="1509" t="str">
        <f>MID(SUVAHAVUJ!AG196,2,1)</f>
        <v xml:space="preserve"> </v>
      </c>
      <c r="EW27" s="1509"/>
      <c r="EX27" s="1509"/>
      <c r="EY27" s="1509"/>
      <c r="EZ27" s="1509"/>
      <c r="FA27" s="1509" t="str">
        <f>MID(SUVAHAVUJ!AG196,3,1)</f>
        <v xml:space="preserve"> </v>
      </c>
      <c r="FB27" s="1509"/>
      <c r="FC27" s="1509"/>
      <c r="FD27" s="1509"/>
      <c r="FE27" s="1509"/>
      <c r="FF27" s="1509"/>
      <c r="FG27" s="1509" t="str">
        <f>MID(SUVAHAVUJ!AG196,4,1)</f>
        <v xml:space="preserve"> </v>
      </c>
      <c r="FH27" s="1509"/>
      <c r="FI27" s="1509"/>
      <c r="FJ27" s="1509"/>
      <c r="FK27" s="1509"/>
      <c r="FL27" s="1516" t="str">
        <f>MID(SUVAHAVUJ!AG196,5,1)</f>
        <v xml:space="preserve"> </v>
      </c>
      <c r="FM27" s="1516"/>
      <c r="FN27" s="1516"/>
      <c r="FO27" s="1516"/>
      <c r="FP27" s="1516"/>
      <c r="FQ27" s="1516"/>
      <c r="FR27" s="1516" t="str">
        <f>MID(SUVAHAVUJ!AG196,6,1)</f>
        <v xml:space="preserve"> </v>
      </c>
      <c r="FS27" s="1516"/>
      <c r="FT27" s="1516"/>
      <c r="FU27" s="1516"/>
      <c r="FV27" s="1516"/>
      <c r="FW27" s="1556" t="str">
        <f>MID(SUVAHAVUJ!AG196,7,1)</f>
        <v xml:space="preserve"> </v>
      </c>
      <c r="FX27" s="1556"/>
      <c r="FY27" s="1556"/>
      <c r="FZ27" s="1556"/>
      <c r="GA27" s="1556"/>
      <c r="GB27" s="1556"/>
      <c r="GC27" s="1556" t="str">
        <f>MID(SUVAHAVUJ!AG196,8,1)</f>
        <v xml:space="preserve"> </v>
      </c>
      <c r="GD27" s="1556"/>
      <c r="GE27" s="1556"/>
      <c r="GF27" s="1556"/>
      <c r="GG27" s="1556"/>
      <c r="GH27" s="1556" t="str">
        <f>MID(SUVAHAVUJ!AG196,9,1)</f>
        <v xml:space="preserve"> </v>
      </c>
      <c r="GI27" s="1556"/>
      <c r="GJ27" s="1556"/>
      <c r="GK27" s="1556"/>
      <c r="GL27" s="1556"/>
      <c r="GM27" s="1556"/>
      <c r="GN27" s="1556" t="str">
        <f>MID(SUVAHAVUJ!AG196,10,1)</f>
        <v xml:space="preserve"> </v>
      </c>
      <c r="GO27" s="1556"/>
      <c r="GP27" s="1556"/>
      <c r="GQ27" s="1556"/>
      <c r="GR27" s="1556"/>
      <c r="GS27" s="1556" t="str">
        <f>MID(SUVAHAVUJ!AG196,11,1)</f>
        <v>0</v>
      </c>
      <c r="GT27" s="1556"/>
      <c r="GU27" s="1556"/>
      <c r="GV27" s="1556"/>
      <c r="GW27" s="1557"/>
    </row>
    <row r="28" spans="1:205" ht="24.6" customHeight="1">
      <c r="A28" s="721"/>
      <c r="B28" s="1684" t="s">
        <v>3071</v>
      </c>
      <c r="C28" s="1685"/>
      <c r="D28" s="1685"/>
      <c r="E28" s="1685"/>
      <c r="F28" s="1685"/>
      <c r="G28" s="1685"/>
      <c r="H28" s="1685"/>
      <c r="I28" s="1685"/>
      <c r="J28" s="1685"/>
      <c r="K28" s="1686"/>
      <c r="L28" s="1660" t="s">
        <v>3072</v>
      </c>
      <c r="M28" s="1661"/>
      <c r="N28" s="1661"/>
      <c r="O28" s="1661"/>
      <c r="P28" s="1661"/>
      <c r="Q28" s="1661"/>
      <c r="R28" s="1661"/>
      <c r="S28" s="1661"/>
      <c r="T28" s="1661"/>
      <c r="U28" s="1661"/>
      <c r="V28" s="1661"/>
      <c r="W28" s="1661"/>
      <c r="X28" s="1661"/>
      <c r="Y28" s="1661"/>
      <c r="Z28" s="1661"/>
      <c r="AA28" s="1661"/>
      <c r="AB28" s="1661"/>
      <c r="AC28" s="1661"/>
      <c r="AD28" s="1661"/>
      <c r="AE28" s="1661"/>
      <c r="AF28" s="1661"/>
      <c r="AG28" s="1661"/>
      <c r="AH28" s="1661"/>
      <c r="AI28" s="1661"/>
      <c r="AJ28" s="1661"/>
      <c r="AK28" s="1661"/>
      <c r="AL28" s="1661"/>
      <c r="AM28" s="1661"/>
      <c r="AN28" s="1661"/>
      <c r="AO28" s="1661"/>
      <c r="AP28" s="1661"/>
      <c r="AQ28" s="1661"/>
      <c r="AR28" s="1661"/>
      <c r="AS28" s="1661"/>
      <c r="AT28" s="1661"/>
      <c r="AU28" s="1661"/>
      <c r="AV28" s="1661"/>
      <c r="AW28" s="1661"/>
      <c r="AX28" s="1661"/>
      <c r="AY28" s="1661"/>
      <c r="AZ28" s="1661"/>
      <c r="BA28" s="1661"/>
      <c r="BB28" s="1661"/>
      <c r="BC28" s="1661"/>
      <c r="BD28" s="1661"/>
      <c r="BE28" s="1661"/>
      <c r="BF28" s="1661"/>
      <c r="BG28" s="1661"/>
      <c r="BH28" s="1661"/>
      <c r="BI28" s="1661"/>
      <c r="BJ28" s="1661"/>
      <c r="BK28" s="1661"/>
      <c r="BL28" s="1661"/>
      <c r="BM28" s="1661"/>
      <c r="BN28" s="1661"/>
      <c r="BO28" s="1661"/>
      <c r="BP28" s="1661"/>
      <c r="BQ28" s="1661"/>
      <c r="BR28" s="1661"/>
      <c r="BS28" s="1661"/>
      <c r="BT28" s="1661"/>
      <c r="BU28" s="1661"/>
      <c r="BV28" s="1661"/>
      <c r="BW28" s="1572" t="s">
        <v>355</v>
      </c>
      <c r="BX28" s="1573"/>
      <c r="BY28" s="1573"/>
      <c r="BZ28" s="1573"/>
      <c r="CA28" s="1573"/>
      <c r="CB28" s="1573"/>
      <c r="CC28" s="1573" t="str">
        <f>MID(SUVAHAVUJ!AF68,6,1)</f>
        <v xml:space="preserve"> </v>
      </c>
      <c r="CD28" s="1574"/>
      <c r="CE28" s="1509" t="str">
        <f>MID(SUVAHAVUJ!AF197,1,1)</f>
        <v xml:space="preserve"> </v>
      </c>
      <c r="CF28" s="1509"/>
      <c r="CG28" s="1509"/>
      <c r="CH28" s="1509"/>
      <c r="CI28" s="1509"/>
      <c r="CJ28" s="1509" t="str">
        <f>MID(SUVAHAVUJ!AF197,2,1)</f>
        <v xml:space="preserve"> </v>
      </c>
      <c r="CK28" s="1509"/>
      <c r="CL28" s="1509"/>
      <c r="CM28" s="1509"/>
      <c r="CN28" s="1509"/>
      <c r="CO28" s="1509"/>
      <c r="CP28" s="1509" t="str">
        <f>MID(SUVAHAVUJ!AF197,3,1)</f>
        <v xml:space="preserve"> </v>
      </c>
      <c r="CQ28" s="1509"/>
      <c r="CR28" s="1509"/>
      <c r="CS28" s="1509"/>
      <c r="CT28" s="1509"/>
      <c r="CU28" s="1509" t="str">
        <f>MID(SUVAHAVUJ!AF197,4,1)</f>
        <v xml:space="preserve"> </v>
      </c>
      <c r="CV28" s="1509"/>
      <c r="CW28" s="1509"/>
      <c r="CX28" s="1509"/>
      <c r="CY28" s="1509"/>
      <c r="CZ28" s="1509"/>
      <c r="DA28" s="1509" t="str">
        <f>MID(SUVAHAVUJ!AF197,5,1)</f>
        <v xml:space="preserve"> </v>
      </c>
      <c r="DB28" s="1509"/>
      <c r="DC28" s="1509"/>
      <c r="DD28" s="1509"/>
      <c r="DE28" s="1509"/>
      <c r="DF28" s="1509" t="str">
        <f>MID(SUVAHAVUJ!AF197,6,1)</f>
        <v xml:space="preserve"> </v>
      </c>
      <c r="DG28" s="1509"/>
      <c r="DH28" s="1509"/>
      <c r="DI28" s="1509"/>
      <c r="DJ28" s="1509"/>
      <c r="DK28" s="1509"/>
      <c r="DL28" s="1509" t="str">
        <f>MID(SUVAHAVUJ!AF197,7,1)</f>
        <v xml:space="preserve"> </v>
      </c>
      <c r="DM28" s="1509"/>
      <c r="DN28" s="1509"/>
      <c r="DO28" s="1509"/>
      <c r="DP28" s="1509"/>
      <c r="DQ28" s="1509"/>
      <c r="DR28" s="1509" t="str">
        <f>MID(SUVAHAVUJ!AF197,8,1)</f>
        <v xml:space="preserve"> </v>
      </c>
      <c r="DS28" s="1509"/>
      <c r="DT28" s="1509"/>
      <c r="DU28" s="1509"/>
      <c r="DV28" s="1509"/>
      <c r="DW28" s="1558" t="str">
        <f>MID(SUVAHAVUJ!AF197,9,1)</f>
        <v xml:space="preserve"> </v>
      </c>
      <c r="DX28" s="1558"/>
      <c r="DY28" s="1558"/>
      <c r="DZ28" s="1558"/>
      <c r="EA28" s="1558"/>
      <c r="EB28" s="1558"/>
      <c r="EC28" s="1558" t="str">
        <f>MID(SUVAHAVUJ!AF197,10,1)</f>
        <v xml:space="preserve"> </v>
      </c>
      <c r="ED28" s="1558"/>
      <c r="EE28" s="1558"/>
      <c r="EF28" s="1558"/>
      <c r="EG28" s="1558"/>
      <c r="EH28" s="1509" t="str">
        <f>MID(SUVAHAVUJ!AF197,11,1)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MID(SUVAHAVUJ!AG197,1,1)</f>
        <v xml:space="preserve"> </v>
      </c>
      <c r="EQ28" s="1509"/>
      <c r="ER28" s="1509"/>
      <c r="ES28" s="1509"/>
      <c r="ET28" s="1509"/>
      <c r="EU28" s="1509"/>
      <c r="EV28" s="1509" t="str">
        <f>MID(SUVAHAVUJ!AG197,2,1)</f>
        <v xml:space="preserve"> </v>
      </c>
      <c r="EW28" s="1509"/>
      <c r="EX28" s="1509"/>
      <c r="EY28" s="1509"/>
      <c r="EZ28" s="1509"/>
      <c r="FA28" s="1509" t="str">
        <f>MID(SUVAHAVUJ!AG197,3,1)</f>
        <v xml:space="preserve"> </v>
      </c>
      <c r="FB28" s="1509"/>
      <c r="FC28" s="1509"/>
      <c r="FD28" s="1509"/>
      <c r="FE28" s="1509"/>
      <c r="FF28" s="1509"/>
      <c r="FG28" s="1509" t="str">
        <f>MID(SUVAHAVUJ!AG197,4,1)</f>
        <v xml:space="preserve"> </v>
      </c>
      <c r="FH28" s="1509"/>
      <c r="FI28" s="1509"/>
      <c r="FJ28" s="1509"/>
      <c r="FK28" s="1509"/>
      <c r="FL28" s="1516" t="str">
        <f>MID(SUVAHAVUJ!AG197,5,1)</f>
        <v xml:space="preserve"> </v>
      </c>
      <c r="FM28" s="1516"/>
      <c r="FN28" s="1516"/>
      <c r="FO28" s="1516"/>
      <c r="FP28" s="1516"/>
      <c r="FQ28" s="1516"/>
      <c r="FR28" s="1516" t="str">
        <f>MID(SUVAHAVUJ!AG197,6,1)</f>
        <v xml:space="preserve"> </v>
      </c>
      <c r="FS28" s="1516"/>
      <c r="FT28" s="1516"/>
      <c r="FU28" s="1516"/>
      <c r="FV28" s="1516"/>
      <c r="FW28" s="1556" t="str">
        <f>MID(SUVAHAVUJ!AG197,7,1)</f>
        <v xml:space="preserve"> </v>
      </c>
      <c r="FX28" s="1556"/>
      <c r="FY28" s="1556"/>
      <c r="FZ28" s="1556"/>
      <c r="GA28" s="1556"/>
      <c r="GB28" s="1556"/>
      <c r="GC28" s="1556" t="str">
        <f>MID(SUVAHAVUJ!AG197,8,1)</f>
        <v xml:space="preserve"> </v>
      </c>
      <c r="GD28" s="1556"/>
      <c r="GE28" s="1556"/>
      <c r="GF28" s="1556"/>
      <c r="GG28" s="1556"/>
      <c r="GH28" s="1556" t="str">
        <f>MID(SUVAHAVUJ!AG197,9,1)</f>
        <v xml:space="preserve"> </v>
      </c>
      <c r="GI28" s="1556"/>
      <c r="GJ28" s="1556"/>
      <c r="GK28" s="1556"/>
      <c r="GL28" s="1556"/>
      <c r="GM28" s="1556"/>
      <c r="GN28" s="1556" t="str">
        <f>MID(SUVAHAVUJ!AG197,10,1)</f>
        <v xml:space="preserve"> </v>
      </c>
      <c r="GO28" s="1556"/>
      <c r="GP28" s="1556"/>
      <c r="GQ28" s="1556"/>
      <c r="GR28" s="1556"/>
      <c r="GS28" s="1556" t="str">
        <f>MID(SUVAHAVUJ!AG197,11,1)</f>
        <v>0</v>
      </c>
      <c r="GT28" s="1556"/>
      <c r="GU28" s="1556"/>
      <c r="GV28" s="1556"/>
      <c r="GW28" s="1557"/>
    </row>
    <row r="29" spans="1:205" s="691" customFormat="1" ht="24.6" customHeight="1">
      <c r="A29" s="722"/>
      <c r="B29" s="1687" t="s">
        <v>3075</v>
      </c>
      <c r="C29" s="1688"/>
      <c r="D29" s="1688"/>
      <c r="E29" s="1688"/>
      <c r="F29" s="1688"/>
      <c r="G29" s="1688"/>
      <c r="H29" s="1688"/>
      <c r="I29" s="1688"/>
      <c r="J29" s="1688"/>
      <c r="K29" s="1689"/>
      <c r="L29" s="1660" t="s">
        <v>3511</v>
      </c>
      <c r="M29" s="1661"/>
      <c r="N29" s="1661"/>
      <c r="O29" s="1661"/>
      <c r="P29" s="1661"/>
      <c r="Q29" s="1661"/>
      <c r="R29" s="1661"/>
      <c r="S29" s="1661"/>
      <c r="T29" s="1661"/>
      <c r="U29" s="1661"/>
      <c r="V29" s="1661"/>
      <c r="W29" s="1661"/>
      <c r="X29" s="1661"/>
      <c r="Y29" s="1661"/>
      <c r="Z29" s="1661"/>
      <c r="AA29" s="1661"/>
      <c r="AB29" s="1661"/>
      <c r="AC29" s="1661"/>
      <c r="AD29" s="1661"/>
      <c r="AE29" s="1661"/>
      <c r="AF29" s="1661"/>
      <c r="AG29" s="1661"/>
      <c r="AH29" s="1661"/>
      <c r="AI29" s="1661"/>
      <c r="AJ29" s="1661"/>
      <c r="AK29" s="1661"/>
      <c r="AL29" s="1661"/>
      <c r="AM29" s="1661"/>
      <c r="AN29" s="1661"/>
      <c r="AO29" s="1661"/>
      <c r="AP29" s="1661"/>
      <c r="AQ29" s="1661"/>
      <c r="AR29" s="1661"/>
      <c r="AS29" s="1661"/>
      <c r="AT29" s="1661"/>
      <c r="AU29" s="1661"/>
      <c r="AV29" s="1661"/>
      <c r="AW29" s="1661"/>
      <c r="AX29" s="1661"/>
      <c r="AY29" s="1661"/>
      <c r="AZ29" s="1661"/>
      <c r="BA29" s="1661"/>
      <c r="BB29" s="1661"/>
      <c r="BC29" s="1661"/>
      <c r="BD29" s="1661"/>
      <c r="BE29" s="1661"/>
      <c r="BF29" s="1661"/>
      <c r="BG29" s="1661"/>
      <c r="BH29" s="1661"/>
      <c r="BI29" s="1661"/>
      <c r="BJ29" s="1661"/>
      <c r="BK29" s="1661"/>
      <c r="BL29" s="1661"/>
      <c r="BM29" s="1661"/>
      <c r="BN29" s="1661"/>
      <c r="BO29" s="1661"/>
      <c r="BP29" s="1661"/>
      <c r="BQ29" s="1661"/>
      <c r="BR29" s="1661"/>
      <c r="BS29" s="1661"/>
      <c r="BT29" s="1661"/>
      <c r="BU29" s="1661"/>
      <c r="BV29" s="1661"/>
      <c r="BW29" s="1572" t="s">
        <v>360</v>
      </c>
      <c r="BX29" s="1573"/>
      <c r="BY29" s="1573"/>
      <c r="BZ29" s="1573"/>
      <c r="CA29" s="1573"/>
      <c r="CB29" s="1573"/>
      <c r="CC29" s="1573" t="str">
        <f>MID(SUVAHAVUJ!AD69,6,1)</f>
        <v xml:space="preserve"> </v>
      </c>
      <c r="CD29" s="1574"/>
      <c r="CE29" s="1509" t="str">
        <f>MID(SUVAHAVUJ!AF198,1,1)</f>
        <v xml:space="preserve"> </v>
      </c>
      <c r="CF29" s="1509"/>
      <c r="CG29" s="1509"/>
      <c r="CH29" s="1509"/>
      <c r="CI29" s="1509"/>
      <c r="CJ29" s="1509" t="str">
        <f>MID(SUVAHAVUJ!AF198,2,1)</f>
        <v xml:space="preserve"> </v>
      </c>
      <c r="CK29" s="1509"/>
      <c r="CL29" s="1509"/>
      <c r="CM29" s="1509"/>
      <c r="CN29" s="1509"/>
      <c r="CO29" s="1509"/>
      <c r="CP29" s="1509" t="str">
        <f>MID(SUVAHAVUJ!AF198,3,1)</f>
        <v xml:space="preserve"> </v>
      </c>
      <c r="CQ29" s="1509"/>
      <c r="CR29" s="1509"/>
      <c r="CS29" s="1509"/>
      <c r="CT29" s="1509"/>
      <c r="CU29" s="1509" t="str">
        <f>MID(SUVAHAVUJ!AF198,4,1)</f>
        <v xml:space="preserve"> </v>
      </c>
      <c r="CV29" s="1509"/>
      <c r="CW29" s="1509"/>
      <c r="CX29" s="1509"/>
      <c r="CY29" s="1509"/>
      <c r="CZ29" s="1509"/>
      <c r="DA29" s="1509" t="str">
        <f>MID(SUVAHAVUJ!AF198,5,1)</f>
        <v xml:space="preserve"> </v>
      </c>
      <c r="DB29" s="1509"/>
      <c r="DC29" s="1509"/>
      <c r="DD29" s="1509"/>
      <c r="DE29" s="1509"/>
      <c r="DF29" s="1509" t="str">
        <f>MID(SUVAHAVUJ!AF198,6,1)</f>
        <v xml:space="preserve"> </v>
      </c>
      <c r="DG29" s="1509"/>
      <c r="DH29" s="1509"/>
      <c r="DI29" s="1509"/>
      <c r="DJ29" s="1509"/>
      <c r="DK29" s="1509"/>
      <c r="DL29" s="1509" t="str">
        <f>MID(SUVAHAVUJ!AF198,7,1)</f>
        <v xml:space="preserve"> </v>
      </c>
      <c r="DM29" s="1509"/>
      <c r="DN29" s="1509"/>
      <c r="DO29" s="1509"/>
      <c r="DP29" s="1509"/>
      <c r="DQ29" s="1509"/>
      <c r="DR29" s="1509" t="str">
        <f>MID(SUVAHAVUJ!AF198,8,1)</f>
        <v xml:space="preserve"> </v>
      </c>
      <c r="DS29" s="1509"/>
      <c r="DT29" s="1509"/>
      <c r="DU29" s="1509"/>
      <c r="DV29" s="1509"/>
      <c r="DW29" s="1558" t="str">
        <f>MID(SUVAHAVUJ!AF198,9,1)</f>
        <v xml:space="preserve"> </v>
      </c>
      <c r="DX29" s="1558"/>
      <c r="DY29" s="1558"/>
      <c r="DZ29" s="1558"/>
      <c r="EA29" s="1558"/>
      <c r="EB29" s="1558"/>
      <c r="EC29" s="1558" t="str">
        <f>MID(SUVAHAVUJ!AF198,10,1)</f>
        <v xml:space="preserve"> </v>
      </c>
      <c r="ED29" s="1558"/>
      <c r="EE29" s="1558"/>
      <c r="EF29" s="1558"/>
      <c r="EG29" s="1558"/>
      <c r="EH29" s="1509" t="str">
        <f>MID(SUVAHAVUJ!AF198,11,1)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MID(SUVAHAVUJ!AG198,1,1)</f>
        <v xml:space="preserve"> </v>
      </c>
      <c r="EQ29" s="1509"/>
      <c r="ER29" s="1509"/>
      <c r="ES29" s="1509"/>
      <c r="ET29" s="1509"/>
      <c r="EU29" s="1509"/>
      <c r="EV29" s="1509" t="str">
        <f>MID(SUVAHAVUJ!AG198,2,1)</f>
        <v xml:space="preserve"> </v>
      </c>
      <c r="EW29" s="1509"/>
      <c r="EX29" s="1509"/>
      <c r="EY29" s="1509"/>
      <c r="EZ29" s="1509"/>
      <c r="FA29" s="1509" t="str">
        <f>MID(SUVAHAVUJ!AG198,3,1)</f>
        <v xml:space="preserve"> </v>
      </c>
      <c r="FB29" s="1509"/>
      <c r="FC29" s="1509"/>
      <c r="FD29" s="1509"/>
      <c r="FE29" s="1509"/>
      <c r="FF29" s="1509"/>
      <c r="FG29" s="1509" t="str">
        <f>MID(SUVAHAVUJ!AG198,4,1)</f>
        <v xml:space="preserve"> </v>
      </c>
      <c r="FH29" s="1509"/>
      <c r="FI29" s="1509"/>
      <c r="FJ29" s="1509"/>
      <c r="FK29" s="1509"/>
      <c r="FL29" s="1516" t="str">
        <f>MID(SUVAHAVUJ!AG198,5,1)</f>
        <v xml:space="preserve"> </v>
      </c>
      <c r="FM29" s="1516"/>
      <c r="FN29" s="1516"/>
      <c r="FO29" s="1516"/>
      <c r="FP29" s="1516"/>
      <c r="FQ29" s="1516"/>
      <c r="FR29" s="1516" t="str">
        <f>MID(SUVAHAVUJ!AG198,6,1)</f>
        <v xml:space="preserve"> </v>
      </c>
      <c r="FS29" s="1516"/>
      <c r="FT29" s="1516"/>
      <c r="FU29" s="1516"/>
      <c r="FV29" s="1516"/>
      <c r="FW29" s="1556" t="str">
        <f>MID(SUVAHAVUJ!AG198,7,1)</f>
        <v xml:space="preserve"> </v>
      </c>
      <c r="FX29" s="1556"/>
      <c r="FY29" s="1556"/>
      <c r="FZ29" s="1556"/>
      <c r="GA29" s="1556"/>
      <c r="GB29" s="1556"/>
      <c r="GC29" s="1556" t="str">
        <f>MID(SUVAHAVUJ!AG198,8,1)</f>
        <v xml:space="preserve"> </v>
      </c>
      <c r="GD29" s="1556"/>
      <c r="GE29" s="1556"/>
      <c r="GF29" s="1556"/>
      <c r="GG29" s="1556"/>
      <c r="GH29" s="1556" t="str">
        <f>MID(SUVAHAVUJ!AG198,9,1)</f>
        <v xml:space="preserve"> </v>
      </c>
      <c r="GI29" s="1556"/>
      <c r="GJ29" s="1556"/>
      <c r="GK29" s="1556"/>
      <c r="GL29" s="1556"/>
      <c r="GM29" s="1556"/>
      <c r="GN29" s="1556" t="str">
        <f>MID(SUVAHAVUJ!AG198,10,1)</f>
        <v xml:space="preserve"> </v>
      </c>
      <c r="GO29" s="1556"/>
      <c r="GP29" s="1556"/>
      <c r="GQ29" s="1556"/>
      <c r="GR29" s="1556"/>
      <c r="GS29" s="1556" t="str">
        <f>MID(SUVAHAVUJ!AG198,11,1)</f>
        <v>0</v>
      </c>
      <c r="GT29" s="1556"/>
      <c r="GU29" s="1556"/>
      <c r="GV29" s="1556"/>
      <c r="GW29" s="1557"/>
    </row>
    <row r="30" spans="1:205" ht="24.6" customHeight="1">
      <c r="A30" s="721"/>
      <c r="B30" s="1687" t="s">
        <v>2500</v>
      </c>
      <c r="C30" s="1688"/>
      <c r="D30" s="1688"/>
      <c r="E30" s="1688"/>
      <c r="F30" s="1688"/>
      <c r="G30" s="1688"/>
      <c r="H30" s="1688"/>
      <c r="I30" s="1688"/>
      <c r="J30" s="1688"/>
      <c r="K30" s="1689"/>
      <c r="L30" s="1660" t="s">
        <v>3079</v>
      </c>
      <c r="M30" s="1661"/>
      <c r="N30" s="1661"/>
      <c r="O30" s="1661"/>
      <c r="P30" s="1661"/>
      <c r="Q30" s="1661"/>
      <c r="R30" s="1661"/>
      <c r="S30" s="1661"/>
      <c r="T30" s="1661"/>
      <c r="U30" s="1661"/>
      <c r="V30" s="1661"/>
      <c r="W30" s="1661"/>
      <c r="X30" s="1661"/>
      <c r="Y30" s="1661"/>
      <c r="Z30" s="1661"/>
      <c r="AA30" s="1661"/>
      <c r="AB30" s="1661"/>
      <c r="AC30" s="1661"/>
      <c r="AD30" s="1661"/>
      <c r="AE30" s="1661"/>
      <c r="AF30" s="1661"/>
      <c r="AG30" s="1661"/>
      <c r="AH30" s="1661"/>
      <c r="AI30" s="1661"/>
      <c r="AJ30" s="1661"/>
      <c r="AK30" s="1661"/>
      <c r="AL30" s="1661"/>
      <c r="AM30" s="1661"/>
      <c r="AN30" s="1661"/>
      <c r="AO30" s="1661"/>
      <c r="AP30" s="1661"/>
      <c r="AQ30" s="1661"/>
      <c r="AR30" s="1661"/>
      <c r="AS30" s="1661"/>
      <c r="AT30" s="1661"/>
      <c r="AU30" s="1661"/>
      <c r="AV30" s="1661"/>
      <c r="AW30" s="1661"/>
      <c r="AX30" s="1661"/>
      <c r="AY30" s="1661"/>
      <c r="AZ30" s="1661"/>
      <c r="BA30" s="1661"/>
      <c r="BB30" s="1661"/>
      <c r="BC30" s="1661"/>
      <c r="BD30" s="1661"/>
      <c r="BE30" s="1661"/>
      <c r="BF30" s="1661"/>
      <c r="BG30" s="1661"/>
      <c r="BH30" s="1661"/>
      <c r="BI30" s="1661"/>
      <c r="BJ30" s="1661"/>
      <c r="BK30" s="1661"/>
      <c r="BL30" s="1661"/>
      <c r="BM30" s="1661"/>
      <c r="BN30" s="1661"/>
      <c r="BO30" s="1661"/>
      <c r="BP30" s="1661"/>
      <c r="BQ30" s="1661"/>
      <c r="BR30" s="1661"/>
      <c r="BS30" s="1661"/>
      <c r="BT30" s="1661"/>
      <c r="BU30" s="1661"/>
      <c r="BV30" s="1661"/>
      <c r="BW30" s="1572" t="s">
        <v>371</v>
      </c>
      <c r="BX30" s="1573"/>
      <c r="BY30" s="1573"/>
      <c r="BZ30" s="1573"/>
      <c r="CA30" s="1573"/>
      <c r="CB30" s="1573"/>
      <c r="CC30" s="1573" t="str">
        <f>MID(SUVAHAVUJ!AF69,6,1)</f>
        <v xml:space="preserve"> </v>
      </c>
      <c r="CD30" s="1574"/>
      <c r="CE30" s="1509" t="str">
        <f>MID(SUVAHAVUJ!AF199,1,1)</f>
        <v xml:space="preserve"> </v>
      </c>
      <c r="CF30" s="1509"/>
      <c r="CG30" s="1509"/>
      <c r="CH30" s="1509"/>
      <c r="CI30" s="1509"/>
      <c r="CJ30" s="1509" t="str">
        <f>MID(SUVAHAVUJ!AF199,2,1)</f>
        <v xml:space="preserve"> </v>
      </c>
      <c r="CK30" s="1509"/>
      <c r="CL30" s="1509"/>
      <c r="CM30" s="1509"/>
      <c r="CN30" s="1509"/>
      <c r="CO30" s="1509"/>
      <c r="CP30" s="1509" t="str">
        <f>MID(SUVAHAVUJ!AF199,3,1)</f>
        <v xml:space="preserve"> </v>
      </c>
      <c r="CQ30" s="1509"/>
      <c r="CR30" s="1509"/>
      <c r="CS30" s="1509"/>
      <c r="CT30" s="1509"/>
      <c r="CU30" s="1509" t="str">
        <f>MID(SUVAHAVUJ!AF199,4,1)</f>
        <v xml:space="preserve"> </v>
      </c>
      <c r="CV30" s="1509"/>
      <c r="CW30" s="1509"/>
      <c r="CX30" s="1509"/>
      <c r="CY30" s="1509"/>
      <c r="CZ30" s="1509"/>
      <c r="DA30" s="1509" t="str">
        <f>MID(SUVAHAVUJ!AF199,5,1)</f>
        <v xml:space="preserve"> </v>
      </c>
      <c r="DB30" s="1509"/>
      <c r="DC30" s="1509"/>
      <c r="DD30" s="1509"/>
      <c r="DE30" s="1509"/>
      <c r="DF30" s="1509" t="str">
        <f>MID(SUVAHAVUJ!AF199,6,1)</f>
        <v xml:space="preserve"> </v>
      </c>
      <c r="DG30" s="1509"/>
      <c r="DH30" s="1509"/>
      <c r="DI30" s="1509"/>
      <c r="DJ30" s="1509"/>
      <c r="DK30" s="1509"/>
      <c r="DL30" s="1509" t="str">
        <f>MID(SUVAHAVUJ!AF199,7,1)</f>
        <v xml:space="preserve"> </v>
      </c>
      <c r="DM30" s="1509"/>
      <c r="DN30" s="1509"/>
      <c r="DO30" s="1509"/>
      <c r="DP30" s="1509"/>
      <c r="DQ30" s="1509"/>
      <c r="DR30" s="1509" t="str">
        <f>MID(SUVAHAVUJ!AF199,8,1)</f>
        <v xml:space="preserve"> </v>
      </c>
      <c r="DS30" s="1509"/>
      <c r="DT30" s="1509"/>
      <c r="DU30" s="1509"/>
      <c r="DV30" s="1509"/>
      <c r="DW30" s="1558" t="str">
        <f>MID(SUVAHAVUJ!AF199,9,1)</f>
        <v xml:space="preserve"> </v>
      </c>
      <c r="DX30" s="1558"/>
      <c r="DY30" s="1558"/>
      <c r="DZ30" s="1558"/>
      <c r="EA30" s="1558"/>
      <c r="EB30" s="1558"/>
      <c r="EC30" s="1558" t="str">
        <f>MID(SUVAHAVUJ!AF199,10,1)</f>
        <v xml:space="preserve"> </v>
      </c>
      <c r="ED30" s="1558"/>
      <c r="EE30" s="1558"/>
      <c r="EF30" s="1558"/>
      <c r="EG30" s="1558"/>
      <c r="EH30" s="1509" t="str">
        <f>MID(SUVAHAVUJ!AF199,11,1)</f>
        <v>0</v>
      </c>
      <c r="EI30" s="1509"/>
      <c r="EJ30" s="1509"/>
      <c r="EK30" s="1509"/>
      <c r="EL30" s="1509"/>
      <c r="EM30" s="1525"/>
      <c r="EN30" s="711"/>
      <c r="EO30" s="708"/>
      <c r="EP30" s="1509" t="str">
        <f>MID(SUVAHAVUJ!AG199,1,1)</f>
        <v xml:space="preserve"> </v>
      </c>
      <c r="EQ30" s="1509"/>
      <c r="ER30" s="1509"/>
      <c r="ES30" s="1509"/>
      <c r="ET30" s="1509"/>
      <c r="EU30" s="1509"/>
      <c r="EV30" s="1509" t="str">
        <f>MID(SUVAHAVUJ!AG199,2,1)</f>
        <v xml:space="preserve"> </v>
      </c>
      <c r="EW30" s="1509"/>
      <c r="EX30" s="1509"/>
      <c r="EY30" s="1509"/>
      <c r="EZ30" s="1509"/>
      <c r="FA30" s="1509" t="str">
        <f>MID(SUVAHAVUJ!AG199,3,1)</f>
        <v xml:space="preserve"> </v>
      </c>
      <c r="FB30" s="1509"/>
      <c r="FC30" s="1509"/>
      <c r="FD30" s="1509"/>
      <c r="FE30" s="1509"/>
      <c r="FF30" s="1509"/>
      <c r="FG30" s="1509" t="str">
        <f>MID(SUVAHAVUJ!AG199,4,1)</f>
        <v xml:space="preserve"> </v>
      </c>
      <c r="FH30" s="1509"/>
      <c r="FI30" s="1509"/>
      <c r="FJ30" s="1509"/>
      <c r="FK30" s="1509"/>
      <c r="FL30" s="1516" t="str">
        <f>MID(SUVAHAVUJ!AG199,5,1)</f>
        <v xml:space="preserve"> </v>
      </c>
      <c r="FM30" s="1516"/>
      <c r="FN30" s="1516"/>
      <c r="FO30" s="1516"/>
      <c r="FP30" s="1516"/>
      <c r="FQ30" s="1516"/>
      <c r="FR30" s="1516" t="str">
        <f>MID(SUVAHAVUJ!AG199,6,1)</f>
        <v xml:space="preserve"> </v>
      </c>
      <c r="FS30" s="1516"/>
      <c r="FT30" s="1516"/>
      <c r="FU30" s="1516"/>
      <c r="FV30" s="1516"/>
      <c r="FW30" s="1556" t="str">
        <f>MID(SUVAHAVUJ!AG199,7,1)</f>
        <v xml:space="preserve"> </v>
      </c>
      <c r="FX30" s="1556"/>
      <c r="FY30" s="1556"/>
      <c r="FZ30" s="1556"/>
      <c r="GA30" s="1556"/>
      <c r="GB30" s="1556"/>
      <c r="GC30" s="1556" t="str">
        <f>MID(SUVAHAVUJ!AG199,8,1)</f>
        <v xml:space="preserve"> </v>
      </c>
      <c r="GD30" s="1556"/>
      <c r="GE30" s="1556"/>
      <c r="GF30" s="1556"/>
      <c r="GG30" s="1556"/>
      <c r="GH30" s="1556" t="str">
        <f>MID(SUVAHAVUJ!AG199,9,1)</f>
        <v xml:space="preserve"> </v>
      </c>
      <c r="GI30" s="1556"/>
      <c r="GJ30" s="1556"/>
      <c r="GK30" s="1556"/>
      <c r="GL30" s="1556"/>
      <c r="GM30" s="1556"/>
      <c r="GN30" s="1556" t="str">
        <f>MID(SUVAHAVUJ!AG199,10,1)</f>
        <v xml:space="preserve"> </v>
      </c>
      <c r="GO30" s="1556"/>
      <c r="GP30" s="1556"/>
      <c r="GQ30" s="1556"/>
      <c r="GR30" s="1556"/>
      <c r="GS30" s="1556" t="str">
        <f>MID(SUVAHAVUJ!AG199,11,1)</f>
        <v>0</v>
      </c>
      <c r="GT30" s="1556"/>
      <c r="GU30" s="1556"/>
      <c r="GV30" s="1556"/>
      <c r="GW30" s="1557"/>
    </row>
    <row r="31" spans="1:205" s="691" customFormat="1" ht="24.6" customHeight="1">
      <c r="A31" s="722"/>
      <c r="B31" s="1684" t="s">
        <v>3082</v>
      </c>
      <c r="C31" s="1685"/>
      <c r="D31" s="1685"/>
      <c r="E31" s="1685"/>
      <c r="F31" s="1685"/>
      <c r="G31" s="1685"/>
      <c r="H31" s="1685"/>
      <c r="I31" s="1685"/>
      <c r="J31" s="1685"/>
      <c r="K31" s="1686"/>
      <c r="L31" s="1660" t="s">
        <v>2482</v>
      </c>
      <c r="M31" s="1661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661"/>
      <c r="AA31" s="1661"/>
      <c r="AB31" s="1661"/>
      <c r="AC31" s="1661"/>
      <c r="AD31" s="1661"/>
      <c r="AE31" s="1661"/>
      <c r="AF31" s="1661"/>
      <c r="AG31" s="1661"/>
      <c r="AH31" s="1661"/>
      <c r="AI31" s="1661"/>
      <c r="AJ31" s="1661"/>
      <c r="AK31" s="1661"/>
      <c r="AL31" s="1661"/>
      <c r="AM31" s="1661"/>
      <c r="AN31" s="1661"/>
      <c r="AO31" s="1661"/>
      <c r="AP31" s="1661"/>
      <c r="AQ31" s="1661"/>
      <c r="AR31" s="1661"/>
      <c r="AS31" s="1661"/>
      <c r="AT31" s="1661"/>
      <c r="AU31" s="1661"/>
      <c r="AV31" s="1661"/>
      <c r="AW31" s="1661"/>
      <c r="AX31" s="1661"/>
      <c r="AY31" s="1661"/>
      <c r="AZ31" s="1661"/>
      <c r="BA31" s="1661"/>
      <c r="BB31" s="1661"/>
      <c r="BC31" s="1661"/>
      <c r="BD31" s="1661"/>
      <c r="BE31" s="1661"/>
      <c r="BF31" s="1661"/>
      <c r="BG31" s="1661"/>
      <c r="BH31" s="1661"/>
      <c r="BI31" s="1661"/>
      <c r="BJ31" s="1661"/>
      <c r="BK31" s="1661"/>
      <c r="BL31" s="1661"/>
      <c r="BM31" s="1661"/>
      <c r="BN31" s="1661"/>
      <c r="BO31" s="1661"/>
      <c r="BP31" s="1661"/>
      <c r="BQ31" s="1661"/>
      <c r="BR31" s="1661"/>
      <c r="BS31" s="1661"/>
      <c r="BT31" s="1661"/>
      <c r="BU31" s="1661"/>
      <c r="BV31" s="1661"/>
      <c r="BW31" s="1572" t="s">
        <v>382</v>
      </c>
      <c r="BX31" s="1573"/>
      <c r="BY31" s="1573"/>
      <c r="BZ31" s="1573"/>
      <c r="CA31" s="1573"/>
      <c r="CB31" s="1573"/>
      <c r="CC31" s="1573" t="str">
        <f>MID(SUVAHAVUJ!AD70,6,1)</f>
        <v xml:space="preserve"> </v>
      </c>
      <c r="CD31" s="1574"/>
      <c r="CE31" s="1509" t="str">
        <f>MID(SUVAHAVUJ!AF200,1,1)</f>
        <v xml:space="preserve"> </v>
      </c>
      <c r="CF31" s="1509"/>
      <c r="CG31" s="1509"/>
      <c r="CH31" s="1509"/>
      <c r="CI31" s="1509"/>
      <c r="CJ31" s="1509" t="str">
        <f>MID(SUVAHAVUJ!AF200,2,1)</f>
        <v xml:space="preserve"> </v>
      </c>
      <c r="CK31" s="1509"/>
      <c r="CL31" s="1509"/>
      <c r="CM31" s="1509"/>
      <c r="CN31" s="1509"/>
      <c r="CO31" s="1509"/>
      <c r="CP31" s="1509" t="str">
        <f>MID(SUVAHAVUJ!AF200,3,1)</f>
        <v xml:space="preserve"> </v>
      </c>
      <c r="CQ31" s="1509"/>
      <c r="CR31" s="1509"/>
      <c r="CS31" s="1509"/>
      <c r="CT31" s="1509"/>
      <c r="CU31" s="1509" t="str">
        <f>MID(SUVAHAVUJ!AF200,4,1)</f>
        <v xml:space="preserve"> </v>
      </c>
      <c r="CV31" s="1509"/>
      <c r="CW31" s="1509"/>
      <c r="CX31" s="1509"/>
      <c r="CY31" s="1509"/>
      <c r="CZ31" s="1509"/>
      <c r="DA31" s="1509" t="str">
        <f>MID(SUVAHAVUJ!AF200,5,1)</f>
        <v xml:space="preserve"> </v>
      </c>
      <c r="DB31" s="1509"/>
      <c r="DC31" s="1509"/>
      <c r="DD31" s="1509"/>
      <c r="DE31" s="1509"/>
      <c r="DF31" s="1509" t="str">
        <f>MID(SUVAHAVUJ!AF200,6,1)</f>
        <v xml:space="preserve"> </v>
      </c>
      <c r="DG31" s="1509"/>
      <c r="DH31" s="1509"/>
      <c r="DI31" s="1509"/>
      <c r="DJ31" s="1509"/>
      <c r="DK31" s="1509"/>
      <c r="DL31" s="1509" t="str">
        <f>MID(SUVAHAVUJ!AF200,7,1)</f>
        <v xml:space="preserve"> </v>
      </c>
      <c r="DM31" s="1509"/>
      <c r="DN31" s="1509"/>
      <c r="DO31" s="1509"/>
      <c r="DP31" s="1509"/>
      <c r="DQ31" s="1509"/>
      <c r="DR31" s="1509" t="str">
        <f>MID(SUVAHAVUJ!AF200,8,1)</f>
        <v xml:space="preserve"> </v>
      </c>
      <c r="DS31" s="1509"/>
      <c r="DT31" s="1509"/>
      <c r="DU31" s="1509"/>
      <c r="DV31" s="1509"/>
      <c r="DW31" s="1558" t="str">
        <f>MID(SUVAHAVUJ!AF200,9,1)</f>
        <v xml:space="preserve"> </v>
      </c>
      <c r="DX31" s="1558"/>
      <c r="DY31" s="1558"/>
      <c r="DZ31" s="1558"/>
      <c r="EA31" s="1558"/>
      <c r="EB31" s="1558"/>
      <c r="EC31" s="1558" t="str">
        <f>MID(SUVAHAVUJ!AF200,10,1)</f>
        <v xml:space="preserve"> </v>
      </c>
      <c r="ED31" s="1558"/>
      <c r="EE31" s="1558"/>
      <c r="EF31" s="1558"/>
      <c r="EG31" s="1558"/>
      <c r="EH31" s="1509" t="str">
        <f>MID(SUVAHAVUJ!AF200,11,1)</f>
        <v>0</v>
      </c>
      <c r="EI31" s="1509"/>
      <c r="EJ31" s="1509"/>
      <c r="EK31" s="1509"/>
      <c r="EL31" s="1509"/>
      <c r="EM31" s="1525"/>
      <c r="EN31" s="711"/>
      <c r="EO31" s="708"/>
      <c r="EP31" s="1509" t="str">
        <f>MID(SUVAHAVUJ!AG200,1,1)</f>
        <v xml:space="preserve"> </v>
      </c>
      <c r="EQ31" s="1509"/>
      <c r="ER31" s="1509"/>
      <c r="ES31" s="1509"/>
      <c r="ET31" s="1509"/>
      <c r="EU31" s="1509"/>
      <c r="EV31" s="1509" t="str">
        <f>MID(SUVAHAVUJ!AG200,2,1)</f>
        <v xml:space="preserve"> </v>
      </c>
      <c r="EW31" s="1509"/>
      <c r="EX31" s="1509"/>
      <c r="EY31" s="1509"/>
      <c r="EZ31" s="1509"/>
      <c r="FA31" s="1509" t="str">
        <f>MID(SUVAHAVUJ!AG200,3,1)</f>
        <v xml:space="preserve"> </v>
      </c>
      <c r="FB31" s="1509"/>
      <c r="FC31" s="1509"/>
      <c r="FD31" s="1509"/>
      <c r="FE31" s="1509"/>
      <c r="FF31" s="1509"/>
      <c r="FG31" s="1509" t="str">
        <f>MID(SUVAHAVUJ!AG200,4,1)</f>
        <v xml:space="preserve"> </v>
      </c>
      <c r="FH31" s="1509"/>
      <c r="FI31" s="1509"/>
      <c r="FJ31" s="1509"/>
      <c r="FK31" s="1509"/>
      <c r="FL31" s="1516" t="str">
        <f>MID(SUVAHAVUJ!AG200,5,1)</f>
        <v xml:space="preserve"> </v>
      </c>
      <c r="FM31" s="1516"/>
      <c r="FN31" s="1516"/>
      <c r="FO31" s="1516"/>
      <c r="FP31" s="1516"/>
      <c r="FQ31" s="1516"/>
      <c r="FR31" s="1516" t="str">
        <f>MID(SUVAHAVUJ!AG200,6,1)</f>
        <v xml:space="preserve"> </v>
      </c>
      <c r="FS31" s="1516"/>
      <c r="FT31" s="1516"/>
      <c r="FU31" s="1516"/>
      <c r="FV31" s="1516"/>
      <c r="FW31" s="1556" t="str">
        <f>MID(SUVAHAVUJ!AG200,7,1)</f>
        <v xml:space="preserve"> </v>
      </c>
      <c r="FX31" s="1556"/>
      <c r="FY31" s="1556"/>
      <c r="FZ31" s="1556"/>
      <c r="GA31" s="1556"/>
      <c r="GB31" s="1556"/>
      <c r="GC31" s="1556" t="str">
        <f>MID(SUVAHAVUJ!AG200,8,1)</f>
        <v xml:space="preserve"> </v>
      </c>
      <c r="GD31" s="1556"/>
      <c r="GE31" s="1556"/>
      <c r="GF31" s="1556"/>
      <c r="GG31" s="1556"/>
      <c r="GH31" s="1556" t="str">
        <f>MID(SUVAHAVUJ!AG200,9,1)</f>
        <v xml:space="preserve"> </v>
      </c>
      <c r="GI31" s="1556"/>
      <c r="GJ31" s="1556"/>
      <c r="GK31" s="1556"/>
      <c r="GL31" s="1556"/>
      <c r="GM31" s="1556"/>
      <c r="GN31" s="1556" t="str">
        <f>MID(SUVAHAVUJ!AG200,10,1)</f>
        <v xml:space="preserve"> </v>
      </c>
      <c r="GO31" s="1556"/>
      <c r="GP31" s="1556"/>
      <c r="GQ31" s="1556"/>
      <c r="GR31" s="1556"/>
      <c r="GS31" s="1556" t="str">
        <f>MID(SUVAHAVUJ!AG200,11,1)</f>
        <v>0</v>
      </c>
      <c r="GT31" s="1556"/>
      <c r="GU31" s="1556"/>
      <c r="GV31" s="1556"/>
      <c r="GW31" s="1557"/>
    </row>
    <row r="32" spans="1:205" ht="24.6" customHeight="1">
      <c r="A32" s="721"/>
      <c r="B32" s="1684" t="s">
        <v>3085</v>
      </c>
      <c r="C32" s="1685"/>
      <c r="D32" s="1685"/>
      <c r="E32" s="1685"/>
      <c r="F32" s="1685"/>
      <c r="G32" s="1685"/>
      <c r="H32" s="1685"/>
      <c r="I32" s="1685"/>
      <c r="J32" s="1685"/>
      <c r="K32" s="1686"/>
      <c r="L32" s="1660" t="s">
        <v>3512</v>
      </c>
      <c r="M32" s="1661"/>
      <c r="N32" s="1661"/>
      <c r="O32" s="1661"/>
      <c r="P32" s="1661"/>
      <c r="Q32" s="1661"/>
      <c r="R32" s="1661"/>
      <c r="S32" s="1661"/>
      <c r="T32" s="1661"/>
      <c r="U32" s="1661"/>
      <c r="V32" s="1661"/>
      <c r="W32" s="1661"/>
      <c r="X32" s="1661"/>
      <c r="Y32" s="1661"/>
      <c r="Z32" s="1661"/>
      <c r="AA32" s="1661"/>
      <c r="AB32" s="1661"/>
      <c r="AC32" s="1661"/>
      <c r="AD32" s="1661"/>
      <c r="AE32" s="1661"/>
      <c r="AF32" s="1661"/>
      <c r="AG32" s="1661"/>
      <c r="AH32" s="1661"/>
      <c r="AI32" s="1661"/>
      <c r="AJ32" s="1661"/>
      <c r="AK32" s="1661"/>
      <c r="AL32" s="1661"/>
      <c r="AM32" s="1661"/>
      <c r="AN32" s="1661"/>
      <c r="AO32" s="1661"/>
      <c r="AP32" s="1661"/>
      <c r="AQ32" s="1661"/>
      <c r="AR32" s="1661"/>
      <c r="AS32" s="1661"/>
      <c r="AT32" s="1661"/>
      <c r="AU32" s="1661"/>
      <c r="AV32" s="1661"/>
      <c r="AW32" s="1661"/>
      <c r="AX32" s="1661"/>
      <c r="AY32" s="1661"/>
      <c r="AZ32" s="1661"/>
      <c r="BA32" s="1661"/>
      <c r="BB32" s="1661"/>
      <c r="BC32" s="1661"/>
      <c r="BD32" s="1661"/>
      <c r="BE32" s="1661"/>
      <c r="BF32" s="1661"/>
      <c r="BG32" s="1661"/>
      <c r="BH32" s="1661"/>
      <c r="BI32" s="1661"/>
      <c r="BJ32" s="1661"/>
      <c r="BK32" s="1661"/>
      <c r="BL32" s="1661"/>
      <c r="BM32" s="1661"/>
      <c r="BN32" s="1661"/>
      <c r="BO32" s="1661"/>
      <c r="BP32" s="1661"/>
      <c r="BQ32" s="1661"/>
      <c r="BR32" s="1661"/>
      <c r="BS32" s="1661"/>
      <c r="BT32" s="1661"/>
      <c r="BU32" s="1661"/>
      <c r="BV32" s="1661"/>
      <c r="BW32" s="1572" t="s">
        <v>401</v>
      </c>
      <c r="BX32" s="1573"/>
      <c r="BY32" s="1573"/>
      <c r="BZ32" s="1573"/>
      <c r="CA32" s="1573"/>
      <c r="CB32" s="1573"/>
      <c r="CC32" s="1573" t="str">
        <f>MID(SUVAHAVUJ!AF70,6,1)</f>
        <v xml:space="preserve"> </v>
      </c>
      <c r="CD32" s="1574"/>
      <c r="CE32" s="1509" t="str">
        <f>MID(SUVAHAVUJ!AF201,1,1)</f>
        <v xml:space="preserve"> </v>
      </c>
      <c r="CF32" s="1509"/>
      <c r="CG32" s="1509"/>
      <c r="CH32" s="1509"/>
      <c r="CI32" s="1509"/>
      <c r="CJ32" s="1509" t="str">
        <f>MID(SUVAHAVUJ!AF201,2,1)</f>
        <v xml:space="preserve"> </v>
      </c>
      <c r="CK32" s="1509"/>
      <c r="CL32" s="1509"/>
      <c r="CM32" s="1509"/>
      <c r="CN32" s="1509"/>
      <c r="CO32" s="1509"/>
      <c r="CP32" s="1509" t="str">
        <f>MID(SUVAHAVUJ!AF201,3,1)</f>
        <v xml:space="preserve"> </v>
      </c>
      <c r="CQ32" s="1509"/>
      <c r="CR32" s="1509"/>
      <c r="CS32" s="1509"/>
      <c r="CT32" s="1509"/>
      <c r="CU32" s="1509" t="str">
        <f>MID(SUVAHAVUJ!AF201,4,1)</f>
        <v xml:space="preserve"> </v>
      </c>
      <c r="CV32" s="1509"/>
      <c r="CW32" s="1509"/>
      <c r="CX32" s="1509"/>
      <c r="CY32" s="1509"/>
      <c r="CZ32" s="1509"/>
      <c r="DA32" s="1509" t="str">
        <f>MID(SUVAHAVUJ!AF201,5,1)</f>
        <v xml:space="preserve"> </v>
      </c>
      <c r="DB32" s="1509"/>
      <c r="DC32" s="1509"/>
      <c r="DD32" s="1509"/>
      <c r="DE32" s="1509"/>
      <c r="DF32" s="1509" t="str">
        <f>MID(SUVAHAVUJ!AF201,6,1)</f>
        <v xml:space="preserve"> </v>
      </c>
      <c r="DG32" s="1509"/>
      <c r="DH32" s="1509"/>
      <c r="DI32" s="1509"/>
      <c r="DJ32" s="1509"/>
      <c r="DK32" s="1509"/>
      <c r="DL32" s="1509" t="str">
        <f>MID(SUVAHAVUJ!AF201,7,1)</f>
        <v xml:space="preserve"> </v>
      </c>
      <c r="DM32" s="1509"/>
      <c r="DN32" s="1509"/>
      <c r="DO32" s="1509"/>
      <c r="DP32" s="1509"/>
      <c r="DQ32" s="1509"/>
      <c r="DR32" s="1509" t="str">
        <f>MID(SUVAHAVUJ!AF201,8,1)</f>
        <v xml:space="preserve"> </v>
      </c>
      <c r="DS32" s="1509"/>
      <c r="DT32" s="1509"/>
      <c r="DU32" s="1509"/>
      <c r="DV32" s="1509"/>
      <c r="DW32" s="1558" t="str">
        <f>MID(SUVAHAVUJ!AF201,9,1)</f>
        <v xml:space="preserve"> </v>
      </c>
      <c r="DX32" s="1558"/>
      <c r="DY32" s="1558"/>
      <c r="DZ32" s="1558"/>
      <c r="EA32" s="1558"/>
      <c r="EB32" s="1558"/>
      <c r="EC32" s="1558" t="str">
        <f>MID(SUVAHAVUJ!AF201,10,1)</f>
        <v xml:space="preserve"> </v>
      </c>
      <c r="ED32" s="1558"/>
      <c r="EE32" s="1558"/>
      <c r="EF32" s="1558"/>
      <c r="EG32" s="1558"/>
      <c r="EH32" s="1509" t="str">
        <f>MID(SUVAHAVUJ!AF201,11,1)</f>
        <v>0</v>
      </c>
      <c r="EI32" s="1509"/>
      <c r="EJ32" s="1509"/>
      <c r="EK32" s="1509"/>
      <c r="EL32" s="1509"/>
      <c r="EM32" s="1525"/>
      <c r="EN32" s="711"/>
      <c r="EO32" s="708"/>
      <c r="EP32" s="1509" t="str">
        <f>MID(SUVAHAVUJ!AG201,1,1)</f>
        <v xml:space="preserve"> </v>
      </c>
      <c r="EQ32" s="1509"/>
      <c r="ER32" s="1509"/>
      <c r="ES32" s="1509"/>
      <c r="ET32" s="1509"/>
      <c r="EU32" s="1509"/>
      <c r="EV32" s="1509" t="str">
        <f>MID(SUVAHAVUJ!AG201,2,1)</f>
        <v xml:space="preserve"> </v>
      </c>
      <c r="EW32" s="1509"/>
      <c r="EX32" s="1509"/>
      <c r="EY32" s="1509"/>
      <c r="EZ32" s="1509"/>
      <c r="FA32" s="1509" t="str">
        <f>MID(SUVAHAVUJ!AG201,3,1)</f>
        <v xml:space="preserve"> </v>
      </c>
      <c r="FB32" s="1509"/>
      <c r="FC32" s="1509"/>
      <c r="FD32" s="1509"/>
      <c r="FE32" s="1509"/>
      <c r="FF32" s="1509"/>
      <c r="FG32" s="1509" t="str">
        <f>MID(SUVAHAVUJ!AG201,4,1)</f>
        <v xml:space="preserve"> </v>
      </c>
      <c r="FH32" s="1509"/>
      <c r="FI32" s="1509"/>
      <c r="FJ32" s="1509"/>
      <c r="FK32" s="1509"/>
      <c r="FL32" s="1516" t="str">
        <f>MID(SUVAHAVUJ!AG201,5,1)</f>
        <v xml:space="preserve"> </v>
      </c>
      <c r="FM32" s="1516"/>
      <c r="FN32" s="1516"/>
      <c r="FO32" s="1516"/>
      <c r="FP32" s="1516"/>
      <c r="FQ32" s="1516"/>
      <c r="FR32" s="1516" t="str">
        <f>MID(SUVAHAVUJ!AG201,6,1)</f>
        <v xml:space="preserve"> </v>
      </c>
      <c r="FS32" s="1516"/>
      <c r="FT32" s="1516"/>
      <c r="FU32" s="1516"/>
      <c r="FV32" s="1516"/>
      <c r="FW32" s="1556" t="str">
        <f>MID(SUVAHAVUJ!AG201,7,1)</f>
        <v xml:space="preserve"> </v>
      </c>
      <c r="FX32" s="1556"/>
      <c r="FY32" s="1556"/>
      <c r="FZ32" s="1556"/>
      <c r="GA32" s="1556"/>
      <c r="GB32" s="1556"/>
      <c r="GC32" s="1556" t="str">
        <f>MID(SUVAHAVUJ!AG201,8,1)</f>
        <v xml:space="preserve"> </v>
      </c>
      <c r="GD32" s="1556"/>
      <c r="GE32" s="1556"/>
      <c r="GF32" s="1556"/>
      <c r="GG32" s="1556"/>
      <c r="GH32" s="1556" t="str">
        <f>MID(SUVAHAVUJ!AG201,9,1)</f>
        <v xml:space="preserve"> </v>
      </c>
      <c r="GI32" s="1556"/>
      <c r="GJ32" s="1556"/>
      <c r="GK32" s="1556"/>
      <c r="GL32" s="1556"/>
      <c r="GM32" s="1556"/>
      <c r="GN32" s="1556" t="str">
        <f>MID(SUVAHAVUJ!AG201,10,1)</f>
        <v xml:space="preserve"> </v>
      </c>
      <c r="GO32" s="1556"/>
      <c r="GP32" s="1556"/>
      <c r="GQ32" s="1556"/>
      <c r="GR32" s="1556"/>
      <c r="GS32" s="1556" t="str">
        <f>MID(SUVAHAVUJ!AG201,11,1)</f>
        <v>0</v>
      </c>
      <c r="GT32" s="1556"/>
      <c r="GU32" s="1556"/>
      <c r="GV32" s="1556"/>
      <c r="GW32" s="1557"/>
    </row>
    <row r="33" spans="1:205" s="691" customFormat="1" ht="24.6" customHeight="1">
      <c r="A33" s="722"/>
      <c r="B33" s="1684" t="s">
        <v>3089</v>
      </c>
      <c r="C33" s="1685"/>
      <c r="D33" s="1685"/>
      <c r="E33" s="1685"/>
      <c r="F33" s="1685"/>
      <c r="G33" s="1685"/>
      <c r="H33" s="1685"/>
      <c r="I33" s="1685"/>
      <c r="J33" s="1685"/>
      <c r="K33" s="1686"/>
      <c r="L33" s="1660" t="s">
        <v>3513</v>
      </c>
      <c r="M33" s="1661"/>
      <c r="N33" s="1661"/>
      <c r="O33" s="1661"/>
      <c r="P33" s="1661"/>
      <c r="Q33" s="1661"/>
      <c r="R33" s="1661"/>
      <c r="S33" s="1661"/>
      <c r="T33" s="1661"/>
      <c r="U33" s="1661"/>
      <c r="V33" s="1661"/>
      <c r="W33" s="1661"/>
      <c r="X33" s="1661"/>
      <c r="Y33" s="1661"/>
      <c r="Z33" s="1661"/>
      <c r="AA33" s="1661"/>
      <c r="AB33" s="1661"/>
      <c r="AC33" s="1661"/>
      <c r="AD33" s="1661"/>
      <c r="AE33" s="1661"/>
      <c r="AF33" s="1661"/>
      <c r="AG33" s="1661"/>
      <c r="AH33" s="1661"/>
      <c r="AI33" s="1661"/>
      <c r="AJ33" s="1661"/>
      <c r="AK33" s="1661"/>
      <c r="AL33" s="1661"/>
      <c r="AM33" s="1661"/>
      <c r="AN33" s="1661"/>
      <c r="AO33" s="1661"/>
      <c r="AP33" s="1661"/>
      <c r="AQ33" s="1661"/>
      <c r="AR33" s="1661"/>
      <c r="AS33" s="1661"/>
      <c r="AT33" s="1661"/>
      <c r="AU33" s="1661"/>
      <c r="AV33" s="1661"/>
      <c r="AW33" s="1661"/>
      <c r="AX33" s="1661"/>
      <c r="AY33" s="1661"/>
      <c r="AZ33" s="1661"/>
      <c r="BA33" s="1661"/>
      <c r="BB33" s="1661"/>
      <c r="BC33" s="1661"/>
      <c r="BD33" s="1661"/>
      <c r="BE33" s="1661"/>
      <c r="BF33" s="1661"/>
      <c r="BG33" s="1661"/>
      <c r="BH33" s="1661"/>
      <c r="BI33" s="1661"/>
      <c r="BJ33" s="1661"/>
      <c r="BK33" s="1661"/>
      <c r="BL33" s="1661"/>
      <c r="BM33" s="1661"/>
      <c r="BN33" s="1661"/>
      <c r="BO33" s="1661"/>
      <c r="BP33" s="1661"/>
      <c r="BQ33" s="1661"/>
      <c r="BR33" s="1661"/>
      <c r="BS33" s="1661"/>
      <c r="BT33" s="1661"/>
      <c r="BU33" s="1661"/>
      <c r="BV33" s="1661"/>
      <c r="BW33" s="1572" t="s">
        <v>605</v>
      </c>
      <c r="BX33" s="1573"/>
      <c r="BY33" s="1573"/>
      <c r="BZ33" s="1573"/>
      <c r="CA33" s="1573"/>
      <c r="CB33" s="1573"/>
      <c r="CC33" s="1573" t="str">
        <f>MID(SUVAHAVUJ!AD71,6,1)</f>
        <v xml:space="preserve"> </v>
      </c>
      <c r="CD33" s="1574"/>
      <c r="CE33" s="1509" t="str">
        <f>MID(SUVAHAVUJ!AF202,1,1)</f>
        <v xml:space="preserve"> </v>
      </c>
      <c r="CF33" s="1509"/>
      <c r="CG33" s="1509"/>
      <c r="CH33" s="1509"/>
      <c r="CI33" s="1509"/>
      <c r="CJ33" s="1509" t="str">
        <f>MID(SUVAHAVUJ!AF202,2,1)</f>
        <v xml:space="preserve"> </v>
      </c>
      <c r="CK33" s="1509"/>
      <c r="CL33" s="1509"/>
      <c r="CM33" s="1509"/>
      <c r="CN33" s="1509"/>
      <c r="CO33" s="1509"/>
      <c r="CP33" s="1509" t="str">
        <f>MID(SUVAHAVUJ!AF202,3,1)</f>
        <v xml:space="preserve"> </v>
      </c>
      <c r="CQ33" s="1509"/>
      <c r="CR33" s="1509"/>
      <c r="CS33" s="1509"/>
      <c r="CT33" s="1509"/>
      <c r="CU33" s="1509" t="str">
        <f>MID(SUVAHAVUJ!AF202,4,1)</f>
        <v xml:space="preserve"> </v>
      </c>
      <c r="CV33" s="1509"/>
      <c r="CW33" s="1509"/>
      <c r="CX33" s="1509"/>
      <c r="CY33" s="1509"/>
      <c r="CZ33" s="1509"/>
      <c r="DA33" s="1509" t="str">
        <f>MID(SUVAHAVUJ!AF202,5,1)</f>
        <v xml:space="preserve"> </v>
      </c>
      <c r="DB33" s="1509"/>
      <c r="DC33" s="1509"/>
      <c r="DD33" s="1509"/>
      <c r="DE33" s="1509"/>
      <c r="DF33" s="1509" t="str">
        <f>MID(SUVAHAVUJ!AF202,6,1)</f>
        <v xml:space="preserve"> </v>
      </c>
      <c r="DG33" s="1509"/>
      <c r="DH33" s="1509"/>
      <c r="DI33" s="1509"/>
      <c r="DJ33" s="1509"/>
      <c r="DK33" s="1509"/>
      <c r="DL33" s="1509" t="str">
        <f>MID(SUVAHAVUJ!AF202,7,1)</f>
        <v xml:space="preserve"> </v>
      </c>
      <c r="DM33" s="1509"/>
      <c r="DN33" s="1509"/>
      <c r="DO33" s="1509"/>
      <c r="DP33" s="1509"/>
      <c r="DQ33" s="1509"/>
      <c r="DR33" s="1509" t="str">
        <f>MID(SUVAHAVUJ!AF202,8,1)</f>
        <v xml:space="preserve"> </v>
      </c>
      <c r="DS33" s="1509"/>
      <c r="DT33" s="1509"/>
      <c r="DU33" s="1509"/>
      <c r="DV33" s="1509"/>
      <c r="DW33" s="1558" t="str">
        <f>MID(SUVAHAVUJ!AF202,9,1)</f>
        <v xml:space="preserve"> </v>
      </c>
      <c r="DX33" s="1558"/>
      <c r="DY33" s="1558"/>
      <c r="DZ33" s="1558"/>
      <c r="EA33" s="1558"/>
      <c r="EB33" s="1558"/>
      <c r="EC33" s="1558" t="str">
        <f>MID(SUVAHAVUJ!AF202,10,1)</f>
        <v xml:space="preserve"> </v>
      </c>
      <c r="ED33" s="1558"/>
      <c r="EE33" s="1558"/>
      <c r="EF33" s="1558"/>
      <c r="EG33" s="1558"/>
      <c r="EH33" s="1509" t="str">
        <f>MID(SUVAHAVUJ!AF202,11,1)</f>
        <v>0</v>
      </c>
      <c r="EI33" s="1509"/>
      <c r="EJ33" s="1509"/>
      <c r="EK33" s="1509"/>
      <c r="EL33" s="1509"/>
      <c r="EM33" s="1525"/>
      <c r="EN33" s="711"/>
      <c r="EO33" s="708"/>
      <c r="EP33" s="1509" t="str">
        <f>MID(SUVAHAVUJ!AG202,1,1)</f>
        <v xml:space="preserve"> </v>
      </c>
      <c r="EQ33" s="1509"/>
      <c r="ER33" s="1509"/>
      <c r="ES33" s="1509"/>
      <c r="ET33" s="1509"/>
      <c r="EU33" s="1509"/>
      <c r="EV33" s="1509" t="str">
        <f>MID(SUVAHAVUJ!AG202,2,1)</f>
        <v xml:space="preserve"> </v>
      </c>
      <c r="EW33" s="1509"/>
      <c r="EX33" s="1509"/>
      <c r="EY33" s="1509"/>
      <c r="EZ33" s="1509"/>
      <c r="FA33" s="1509" t="str">
        <f>MID(SUVAHAVUJ!AG202,3,1)</f>
        <v xml:space="preserve"> </v>
      </c>
      <c r="FB33" s="1509"/>
      <c r="FC33" s="1509"/>
      <c r="FD33" s="1509"/>
      <c r="FE33" s="1509"/>
      <c r="FF33" s="1509"/>
      <c r="FG33" s="1509" t="str">
        <f>MID(SUVAHAVUJ!AG202,4,1)</f>
        <v xml:space="preserve"> </v>
      </c>
      <c r="FH33" s="1509"/>
      <c r="FI33" s="1509"/>
      <c r="FJ33" s="1509"/>
      <c r="FK33" s="1509"/>
      <c r="FL33" s="1516" t="str">
        <f>MID(SUVAHAVUJ!AG202,5,1)</f>
        <v xml:space="preserve"> </v>
      </c>
      <c r="FM33" s="1516"/>
      <c r="FN33" s="1516"/>
      <c r="FO33" s="1516"/>
      <c r="FP33" s="1516"/>
      <c r="FQ33" s="1516"/>
      <c r="FR33" s="1516" t="str">
        <f>MID(SUVAHAVUJ!AG202,6,1)</f>
        <v xml:space="preserve"> </v>
      </c>
      <c r="FS33" s="1516"/>
      <c r="FT33" s="1516"/>
      <c r="FU33" s="1516"/>
      <c r="FV33" s="1516"/>
      <c r="FW33" s="1556" t="str">
        <f>MID(SUVAHAVUJ!AG202,7,1)</f>
        <v xml:space="preserve"> </v>
      </c>
      <c r="FX33" s="1556"/>
      <c r="FY33" s="1556"/>
      <c r="FZ33" s="1556"/>
      <c r="GA33" s="1556"/>
      <c r="GB33" s="1556"/>
      <c r="GC33" s="1556" t="str">
        <f>MID(SUVAHAVUJ!AG202,8,1)</f>
        <v xml:space="preserve"> </v>
      </c>
      <c r="GD33" s="1556"/>
      <c r="GE33" s="1556"/>
      <c r="GF33" s="1556"/>
      <c r="GG33" s="1556"/>
      <c r="GH33" s="1556" t="str">
        <f>MID(SUVAHAVUJ!AG202,9,1)</f>
        <v xml:space="preserve"> </v>
      </c>
      <c r="GI33" s="1556"/>
      <c r="GJ33" s="1556"/>
      <c r="GK33" s="1556"/>
      <c r="GL33" s="1556"/>
      <c r="GM33" s="1556"/>
      <c r="GN33" s="1556" t="str">
        <f>MID(SUVAHAVUJ!AG202,10,1)</f>
        <v xml:space="preserve"> </v>
      </c>
      <c r="GO33" s="1556"/>
      <c r="GP33" s="1556"/>
      <c r="GQ33" s="1556"/>
      <c r="GR33" s="1556"/>
      <c r="GS33" s="1556" t="str">
        <f>MID(SUVAHAVUJ!AG202,11,1)</f>
        <v>0</v>
      </c>
      <c r="GT33" s="1556"/>
      <c r="GU33" s="1556"/>
      <c r="GV33" s="1556"/>
      <c r="GW33" s="1557"/>
    </row>
    <row r="34" spans="1:205" ht="12.75" customHeight="1" thickBot="1">
      <c r="A34" s="725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691"/>
      <c r="GQ34" s="731"/>
      <c r="GR34" s="731"/>
      <c r="GS34" s="731"/>
      <c r="GT34" s="731"/>
      <c r="GU34" s="731"/>
      <c r="GV34" s="731"/>
      <c r="GW34" s="73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09">
    <mergeCell ref="DW33:EB33"/>
    <mergeCell ref="GC32:GG32"/>
    <mergeCell ref="GH32:GM32"/>
    <mergeCell ref="GN32:GR32"/>
    <mergeCell ref="GS33:GW33"/>
    <mergeCell ref="FL33:FQ33"/>
    <mergeCell ref="FR33:FV33"/>
    <mergeCell ref="FW33:GB33"/>
    <mergeCell ref="GC33:GG33"/>
    <mergeCell ref="GH33:GM33"/>
    <mergeCell ref="GN33:GR33"/>
    <mergeCell ref="EC33:EG33"/>
    <mergeCell ref="EH33:EM33"/>
    <mergeCell ref="EP33:EU33"/>
    <mergeCell ref="EV33:EZ33"/>
    <mergeCell ref="FA33:FF33"/>
    <mergeCell ref="FG33:FK33"/>
    <mergeCell ref="GS32:GW32"/>
    <mergeCell ref="FL32:FQ32"/>
    <mergeCell ref="FR32:FV32"/>
    <mergeCell ref="FW32:GB32"/>
    <mergeCell ref="B33:K33"/>
    <mergeCell ref="L33:BV33"/>
    <mergeCell ref="BW33:CD33"/>
    <mergeCell ref="CE33:CI33"/>
    <mergeCell ref="CJ33:CO33"/>
    <mergeCell ref="CP33:CT33"/>
    <mergeCell ref="EV32:EZ32"/>
    <mergeCell ref="FA32:FF32"/>
    <mergeCell ref="FG32:FK32"/>
    <mergeCell ref="DL32:DQ32"/>
    <mergeCell ref="DR32:DV32"/>
    <mergeCell ref="DW32:EB32"/>
    <mergeCell ref="EC32:EG32"/>
    <mergeCell ref="EH32:EM32"/>
    <mergeCell ref="EP32:EU32"/>
    <mergeCell ref="CU33:CZ33"/>
    <mergeCell ref="DA33:DE33"/>
    <mergeCell ref="DF33:DK33"/>
    <mergeCell ref="DL33:DQ33"/>
    <mergeCell ref="DR33:DV33"/>
    <mergeCell ref="B32:K32"/>
    <mergeCell ref="L32:BV32"/>
    <mergeCell ref="BW32:CD32"/>
    <mergeCell ref="CE32:CI32"/>
    <mergeCell ref="EC31:EG31"/>
    <mergeCell ref="EH31:EM31"/>
    <mergeCell ref="EP31:EU31"/>
    <mergeCell ref="EV31:EZ31"/>
    <mergeCell ref="FA31:FF31"/>
    <mergeCell ref="FG31:FK31"/>
    <mergeCell ref="CU31:CZ31"/>
    <mergeCell ref="DA31:DE31"/>
    <mergeCell ref="DF31:DK31"/>
    <mergeCell ref="DL31:DQ31"/>
    <mergeCell ref="DR31:DV31"/>
    <mergeCell ref="DW31:EB31"/>
    <mergeCell ref="CJ32:CO32"/>
    <mergeCell ref="CP32:CT32"/>
    <mergeCell ref="CU32:CZ32"/>
    <mergeCell ref="DA32:DE32"/>
    <mergeCell ref="DF32:DK32"/>
    <mergeCell ref="GH30:GM30"/>
    <mergeCell ref="GN30:GR30"/>
    <mergeCell ref="GS30:GW30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FL30:FQ30"/>
    <mergeCell ref="FR30:FV30"/>
    <mergeCell ref="FW30:GB30"/>
    <mergeCell ref="DL30:DQ30"/>
    <mergeCell ref="DR30:DV30"/>
    <mergeCell ref="DW30:EB30"/>
    <mergeCell ref="EC30:EG30"/>
    <mergeCell ref="GS31:GW31"/>
    <mergeCell ref="FL31:FQ31"/>
    <mergeCell ref="FR31:FV31"/>
    <mergeCell ref="FW31:GB31"/>
    <mergeCell ref="GC31:GG31"/>
    <mergeCell ref="EP29:EU29"/>
    <mergeCell ref="EV29:EZ29"/>
    <mergeCell ref="FA29:FF29"/>
    <mergeCell ref="FG29:FK29"/>
    <mergeCell ref="GC30:GG30"/>
    <mergeCell ref="GH31:GM31"/>
    <mergeCell ref="GN31:GR31"/>
    <mergeCell ref="DW29:EB29"/>
    <mergeCell ref="GC28:GG28"/>
    <mergeCell ref="GH28:GM28"/>
    <mergeCell ref="GN28:GR28"/>
    <mergeCell ref="EH30:EM30"/>
    <mergeCell ref="EP30:EU30"/>
    <mergeCell ref="GS29:GW29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FL29:FQ29"/>
    <mergeCell ref="FR29:FV29"/>
    <mergeCell ref="FW29:GB29"/>
    <mergeCell ref="GC29:GG29"/>
    <mergeCell ref="GH29:GM29"/>
    <mergeCell ref="GN29:GR29"/>
    <mergeCell ref="EC29:EG29"/>
    <mergeCell ref="EH29:EM29"/>
    <mergeCell ref="GS28:GW28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FL28:FQ28"/>
    <mergeCell ref="FR28:FV28"/>
    <mergeCell ref="FW28:GB28"/>
    <mergeCell ref="DL28:DQ28"/>
    <mergeCell ref="DR28:DV28"/>
    <mergeCell ref="DW28:EB28"/>
    <mergeCell ref="EC28:EG28"/>
    <mergeCell ref="EH28:EM28"/>
    <mergeCell ref="EP28:EU28"/>
    <mergeCell ref="CU29:CZ29"/>
    <mergeCell ref="DA29:DE29"/>
    <mergeCell ref="DF29:DK29"/>
    <mergeCell ref="DL29:DQ29"/>
    <mergeCell ref="DR29:DV29"/>
    <mergeCell ref="GH27:GM27"/>
    <mergeCell ref="GN27:GR27"/>
    <mergeCell ref="EC27:EG27"/>
    <mergeCell ref="EH27:EM27"/>
    <mergeCell ref="EP27:EU27"/>
    <mergeCell ref="EV27:EZ27"/>
    <mergeCell ref="FA27:FF27"/>
    <mergeCell ref="FG27:FK27"/>
    <mergeCell ref="CU27:CZ27"/>
    <mergeCell ref="DA27:DE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GH26:GM26"/>
    <mergeCell ref="GN26:GR26"/>
    <mergeCell ref="GS26:GW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FL26:FQ26"/>
    <mergeCell ref="FR26:FV26"/>
    <mergeCell ref="FW26:GB26"/>
    <mergeCell ref="DL26:DQ26"/>
    <mergeCell ref="DR26:DV26"/>
    <mergeCell ref="DW26:EB26"/>
    <mergeCell ref="EC26:EG26"/>
    <mergeCell ref="GS27:GW27"/>
    <mergeCell ref="FL27:FQ27"/>
    <mergeCell ref="FR27:FV27"/>
    <mergeCell ref="FW27:GB27"/>
    <mergeCell ref="GC27:GG27"/>
    <mergeCell ref="EV25:EZ25"/>
    <mergeCell ref="FA25:FF25"/>
    <mergeCell ref="FG25:FK25"/>
    <mergeCell ref="DF27:DK27"/>
    <mergeCell ref="DL27:DQ27"/>
    <mergeCell ref="DR27:DV27"/>
    <mergeCell ref="DW27:EB27"/>
    <mergeCell ref="GC26:GG26"/>
    <mergeCell ref="DW25:EB25"/>
    <mergeCell ref="GC24:GG24"/>
    <mergeCell ref="GH24:GM24"/>
    <mergeCell ref="GN24:GR24"/>
    <mergeCell ref="EH26:EM26"/>
    <mergeCell ref="EP26:EU26"/>
    <mergeCell ref="GS25:GW25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FL25:FQ25"/>
    <mergeCell ref="FR25:FV25"/>
    <mergeCell ref="FW25:GB25"/>
    <mergeCell ref="GC25:GG25"/>
    <mergeCell ref="GH25:GM25"/>
    <mergeCell ref="GN25:GR25"/>
    <mergeCell ref="EC25:EG25"/>
    <mergeCell ref="EH25:EM25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CU25:CZ25"/>
    <mergeCell ref="DA25:DE25"/>
    <mergeCell ref="DF25:DK25"/>
    <mergeCell ref="DL25:DQ25"/>
    <mergeCell ref="DR25:DV25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EP25:EU25"/>
    <mergeCell ref="FL24:FQ24"/>
    <mergeCell ref="FR24:FV24"/>
    <mergeCell ref="FW24:GB24"/>
    <mergeCell ref="DL24:DQ24"/>
    <mergeCell ref="DR24:DV24"/>
    <mergeCell ref="DW24:EB24"/>
    <mergeCell ref="EC24:EG24"/>
    <mergeCell ref="EH24:EM24"/>
    <mergeCell ref="EP24:EU24"/>
    <mergeCell ref="GH23:GM23"/>
    <mergeCell ref="GN23:GR23"/>
    <mergeCell ref="EC23:EG23"/>
    <mergeCell ref="EH23:EM23"/>
    <mergeCell ref="EP23:EU23"/>
    <mergeCell ref="EV23:EZ23"/>
    <mergeCell ref="FA23:FF23"/>
    <mergeCell ref="FG23:FK23"/>
    <mergeCell ref="CU23:CZ23"/>
    <mergeCell ref="DA23:DE23"/>
    <mergeCell ref="GH22:GM22"/>
    <mergeCell ref="GN22:GR22"/>
    <mergeCell ref="GS22:GW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FL22:FQ22"/>
    <mergeCell ref="FR22:FV22"/>
    <mergeCell ref="FW22:GB22"/>
    <mergeCell ref="DL22:DQ22"/>
    <mergeCell ref="DR22:DV22"/>
    <mergeCell ref="DW22:EB22"/>
    <mergeCell ref="EC22:EG22"/>
    <mergeCell ref="GS23:GW23"/>
    <mergeCell ref="FL23:FQ23"/>
    <mergeCell ref="FR23:FV23"/>
    <mergeCell ref="FW23:GB23"/>
    <mergeCell ref="GC23:GG23"/>
    <mergeCell ref="EV21:EZ21"/>
    <mergeCell ref="FA21:FF21"/>
    <mergeCell ref="FG21:FK21"/>
    <mergeCell ref="DF23:DK23"/>
    <mergeCell ref="DL23:DQ23"/>
    <mergeCell ref="DR23:DV23"/>
    <mergeCell ref="DW23:EB23"/>
    <mergeCell ref="GC22:GG22"/>
    <mergeCell ref="DW21:EB21"/>
    <mergeCell ref="GC20:GG20"/>
    <mergeCell ref="GH20:GM20"/>
    <mergeCell ref="GN20:GR20"/>
    <mergeCell ref="EH22:EM22"/>
    <mergeCell ref="EP22:EU22"/>
    <mergeCell ref="GS21:GW21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FL21:FQ21"/>
    <mergeCell ref="FR21:FV21"/>
    <mergeCell ref="FW21:GB21"/>
    <mergeCell ref="GC21:GG21"/>
    <mergeCell ref="GH21:GM21"/>
    <mergeCell ref="GN21:GR21"/>
    <mergeCell ref="EC21:EG21"/>
    <mergeCell ref="EH21:EM21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CU21:CZ21"/>
    <mergeCell ref="DA21:DE21"/>
    <mergeCell ref="DF21:DK21"/>
    <mergeCell ref="DL21:DQ21"/>
    <mergeCell ref="DR21:DV21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EP21:EU21"/>
    <mergeCell ref="FL20:FQ20"/>
    <mergeCell ref="FR20:FV20"/>
    <mergeCell ref="FW20:GB20"/>
    <mergeCell ref="DL20:DQ20"/>
    <mergeCell ref="DR20:DV20"/>
    <mergeCell ref="DW20:EB20"/>
    <mergeCell ref="EC20:EG20"/>
    <mergeCell ref="EH20:EM20"/>
    <mergeCell ref="EP20:EU20"/>
    <mergeCell ref="GH19:GM19"/>
    <mergeCell ref="GN19:GR19"/>
    <mergeCell ref="EC19:EG19"/>
    <mergeCell ref="EH19:EM19"/>
    <mergeCell ref="EP19:EU19"/>
    <mergeCell ref="EV19:EZ19"/>
    <mergeCell ref="FA19:FF19"/>
    <mergeCell ref="FG19:FK19"/>
    <mergeCell ref="CU19:CZ19"/>
    <mergeCell ref="DA19:DE19"/>
    <mergeCell ref="GH18:GM18"/>
    <mergeCell ref="GN18:GR18"/>
    <mergeCell ref="GS18:GW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FL18:FQ18"/>
    <mergeCell ref="FR18:FV18"/>
    <mergeCell ref="FW18:GB18"/>
    <mergeCell ref="DL18:DQ18"/>
    <mergeCell ref="DR18:DV18"/>
    <mergeCell ref="DW18:EB18"/>
    <mergeCell ref="EC18:EG18"/>
    <mergeCell ref="GS19:GW19"/>
    <mergeCell ref="FL19:FQ19"/>
    <mergeCell ref="FR19:FV19"/>
    <mergeCell ref="FW19:GB19"/>
    <mergeCell ref="GC19:GG19"/>
    <mergeCell ref="EV17:EZ17"/>
    <mergeCell ref="FA17:FF17"/>
    <mergeCell ref="FG17:FK17"/>
    <mergeCell ref="DF19:DK19"/>
    <mergeCell ref="DL19:DQ19"/>
    <mergeCell ref="DR19:DV19"/>
    <mergeCell ref="DW19:EB19"/>
    <mergeCell ref="GC18:GG18"/>
    <mergeCell ref="DW17:EB17"/>
    <mergeCell ref="GC16:GG16"/>
    <mergeCell ref="GH16:GM16"/>
    <mergeCell ref="GN16:GR16"/>
    <mergeCell ref="EH18:EM18"/>
    <mergeCell ref="EP18:EU18"/>
    <mergeCell ref="GS17:GW17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FL17:FQ17"/>
    <mergeCell ref="FR17:FV17"/>
    <mergeCell ref="FW17:GB17"/>
    <mergeCell ref="GC17:GG17"/>
    <mergeCell ref="GH17:GM17"/>
    <mergeCell ref="GN17:GR17"/>
    <mergeCell ref="EC17:EG17"/>
    <mergeCell ref="EH17:EM17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CU17:CZ17"/>
    <mergeCell ref="DA17:DE17"/>
    <mergeCell ref="DF17:DK17"/>
    <mergeCell ref="DL17:DQ17"/>
    <mergeCell ref="DR17:DV17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EP17:EU17"/>
    <mergeCell ref="FL16:FQ16"/>
    <mergeCell ref="FR16:FV16"/>
    <mergeCell ref="FW16:GB16"/>
    <mergeCell ref="DL16:DQ16"/>
    <mergeCell ref="DR16:DV16"/>
    <mergeCell ref="DW16:EB16"/>
    <mergeCell ref="EC16:EG16"/>
    <mergeCell ref="EH16:EM16"/>
    <mergeCell ref="EP16:EU16"/>
    <mergeCell ref="GH15:GM15"/>
    <mergeCell ref="GN15:GR15"/>
    <mergeCell ref="EC15:EG15"/>
    <mergeCell ref="EH15:EM15"/>
    <mergeCell ref="EP15:EU15"/>
    <mergeCell ref="EV15:EZ15"/>
    <mergeCell ref="FA15:FF15"/>
    <mergeCell ref="FG15:FK15"/>
    <mergeCell ref="CU15:CZ15"/>
    <mergeCell ref="DA15:DE15"/>
    <mergeCell ref="GH14:GM14"/>
    <mergeCell ref="GN14:GR14"/>
    <mergeCell ref="GS14:GW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FL14:FQ14"/>
    <mergeCell ref="FR14:FV14"/>
    <mergeCell ref="FW14:GB14"/>
    <mergeCell ref="DL14:DQ14"/>
    <mergeCell ref="DR14:DV14"/>
    <mergeCell ref="DW14:EB14"/>
    <mergeCell ref="EC14:EG14"/>
    <mergeCell ref="GS15:GW15"/>
    <mergeCell ref="FL15:FQ15"/>
    <mergeCell ref="FR15:FV15"/>
    <mergeCell ref="FW15:GB15"/>
    <mergeCell ref="GC15:GG15"/>
    <mergeCell ref="EV13:EZ13"/>
    <mergeCell ref="FA13:FF13"/>
    <mergeCell ref="FG13:FK13"/>
    <mergeCell ref="DF15:DK15"/>
    <mergeCell ref="DL15:DQ15"/>
    <mergeCell ref="DR15:DV15"/>
    <mergeCell ref="DW15:EB15"/>
    <mergeCell ref="GC14:GG14"/>
    <mergeCell ref="DW13:EB13"/>
    <mergeCell ref="GC12:GG12"/>
    <mergeCell ref="GH12:GM12"/>
    <mergeCell ref="GN12:GR12"/>
    <mergeCell ref="EH14:EM14"/>
    <mergeCell ref="EP14:EU14"/>
    <mergeCell ref="GS13:GW13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FL13:FQ13"/>
    <mergeCell ref="FR13:FV13"/>
    <mergeCell ref="FW13:GB13"/>
    <mergeCell ref="GC13:GG13"/>
    <mergeCell ref="GH13:GM13"/>
    <mergeCell ref="GN13:GR13"/>
    <mergeCell ref="EC13:EG13"/>
    <mergeCell ref="EH13:EM13"/>
    <mergeCell ref="GS12:GW12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CU13:CZ13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EP13:EU13"/>
    <mergeCell ref="FL12:FQ12"/>
    <mergeCell ref="FR12:FV12"/>
    <mergeCell ref="FW12:GB12"/>
    <mergeCell ref="DL12:DQ12"/>
    <mergeCell ref="DR12:DV12"/>
    <mergeCell ref="DW12:EB12"/>
    <mergeCell ref="EC12:EG12"/>
    <mergeCell ref="EH12:EM12"/>
    <mergeCell ref="EP12:EU12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DL10:DQ10"/>
    <mergeCell ref="DR10:DV10"/>
    <mergeCell ref="DW10:EB10"/>
    <mergeCell ref="EC10:EG10"/>
    <mergeCell ref="EC11:EG11"/>
    <mergeCell ref="EH11:EM11"/>
    <mergeCell ref="EP11:EU11"/>
    <mergeCell ref="EV11:EZ11"/>
    <mergeCell ref="FA11:FF11"/>
    <mergeCell ref="FG11:FK11"/>
    <mergeCell ref="CU11:CZ11"/>
    <mergeCell ref="DA11:DE11"/>
    <mergeCell ref="DF11:DK11"/>
    <mergeCell ref="DL11:DQ11"/>
    <mergeCell ref="DR11:DV11"/>
    <mergeCell ref="DW11:EB11"/>
    <mergeCell ref="GC10:GG10"/>
    <mergeCell ref="DW9:EB9"/>
    <mergeCell ref="GH10:GM10"/>
    <mergeCell ref="GN10:GR10"/>
    <mergeCell ref="GS10:GW10"/>
    <mergeCell ref="FL10:FQ10"/>
    <mergeCell ref="FR10:FV10"/>
    <mergeCell ref="FW10:GB10"/>
    <mergeCell ref="GS11:GW11"/>
    <mergeCell ref="FL11:FQ11"/>
    <mergeCell ref="FR11:FV11"/>
    <mergeCell ref="FW11:GB11"/>
    <mergeCell ref="GC11:GG11"/>
    <mergeCell ref="GH11:GM11"/>
    <mergeCell ref="GN11:GR11"/>
    <mergeCell ref="GC8:GG8"/>
    <mergeCell ref="GH8:GM8"/>
    <mergeCell ref="GN8:GR8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CU9:CZ9"/>
    <mergeCell ref="DA9:DE9"/>
    <mergeCell ref="DF9:DK9"/>
    <mergeCell ref="DL9:DQ9"/>
    <mergeCell ref="DR9:DV9"/>
    <mergeCell ref="EP9:EU9"/>
    <mergeCell ref="EV9:EZ9"/>
    <mergeCell ref="FA9:FF9"/>
    <mergeCell ref="FG9:FK9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B5:K6"/>
    <mergeCell ref="L5:BV6"/>
    <mergeCell ref="BW5:CD6"/>
    <mergeCell ref="CE5:GW5"/>
    <mergeCell ref="CE6:EM6"/>
    <mergeCell ref="EN6:GW6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C4:CG4"/>
    <mergeCell ref="CH4:CM4"/>
    <mergeCell ref="CN4:CR4"/>
    <mergeCell ref="CS4:CX4"/>
    <mergeCell ref="CY4:DC4"/>
    <mergeCell ref="DD4:DI4"/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W145"/>
  <sheetViews>
    <sheetView showGridLines="0" showZeros="0" workbookViewId="0">
      <selection activeCell="X34" sqref="X34"/>
    </sheetView>
  </sheetViews>
  <sheetFormatPr defaultColWidth="0.42578125" defaultRowHeight="3.75" customHeight="1"/>
  <sheetData>
    <row r="1" spans="1:205" ht="3.75" customHeight="1" thickBot="1"/>
    <row r="2" spans="1:205" ht="25.5" customHeight="1">
      <c r="B2" s="728"/>
      <c r="C2" s="729"/>
      <c r="D2" s="729"/>
      <c r="E2" s="729"/>
      <c r="F2" s="729"/>
      <c r="G2" s="729"/>
      <c r="H2" s="729"/>
      <c r="J2" s="1482" t="s">
        <v>3521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483"/>
      <c r="AK2" s="1459" t="s">
        <v>844</v>
      </c>
      <c r="AL2" s="1460"/>
      <c r="AM2" s="1460"/>
      <c r="AN2" s="1460"/>
      <c r="AO2" s="1460"/>
      <c r="AP2" s="1460"/>
      <c r="AQ2" s="1460"/>
      <c r="AR2" s="1460"/>
      <c r="AS2" s="695"/>
      <c r="AT2" s="1458"/>
      <c r="AU2" s="1458"/>
      <c r="AV2" s="1458"/>
      <c r="AW2" s="1458"/>
      <c r="AX2" s="1458"/>
      <c r="AY2" s="1458"/>
      <c r="AZ2" s="1458"/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/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695"/>
      <c r="CU2" s="696"/>
      <c r="CW2" s="1459" t="s">
        <v>922</v>
      </c>
      <c r="CX2" s="1460"/>
      <c r="CY2" s="1460"/>
      <c r="CZ2" s="1460"/>
      <c r="DA2" s="1460"/>
      <c r="DB2" s="1460"/>
      <c r="DC2" s="1460"/>
      <c r="DD2" s="695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1:205" ht="3" customHeight="1"/>
    <row r="4" spans="1:205" s="691" customFormat="1" ht="2.25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1:205" s="691" customFormat="1" ht="11.25" customHeight="1">
      <c r="B5" s="1680" t="s">
        <v>3425</v>
      </c>
      <c r="C5" s="1680"/>
      <c r="D5" s="1680"/>
      <c r="E5" s="1680"/>
      <c r="F5" s="1680"/>
      <c r="G5" s="1680"/>
      <c r="H5" s="1680"/>
      <c r="I5" s="1680"/>
      <c r="J5" s="1680"/>
      <c r="K5" s="1680"/>
      <c r="L5" s="1681" t="s">
        <v>3472</v>
      </c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81"/>
      <c r="Y5" s="1681"/>
      <c r="Z5" s="1681"/>
      <c r="AA5" s="1681"/>
      <c r="AB5" s="1681"/>
      <c r="AC5" s="1681"/>
      <c r="AD5" s="1681"/>
      <c r="AE5" s="1681"/>
      <c r="AF5" s="1681"/>
      <c r="AG5" s="1681"/>
      <c r="AH5" s="1681"/>
      <c r="AI5" s="1681"/>
      <c r="AJ5" s="1681"/>
      <c r="AK5" s="1681"/>
      <c r="AL5" s="1681"/>
      <c r="AM5" s="1681"/>
      <c r="AN5" s="1681"/>
      <c r="AO5" s="1681"/>
      <c r="AP5" s="1681"/>
      <c r="AQ5" s="1681"/>
      <c r="AR5" s="1681"/>
      <c r="AS5" s="1681"/>
      <c r="AT5" s="1681"/>
      <c r="AU5" s="1681"/>
      <c r="AV5" s="1681"/>
      <c r="AW5" s="1681"/>
      <c r="AX5" s="1681"/>
      <c r="AY5" s="1681"/>
      <c r="AZ5" s="1681"/>
      <c r="BA5" s="1681"/>
      <c r="BB5" s="1681"/>
      <c r="BC5" s="1681"/>
      <c r="BD5" s="1681"/>
      <c r="BE5" s="1681"/>
      <c r="BF5" s="1681"/>
      <c r="BG5" s="1681"/>
      <c r="BH5" s="1681"/>
      <c r="BI5" s="1681"/>
      <c r="BJ5" s="1681"/>
      <c r="BK5" s="1681"/>
      <c r="BL5" s="1681"/>
      <c r="BM5" s="1681"/>
      <c r="BN5" s="1681"/>
      <c r="BO5" s="1681"/>
      <c r="BP5" s="1681"/>
      <c r="BQ5" s="1681"/>
      <c r="BR5" s="1681"/>
      <c r="BS5" s="1681"/>
      <c r="BT5" s="1681"/>
      <c r="BU5" s="1681"/>
      <c r="BV5" s="1681"/>
      <c r="BW5" s="1682" t="s">
        <v>3426</v>
      </c>
      <c r="BX5" s="1682"/>
      <c r="BY5" s="1682"/>
      <c r="BZ5" s="1682"/>
      <c r="CA5" s="1682"/>
      <c r="CB5" s="1682"/>
      <c r="CC5" s="1682"/>
      <c r="CD5" s="1682"/>
      <c r="CE5" s="1683" t="s">
        <v>3140</v>
      </c>
      <c r="CF5" s="1683"/>
      <c r="CG5" s="1683"/>
      <c r="CH5" s="1683"/>
      <c r="CI5" s="1683"/>
      <c r="CJ5" s="1683"/>
      <c r="CK5" s="1683"/>
      <c r="CL5" s="1683"/>
      <c r="CM5" s="1683"/>
      <c r="CN5" s="1683"/>
      <c r="CO5" s="1683"/>
      <c r="CP5" s="1683"/>
      <c r="CQ5" s="1683"/>
      <c r="CR5" s="1683"/>
      <c r="CS5" s="1683"/>
      <c r="CT5" s="1683"/>
      <c r="CU5" s="1683"/>
      <c r="CV5" s="1683"/>
      <c r="CW5" s="1683"/>
      <c r="CX5" s="1683"/>
      <c r="CY5" s="1683"/>
      <c r="CZ5" s="1683"/>
      <c r="DA5" s="1683"/>
      <c r="DB5" s="1683"/>
      <c r="DC5" s="1683"/>
      <c r="DD5" s="1683"/>
      <c r="DE5" s="1683"/>
      <c r="DF5" s="1683"/>
      <c r="DG5" s="1683"/>
      <c r="DH5" s="1683"/>
      <c r="DI5" s="1683"/>
      <c r="DJ5" s="1683"/>
      <c r="DK5" s="1683"/>
      <c r="DL5" s="1683"/>
      <c r="DM5" s="1683"/>
      <c r="DN5" s="1683"/>
      <c r="DO5" s="1683"/>
      <c r="DP5" s="1683"/>
      <c r="DQ5" s="1683"/>
      <c r="DR5" s="1683"/>
      <c r="DS5" s="1683"/>
      <c r="DT5" s="1683"/>
      <c r="DU5" s="1683"/>
      <c r="DV5" s="1683"/>
      <c r="DW5" s="1683"/>
      <c r="DX5" s="1683"/>
      <c r="DY5" s="1683"/>
      <c r="DZ5" s="1683"/>
      <c r="EA5" s="1683"/>
      <c r="EB5" s="1683"/>
      <c r="EC5" s="1683"/>
      <c r="ED5" s="1683"/>
      <c r="EE5" s="1683"/>
      <c r="EF5" s="1683"/>
      <c r="EG5" s="1683"/>
      <c r="EH5" s="1683"/>
      <c r="EI5" s="1683"/>
      <c r="EJ5" s="1683"/>
      <c r="EK5" s="1683"/>
      <c r="EL5" s="1683"/>
      <c r="EM5" s="1683"/>
      <c r="EN5" s="1683"/>
      <c r="EO5" s="1683"/>
      <c r="EP5" s="1683"/>
      <c r="EQ5" s="1683"/>
      <c r="ER5" s="1683"/>
      <c r="ES5" s="1683"/>
      <c r="ET5" s="1683"/>
      <c r="EU5" s="1683"/>
      <c r="EV5" s="1683"/>
      <c r="EW5" s="1683"/>
      <c r="EX5" s="1683"/>
      <c r="EY5" s="1683"/>
      <c r="EZ5" s="1683"/>
      <c r="FA5" s="1683"/>
      <c r="FB5" s="1683"/>
      <c r="FC5" s="1683"/>
      <c r="FD5" s="1683"/>
      <c r="FE5" s="1683"/>
      <c r="FF5" s="1683"/>
      <c r="FG5" s="1683"/>
      <c r="FH5" s="1683"/>
      <c r="FI5" s="1683"/>
      <c r="FJ5" s="1683"/>
      <c r="FK5" s="1683"/>
      <c r="FL5" s="1683"/>
      <c r="FM5" s="1683"/>
      <c r="FN5" s="1683"/>
      <c r="FO5" s="1683"/>
      <c r="FP5" s="1683"/>
      <c r="FQ5" s="1683"/>
      <c r="FR5" s="1683"/>
      <c r="FS5" s="1683"/>
      <c r="FT5" s="1683"/>
      <c r="FU5" s="1683"/>
      <c r="FV5" s="1683"/>
      <c r="FW5" s="1683"/>
      <c r="FX5" s="1683"/>
      <c r="FY5" s="1683"/>
      <c r="FZ5" s="1683"/>
      <c r="GA5" s="1683"/>
      <c r="GB5" s="1683"/>
      <c r="GC5" s="1683"/>
      <c r="GD5" s="1683"/>
      <c r="GE5" s="1683"/>
      <c r="GF5" s="1683"/>
      <c r="GG5" s="1683"/>
      <c r="GH5" s="1683"/>
      <c r="GI5" s="1683"/>
      <c r="GJ5" s="1683"/>
      <c r="GK5" s="1683"/>
      <c r="GL5" s="1683"/>
      <c r="GM5" s="1683"/>
      <c r="GN5" s="1683"/>
      <c r="GO5" s="1683"/>
      <c r="GP5" s="1683"/>
      <c r="GQ5" s="1683"/>
      <c r="GR5" s="1683"/>
      <c r="GS5" s="1683"/>
      <c r="GT5" s="1683"/>
      <c r="GU5" s="1683"/>
      <c r="GV5" s="1683"/>
      <c r="GW5" s="1683"/>
    </row>
    <row r="6" spans="1:205" ht="25.5" customHeight="1"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1"/>
      <c r="M6" s="1681"/>
      <c r="N6" s="1681"/>
      <c r="O6" s="1681"/>
      <c r="P6" s="1681"/>
      <c r="Q6" s="1681"/>
      <c r="R6" s="1681"/>
      <c r="S6" s="1681"/>
      <c r="T6" s="1681"/>
      <c r="U6" s="1681"/>
      <c r="V6" s="1681"/>
      <c r="W6" s="1681"/>
      <c r="X6" s="1681"/>
      <c r="Y6" s="1681"/>
      <c r="Z6" s="1681"/>
      <c r="AA6" s="1681"/>
      <c r="AB6" s="1681"/>
      <c r="AC6" s="1681"/>
      <c r="AD6" s="1681"/>
      <c r="AE6" s="1681"/>
      <c r="AF6" s="1681"/>
      <c r="AG6" s="1681"/>
      <c r="AH6" s="1681"/>
      <c r="AI6" s="1681"/>
      <c r="AJ6" s="1681"/>
      <c r="AK6" s="1681"/>
      <c r="AL6" s="1681"/>
      <c r="AM6" s="1681"/>
      <c r="AN6" s="1681"/>
      <c r="AO6" s="1681"/>
      <c r="AP6" s="1681"/>
      <c r="AQ6" s="1681"/>
      <c r="AR6" s="1681"/>
      <c r="AS6" s="1681"/>
      <c r="AT6" s="1681"/>
      <c r="AU6" s="1681"/>
      <c r="AV6" s="1681"/>
      <c r="AW6" s="1681"/>
      <c r="AX6" s="1681"/>
      <c r="AY6" s="1681"/>
      <c r="AZ6" s="1681"/>
      <c r="BA6" s="1681"/>
      <c r="BB6" s="1681"/>
      <c r="BC6" s="1681"/>
      <c r="BD6" s="1681"/>
      <c r="BE6" s="1681"/>
      <c r="BF6" s="1681"/>
      <c r="BG6" s="1681"/>
      <c r="BH6" s="1681"/>
      <c r="BI6" s="1681"/>
      <c r="BJ6" s="1681"/>
      <c r="BK6" s="1681"/>
      <c r="BL6" s="1681"/>
      <c r="BM6" s="1681"/>
      <c r="BN6" s="1681"/>
      <c r="BO6" s="1681"/>
      <c r="BP6" s="1681"/>
      <c r="BQ6" s="1681"/>
      <c r="BR6" s="1681"/>
      <c r="BS6" s="1681"/>
      <c r="BT6" s="1681"/>
      <c r="BU6" s="1681"/>
      <c r="BV6" s="1681"/>
      <c r="BW6" s="1682"/>
      <c r="BX6" s="1682"/>
      <c r="BY6" s="1682"/>
      <c r="BZ6" s="1682"/>
      <c r="CA6" s="1682"/>
      <c r="CB6" s="1682"/>
      <c r="CC6" s="1682"/>
      <c r="CD6" s="1682"/>
      <c r="CE6" s="1696" t="s">
        <v>3519</v>
      </c>
      <c r="CF6" s="1672"/>
      <c r="CG6" s="1672"/>
      <c r="CH6" s="1672"/>
      <c r="CI6" s="1672"/>
      <c r="CJ6" s="1672"/>
      <c r="CK6" s="1672"/>
      <c r="CL6" s="1672"/>
      <c r="CM6" s="1672"/>
      <c r="CN6" s="1672"/>
      <c r="CO6" s="1672"/>
      <c r="CP6" s="1672"/>
      <c r="CQ6" s="1672"/>
      <c r="CR6" s="1672"/>
      <c r="CS6" s="1672"/>
      <c r="CT6" s="1672"/>
      <c r="CU6" s="1672"/>
      <c r="CV6" s="1672"/>
      <c r="CW6" s="1672"/>
      <c r="CX6" s="1672"/>
      <c r="CY6" s="1672"/>
      <c r="CZ6" s="1672"/>
      <c r="DA6" s="1672"/>
      <c r="DB6" s="1672"/>
      <c r="DC6" s="1672"/>
      <c r="DD6" s="1672"/>
      <c r="DE6" s="1672"/>
      <c r="DF6" s="1672"/>
      <c r="DG6" s="1672"/>
      <c r="DH6" s="1672"/>
      <c r="DI6" s="1672"/>
      <c r="DJ6" s="1672"/>
      <c r="DK6" s="1672"/>
      <c r="DL6" s="1672"/>
      <c r="DM6" s="1672"/>
      <c r="DN6" s="1672"/>
      <c r="DO6" s="1672"/>
      <c r="DP6" s="1672"/>
      <c r="DQ6" s="1672"/>
      <c r="DR6" s="1672"/>
      <c r="DS6" s="1672"/>
      <c r="DT6" s="1672"/>
      <c r="DU6" s="1672"/>
      <c r="DV6" s="1672"/>
      <c r="DW6" s="1672"/>
      <c r="DX6" s="1672"/>
      <c r="DY6" s="1672"/>
      <c r="DZ6" s="1672"/>
      <c r="EA6" s="1672"/>
      <c r="EB6" s="1672"/>
      <c r="EC6" s="1672"/>
      <c r="ED6" s="1672"/>
      <c r="EE6" s="1672"/>
      <c r="EF6" s="1672"/>
      <c r="EG6" s="1672"/>
      <c r="EH6" s="1672"/>
      <c r="EI6" s="1672"/>
      <c r="EJ6" s="1672"/>
      <c r="EK6" s="1672"/>
      <c r="EL6" s="1672"/>
      <c r="EM6" s="1673"/>
      <c r="EN6" s="1674" t="s">
        <v>3520</v>
      </c>
      <c r="EO6" s="1675"/>
      <c r="EP6" s="1675"/>
      <c r="EQ6" s="1675"/>
      <c r="ER6" s="1675"/>
      <c r="ES6" s="1675"/>
      <c r="ET6" s="1675"/>
      <c r="EU6" s="1675"/>
      <c r="EV6" s="1675"/>
      <c r="EW6" s="1675"/>
      <c r="EX6" s="1675"/>
      <c r="EY6" s="1675"/>
      <c r="EZ6" s="1675"/>
      <c r="FA6" s="1675"/>
      <c r="FB6" s="1675"/>
      <c r="FC6" s="1675"/>
      <c r="FD6" s="1675"/>
      <c r="FE6" s="1675"/>
      <c r="FF6" s="1675"/>
      <c r="FG6" s="1675"/>
      <c r="FH6" s="1675"/>
      <c r="FI6" s="1675"/>
      <c r="FJ6" s="1675"/>
      <c r="FK6" s="1675"/>
      <c r="FL6" s="1675"/>
      <c r="FM6" s="1675"/>
      <c r="FN6" s="1675"/>
      <c r="FO6" s="1675"/>
      <c r="FP6" s="1675"/>
      <c r="FQ6" s="1675"/>
      <c r="FR6" s="1675"/>
      <c r="FS6" s="1675"/>
      <c r="FT6" s="1675"/>
      <c r="FU6" s="1675"/>
      <c r="FV6" s="1675"/>
      <c r="FW6" s="1675"/>
      <c r="FX6" s="1675"/>
      <c r="FY6" s="1675"/>
      <c r="FZ6" s="1675"/>
      <c r="GA6" s="1675"/>
      <c r="GB6" s="1675"/>
      <c r="GC6" s="1675"/>
      <c r="GD6" s="1675"/>
      <c r="GE6" s="1675"/>
      <c r="GF6" s="1675"/>
      <c r="GG6" s="1675"/>
      <c r="GH6" s="1675"/>
      <c r="GI6" s="1675"/>
      <c r="GJ6" s="1675"/>
      <c r="GK6" s="1675"/>
      <c r="GL6" s="1675"/>
      <c r="GM6" s="1675"/>
      <c r="GN6" s="1675"/>
      <c r="GO6" s="1675"/>
      <c r="GP6" s="1675"/>
      <c r="GQ6" s="1675"/>
      <c r="GR6" s="1675"/>
      <c r="GS6" s="1675"/>
      <c r="GT6" s="1675"/>
      <c r="GU6" s="1675"/>
      <c r="GV6" s="1675"/>
      <c r="GW6" s="1676"/>
    </row>
    <row r="7" spans="1:205" s="691" customFormat="1" ht="24.6" customHeight="1">
      <c r="B7" s="1697" t="s">
        <v>2997</v>
      </c>
      <c r="C7" s="1678"/>
      <c r="D7" s="1678"/>
      <c r="E7" s="1678"/>
      <c r="F7" s="1678"/>
      <c r="G7" s="1678"/>
      <c r="H7" s="1678"/>
      <c r="I7" s="1678"/>
      <c r="J7" s="1678"/>
      <c r="K7" s="1679"/>
      <c r="L7" s="1662" t="s">
        <v>3514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580" t="s">
        <v>624</v>
      </c>
      <c r="BX7" s="1581"/>
      <c r="BY7" s="1581"/>
      <c r="BZ7" s="1581"/>
      <c r="CA7" s="1581"/>
      <c r="CB7" s="1581"/>
      <c r="CC7" s="1581"/>
      <c r="CD7" s="1582"/>
      <c r="CE7" s="1509" t="str">
        <f>MID(SUVAHAVUJ!AF203,1,1)</f>
        <v xml:space="preserve"> </v>
      </c>
      <c r="CF7" s="1509"/>
      <c r="CG7" s="1509"/>
      <c r="CH7" s="1509"/>
      <c r="CI7" s="1509"/>
      <c r="CJ7" s="1509" t="str">
        <f>MID(SUVAHAVUJ!AF203,2,1)</f>
        <v xml:space="preserve"> </v>
      </c>
      <c r="CK7" s="1509"/>
      <c r="CL7" s="1509"/>
      <c r="CM7" s="1509"/>
      <c r="CN7" s="1509"/>
      <c r="CO7" s="1509"/>
      <c r="CP7" s="1509" t="str">
        <f>MID(SUVAHAVUJ!AF203,3,1)</f>
        <v xml:space="preserve"> </v>
      </c>
      <c r="CQ7" s="1509"/>
      <c r="CR7" s="1509"/>
      <c r="CS7" s="1509"/>
      <c r="CT7" s="1509"/>
      <c r="CU7" s="1509" t="str">
        <f>MID(SUVAHAVUJ!AF203,4,1)</f>
        <v xml:space="preserve"> </v>
      </c>
      <c r="CV7" s="1509"/>
      <c r="CW7" s="1509"/>
      <c r="CX7" s="1509"/>
      <c r="CY7" s="1509"/>
      <c r="CZ7" s="1509"/>
      <c r="DA7" s="1509" t="str">
        <f>MID(SUVAHAVUJ!AF203,5,1)</f>
        <v xml:space="preserve"> </v>
      </c>
      <c r="DB7" s="1509"/>
      <c r="DC7" s="1509"/>
      <c r="DD7" s="1509"/>
      <c r="DE7" s="1509"/>
      <c r="DF7" s="1509" t="str">
        <f>MID(SUVAHAVUJ!AF203,6,1)</f>
        <v xml:space="preserve"> </v>
      </c>
      <c r="DG7" s="1509"/>
      <c r="DH7" s="1509"/>
      <c r="DI7" s="1509"/>
      <c r="DJ7" s="1509"/>
      <c r="DK7" s="1509"/>
      <c r="DL7" s="1509" t="str">
        <f>MID(SUVAHAVUJ!AF203,7,1)</f>
        <v xml:space="preserve"> </v>
      </c>
      <c r="DM7" s="1509"/>
      <c r="DN7" s="1509"/>
      <c r="DO7" s="1509"/>
      <c r="DP7" s="1509"/>
      <c r="DQ7" s="1509"/>
      <c r="DR7" s="1509" t="str">
        <f>MID(SUVAHAVUJ!AF203,8,1)</f>
        <v xml:space="preserve"> </v>
      </c>
      <c r="DS7" s="1509"/>
      <c r="DT7" s="1509"/>
      <c r="DU7" s="1509"/>
      <c r="DV7" s="1509"/>
      <c r="DW7" s="1558" t="str">
        <f>MID(SUVAHAVUJ!AF203,9,1)</f>
        <v xml:space="preserve"> </v>
      </c>
      <c r="DX7" s="1558"/>
      <c r="DY7" s="1558"/>
      <c r="DZ7" s="1558"/>
      <c r="EA7" s="1558"/>
      <c r="EB7" s="1558"/>
      <c r="EC7" s="1558" t="str">
        <f>MID(SUVAHAVUJ!AF203,10,1)</f>
        <v xml:space="preserve"> </v>
      </c>
      <c r="ED7" s="1558"/>
      <c r="EE7" s="1558"/>
      <c r="EF7" s="1558"/>
      <c r="EG7" s="1558"/>
      <c r="EH7" s="1509" t="str">
        <f>MID(SUVAHAVUJ!AF203,11,1)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MID(SUVAHAVUJ!AG203,1,1)</f>
        <v xml:space="preserve"> </v>
      </c>
      <c r="EQ7" s="1509"/>
      <c r="ER7" s="1509"/>
      <c r="ES7" s="1509"/>
      <c r="ET7" s="1509"/>
      <c r="EU7" s="1509"/>
      <c r="EV7" s="1509" t="str">
        <f>MID(SUVAHAVUJ!AG203,2,1)</f>
        <v xml:space="preserve"> </v>
      </c>
      <c r="EW7" s="1509"/>
      <c r="EX7" s="1509"/>
      <c r="EY7" s="1509"/>
      <c r="EZ7" s="1509"/>
      <c r="FA7" s="1509" t="str">
        <f>MID(SUVAHAVUJ!AG203,3,1)</f>
        <v xml:space="preserve"> </v>
      </c>
      <c r="FB7" s="1509"/>
      <c r="FC7" s="1509"/>
      <c r="FD7" s="1509"/>
      <c r="FE7" s="1509"/>
      <c r="FF7" s="1509"/>
      <c r="FG7" s="1509" t="str">
        <f>MID(SUVAHAVUJ!AG203,4,1)</f>
        <v xml:space="preserve"> </v>
      </c>
      <c r="FH7" s="1509"/>
      <c r="FI7" s="1509"/>
      <c r="FJ7" s="1509"/>
      <c r="FK7" s="1509"/>
      <c r="FL7" s="1516" t="str">
        <f>MID(SUVAHAVUJ!AG203,5,1)</f>
        <v xml:space="preserve"> </v>
      </c>
      <c r="FM7" s="1516"/>
      <c r="FN7" s="1516"/>
      <c r="FO7" s="1516"/>
      <c r="FP7" s="1516"/>
      <c r="FQ7" s="1516"/>
      <c r="FR7" s="1516" t="str">
        <f>MID(SUVAHAVUJ!AG203,6,1)</f>
        <v xml:space="preserve"> </v>
      </c>
      <c r="FS7" s="1516"/>
      <c r="FT7" s="1516"/>
      <c r="FU7" s="1516"/>
      <c r="FV7" s="1516"/>
      <c r="FW7" s="1556" t="str">
        <f>MID(SUVAHAVUJ!AG203,7,1)</f>
        <v xml:space="preserve"> </v>
      </c>
      <c r="FX7" s="1556"/>
      <c r="FY7" s="1556"/>
      <c r="FZ7" s="1556"/>
      <c r="GA7" s="1556"/>
      <c r="GB7" s="1556"/>
      <c r="GC7" s="1556" t="str">
        <f>MID(SUVAHAVUJ!AG203,8,1)</f>
        <v xml:space="preserve"> </v>
      </c>
      <c r="GD7" s="1556"/>
      <c r="GE7" s="1556"/>
      <c r="GF7" s="1556"/>
      <c r="GG7" s="1556"/>
      <c r="GH7" s="1556" t="str">
        <f>MID(SUVAHAVUJ!AG203,9,1)</f>
        <v xml:space="preserve"> </v>
      </c>
      <c r="GI7" s="1556"/>
      <c r="GJ7" s="1556"/>
      <c r="GK7" s="1556"/>
      <c r="GL7" s="1556"/>
      <c r="GM7" s="1556"/>
      <c r="GN7" s="1556" t="str">
        <f>MID(SUVAHAVUJ!AG203,10,1)</f>
        <v xml:space="preserve"> </v>
      </c>
      <c r="GO7" s="1556"/>
      <c r="GP7" s="1556"/>
      <c r="GQ7" s="1556"/>
      <c r="GR7" s="1556"/>
      <c r="GS7" s="1556" t="str">
        <f>MID(SUVAHAVUJ!AG203,11,1)</f>
        <v>0</v>
      </c>
      <c r="GT7" s="1556"/>
      <c r="GU7" s="1556"/>
      <c r="GV7" s="1556"/>
      <c r="GW7" s="1698"/>
    </row>
    <row r="8" spans="1:205" ht="24.6" customHeight="1">
      <c r="B8" s="1697" t="s">
        <v>3096</v>
      </c>
      <c r="C8" s="1678"/>
      <c r="D8" s="1678"/>
      <c r="E8" s="1678"/>
      <c r="F8" s="1678"/>
      <c r="G8" s="1678"/>
      <c r="H8" s="1678"/>
      <c r="I8" s="1678"/>
      <c r="J8" s="1678"/>
      <c r="K8" s="1679"/>
      <c r="L8" s="1662" t="s">
        <v>3515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580" t="s">
        <v>640</v>
      </c>
      <c r="BX8" s="1581"/>
      <c r="BY8" s="1581"/>
      <c r="BZ8" s="1581"/>
      <c r="CA8" s="1581"/>
      <c r="CB8" s="1581"/>
      <c r="CC8" s="1581"/>
      <c r="CD8" s="1582"/>
      <c r="CE8" s="1509" t="str">
        <f>MID(SUVAHAVUJ!AF204,1,1)</f>
        <v xml:space="preserve"> </v>
      </c>
      <c r="CF8" s="1509"/>
      <c r="CG8" s="1509"/>
      <c r="CH8" s="1509"/>
      <c r="CI8" s="1509"/>
      <c r="CJ8" s="1509" t="str">
        <f>MID(SUVAHAVUJ!AF204,2,1)</f>
        <v xml:space="preserve"> </v>
      </c>
      <c r="CK8" s="1509"/>
      <c r="CL8" s="1509"/>
      <c r="CM8" s="1509"/>
      <c r="CN8" s="1509"/>
      <c r="CO8" s="1509"/>
      <c r="CP8" s="1509" t="str">
        <f>MID(SUVAHAVUJ!AF204,3,1)</f>
        <v xml:space="preserve"> </v>
      </c>
      <c r="CQ8" s="1509"/>
      <c r="CR8" s="1509"/>
      <c r="CS8" s="1509"/>
      <c r="CT8" s="1509"/>
      <c r="CU8" s="1509" t="str">
        <f>MID(SUVAHAVUJ!AF204,4,1)</f>
        <v xml:space="preserve"> </v>
      </c>
      <c r="CV8" s="1509"/>
      <c r="CW8" s="1509"/>
      <c r="CX8" s="1509"/>
      <c r="CY8" s="1509"/>
      <c r="CZ8" s="1509"/>
      <c r="DA8" s="1509" t="str">
        <f>MID(SUVAHAVUJ!AF204,5,1)</f>
        <v xml:space="preserve"> </v>
      </c>
      <c r="DB8" s="1509"/>
      <c r="DC8" s="1509"/>
      <c r="DD8" s="1509"/>
      <c r="DE8" s="1509"/>
      <c r="DF8" s="1509" t="str">
        <f>MID(SUVAHAVUJ!AF204,6,1)</f>
        <v xml:space="preserve"> </v>
      </c>
      <c r="DG8" s="1509"/>
      <c r="DH8" s="1509"/>
      <c r="DI8" s="1509"/>
      <c r="DJ8" s="1509"/>
      <c r="DK8" s="1509"/>
      <c r="DL8" s="1509" t="str">
        <f>MID(SUVAHAVUJ!AF204,7,1)</f>
        <v xml:space="preserve"> </v>
      </c>
      <c r="DM8" s="1509"/>
      <c r="DN8" s="1509"/>
      <c r="DO8" s="1509"/>
      <c r="DP8" s="1509"/>
      <c r="DQ8" s="1509"/>
      <c r="DR8" s="1509" t="str">
        <f>MID(SUVAHAVUJ!AF204,8,1)</f>
        <v xml:space="preserve"> </v>
      </c>
      <c r="DS8" s="1509"/>
      <c r="DT8" s="1509"/>
      <c r="DU8" s="1509"/>
      <c r="DV8" s="1509"/>
      <c r="DW8" s="1558" t="str">
        <f>MID(SUVAHAVUJ!AF204,9,1)</f>
        <v xml:space="preserve"> </v>
      </c>
      <c r="DX8" s="1558"/>
      <c r="DY8" s="1558"/>
      <c r="DZ8" s="1558"/>
      <c r="EA8" s="1558"/>
      <c r="EB8" s="1558"/>
      <c r="EC8" s="1558" t="str">
        <f>MID(SUVAHAVUJ!AF204,10,1)</f>
        <v xml:space="preserve"> </v>
      </c>
      <c r="ED8" s="1558"/>
      <c r="EE8" s="1558"/>
      <c r="EF8" s="1558"/>
      <c r="EG8" s="1558"/>
      <c r="EH8" s="1509" t="str">
        <f>MID(SUVAHAVUJ!AF204,11,1)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MID(SUVAHAVUJ!AG204,1,1)</f>
        <v xml:space="preserve"> </v>
      </c>
      <c r="EQ8" s="1509"/>
      <c r="ER8" s="1509"/>
      <c r="ES8" s="1509"/>
      <c r="ET8" s="1509"/>
      <c r="EU8" s="1509"/>
      <c r="EV8" s="1509" t="str">
        <f>MID(SUVAHAVUJ!AG204,2,1)</f>
        <v xml:space="preserve"> </v>
      </c>
      <c r="EW8" s="1509"/>
      <c r="EX8" s="1509"/>
      <c r="EY8" s="1509"/>
      <c r="EZ8" s="1509"/>
      <c r="FA8" s="1509" t="str">
        <f>MID(SUVAHAVUJ!AG204,3,1)</f>
        <v xml:space="preserve"> </v>
      </c>
      <c r="FB8" s="1509"/>
      <c r="FC8" s="1509"/>
      <c r="FD8" s="1509"/>
      <c r="FE8" s="1509"/>
      <c r="FF8" s="1509"/>
      <c r="FG8" s="1509" t="str">
        <f>MID(SUVAHAVUJ!AG204,4,1)</f>
        <v xml:space="preserve"> </v>
      </c>
      <c r="FH8" s="1509"/>
      <c r="FI8" s="1509"/>
      <c r="FJ8" s="1509"/>
      <c r="FK8" s="1509"/>
      <c r="FL8" s="1516" t="str">
        <f>MID(SUVAHAVUJ!AG204,5,1)</f>
        <v xml:space="preserve"> </v>
      </c>
      <c r="FM8" s="1516"/>
      <c r="FN8" s="1516"/>
      <c r="FO8" s="1516"/>
      <c r="FP8" s="1516"/>
      <c r="FQ8" s="1516"/>
      <c r="FR8" s="1516" t="str">
        <f>MID(SUVAHAVUJ!AG204,6,1)</f>
        <v xml:space="preserve"> </v>
      </c>
      <c r="FS8" s="1516"/>
      <c r="FT8" s="1516"/>
      <c r="FU8" s="1516"/>
      <c r="FV8" s="1516"/>
      <c r="FW8" s="1556" t="str">
        <f>MID(SUVAHAVUJ!AG204,7,1)</f>
        <v xml:space="preserve"> </v>
      </c>
      <c r="FX8" s="1556"/>
      <c r="FY8" s="1556"/>
      <c r="FZ8" s="1556"/>
      <c r="GA8" s="1556"/>
      <c r="GB8" s="1556"/>
      <c r="GC8" s="1556" t="str">
        <f>MID(SUVAHAVUJ!AG204,8,1)</f>
        <v xml:space="preserve"> </v>
      </c>
      <c r="GD8" s="1556"/>
      <c r="GE8" s="1556"/>
      <c r="GF8" s="1556"/>
      <c r="GG8" s="1556"/>
      <c r="GH8" s="1556" t="str">
        <f>MID(SUVAHAVUJ!AG204,9,1)</f>
        <v xml:space="preserve"> </v>
      </c>
      <c r="GI8" s="1556"/>
      <c r="GJ8" s="1556"/>
      <c r="GK8" s="1556"/>
      <c r="GL8" s="1556"/>
      <c r="GM8" s="1556"/>
      <c r="GN8" s="1556" t="str">
        <f>MID(SUVAHAVUJ!AG204,10,1)</f>
        <v xml:space="preserve"> </v>
      </c>
      <c r="GO8" s="1556"/>
      <c r="GP8" s="1556"/>
      <c r="GQ8" s="1556"/>
      <c r="GR8" s="1556"/>
      <c r="GS8" s="1556" t="str">
        <f>MID(SUVAHAVUJ!AG204,11,1)</f>
        <v>0</v>
      </c>
      <c r="GT8" s="1556"/>
      <c r="GU8" s="1556"/>
      <c r="GV8" s="1556"/>
      <c r="GW8" s="1698"/>
    </row>
    <row r="9" spans="1:205" ht="24.6" customHeight="1">
      <c r="B9" s="1699" t="s">
        <v>3099</v>
      </c>
      <c r="C9" s="1685"/>
      <c r="D9" s="1685"/>
      <c r="E9" s="1685"/>
      <c r="F9" s="1685"/>
      <c r="G9" s="1685"/>
      <c r="H9" s="1685"/>
      <c r="I9" s="1685"/>
      <c r="J9" s="1685"/>
      <c r="K9" s="1686"/>
      <c r="L9" s="1660" t="s">
        <v>3100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572" t="s">
        <v>659</v>
      </c>
      <c r="BX9" s="1573"/>
      <c r="BY9" s="1573"/>
      <c r="BZ9" s="1573"/>
      <c r="CA9" s="1573"/>
      <c r="CB9" s="1573"/>
      <c r="CC9" s="1573"/>
      <c r="CD9" s="1574"/>
      <c r="CE9" s="1509" t="str">
        <f>MID(SUVAHAVUJ!AF205,1,1)</f>
        <v xml:space="preserve"> </v>
      </c>
      <c r="CF9" s="1509"/>
      <c r="CG9" s="1509"/>
      <c r="CH9" s="1509"/>
      <c r="CI9" s="1509"/>
      <c r="CJ9" s="1509" t="str">
        <f>MID(SUVAHAVUJ!AF205,2,1)</f>
        <v xml:space="preserve"> </v>
      </c>
      <c r="CK9" s="1509"/>
      <c r="CL9" s="1509"/>
      <c r="CM9" s="1509"/>
      <c r="CN9" s="1509"/>
      <c r="CO9" s="1509"/>
      <c r="CP9" s="1509" t="str">
        <f>MID(SUVAHAVUJ!AF205,3,1)</f>
        <v xml:space="preserve"> </v>
      </c>
      <c r="CQ9" s="1509"/>
      <c r="CR9" s="1509"/>
      <c r="CS9" s="1509"/>
      <c r="CT9" s="1509"/>
      <c r="CU9" s="1509" t="str">
        <f>MID(SUVAHAVUJ!AF205,4,1)</f>
        <v xml:space="preserve"> </v>
      </c>
      <c r="CV9" s="1509"/>
      <c r="CW9" s="1509"/>
      <c r="CX9" s="1509"/>
      <c r="CY9" s="1509"/>
      <c r="CZ9" s="1509"/>
      <c r="DA9" s="1509" t="str">
        <f>MID(SUVAHAVUJ!AF205,5,1)</f>
        <v xml:space="preserve"> </v>
      </c>
      <c r="DB9" s="1509"/>
      <c r="DC9" s="1509"/>
      <c r="DD9" s="1509"/>
      <c r="DE9" s="1509"/>
      <c r="DF9" s="1509" t="str">
        <f>MID(SUVAHAVUJ!AF205,6,1)</f>
        <v xml:space="preserve"> </v>
      </c>
      <c r="DG9" s="1509"/>
      <c r="DH9" s="1509"/>
      <c r="DI9" s="1509"/>
      <c r="DJ9" s="1509"/>
      <c r="DK9" s="1509"/>
      <c r="DL9" s="1509" t="str">
        <f>MID(SUVAHAVUJ!AF205,7,1)</f>
        <v xml:space="preserve"> </v>
      </c>
      <c r="DM9" s="1509"/>
      <c r="DN9" s="1509"/>
      <c r="DO9" s="1509"/>
      <c r="DP9" s="1509"/>
      <c r="DQ9" s="1509"/>
      <c r="DR9" s="1509" t="str">
        <f>MID(SUVAHAVUJ!AF205,8,1)</f>
        <v xml:space="preserve"> </v>
      </c>
      <c r="DS9" s="1509"/>
      <c r="DT9" s="1509"/>
      <c r="DU9" s="1509"/>
      <c r="DV9" s="1509"/>
      <c r="DW9" s="1558" t="str">
        <f>MID(SUVAHAVUJ!AF205,9,1)</f>
        <v xml:space="preserve"> </v>
      </c>
      <c r="DX9" s="1558"/>
      <c r="DY9" s="1558"/>
      <c r="DZ9" s="1558"/>
      <c r="EA9" s="1558"/>
      <c r="EB9" s="1558"/>
      <c r="EC9" s="1558" t="str">
        <f>MID(SUVAHAVUJ!AF205,10,1)</f>
        <v xml:space="preserve"> </v>
      </c>
      <c r="ED9" s="1558"/>
      <c r="EE9" s="1558"/>
      <c r="EF9" s="1558"/>
      <c r="EG9" s="1558"/>
      <c r="EH9" s="1509" t="str">
        <f>MID(SUVAHAVUJ!AF205,11,1)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MID(SUVAHAVUJ!AG205,1,1)</f>
        <v xml:space="preserve"> </v>
      </c>
      <c r="EQ9" s="1509"/>
      <c r="ER9" s="1509"/>
      <c r="ES9" s="1509"/>
      <c r="ET9" s="1509"/>
      <c r="EU9" s="1509"/>
      <c r="EV9" s="1509" t="str">
        <f>MID(SUVAHAVUJ!AG205,2,1)</f>
        <v xml:space="preserve"> </v>
      </c>
      <c r="EW9" s="1509"/>
      <c r="EX9" s="1509"/>
      <c r="EY9" s="1509"/>
      <c r="EZ9" s="1509"/>
      <c r="FA9" s="1509" t="str">
        <f>MID(SUVAHAVUJ!AG205,3,1)</f>
        <v xml:space="preserve"> </v>
      </c>
      <c r="FB9" s="1509"/>
      <c r="FC9" s="1509"/>
      <c r="FD9" s="1509"/>
      <c r="FE9" s="1509"/>
      <c r="FF9" s="1509"/>
      <c r="FG9" s="1509" t="str">
        <f>MID(SUVAHAVUJ!AG205,4,1)</f>
        <v xml:space="preserve"> </v>
      </c>
      <c r="FH9" s="1509"/>
      <c r="FI9" s="1509"/>
      <c r="FJ9" s="1509"/>
      <c r="FK9" s="1509"/>
      <c r="FL9" s="1516" t="str">
        <f>MID(SUVAHAVUJ!AG205,5,1)</f>
        <v xml:space="preserve"> </v>
      </c>
      <c r="FM9" s="1516"/>
      <c r="FN9" s="1516"/>
      <c r="FO9" s="1516"/>
      <c r="FP9" s="1516"/>
      <c r="FQ9" s="1516"/>
      <c r="FR9" s="1516" t="str">
        <f>MID(SUVAHAVUJ!AG205,6,1)</f>
        <v xml:space="preserve"> </v>
      </c>
      <c r="FS9" s="1516"/>
      <c r="FT9" s="1516"/>
      <c r="FU9" s="1516"/>
      <c r="FV9" s="1516"/>
      <c r="FW9" s="1556" t="str">
        <f>MID(SUVAHAVUJ!AG205,7,1)</f>
        <v xml:space="preserve"> </v>
      </c>
      <c r="FX9" s="1556"/>
      <c r="FY9" s="1556"/>
      <c r="FZ9" s="1556"/>
      <c r="GA9" s="1556"/>
      <c r="GB9" s="1556"/>
      <c r="GC9" s="1556" t="str">
        <f>MID(SUVAHAVUJ!AG205,8,1)</f>
        <v xml:space="preserve"> </v>
      </c>
      <c r="GD9" s="1556"/>
      <c r="GE9" s="1556"/>
      <c r="GF9" s="1556"/>
      <c r="GG9" s="1556"/>
      <c r="GH9" s="1556" t="str">
        <f>MID(SUVAHAVUJ!AG205,9,1)</f>
        <v xml:space="preserve"> </v>
      </c>
      <c r="GI9" s="1556"/>
      <c r="GJ9" s="1556"/>
      <c r="GK9" s="1556"/>
      <c r="GL9" s="1556"/>
      <c r="GM9" s="1556"/>
      <c r="GN9" s="1556" t="str">
        <f>MID(SUVAHAVUJ!AG205,10,1)</f>
        <v xml:space="preserve"> </v>
      </c>
      <c r="GO9" s="1556"/>
      <c r="GP9" s="1556"/>
      <c r="GQ9" s="1556"/>
      <c r="GR9" s="1556"/>
      <c r="GS9" s="1556" t="str">
        <f>MID(SUVAHAVUJ!AG205,11,1)</f>
        <v>0</v>
      </c>
      <c r="GT9" s="1556"/>
      <c r="GU9" s="1556"/>
      <c r="GV9" s="1556"/>
      <c r="GW9" s="1698"/>
    </row>
    <row r="10" spans="1:205" ht="24.6" customHeight="1">
      <c r="B10" s="1699" t="s">
        <v>3103</v>
      </c>
      <c r="C10" s="1685"/>
      <c r="D10" s="1685"/>
      <c r="E10" s="1685"/>
      <c r="F10" s="1685"/>
      <c r="G10" s="1685"/>
      <c r="H10" s="1685"/>
      <c r="I10" s="1685"/>
      <c r="J10" s="1685"/>
      <c r="K10" s="1686"/>
      <c r="L10" s="1660" t="s">
        <v>3516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572" t="s">
        <v>665</v>
      </c>
      <c r="BX10" s="1573"/>
      <c r="BY10" s="1573"/>
      <c r="BZ10" s="1573"/>
      <c r="CA10" s="1573"/>
      <c r="CB10" s="1573"/>
      <c r="CC10" s="1573"/>
      <c r="CD10" s="1574"/>
      <c r="CE10" s="1509" t="str">
        <f>MID(SUVAHAVUJ!AF206,1,1)</f>
        <v xml:space="preserve"> </v>
      </c>
      <c r="CF10" s="1509"/>
      <c r="CG10" s="1509"/>
      <c r="CH10" s="1509"/>
      <c r="CI10" s="1509"/>
      <c r="CJ10" s="1509" t="str">
        <f>MID(SUVAHAVUJ!AF206,2,1)</f>
        <v xml:space="preserve"> </v>
      </c>
      <c r="CK10" s="1509"/>
      <c r="CL10" s="1509"/>
      <c r="CM10" s="1509"/>
      <c r="CN10" s="1509"/>
      <c r="CO10" s="1509"/>
      <c r="CP10" s="1509" t="str">
        <f>MID(SUVAHAVUJ!AF206,3,1)</f>
        <v xml:space="preserve"> </v>
      </c>
      <c r="CQ10" s="1509"/>
      <c r="CR10" s="1509"/>
      <c r="CS10" s="1509"/>
      <c r="CT10" s="1509"/>
      <c r="CU10" s="1509" t="str">
        <f>MID(SUVAHAVUJ!AF206,4,1)</f>
        <v xml:space="preserve"> </v>
      </c>
      <c r="CV10" s="1509"/>
      <c r="CW10" s="1509"/>
      <c r="CX10" s="1509"/>
      <c r="CY10" s="1509"/>
      <c r="CZ10" s="1509"/>
      <c r="DA10" s="1509" t="str">
        <f>MID(SUVAHAVUJ!AF206,5,1)</f>
        <v xml:space="preserve"> </v>
      </c>
      <c r="DB10" s="1509"/>
      <c r="DC10" s="1509"/>
      <c r="DD10" s="1509"/>
      <c r="DE10" s="1509"/>
      <c r="DF10" s="1509" t="str">
        <f>MID(SUVAHAVUJ!AF206,6,1)</f>
        <v xml:space="preserve"> </v>
      </c>
      <c r="DG10" s="1509"/>
      <c r="DH10" s="1509"/>
      <c r="DI10" s="1509"/>
      <c r="DJ10" s="1509"/>
      <c r="DK10" s="1509"/>
      <c r="DL10" s="1509" t="str">
        <f>MID(SUVAHAVUJ!AF206,7,1)</f>
        <v xml:space="preserve"> </v>
      </c>
      <c r="DM10" s="1509"/>
      <c r="DN10" s="1509"/>
      <c r="DO10" s="1509"/>
      <c r="DP10" s="1509"/>
      <c r="DQ10" s="1509"/>
      <c r="DR10" s="1509" t="str">
        <f>MID(SUVAHAVUJ!AF206,8,1)</f>
        <v xml:space="preserve"> </v>
      </c>
      <c r="DS10" s="1509"/>
      <c r="DT10" s="1509"/>
      <c r="DU10" s="1509"/>
      <c r="DV10" s="1509"/>
      <c r="DW10" s="1558" t="str">
        <f>MID(SUVAHAVUJ!AF206,9,1)</f>
        <v xml:space="preserve"> </v>
      </c>
      <c r="DX10" s="1558"/>
      <c r="DY10" s="1558"/>
      <c r="DZ10" s="1558"/>
      <c r="EA10" s="1558"/>
      <c r="EB10" s="1558"/>
      <c r="EC10" s="1558" t="str">
        <f>MID(SUVAHAVUJ!AF206,10,1)</f>
        <v xml:space="preserve"> </v>
      </c>
      <c r="ED10" s="1558"/>
      <c r="EE10" s="1558"/>
      <c r="EF10" s="1558"/>
      <c r="EG10" s="1558"/>
      <c r="EH10" s="1509" t="str">
        <f>MID(SUVAHAVUJ!AF206,11,1)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MID(SUVAHAVUJ!AG206,1,1)</f>
        <v xml:space="preserve"> </v>
      </c>
      <c r="EQ10" s="1509"/>
      <c r="ER10" s="1509"/>
      <c r="ES10" s="1509"/>
      <c r="ET10" s="1509"/>
      <c r="EU10" s="1509"/>
      <c r="EV10" s="1509" t="str">
        <f>MID(SUVAHAVUJ!AG206,2,1)</f>
        <v xml:space="preserve"> </v>
      </c>
      <c r="EW10" s="1509"/>
      <c r="EX10" s="1509"/>
      <c r="EY10" s="1509"/>
      <c r="EZ10" s="1509"/>
      <c r="FA10" s="1509" t="str">
        <f>MID(SUVAHAVUJ!AG206,3,1)</f>
        <v xml:space="preserve"> </v>
      </c>
      <c r="FB10" s="1509"/>
      <c r="FC10" s="1509"/>
      <c r="FD10" s="1509"/>
      <c r="FE10" s="1509"/>
      <c r="FF10" s="1509"/>
      <c r="FG10" s="1509" t="str">
        <f>MID(SUVAHAVUJ!AG206,4,1)</f>
        <v xml:space="preserve"> </v>
      </c>
      <c r="FH10" s="1509"/>
      <c r="FI10" s="1509"/>
      <c r="FJ10" s="1509"/>
      <c r="FK10" s="1509"/>
      <c r="FL10" s="1516" t="str">
        <f>MID(SUVAHAVUJ!AG206,5,1)</f>
        <v xml:space="preserve"> </v>
      </c>
      <c r="FM10" s="1516"/>
      <c r="FN10" s="1516"/>
      <c r="FO10" s="1516"/>
      <c r="FP10" s="1516"/>
      <c r="FQ10" s="1516"/>
      <c r="FR10" s="1516" t="str">
        <f>MID(SUVAHAVUJ!AG206,6,1)</f>
        <v xml:space="preserve"> </v>
      </c>
      <c r="FS10" s="1516"/>
      <c r="FT10" s="1516"/>
      <c r="FU10" s="1516"/>
      <c r="FV10" s="1516"/>
      <c r="FW10" s="1556" t="str">
        <f>MID(SUVAHAVUJ!AG206,7,1)</f>
        <v xml:space="preserve"> </v>
      </c>
      <c r="FX10" s="1556"/>
      <c r="FY10" s="1556"/>
      <c r="FZ10" s="1556"/>
      <c r="GA10" s="1556"/>
      <c r="GB10" s="1556"/>
      <c r="GC10" s="1556" t="str">
        <f>MID(SUVAHAVUJ!AG206,8,1)</f>
        <v xml:space="preserve"> </v>
      </c>
      <c r="GD10" s="1556"/>
      <c r="GE10" s="1556"/>
      <c r="GF10" s="1556"/>
      <c r="GG10" s="1556"/>
      <c r="GH10" s="1556" t="str">
        <f>MID(SUVAHAVUJ!AG206,9,1)</f>
        <v xml:space="preserve"> </v>
      </c>
      <c r="GI10" s="1556"/>
      <c r="GJ10" s="1556"/>
      <c r="GK10" s="1556"/>
      <c r="GL10" s="1556"/>
      <c r="GM10" s="1556"/>
      <c r="GN10" s="1556" t="str">
        <f>MID(SUVAHAVUJ!AG206,10,1)</f>
        <v xml:space="preserve"> </v>
      </c>
      <c r="GO10" s="1556"/>
      <c r="GP10" s="1556"/>
      <c r="GQ10" s="1556"/>
      <c r="GR10" s="1556"/>
      <c r="GS10" s="1556" t="str">
        <f>MID(SUVAHAVUJ!AG206,11,1)</f>
        <v>0</v>
      </c>
      <c r="GT10" s="1556"/>
      <c r="GU10" s="1556"/>
      <c r="GV10" s="1556"/>
      <c r="GW10" s="1698"/>
    </row>
    <row r="11" spans="1:205" ht="24.6" customHeight="1">
      <c r="B11" s="1699" t="s">
        <v>2500</v>
      </c>
      <c r="C11" s="1685"/>
      <c r="D11" s="1685"/>
      <c r="E11" s="1685"/>
      <c r="F11" s="1685"/>
      <c r="G11" s="1685"/>
      <c r="H11" s="1685"/>
      <c r="I11" s="1685"/>
      <c r="J11" s="1685"/>
      <c r="K11" s="1686"/>
      <c r="L11" s="1660" t="s">
        <v>3107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572" t="s">
        <v>676</v>
      </c>
      <c r="BX11" s="1573"/>
      <c r="BY11" s="1573"/>
      <c r="BZ11" s="1573"/>
      <c r="CA11" s="1573"/>
      <c r="CB11" s="1573"/>
      <c r="CC11" s="1573"/>
      <c r="CD11" s="1574"/>
      <c r="CE11" s="1509" t="str">
        <f>MID(SUVAHAVUJ!AF207,1,1)</f>
        <v xml:space="preserve"> </v>
      </c>
      <c r="CF11" s="1509"/>
      <c r="CG11" s="1509"/>
      <c r="CH11" s="1509"/>
      <c r="CI11" s="1509"/>
      <c r="CJ11" s="1509" t="str">
        <f>MID(SUVAHAVUJ!AF207,2,1)</f>
        <v xml:space="preserve"> </v>
      </c>
      <c r="CK11" s="1509"/>
      <c r="CL11" s="1509"/>
      <c r="CM11" s="1509"/>
      <c r="CN11" s="1509"/>
      <c r="CO11" s="1509"/>
      <c r="CP11" s="1509" t="str">
        <f>MID(SUVAHAVUJ!AF207,3,1)</f>
        <v xml:space="preserve"> </v>
      </c>
      <c r="CQ11" s="1509"/>
      <c r="CR11" s="1509"/>
      <c r="CS11" s="1509"/>
      <c r="CT11" s="1509"/>
      <c r="CU11" s="1509" t="str">
        <f>MID(SUVAHAVUJ!AF207,4,1)</f>
        <v xml:space="preserve"> </v>
      </c>
      <c r="CV11" s="1509"/>
      <c r="CW11" s="1509"/>
      <c r="CX11" s="1509"/>
      <c r="CY11" s="1509"/>
      <c r="CZ11" s="1509"/>
      <c r="DA11" s="1509" t="str">
        <f>MID(SUVAHAVUJ!AF207,5,1)</f>
        <v xml:space="preserve"> </v>
      </c>
      <c r="DB11" s="1509"/>
      <c r="DC11" s="1509"/>
      <c r="DD11" s="1509"/>
      <c r="DE11" s="1509"/>
      <c r="DF11" s="1509" t="str">
        <f>MID(SUVAHAVUJ!AF207,6,1)</f>
        <v xml:space="preserve"> </v>
      </c>
      <c r="DG11" s="1509"/>
      <c r="DH11" s="1509"/>
      <c r="DI11" s="1509"/>
      <c r="DJ11" s="1509"/>
      <c r="DK11" s="1509"/>
      <c r="DL11" s="1509" t="str">
        <f>MID(SUVAHAVUJ!AF207,7,1)</f>
        <v xml:space="preserve"> </v>
      </c>
      <c r="DM11" s="1509"/>
      <c r="DN11" s="1509"/>
      <c r="DO11" s="1509"/>
      <c r="DP11" s="1509"/>
      <c r="DQ11" s="1509"/>
      <c r="DR11" s="1509" t="str">
        <f>MID(SUVAHAVUJ!AF207,8,1)</f>
        <v xml:space="preserve"> </v>
      </c>
      <c r="DS11" s="1509"/>
      <c r="DT11" s="1509"/>
      <c r="DU11" s="1509"/>
      <c r="DV11" s="1509"/>
      <c r="DW11" s="1558" t="str">
        <f>MID(SUVAHAVUJ!AF207,9,1)</f>
        <v xml:space="preserve"> </v>
      </c>
      <c r="DX11" s="1558"/>
      <c r="DY11" s="1558"/>
      <c r="DZ11" s="1558"/>
      <c r="EA11" s="1558"/>
      <c r="EB11" s="1558"/>
      <c r="EC11" s="1558" t="str">
        <f>MID(SUVAHAVUJ!AF207,10,1)</f>
        <v xml:space="preserve"> </v>
      </c>
      <c r="ED11" s="1558"/>
      <c r="EE11" s="1558"/>
      <c r="EF11" s="1558"/>
      <c r="EG11" s="1558"/>
      <c r="EH11" s="1509" t="str">
        <f>MID(SUVAHAVUJ!AF207,11,1)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MID(SUVAHAVUJ!AG207,1,1)</f>
        <v xml:space="preserve"> </v>
      </c>
      <c r="EQ11" s="1509"/>
      <c r="ER11" s="1509"/>
      <c r="ES11" s="1509"/>
      <c r="ET11" s="1509"/>
      <c r="EU11" s="1509"/>
      <c r="EV11" s="1509" t="str">
        <f>MID(SUVAHAVUJ!AG207,2,1)</f>
        <v xml:space="preserve"> </v>
      </c>
      <c r="EW11" s="1509"/>
      <c r="EX11" s="1509"/>
      <c r="EY11" s="1509"/>
      <c r="EZ11" s="1509"/>
      <c r="FA11" s="1509" t="str">
        <f>MID(SUVAHAVUJ!AG207,3,1)</f>
        <v xml:space="preserve"> </v>
      </c>
      <c r="FB11" s="1509"/>
      <c r="FC11" s="1509"/>
      <c r="FD11" s="1509"/>
      <c r="FE11" s="1509"/>
      <c r="FF11" s="1509"/>
      <c r="FG11" s="1509" t="str">
        <f>MID(SUVAHAVUJ!AG207,4,1)</f>
        <v xml:space="preserve"> </v>
      </c>
      <c r="FH11" s="1509"/>
      <c r="FI11" s="1509"/>
      <c r="FJ11" s="1509"/>
      <c r="FK11" s="1509"/>
      <c r="FL11" s="1516" t="str">
        <f>MID(SUVAHAVUJ!AG207,5,1)</f>
        <v xml:space="preserve"> </v>
      </c>
      <c r="FM11" s="1516"/>
      <c r="FN11" s="1516"/>
      <c r="FO11" s="1516"/>
      <c r="FP11" s="1516"/>
      <c r="FQ11" s="1516"/>
      <c r="FR11" s="1516" t="str">
        <f>MID(SUVAHAVUJ!AG207,6,1)</f>
        <v xml:space="preserve"> </v>
      </c>
      <c r="FS11" s="1516"/>
      <c r="FT11" s="1516"/>
      <c r="FU11" s="1516"/>
      <c r="FV11" s="1516"/>
      <c r="FW11" s="1556" t="str">
        <f>MID(SUVAHAVUJ!AG207,7,1)</f>
        <v xml:space="preserve"> </v>
      </c>
      <c r="FX11" s="1556"/>
      <c r="FY11" s="1556"/>
      <c r="FZ11" s="1556"/>
      <c r="GA11" s="1556"/>
      <c r="GB11" s="1556"/>
      <c r="GC11" s="1556" t="str">
        <f>MID(SUVAHAVUJ!AG207,8,1)</f>
        <v xml:space="preserve"> </v>
      </c>
      <c r="GD11" s="1556"/>
      <c r="GE11" s="1556"/>
      <c r="GF11" s="1556"/>
      <c r="GG11" s="1556"/>
      <c r="GH11" s="1556" t="str">
        <f>MID(SUVAHAVUJ!AG207,9,1)</f>
        <v xml:space="preserve"> </v>
      </c>
      <c r="GI11" s="1556"/>
      <c r="GJ11" s="1556"/>
      <c r="GK11" s="1556"/>
      <c r="GL11" s="1556"/>
      <c r="GM11" s="1556"/>
      <c r="GN11" s="1556" t="str">
        <f>MID(SUVAHAVUJ!AG207,10,1)</f>
        <v xml:space="preserve"> </v>
      </c>
      <c r="GO11" s="1556"/>
      <c r="GP11" s="1556"/>
      <c r="GQ11" s="1556"/>
      <c r="GR11" s="1556"/>
      <c r="GS11" s="1556" t="str">
        <f>MID(SUVAHAVUJ!AG207,11,1)</f>
        <v>0</v>
      </c>
      <c r="GT11" s="1556"/>
      <c r="GU11" s="1556"/>
      <c r="GV11" s="1556"/>
      <c r="GW11" s="1698"/>
    </row>
    <row r="12" spans="1:205" ht="24.6" customHeight="1">
      <c r="B12" s="1699" t="s">
        <v>3110</v>
      </c>
      <c r="C12" s="1685"/>
      <c r="D12" s="1685"/>
      <c r="E12" s="1685"/>
      <c r="F12" s="1685"/>
      <c r="G12" s="1685"/>
      <c r="H12" s="1685"/>
      <c r="I12" s="1685"/>
      <c r="J12" s="1685"/>
      <c r="K12" s="1686"/>
      <c r="L12" s="1660" t="s">
        <v>3517</v>
      </c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661"/>
      <c r="AO12" s="1661"/>
      <c r="AP12" s="1661"/>
      <c r="AQ12" s="1661"/>
      <c r="AR12" s="1661"/>
      <c r="AS12" s="1661"/>
      <c r="AT12" s="1661"/>
      <c r="AU12" s="1661"/>
      <c r="AV12" s="1661"/>
      <c r="AW12" s="1661"/>
      <c r="AX12" s="1661"/>
      <c r="AY12" s="1661"/>
      <c r="AZ12" s="1661"/>
      <c r="BA12" s="1661"/>
      <c r="BB12" s="1661"/>
      <c r="BC12" s="1661"/>
      <c r="BD12" s="1661"/>
      <c r="BE12" s="1661"/>
      <c r="BF12" s="1661"/>
      <c r="BG12" s="1661"/>
      <c r="BH12" s="1661"/>
      <c r="BI12" s="1661"/>
      <c r="BJ12" s="1661"/>
      <c r="BK12" s="1661"/>
      <c r="BL12" s="1661"/>
      <c r="BM12" s="1661"/>
      <c r="BN12" s="1661"/>
      <c r="BO12" s="1661"/>
      <c r="BP12" s="1661"/>
      <c r="BQ12" s="1661"/>
      <c r="BR12" s="1661"/>
      <c r="BS12" s="1661"/>
      <c r="BT12" s="1661"/>
      <c r="BU12" s="1661"/>
      <c r="BV12" s="1661"/>
      <c r="BW12" s="1572" t="s">
        <v>694</v>
      </c>
      <c r="BX12" s="1573"/>
      <c r="BY12" s="1573"/>
      <c r="BZ12" s="1573"/>
      <c r="CA12" s="1573"/>
      <c r="CB12" s="1573"/>
      <c r="CC12" s="1573"/>
      <c r="CD12" s="1574"/>
      <c r="CE12" s="1509" t="str">
        <f>MID(SUVAHAVUJ!AF208,1,1)</f>
        <v xml:space="preserve"> </v>
      </c>
      <c r="CF12" s="1509"/>
      <c r="CG12" s="1509"/>
      <c r="CH12" s="1509"/>
      <c r="CI12" s="1509"/>
      <c r="CJ12" s="1509" t="str">
        <f>MID(SUVAHAVUJ!AF208,2,1)</f>
        <v xml:space="preserve"> </v>
      </c>
      <c r="CK12" s="1509"/>
      <c r="CL12" s="1509"/>
      <c r="CM12" s="1509"/>
      <c r="CN12" s="1509"/>
      <c r="CO12" s="1509"/>
      <c r="CP12" s="1509" t="str">
        <f>MID(SUVAHAVUJ!AF208,3,1)</f>
        <v xml:space="preserve"> </v>
      </c>
      <c r="CQ12" s="1509"/>
      <c r="CR12" s="1509"/>
      <c r="CS12" s="1509"/>
      <c r="CT12" s="1509"/>
      <c r="CU12" s="1509" t="str">
        <f>MID(SUVAHAVUJ!AF208,4,1)</f>
        <v xml:space="preserve"> </v>
      </c>
      <c r="CV12" s="1509"/>
      <c r="CW12" s="1509"/>
      <c r="CX12" s="1509"/>
      <c r="CY12" s="1509"/>
      <c r="CZ12" s="1509"/>
      <c r="DA12" s="1509" t="str">
        <f>MID(SUVAHAVUJ!AF208,5,1)</f>
        <v xml:space="preserve"> </v>
      </c>
      <c r="DB12" s="1509"/>
      <c r="DC12" s="1509"/>
      <c r="DD12" s="1509"/>
      <c r="DE12" s="1509"/>
      <c r="DF12" s="1509" t="str">
        <f>MID(SUVAHAVUJ!AF208,6,1)</f>
        <v xml:space="preserve"> </v>
      </c>
      <c r="DG12" s="1509"/>
      <c r="DH12" s="1509"/>
      <c r="DI12" s="1509"/>
      <c r="DJ12" s="1509"/>
      <c r="DK12" s="1509"/>
      <c r="DL12" s="1509" t="str">
        <f>MID(SUVAHAVUJ!AF208,7,1)</f>
        <v xml:space="preserve"> </v>
      </c>
      <c r="DM12" s="1509"/>
      <c r="DN12" s="1509"/>
      <c r="DO12" s="1509"/>
      <c r="DP12" s="1509"/>
      <c r="DQ12" s="1509"/>
      <c r="DR12" s="1509" t="str">
        <f>MID(SUVAHAVUJ!AF208,8,1)</f>
        <v xml:space="preserve"> </v>
      </c>
      <c r="DS12" s="1509"/>
      <c r="DT12" s="1509"/>
      <c r="DU12" s="1509"/>
      <c r="DV12" s="1509"/>
      <c r="DW12" s="1558" t="str">
        <f>MID(SUVAHAVUJ!AF208,9,1)</f>
        <v xml:space="preserve"> </v>
      </c>
      <c r="DX12" s="1558"/>
      <c r="DY12" s="1558"/>
      <c r="DZ12" s="1558"/>
      <c r="EA12" s="1558"/>
      <c r="EB12" s="1558"/>
      <c r="EC12" s="1558" t="str">
        <f>MID(SUVAHAVUJ!AF208,10,1)</f>
        <v xml:space="preserve"> </v>
      </c>
      <c r="ED12" s="1558"/>
      <c r="EE12" s="1558"/>
      <c r="EF12" s="1558"/>
      <c r="EG12" s="1558"/>
      <c r="EH12" s="1509" t="str">
        <f>MID(SUVAHAVUJ!AF208,11,1)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MID(SUVAHAVUJ!AG208,1,1)</f>
        <v xml:space="preserve"> </v>
      </c>
      <c r="EQ12" s="1509"/>
      <c r="ER12" s="1509"/>
      <c r="ES12" s="1509"/>
      <c r="ET12" s="1509"/>
      <c r="EU12" s="1509"/>
      <c r="EV12" s="1509" t="str">
        <f>MID(SUVAHAVUJ!AG208,2,1)</f>
        <v xml:space="preserve"> </v>
      </c>
      <c r="EW12" s="1509"/>
      <c r="EX12" s="1509"/>
      <c r="EY12" s="1509"/>
      <c r="EZ12" s="1509"/>
      <c r="FA12" s="1509" t="str">
        <f>MID(SUVAHAVUJ!AG208,3,1)</f>
        <v xml:space="preserve"> </v>
      </c>
      <c r="FB12" s="1509"/>
      <c r="FC12" s="1509"/>
      <c r="FD12" s="1509"/>
      <c r="FE12" s="1509"/>
      <c r="FF12" s="1509"/>
      <c r="FG12" s="1509" t="str">
        <f>MID(SUVAHAVUJ!AG208,4,1)</f>
        <v xml:space="preserve"> </v>
      </c>
      <c r="FH12" s="1509"/>
      <c r="FI12" s="1509"/>
      <c r="FJ12" s="1509"/>
      <c r="FK12" s="1509"/>
      <c r="FL12" s="1516" t="str">
        <f>MID(SUVAHAVUJ!AG208,5,1)</f>
        <v xml:space="preserve"> </v>
      </c>
      <c r="FM12" s="1516"/>
      <c r="FN12" s="1516"/>
      <c r="FO12" s="1516"/>
      <c r="FP12" s="1516"/>
      <c r="FQ12" s="1516"/>
      <c r="FR12" s="1516" t="str">
        <f>MID(SUVAHAVUJ!AG208,6,1)</f>
        <v xml:space="preserve"> </v>
      </c>
      <c r="FS12" s="1516"/>
      <c r="FT12" s="1516"/>
      <c r="FU12" s="1516"/>
      <c r="FV12" s="1516"/>
      <c r="FW12" s="1556" t="str">
        <f>MID(SUVAHAVUJ!AG208,7,1)</f>
        <v xml:space="preserve"> </v>
      </c>
      <c r="FX12" s="1556"/>
      <c r="FY12" s="1556"/>
      <c r="FZ12" s="1556"/>
      <c r="GA12" s="1556"/>
      <c r="GB12" s="1556"/>
      <c r="GC12" s="1556" t="str">
        <f>MID(SUVAHAVUJ!AG208,8,1)</f>
        <v xml:space="preserve"> </v>
      </c>
      <c r="GD12" s="1556"/>
      <c r="GE12" s="1556"/>
      <c r="GF12" s="1556"/>
      <c r="GG12" s="1556"/>
      <c r="GH12" s="1556" t="str">
        <f>MID(SUVAHAVUJ!AG208,9,1)</f>
        <v xml:space="preserve"> </v>
      </c>
      <c r="GI12" s="1556"/>
      <c r="GJ12" s="1556"/>
      <c r="GK12" s="1556"/>
      <c r="GL12" s="1556"/>
      <c r="GM12" s="1556"/>
      <c r="GN12" s="1556" t="str">
        <f>MID(SUVAHAVUJ!AG208,10,1)</f>
        <v xml:space="preserve"> </v>
      </c>
      <c r="GO12" s="1556"/>
      <c r="GP12" s="1556"/>
      <c r="GQ12" s="1556"/>
      <c r="GR12" s="1556"/>
      <c r="GS12" s="1556" t="str">
        <f>MID(SUVAHAVUJ!AG208,11,1)</f>
        <v>0</v>
      </c>
      <c r="GT12" s="1556"/>
      <c r="GU12" s="1556"/>
      <c r="GV12" s="1556"/>
      <c r="GW12" s="1698"/>
    </row>
    <row r="13" spans="1:205" ht="24.6" customHeight="1">
      <c r="B13" s="1700" t="s">
        <v>3096</v>
      </c>
      <c r="C13" s="1691"/>
      <c r="D13" s="1691"/>
      <c r="E13" s="1691"/>
      <c r="F13" s="1691"/>
      <c r="G13" s="1691"/>
      <c r="H13" s="1691"/>
      <c r="I13" s="1691"/>
      <c r="J13" s="1691"/>
      <c r="K13" s="1692"/>
      <c r="L13" s="1662" t="s">
        <v>3518</v>
      </c>
      <c r="M13" s="1663"/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  <c r="AI13" s="1663"/>
      <c r="AJ13" s="1663"/>
      <c r="AK13" s="1663"/>
      <c r="AL13" s="1663"/>
      <c r="AM13" s="1663"/>
      <c r="AN13" s="1663"/>
      <c r="AO13" s="1663"/>
      <c r="AP13" s="1663"/>
      <c r="AQ13" s="1663"/>
      <c r="AR13" s="1663"/>
      <c r="AS13" s="1663"/>
      <c r="AT13" s="1663"/>
      <c r="AU13" s="1663"/>
      <c r="AV13" s="1663"/>
      <c r="AW13" s="1663"/>
      <c r="AX13" s="1663"/>
      <c r="AY13" s="1663"/>
      <c r="AZ13" s="1663"/>
      <c r="BA13" s="1663"/>
      <c r="BB13" s="1663"/>
      <c r="BC13" s="1663"/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580" t="s">
        <v>704</v>
      </c>
      <c r="BX13" s="1581"/>
      <c r="BY13" s="1581"/>
      <c r="BZ13" s="1581"/>
      <c r="CA13" s="1581"/>
      <c r="CB13" s="1581"/>
      <c r="CC13" s="1581"/>
      <c r="CD13" s="1582"/>
      <c r="CE13" s="1509" t="str">
        <f>MID(SUVAHAVUJ!AF209,1,1)</f>
        <v xml:space="preserve"> </v>
      </c>
      <c r="CF13" s="1509"/>
      <c r="CG13" s="1509"/>
      <c r="CH13" s="1509"/>
      <c r="CI13" s="1509"/>
      <c r="CJ13" s="1509" t="str">
        <f>MID(SUVAHAVUJ!AF209,2,1)</f>
        <v xml:space="preserve"> </v>
      </c>
      <c r="CK13" s="1509"/>
      <c r="CL13" s="1509"/>
      <c r="CM13" s="1509"/>
      <c r="CN13" s="1509"/>
      <c r="CO13" s="1509"/>
      <c r="CP13" s="1509" t="str">
        <f>MID(SUVAHAVUJ!AF209,3,1)</f>
        <v xml:space="preserve"> </v>
      </c>
      <c r="CQ13" s="1509"/>
      <c r="CR13" s="1509"/>
      <c r="CS13" s="1509"/>
      <c r="CT13" s="1509"/>
      <c r="CU13" s="1509" t="str">
        <f>MID(SUVAHAVUJ!AF209,4,1)</f>
        <v xml:space="preserve"> </v>
      </c>
      <c r="CV13" s="1509"/>
      <c r="CW13" s="1509"/>
      <c r="CX13" s="1509"/>
      <c r="CY13" s="1509"/>
      <c r="CZ13" s="1509"/>
      <c r="DA13" s="1509" t="str">
        <f>MID(SUVAHAVUJ!AF209,5,1)</f>
        <v xml:space="preserve"> </v>
      </c>
      <c r="DB13" s="1509"/>
      <c r="DC13" s="1509"/>
      <c r="DD13" s="1509"/>
      <c r="DE13" s="1509"/>
      <c r="DF13" s="1509" t="str">
        <f>MID(SUVAHAVUJ!AF209,6,1)</f>
        <v xml:space="preserve"> </v>
      </c>
      <c r="DG13" s="1509"/>
      <c r="DH13" s="1509"/>
      <c r="DI13" s="1509"/>
      <c r="DJ13" s="1509"/>
      <c r="DK13" s="1509"/>
      <c r="DL13" s="1509" t="str">
        <f>MID(SUVAHAVUJ!AF209,7,1)</f>
        <v xml:space="preserve"> </v>
      </c>
      <c r="DM13" s="1509"/>
      <c r="DN13" s="1509"/>
      <c r="DO13" s="1509"/>
      <c r="DP13" s="1509"/>
      <c r="DQ13" s="1509"/>
      <c r="DR13" s="1509" t="str">
        <f>MID(SUVAHAVUJ!AF209,8,1)</f>
        <v xml:space="preserve"> </v>
      </c>
      <c r="DS13" s="1509"/>
      <c r="DT13" s="1509"/>
      <c r="DU13" s="1509"/>
      <c r="DV13" s="1509"/>
      <c r="DW13" s="1558" t="str">
        <f>MID(SUVAHAVUJ!AF209,9,1)</f>
        <v xml:space="preserve"> </v>
      </c>
      <c r="DX13" s="1558"/>
      <c r="DY13" s="1558"/>
      <c r="DZ13" s="1558"/>
      <c r="EA13" s="1558"/>
      <c r="EB13" s="1558"/>
      <c r="EC13" s="1558" t="str">
        <f>MID(SUVAHAVUJ!AF209,10,1)</f>
        <v xml:space="preserve"> </v>
      </c>
      <c r="ED13" s="1558"/>
      <c r="EE13" s="1558"/>
      <c r="EF13" s="1558"/>
      <c r="EG13" s="1558"/>
      <c r="EH13" s="1509" t="str">
        <f>MID(SUVAHAVUJ!AF209,11,1)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MID(SUVAHAVUJ!AG209,1,1)</f>
        <v xml:space="preserve"> </v>
      </c>
      <c r="EQ13" s="1509"/>
      <c r="ER13" s="1509"/>
      <c r="ES13" s="1509"/>
      <c r="ET13" s="1509"/>
      <c r="EU13" s="1509"/>
      <c r="EV13" s="1509" t="str">
        <f>MID(SUVAHAVUJ!AG209,2,1)</f>
        <v xml:space="preserve"> </v>
      </c>
      <c r="EW13" s="1509"/>
      <c r="EX13" s="1509"/>
      <c r="EY13" s="1509"/>
      <c r="EZ13" s="1509"/>
      <c r="FA13" s="1509" t="str">
        <f>MID(SUVAHAVUJ!AG209,3,1)</f>
        <v xml:space="preserve"> </v>
      </c>
      <c r="FB13" s="1509"/>
      <c r="FC13" s="1509"/>
      <c r="FD13" s="1509"/>
      <c r="FE13" s="1509"/>
      <c r="FF13" s="1509"/>
      <c r="FG13" s="1509" t="str">
        <f>MID(SUVAHAVUJ!AG209,4,1)</f>
        <v xml:space="preserve"> </v>
      </c>
      <c r="FH13" s="1509"/>
      <c r="FI13" s="1509"/>
      <c r="FJ13" s="1509"/>
      <c r="FK13" s="1509"/>
      <c r="FL13" s="1516" t="str">
        <f>MID(SUVAHAVUJ!AG209,5,1)</f>
        <v xml:space="preserve"> </v>
      </c>
      <c r="FM13" s="1516"/>
      <c r="FN13" s="1516"/>
      <c r="FO13" s="1516"/>
      <c r="FP13" s="1516"/>
      <c r="FQ13" s="1516"/>
      <c r="FR13" s="1516" t="str">
        <f>MID(SUVAHAVUJ!AG209,6,1)</f>
        <v xml:space="preserve"> </v>
      </c>
      <c r="FS13" s="1516"/>
      <c r="FT13" s="1516"/>
      <c r="FU13" s="1516"/>
      <c r="FV13" s="1516"/>
      <c r="FW13" s="1556" t="str">
        <f>MID(SUVAHAVUJ!AG209,7,1)</f>
        <v xml:space="preserve"> </v>
      </c>
      <c r="FX13" s="1556"/>
      <c r="FY13" s="1556"/>
      <c r="FZ13" s="1556"/>
      <c r="GA13" s="1556"/>
      <c r="GB13" s="1556"/>
      <c r="GC13" s="1556" t="str">
        <f>MID(SUVAHAVUJ!AG209,8,1)</f>
        <v xml:space="preserve"> </v>
      </c>
      <c r="GD13" s="1556"/>
      <c r="GE13" s="1556"/>
      <c r="GF13" s="1556"/>
      <c r="GG13" s="1556"/>
      <c r="GH13" s="1556" t="str">
        <f>MID(SUVAHAVUJ!AG209,9,1)</f>
        <v xml:space="preserve"> </v>
      </c>
      <c r="GI13" s="1556"/>
      <c r="GJ13" s="1556"/>
      <c r="GK13" s="1556"/>
      <c r="GL13" s="1556"/>
      <c r="GM13" s="1556"/>
      <c r="GN13" s="1556" t="str">
        <f>MID(SUVAHAVUJ!AG209,10,1)</f>
        <v xml:space="preserve"> </v>
      </c>
      <c r="GO13" s="1556"/>
      <c r="GP13" s="1556"/>
      <c r="GQ13" s="1556"/>
      <c r="GR13" s="1556"/>
      <c r="GS13" s="1556" t="str">
        <f>MID(SUVAHAVUJ!AG209,11,1)</f>
        <v>0</v>
      </c>
      <c r="GT13" s="1556"/>
      <c r="GU13" s="1556"/>
      <c r="GV13" s="1556"/>
      <c r="GW13" s="1698"/>
    </row>
    <row r="14" spans="1:205" ht="12.75" customHeight="1">
      <c r="A14" s="691"/>
      <c r="B14" s="691"/>
      <c r="C14" s="691"/>
      <c r="D14" s="691"/>
      <c r="E14" s="691"/>
      <c r="F14" s="691"/>
      <c r="G14" s="691"/>
      <c r="H14" s="691"/>
      <c r="I14" s="691"/>
      <c r="J14" s="691"/>
      <c r="K14" s="691"/>
      <c r="L14" s="691"/>
      <c r="M14" s="691"/>
      <c r="N14" s="691"/>
      <c r="O14" s="691"/>
      <c r="P14" s="691"/>
      <c r="Q14" s="691"/>
      <c r="R14" s="691"/>
      <c r="S14" s="691"/>
      <c r="T14" s="691"/>
      <c r="U14" s="691"/>
      <c r="V14" s="691"/>
      <c r="W14" s="691"/>
      <c r="X14" s="691"/>
      <c r="Y14" s="691"/>
      <c r="Z14" s="691"/>
      <c r="AA14" s="691"/>
      <c r="AB14" s="691"/>
      <c r="AC14" s="691"/>
      <c r="AD14" s="691"/>
      <c r="AE14" s="691"/>
      <c r="AF14" s="691"/>
      <c r="AG14" s="691"/>
      <c r="AH14" s="691"/>
      <c r="AI14" s="691"/>
      <c r="AJ14" s="691"/>
      <c r="AK14" s="691"/>
      <c r="AL14" s="691"/>
      <c r="AM14" s="691"/>
      <c r="AN14" s="691"/>
      <c r="AO14" s="691"/>
      <c r="AP14" s="691"/>
      <c r="AQ14" s="691"/>
      <c r="AR14" s="691"/>
      <c r="AS14" s="691"/>
      <c r="AT14" s="691"/>
      <c r="AU14" s="691"/>
      <c r="AV14" s="691"/>
      <c r="AW14" s="691"/>
      <c r="AX14" s="691"/>
      <c r="AY14" s="691"/>
      <c r="AZ14" s="691"/>
      <c r="BA14" s="691"/>
      <c r="BB14" s="691"/>
      <c r="BC14" s="691"/>
      <c r="BD14" s="691"/>
      <c r="BE14" s="691"/>
      <c r="BF14" s="691"/>
      <c r="BG14" s="691"/>
      <c r="BH14" s="691"/>
      <c r="BI14" s="691"/>
      <c r="BJ14" s="691"/>
      <c r="BK14" s="691"/>
      <c r="BL14" s="691"/>
      <c r="BM14" s="691"/>
      <c r="BN14" s="691"/>
      <c r="BO14" s="691"/>
      <c r="BP14" s="691"/>
      <c r="BQ14" s="691"/>
      <c r="BR14" s="691"/>
      <c r="BS14" s="691"/>
      <c r="BT14" s="691"/>
      <c r="BU14" s="691"/>
      <c r="BV14" s="691"/>
      <c r="BW14" s="691"/>
      <c r="BX14" s="691"/>
      <c r="BY14" s="691"/>
      <c r="BZ14" s="691"/>
      <c r="CA14" s="691"/>
      <c r="CB14" s="691"/>
      <c r="CC14" s="691"/>
      <c r="CD14" s="691"/>
      <c r="CE14" s="691"/>
      <c r="CF14" s="691"/>
      <c r="CG14" s="691"/>
      <c r="CH14" s="691"/>
      <c r="CI14" s="691"/>
      <c r="CJ14" s="691"/>
      <c r="CK14" s="691"/>
      <c r="CL14" s="691"/>
      <c r="CM14" s="691"/>
      <c r="CN14" s="691"/>
      <c r="CO14" s="691"/>
      <c r="CP14" s="691"/>
      <c r="CQ14" s="691"/>
      <c r="CR14" s="691"/>
      <c r="CS14" s="691"/>
      <c r="CT14" s="691"/>
      <c r="CU14" s="691"/>
      <c r="CV14" s="691"/>
      <c r="CW14" s="691"/>
      <c r="CX14" s="691"/>
      <c r="CY14" s="691"/>
      <c r="CZ14" s="691"/>
      <c r="DA14" s="691"/>
      <c r="DB14" s="691"/>
      <c r="DC14" s="691"/>
      <c r="DD14" s="691"/>
      <c r="DE14" s="691"/>
      <c r="DF14" s="691"/>
      <c r="DG14" s="691"/>
      <c r="DH14" s="691"/>
      <c r="DI14" s="691"/>
      <c r="DJ14" s="691"/>
      <c r="DK14" s="691"/>
      <c r="DL14" s="691"/>
      <c r="DM14" s="691"/>
      <c r="DN14" s="691"/>
      <c r="DO14" s="691"/>
      <c r="DP14" s="691"/>
      <c r="DQ14" s="691"/>
      <c r="DR14" s="691"/>
      <c r="DS14" s="691"/>
      <c r="DT14" s="691"/>
      <c r="DU14" s="691"/>
      <c r="DV14" s="691"/>
      <c r="DW14" s="691"/>
      <c r="DX14" s="691"/>
      <c r="DY14" s="691"/>
      <c r="DZ14" s="691"/>
      <c r="EA14" s="691"/>
      <c r="EB14" s="691"/>
      <c r="EC14" s="691"/>
      <c r="ED14" s="691"/>
      <c r="EE14" s="691"/>
      <c r="EF14" s="691"/>
      <c r="EG14" s="691"/>
      <c r="EH14" s="691"/>
      <c r="EI14" s="691"/>
      <c r="EJ14" s="691"/>
      <c r="EK14" s="691"/>
      <c r="EL14" s="691"/>
      <c r="EM14" s="691"/>
      <c r="EN14" s="691"/>
      <c r="EO14" s="691"/>
      <c r="EP14" s="691"/>
      <c r="EQ14" s="691"/>
      <c r="ER14" s="691"/>
      <c r="ES14" s="691"/>
      <c r="ET14" s="691"/>
      <c r="EU14" s="691"/>
      <c r="EV14" s="691"/>
      <c r="EW14" s="691"/>
      <c r="EX14" s="691"/>
      <c r="EY14" s="691"/>
      <c r="EZ14" s="691"/>
      <c r="FA14" s="691"/>
      <c r="FB14" s="691"/>
      <c r="FC14" s="691"/>
      <c r="FD14" s="691"/>
      <c r="FE14" s="691"/>
      <c r="FF14" s="691"/>
      <c r="FG14" s="691"/>
      <c r="FH14" s="691"/>
      <c r="FI14" s="691"/>
      <c r="FJ14" s="691"/>
      <c r="FK14" s="691"/>
      <c r="FL14" s="691"/>
      <c r="FM14" s="691"/>
      <c r="FN14" s="691"/>
      <c r="FO14" s="691"/>
      <c r="FP14" s="691"/>
      <c r="FQ14" s="691"/>
      <c r="FR14" s="691"/>
      <c r="FS14" s="691"/>
      <c r="FT14" s="691"/>
      <c r="FU14" s="691"/>
      <c r="FV14" s="691"/>
      <c r="FW14" s="691"/>
      <c r="FX14" s="691"/>
      <c r="FY14" s="691"/>
      <c r="FZ14" s="691"/>
      <c r="GA14" s="691"/>
      <c r="GB14" s="691"/>
      <c r="GC14" s="691"/>
      <c r="GD14" s="691"/>
      <c r="GE14" s="691"/>
      <c r="GF14" s="691"/>
      <c r="GG14" s="691"/>
      <c r="GH14" s="691"/>
      <c r="GI14" s="691"/>
      <c r="GJ14" s="691"/>
      <c r="GK14" s="691"/>
      <c r="GL14" s="691"/>
      <c r="GM14" s="691"/>
      <c r="GN14" s="691"/>
      <c r="GO14" s="691"/>
      <c r="GP14" s="694"/>
      <c r="GQ14" s="694"/>
      <c r="GR14" s="694"/>
      <c r="GS14" s="694"/>
      <c r="GT14" s="694"/>
      <c r="GU14" s="694"/>
      <c r="GV14" s="694"/>
      <c r="GW14" s="694"/>
    </row>
    <row r="15" spans="1:205" ht="9" customHeight="1">
      <c r="B15" s="691"/>
      <c r="C15" s="691"/>
      <c r="D15" s="691"/>
      <c r="E15" s="691"/>
      <c r="F15" s="691"/>
      <c r="G15" s="691"/>
      <c r="H15" s="691"/>
      <c r="I15" s="691"/>
      <c r="J15" s="691"/>
      <c r="K15" s="691"/>
      <c r="L15" s="691"/>
      <c r="M15" s="691"/>
      <c r="N15" s="691"/>
      <c r="O15" s="691"/>
      <c r="P15" s="691"/>
      <c r="Q15" s="691"/>
      <c r="R15" s="691"/>
      <c r="S15" s="691"/>
      <c r="T15" s="691"/>
      <c r="U15" s="691"/>
      <c r="V15" s="691"/>
      <c r="W15" s="691"/>
      <c r="X15" s="691"/>
      <c r="Y15" s="691"/>
      <c r="Z15" s="691"/>
      <c r="AA15" s="691"/>
      <c r="AB15" s="691"/>
      <c r="AC15" s="691"/>
      <c r="AD15" s="691"/>
      <c r="AE15" s="691"/>
      <c r="AF15" s="691"/>
      <c r="AG15" s="691"/>
      <c r="AH15" s="691"/>
      <c r="AI15" s="691"/>
      <c r="AJ15" s="691"/>
      <c r="AK15" s="691"/>
      <c r="AL15" s="691"/>
      <c r="AM15" s="691"/>
      <c r="AN15" s="691"/>
      <c r="AO15" s="691"/>
      <c r="AP15" s="691"/>
      <c r="AQ15" s="691"/>
      <c r="AR15" s="691"/>
      <c r="AS15" s="691"/>
      <c r="AT15" s="691"/>
      <c r="AU15" s="691"/>
      <c r="AV15" s="691"/>
      <c r="AW15" s="691"/>
      <c r="AX15" s="691"/>
      <c r="AY15" s="691"/>
      <c r="AZ15" s="691"/>
      <c r="BA15" s="691"/>
      <c r="BB15" s="691"/>
      <c r="BC15" s="691"/>
      <c r="BD15" s="691"/>
      <c r="BE15" s="691"/>
      <c r="BF15" s="691"/>
      <c r="BG15" s="691"/>
      <c r="BH15" s="691"/>
      <c r="BI15" s="691"/>
      <c r="BJ15" s="691"/>
      <c r="BK15" s="691"/>
      <c r="BL15" s="691"/>
      <c r="BM15" s="691"/>
      <c r="BN15" s="691"/>
      <c r="BO15" s="691"/>
      <c r="BP15" s="691"/>
      <c r="BQ15" s="691"/>
      <c r="BR15" s="691"/>
      <c r="BS15" s="691"/>
      <c r="BT15" s="691"/>
      <c r="BU15" s="691"/>
      <c r="BV15" s="691"/>
      <c r="BW15" s="691"/>
      <c r="BX15" s="691"/>
      <c r="BY15" s="691"/>
      <c r="BZ15" s="691"/>
      <c r="CA15" s="691"/>
      <c r="CB15" s="691"/>
      <c r="CC15" s="691"/>
      <c r="CD15" s="691"/>
      <c r="CE15" s="691"/>
      <c r="CF15" s="691"/>
      <c r="CG15" s="691"/>
      <c r="CH15" s="691"/>
      <c r="CI15" s="691"/>
      <c r="CJ15" s="691"/>
      <c r="CK15" s="691"/>
      <c r="CL15" s="691"/>
      <c r="CM15" s="691"/>
      <c r="CN15" s="691"/>
      <c r="CO15" s="691"/>
      <c r="CP15" s="691"/>
      <c r="CQ15" s="691"/>
      <c r="CR15" s="691"/>
      <c r="CS15" s="691"/>
      <c r="CT15" s="691"/>
      <c r="CU15" s="691"/>
      <c r="CV15" s="691"/>
      <c r="CW15" s="691"/>
      <c r="CX15" s="691"/>
      <c r="CY15" s="691"/>
      <c r="CZ15" s="691"/>
      <c r="DA15" s="691"/>
      <c r="DB15" s="691"/>
      <c r="DC15" s="691"/>
      <c r="DD15" s="691"/>
      <c r="DE15" s="691"/>
      <c r="DF15" s="691"/>
      <c r="DG15" s="691"/>
      <c r="DH15" s="691"/>
      <c r="DI15" s="691"/>
      <c r="DJ15" s="691"/>
      <c r="DK15" s="691"/>
      <c r="DL15" s="691"/>
      <c r="DM15" s="691"/>
      <c r="DN15" s="691"/>
      <c r="DO15" s="691"/>
      <c r="DP15" s="691"/>
      <c r="DQ15" s="691"/>
      <c r="DR15" s="691"/>
      <c r="DS15" s="691"/>
      <c r="DT15" s="691"/>
      <c r="DU15" s="691"/>
      <c r="DV15" s="691"/>
      <c r="DW15" s="691"/>
      <c r="DX15" s="691"/>
      <c r="DY15" s="691"/>
      <c r="DZ15" s="691"/>
      <c r="EA15" s="691"/>
      <c r="EB15" s="691"/>
      <c r="EC15" s="691"/>
      <c r="ED15" s="691"/>
      <c r="EE15" s="691"/>
      <c r="EF15" s="691"/>
      <c r="EG15" s="691"/>
      <c r="EH15" s="691"/>
      <c r="EI15" s="691"/>
      <c r="EJ15" s="691"/>
      <c r="EK15" s="691"/>
      <c r="EL15" s="691"/>
      <c r="EM15" s="691"/>
      <c r="EN15" s="691"/>
      <c r="EO15" s="691"/>
      <c r="EP15" s="691"/>
      <c r="EQ15" s="691"/>
      <c r="ER15" s="691"/>
      <c r="ES15" s="691"/>
      <c r="ET15" s="691"/>
      <c r="EU15" s="691"/>
      <c r="EV15" s="691"/>
      <c r="EW15" s="691"/>
      <c r="EX15" s="691"/>
      <c r="EY15" s="691"/>
      <c r="EZ15" s="691"/>
      <c r="FA15" s="691"/>
      <c r="FB15" s="691"/>
      <c r="FC15" s="691"/>
      <c r="FD15" s="691"/>
      <c r="FE15" s="691"/>
      <c r="FF15" s="691"/>
      <c r="FG15" s="691"/>
      <c r="FH15" s="691"/>
      <c r="FI15" s="691"/>
      <c r="FJ15" s="691"/>
      <c r="FK15" s="691"/>
      <c r="FL15" s="691"/>
      <c r="FM15" s="691"/>
      <c r="FN15" s="691"/>
      <c r="FO15" s="691"/>
      <c r="FP15" s="691"/>
      <c r="FQ15" s="691"/>
      <c r="FR15" s="691"/>
      <c r="FS15" s="691"/>
      <c r="FT15" s="691"/>
      <c r="FU15" s="691"/>
      <c r="FV15" s="691"/>
      <c r="FW15" s="691"/>
      <c r="FX15" s="691"/>
      <c r="FY15" s="691"/>
      <c r="FZ15" s="691"/>
      <c r="GA15" s="691"/>
      <c r="GB15" s="691"/>
      <c r="GC15" s="691"/>
      <c r="GD15" s="691"/>
      <c r="GE15" s="691"/>
      <c r="GF15" s="691"/>
      <c r="GG15" s="691"/>
      <c r="GH15" s="691"/>
      <c r="GI15" s="691"/>
      <c r="GJ15" s="691"/>
      <c r="GK15" s="691"/>
      <c r="GL15" s="691"/>
      <c r="GM15" s="691"/>
      <c r="GN15" s="691"/>
      <c r="GO15" s="691"/>
      <c r="GP15" s="691"/>
      <c r="GQ15" s="691"/>
      <c r="GR15" s="691"/>
      <c r="GS15" s="691"/>
      <c r="GT15" s="691"/>
      <c r="GU15" s="691"/>
    </row>
    <row r="16" spans="1:205" ht="3.75" customHeight="1">
      <c r="B16" s="691"/>
      <c r="C16" s="691"/>
      <c r="D16" s="691"/>
      <c r="E16" s="691"/>
      <c r="F16" s="691"/>
      <c r="G16" s="691"/>
      <c r="H16" s="691"/>
      <c r="I16" s="691"/>
      <c r="J16" s="691"/>
      <c r="K16" s="691"/>
      <c r="L16" s="691"/>
      <c r="M16" s="691"/>
      <c r="N16" s="691"/>
      <c r="O16" s="691"/>
      <c r="P16" s="691"/>
      <c r="Q16" s="691"/>
      <c r="R16" s="691"/>
      <c r="S16" s="691"/>
      <c r="T16" s="691"/>
      <c r="U16" s="691"/>
      <c r="V16" s="691"/>
      <c r="W16" s="691"/>
      <c r="X16" s="691"/>
      <c r="Y16" s="691"/>
      <c r="Z16" s="691"/>
      <c r="AA16" s="691"/>
      <c r="AB16" s="691"/>
      <c r="AC16" s="691"/>
      <c r="AD16" s="691"/>
      <c r="AE16" s="691"/>
      <c r="AF16" s="691"/>
      <c r="AG16" s="691"/>
      <c r="AH16" s="691"/>
      <c r="AI16" s="691"/>
      <c r="AJ16" s="691"/>
      <c r="AK16" s="691"/>
      <c r="AL16" s="691"/>
      <c r="AM16" s="691"/>
      <c r="AN16" s="691"/>
      <c r="AO16" s="691"/>
      <c r="AP16" s="691"/>
      <c r="AQ16" s="691"/>
      <c r="AR16" s="691"/>
      <c r="AS16" s="691"/>
      <c r="AT16" s="691"/>
      <c r="AU16" s="691"/>
      <c r="AV16" s="691"/>
      <c r="AW16" s="691"/>
      <c r="AX16" s="691"/>
      <c r="AY16" s="691"/>
      <c r="AZ16" s="691"/>
      <c r="BA16" s="691"/>
      <c r="BB16" s="691"/>
      <c r="BC16" s="691"/>
      <c r="BD16" s="691"/>
      <c r="BE16" s="691"/>
      <c r="BF16" s="691"/>
      <c r="BG16" s="691"/>
      <c r="BH16" s="691"/>
      <c r="BI16" s="691"/>
      <c r="BJ16" s="691"/>
      <c r="BK16" s="691"/>
      <c r="BL16" s="691"/>
      <c r="BM16" s="691"/>
      <c r="BN16" s="691"/>
      <c r="BO16" s="691"/>
      <c r="BP16" s="691"/>
      <c r="BQ16" s="691"/>
      <c r="BR16" s="691"/>
      <c r="BS16" s="691"/>
      <c r="BT16" s="691"/>
      <c r="BU16" s="691"/>
      <c r="BV16" s="691"/>
      <c r="BW16" s="691"/>
      <c r="BX16" s="691"/>
      <c r="BY16" s="691"/>
      <c r="BZ16" s="691"/>
      <c r="CA16" s="691"/>
      <c r="CB16" s="691"/>
      <c r="CC16" s="691"/>
      <c r="CD16" s="691"/>
      <c r="CE16" s="691"/>
      <c r="CF16" s="691"/>
      <c r="CG16" s="691"/>
      <c r="CH16" s="691"/>
      <c r="CI16" s="691"/>
      <c r="CJ16" s="691"/>
      <c r="CK16" s="691"/>
      <c r="CL16" s="691"/>
      <c r="CM16" s="691"/>
      <c r="CN16" s="691"/>
      <c r="CO16" s="691"/>
      <c r="CP16" s="691"/>
      <c r="CQ16" s="691"/>
      <c r="CR16" s="691"/>
      <c r="CS16" s="691"/>
      <c r="CT16" s="691"/>
      <c r="CU16" s="691"/>
      <c r="CV16" s="691"/>
      <c r="CW16" s="691"/>
      <c r="CX16" s="691"/>
      <c r="CY16" s="691"/>
      <c r="CZ16" s="691"/>
      <c r="DA16" s="691"/>
      <c r="DB16" s="691"/>
      <c r="DC16" s="691"/>
      <c r="DD16" s="691"/>
      <c r="DE16" s="691"/>
      <c r="DF16" s="691"/>
      <c r="DG16" s="691"/>
      <c r="DH16" s="691"/>
      <c r="DI16" s="691"/>
      <c r="DJ16" s="691"/>
      <c r="DK16" s="691"/>
      <c r="DL16" s="691"/>
      <c r="DM16" s="691"/>
      <c r="DN16" s="691"/>
      <c r="DO16" s="691"/>
      <c r="DP16" s="691"/>
      <c r="DQ16" s="691"/>
      <c r="DR16" s="691"/>
      <c r="DS16" s="691"/>
      <c r="DT16" s="691"/>
      <c r="DU16" s="691"/>
      <c r="DV16" s="691"/>
      <c r="DW16" s="691"/>
      <c r="DX16" s="691"/>
      <c r="DY16" s="691"/>
      <c r="DZ16" s="691"/>
      <c r="EA16" s="691"/>
      <c r="EB16" s="691"/>
      <c r="EC16" s="691"/>
      <c r="ED16" s="691"/>
      <c r="EE16" s="691"/>
      <c r="EF16" s="691"/>
      <c r="EG16" s="691"/>
      <c r="EH16" s="691"/>
      <c r="EI16" s="691"/>
      <c r="EJ16" s="691"/>
      <c r="EK16" s="691"/>
      <c r="EL16" s="691"/>
      <c r="EM16" s="691"/>
      <c r="EN16" s="691"/>
      <c r="EO16" s="691"/>
      <c r="EP16" s="691"/>
      <c r="EQ16" s="691"/>
      <c r="ER16" s="691"/>
      <c r="ES16" s="691"/>
      <c r="ET16" s="691"/>
      <c r="EU16" s="691"/>
      <c r="EV16" s="691"/>
      <c r="EW16" s="691"/>
      <c r="EX16" s="691"/>
      <c r="EY16" s="691"/>
      <c r="EZ16" s="691"/>
      <c r="FA16" s="691"/>
      <c r="FB16" s="691"/>
      <c r="FC16" s="691"/>
      <c r="FD16" s="691"/>
      <c r="FE16" s="691"/>
      <c r="FF16" s="691"/>
      <c r="FG16" s="691"/>
      <c r="FH16" s="691"/>
      <c r="FI16" s="691"/>
      <c r="FJ16" s="691"/>
      <c r="FK16" s="691"/>
      <c r="FL16" s="691"/>
      <c r="FM16" s="691"/>
      <c r="FN16" s="691"/>
      <c r="FO16" s="691"/>
      <c r="FP16" s="691"/>
      <c r="FQ16" s="691"/>
      <c r="FR16" s="691"/>
      <c r="FS16" s="691"/>
      <c r="FT16" s="691"/>
      <c r="FU16" s="691"/>
      <c r="FV16" s="691"/>
      <c r="FW16" s="691"/>
      <c r="FX16" s="691"/>
      <c r="FY16" s="691"/>
      <c r="FZ16" s="691"/>
      <c r="GA16" s="691"/>
      <c r="GB16" s="691"/>
      <c r="GC16" s="691"/>
      <c r="GD16" s="691"/>
      <c r="GE16" s="691"/>
      <c r="GF16" s="691"/>
      <c r="GG16" s="691"/>
      <c r="GH16" s="691"/>
      <c r="GI16" s="691"/>
      <c r="GJ16" s="691"/>
      <c r="GK16" s="691"/>
      <c r="GL16" s="691"/>
      <c r="GM16" s="691"/>
      <c r="GN16" s="691"/>
      <c r="GO16" s="691"/>
      <c r="GP16" s="691"/>
      <c r="GQ16" s="691"/>
      <c r="GR16" s="691"/>
      <c r="GS16" s="691"/>
      <c r="GT16" s="691"/>
      <c r="GU16" s="691"/>
    </row>
    <row r="143" spans="2:205" ht="3.75" customHeight="1">
      <c r="B143" s="724"/>
      <c r="C143" s="691"/>
      <c r="D143" s="691"/>
      <c r="E143" s="691"/>
      <c r="F143" s="691"/>
      <c r="G143" s="691"/>
      <c r="H143" s="691"/>
      <c r="GO143" s="691"/>
      <c r="GP143" s="691"/>
      <c r="GQ143" s="691"/>
      <c r="GR143" s="691"/>
      <c r="GS143" s="691"/>
      <c r="GT143" s="691"/>
      <c r="GU143" s="691"/>
      <c r="GV143" s="691"/>
      <c r="GW143" s="726"/>
    </row>
    <row r="144" spans="2:205" ht="3.75" customHeight="1">
      <c r="B144" s="724"/>
      <c r="C144" s="691"/>
      <c r="D144" s="691"/>
      <c r="E144" s="691"/>
      <c r="F144" s="691"/>
      <c r="G144" s="691"/>
      <c r="H144" s="691"/>
      <c r="GO144" s="691"/>
      <c r="GP144" s="691"/>
      <c r="GQ144" s="691"/>
      <c r="GR144" s="691"/>
      <c r="GS144" s="691"/>
      <c r="GT144" s="691"/>
      <c r="GU144" s="691"/>
      <c r="GV144" s="691"/>
      <c r="GW144" s="726"/>
    </row>
    <row r="145" spans="2:205" ht="3.75" customHeight="1" thickBot="1">
      <c r="B145" s="725"/>
      <c r="C145" s="712"/>
      <c r="D145" s="712"/>
      <c r="E145" s="712"/>
      <c r="F145" s="712"/>
      <c r="G145" s="712"/>
      <c r="H145" s="712"/>
      <c r="GO145" s="712"/>
      <c r="GP145" s="712"/>
      <c r="GQ145" s="712"/>
      <c r="GR145" s="712"/>
      <c r="GS145" s="712"/>
      <c r="GT145" s="712"/>
      <c r="GU145" s="712"/>
      <c r="GV145" s="712"/>
      <c r="GW145" s="727"/>
    </row>
  </sheetData>
  <mergeCells count="209">
    <mergeCell ref="DW13:EB13"/>
    <mergeCell ref="GC12:GG12"/>
    <mergeCell ref="GH12:GM12"/>
    <mergeCell ref="GN12:GR12"/>
    <mergeCell ref="GS13:GW13"/>
    <mergeCell ref="FL13:FQ13"/>
    <mergeCell ref="FR13:FV13"/>
    <mergeCell ref="FW13:GB13"/>
    <mergeCell ref="GC13:GG13"/>
    <mergeCell ref="GH13:GM13"/>
    <mergeCell ref="GN13:GR13"/>
    <mergeCell ref="EC13:EG13"/>
    <mergeCell ref="EH13:EM13"/>
    <mergeCell ref="EP13:EU13"/>
    <mergeCell ref="EV13:EZ13"/>
    <mergeCell ref="FA13:FF13"/>
    <mergeCell ref="FG13:FK13"/>
    <mergeCell ref="GS12:GW12"/>
    <mergeCell ref="FL12:FQ12"/>
    <mergeCell ref="FR12:FV12"/>
    <mergeCell ref="FW12:GB12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H12:EM12"/>
    <mergeCell ref="EP12:EU12"/>
    <mergeCell ref="CU13:CZ13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EC11:EG11"/>
    <mergeCell ref="EH11:EM11"/>
    <mergeCell ref="EP11:EU11"/>
    <mergeCell ref="EV11:EZ11"/>
    <mergeCell ref="FA11:FF11"/>
    <mergeCell ref="FG11:FK11"/>
    <mergeCell ref="CU11:CZ11"/>
    <mergeCell ref="DA11:DE11"/>
    <mergeCell ref="DF11:DK11"/>
    <mergeCell ref="DL11:DQ11"/>
    <mergeCell ref="DR11:DV11"/>
    <mergeCell ref="DW11:EB11"/>
    <mergeCell ref="CJ12:CO12"/>
    <mergeCell ref="CP12:CT12"/>
    <mergeCell ref="CU12:CZ12"/>
    <mergeCell ref="DA12:DE12"/>
    <mergeCell ref="DF12:DK12"/>
    <mergeCell ref="GH10:GM10"/>
    <mergeCell ref="GN10:GR10"/>
    <mergeCell ref="GS10:GW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FL10:FQ10"/>
    <mergeCell ref="FR10:FV10"/>
    <mergeCell ref="FW10:GB10"/>
    <mergeCell ref="DL10:DQ10"/>
    <mergeCell ref="DR10:DV10"/>
    <mergeCell ref="DW10:EB10"/>
    <mergeCell ref="EC10:EG10"/>
    <mergeCell ref="GS11:GW11"/>
    <mergeCell ref="FL11:FQ11"/>
    <mergeCell ref="FR11:FV11"/>
    <mergeCell ref="FW11:GB11"/>
    <mergeCell ref="GC11:GG11"/>
    <mergeCell ref="EP9:EU9"/>
    <mergeCell ref="EV9:EZ9"/>
    <mergeCell ref="FA9:FF9"/>
    <mergeCell ref="FG9:FK9"/>
    <mergeCell ref="GC10:GG10"/>
    <mergeCell ref="GH11:GM11"/>
    <mergeCell ref="GN11:GR11"/>
    <mergeCell ref="DW9:EB9"/>
    <mergeCell ref="GC8:GG8"/>
    <mergeCell ref="GH8:GM8"/>
    <mergeCell ref="GN8:GR8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CU9:CZ9"/>
    <mergeCell ref="DA9:DE9"/>
    <mergeCell ref="DF9:DK9"/>
    <mergeCell ref="DL9:DQ9"/>
    <mergeCell ref="DR9:DV9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B5:K6"/>
    <mergeCell ref="L5:BV6"/>
    <mergeCell ref="BW5:CD6"/>
    <mergeCell ref="CE5:GW5"/>
    <mergeCell ref="CE6:EM6"/>
    <mergeCell ref="EN6:GW6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C4:CG4"/>
    <mergeCell ref="CH4:CM4"/>
    <mergeCell ref="CN4:CR4"/>
    <mergeCell ref="CS4:CX4"/>
    <mergeCell ref="CY4:DC4"/>
    <mergeCell ref="DD4:DI4"/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</mergeCells>
  <pageMargins left="0.7" right="0.7" top="0.78740157499999996" bottom="0.78740157499999996" header="0.3" footer="0.3"/>
  <pageSetup paperSize="9" scale="9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314"/>
  <sheetViews>
    <sheetView showGridLines="0" showZeros="0" workbookViewId="0">
      <selection activeCell="X34" sqref="X34"/>
    </sheetView>
  </sheetViews>
  <sheetFormatPr defaultRowHeight="14.1" customHeight="1"/>
  <cols>
    <col min="1" max="1" width="9.140625" style="11"/>
    <col min="2" max="2" width="9.140625" style="409"/>
    <col min="3" max="3" width="18.7109375" style="410" customWidth="1"/>
    <col min="4" max="4" width="10.42578125" style="410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>
      <c r="A1" s="1020" t="s">
        <v>2377</v>
      </c>
      <c r="B1" s="1020"/>
      <c r="C1" s="1020"/>
      <c r="D1" s="1020"/>
      <c r="E1" s="1020"/>
      <c r="F1" s="1020"/>
      <c r="G1" s="1020"/>
      <c r="H1" s="1020"/>
      <c r="I1" s="1020"/>
      <c r="J1" s="1020"/>
      <c r="K1" s="1020"/>
    </row>
    <row r="2" spans="1:14" ht="14.1" customHeight="1">
      <c r="A2" s="667"/>
      <c r="B2" s="667"/>
      <c r="C2" s="667"/>
      <c r="D2" s="667"/>
      <c r="E2" s="667"/>
      <c r="F2" s="667"/>
      <c r="G2" s="667"/>
      <c r="H2" s="667"/>
      <c r="I2" s="667"/>
      <c r="J2" s="480">
        <v>2014</v>
      </c>
      <c r="K2" s="480">
        <v>2013</v>
      </c>
    </row>
    <row r="3" spans="1:14" ht="14.1" customHeight="1">
      <c r="C3" s="480">
        <v>2014</v>
      </c>
      <c r="D3" s="480">
        <v>2013</v>
      </c>
      <c r="H3" s="461" t="s">
        <v>423</v>
      </c>
      <c r="I3" s="482" t="s">
        <v>2403</v>
      </c>
      <c r="J3" s="413">
        <f>SUM('HL KNIHA VYPOC'!G159)</f>
        <v>0</v>
      </c>
      <c r="K3" s="413">
        <f>SUM('HL KNIHA VYPOC'!K159)</f>
        <v>0</v>
      </c>
    </row>
    <row r="4" spans="1:14" ht="14.1" customHeight="1">
      <c r="A4" s="461" t="s">
        <v>837</v>
      </c>
      <c r="B4" s="482" t="s">
        <v>2403</v>
      </c>
      <c r="C4" s="413">
        <f>SUM('HL KNIHA VYPOC'!G32)</f>
        <v>0</v>
      </c>
      <c r="D4" s="413">
        <f>SUM('HL KNIHA VYPOC'!K32)</f>
        <v>0</v>
      </c>
      <c r="H4" s="414"/>
      <c r="I4" s="489">
        <v>15</v>
      </c>
      <c r="J4" s="477"/>
      <c r="K4" s="478"/>
    </row>
    <row r="5" spans="1:14" ht="14.1" customHeight="1">
      <c r="A5" s="416"/>
      <c r="B5" s="484">
        <v>5</v>
      </c>
      <c r="C5" s="418">
        <f>SUM(C4-C6-C7)</f>
        <v>0</v>
      </c>
      <c r="D5" s="419">
        <f>SUM(D4-D6-D7)</f>
        <v>0</v>
      </c>
      <c r="H5" s="420"/>
      <c r="I5" s="490">
        <v>19</v>
      </c>
      <c r="J5" s="422">
        <f>SUM(J3-J4)</f>
        <v>0</v>
      </c>
      <c r="K5" s="423">
        <f>SUM(K3-K4)</f>
        <v>0</v>
      </c>
    </row>
    <row r="6" spans="1:14" ht="14.1" customHeight="1">
      <c r="A6" s="428"/>
      <c r="B6" s="469">
        <v>6</v>
      </c>
      <c r="C6" s="473"/>
      <c r="D6" s="474"/>
      <c r="H6" s="426"/>
      <c r="I6" s="427"/>
      <c r="J6" s="410"/>
      <c r="K6" s="410"/>
    </row>
    <row r="7" spans="1:14" ht="14.1" customHeight="1">
      <c r="A7" s="424"/>
      <c r="B7" s="465">
        <v>7</v>
      </c>
      <c r="C7" s="475"/>
      <c r="D7" s="476"/>
      <c r="H7" s="461" t="s">
        <v>432</v>
      </c>
      <c r="I7" s="482" t="s">
        <v>2403</v>
      </c>
      <c r="J7" s="413">
        <f>SUM('HL KNIHA VYPOC'!G173)</f>
        <v>0</v>
      </c>
      <c r="K7" s="413">
        <f>SUM('HL KNIHA VYPOC'!K173)</f>
        <v>0</v>
      </c>
    </row>
    <row r="8" spans="1:14" ht="14.1" customHeight="1">
      <c r="A8" s="426"/>
      <c r="B8" s="427"/>
      <c r="H8" s="414"/>
      <c r="I8" s="463">
        <v>15</v>
      </c>
      <c r="J8" s="477"/>
      <c r="K8" s="478"/>
    </row>
    <row r="9" spans="1:14" ht="14.1" customHeight="1">
      <c r="A9" s="461" t="s">
        <v>840</v>
      </c>
      <c r="B9" s="482" t="s">
        <v>2403</v>
      </c>
      <c r="C9" s="413">
        <f>SUM('HL KNIHA VYPOC'!G38)</f>
        <v>0</v>
      </c>
      <c r="D9" s="413">
        <f>SUM('HL KNIHA VYPOC'!K38)</f>
        <v>0</v>
      </c>
      <c r="H9" s="420"/>
      <c r="I9" s="491">
        <v>19</v>
      </c>
      <c r="J9" s="422">
        <f>SUM(J7-J8)</f>
        <v>0</v>
      </c>
      <c r="K9" s="423">
        <f>SUM(K7-K8)</f>
        <v>0</v>
      </c>
    </row>
    <row r="10" spans="1:14" ht="14.1" customHeight="1">
      <c r="A10" s="416"/>
      <c r="B10" s="484">
        <v>5</v>
      </c>
      <c r="C10" s="418">
        <f>SUM(C9-C11-C12)</f>
        <v>0</v>
      </c>
      <c r="D10" s="419">
        <f>SUM(D9-D11-D12)</f>
        <v>0</v>
      </c>
      <c r="H10" s="426"/>
      <c r="I10" s="427"/>
      <c r="J10" s="410"/>
      <c r="K10" s="410"/>
    </row>
    <row r="11" spans="1:14" ht="14.1" customHeight="1">
      <c r="A11" s="428"/>
      <c r="B11" s="469">
        <v>6</v>
      </c>
      <c r="C11" s="473"/>
      <c r="D11" s="474"/>
      <c r="H11" s="461" t="s">
        <v>434</v>
      </c>
      <c r="I11" s="482" t="s">
        <v>2403</v>
      </c>
      <c r="J11" s="413">
        <f>SUM('HL KNIHA VYPOC'!G175)</f>
        <v>0</v>
      </c>
      <c r="K11" s="413">
        <f>SUM('HL KNIHA VYPOC'!K175)</f>
        <v>0</v>
      </c>
    </row>
    <row r="12" spans="1:14" ht="14.1" customHeight="1">
      <c r="A12" s="424"/>
      <c r="B12" s="465">
        <v>7</v>
      </c>
      <c r="C12" s="475"/>
      <c r="D12" s="476"/>
      <c r="H12" s="414"/>
      <c r="I12" s="463">
        <v>15</v>
      </c>
      <c r="J12" s="477"/>
      <c r="K12" s="478"/>
    </row>
    <row r="13" spans="1:14" ht="14.1" customHeight="1">
      <c r="A13" s="426"/>
      <c r="B13" s="427"/>
      <c r="H13" s="420"/>
      <c r="I13" s="491">
        <v>19</v>
      </c>
      <c r="J13" s="422">
        <f>SUM(J11-J12)</f>
        <v>0</v>
      </c>
      <c r="K13" s="423">
        <f>SUM(K11-K12)</f>
        <v>0</v>
      </c>
    </row>
    <row r="14" spans="1:14" ht="14.1" customHeight="1">
      <c r="A14" s="461" t="s">
        <v>838</v>
      </c>
      <c r="B14" s="482" t="s">
        <v>2403</v>
      </c>
      <c r="C14" s="413">
        <f>SUM('HL KNIHA VYPOC'!G33)</f>
        <v>0</v>
      </c>
      <c r="D14" s="413">
        <f>SUM('HL KNIHA VYPOC'!K46)</f>
        <v>0</v>
      </c>
      <c r="H14" s="426"/>
      <c r="I14" s="427"/>
      <c r="J14" s="410"/>
      <c r="K14" s="410"/>
    </row>
    <row r="15" spans="1:14" ht="14.1" customHeight="1">
      <c r="A15" s="416"/>
      <c r="B15" s="484">
        <v>10</v>
      </c>
      <c r="C15" s="418">
        <f>SUM(C14-C16)</f>
        <v>0</v>
      </c>
      <c r="D15" s="419">
        <f>SUM(D14-D16)</f>
        <v>0</v>
      </c>
      <c r="H15" s="461" t="s">
        <v>436</v>
      </c>
      <c r="I15" s="482" t="s">
        <v>2403</v>
      </c>
      <c r="J15" s="413">
        <f>SUM('HL KNIHA VYPOC'!G186)</f>
        <v>0</v>
      </c>
      <c r="K15" s="413">
        <f>SUM('HL KNIHA VYPOC'!K186)</f>
        <v>0</v>
      </c>
    </row>
    <row r="16" spans="1:14" ht="14.1" customHeight="1">
      <c r="A16" s="424"/>
      <c r="B16" s="465">
        <v>11</v>
      </c>
      <c r="C16" s="475"/>
      <c r="D16" s="476"/>
      <c r="H16" s="414"/>
      <c r="I16" s="463">
        <v>15</v>
      </c>
      <c r="J16" s="477"/>
      <c r="K16" s="478"/>
    </row>
    <row r="17" spans="1:11" ht="14.1" customHeight="1">
      <c r="A17" s="426"/>
      <c r="B17" s="427"/>
      <c r="H17" s="420"/>
      <c r="I17" s="491">
        <v>19</v>
      </c>
      <c r="J17" s="422">
        <f>SUM(J15-J16)</f>
        <v>0</v>
      </c>
      <c r="K17" s="423">
        <f>SUM(K15-K16)</f>
        <v>0</v>
      </c>
    </row>
    <row r="18" spans="1:11" ht="14.1" customHeight="1">
      <c r="A18" s="461" t="s">
        <v>841</v>
      </c>
      <c r="B18" s="482" t="s">
        <v>2403</v>
      </c>
      <c r="C18" s="413">
        <f>SUM('HL KNIHA VYPOC'!G39)</f>
        <v>0</v>
      </c>
      <c r="D18" s="413">
        <f>SUM('HL KNIHA VYPOC'!K39)</f>
        <v>0</v>
      </c>
      <c r="H18" s="426"/>
      <c r="I18" s="427"/>
      <c r="J18" s="410"/>
      <c r="K18" s="410"/>
    </row>
    <row r="19" spans="1:11" ht="14.1" customHeight="1">
      <c r="A19" s="416"/>
      <c r="B19" s="484">
        <v>10</v>
      </c>
      <c r="C19" s="418">
        <f>SUM(C18-C20)</f>
        <v>0</v>
      </c>
      <c r="D19" s="419">
        <f>SUM(D18-D20)</f>
        <v>0</v>
      </c>
      <c r="H19" s="461" t="s">
        <v>439</v>
      </c>
      <c r="I19" s="482" t="s">
        <v>2403</v>
      </c>
      <c r="J19" s="413">
        <f>SUM('HL KNIHA VYPOC'!G189)</f>
        <v>0</v>
      </c>
      <c r="K19" s="413">
        <f>SUM('HL KNIHA VYPOC'!K189)</f>
        <v>0</v>
      </c>
    </row>
    <row r="20" spans="1:11" ht="14.1" customHeight="1">
      <c r="A20" s="424"/>
      <c r="B20" s="465">
        <v>11</v>
      </c>
      <c r="C20" s="475"/>
      <c r="D20" s="476"/>
      <c r="H20" s="414"/>
      <c r="I20" s="463">
        <v>15</v>
      </c>
      <c r="J20" s="477"/>
      <c r="K20" s="478"/>
    </row>
    <row r="21" spans="1:11" ht="14.1" customHeight="1">
      <c r="A21" s="426"/>
      <c r="B21" s="427"/>
      <c r="H21" s="420"/>
      <c r="I21" s="491">
        <v>19</v>
      </c>
      <c r="J21" s="422">
        <f>SUM(J19-J20)</f>
        <v>0</v>
      </c>
      <c r="K21" s="423">
        <f>SUM(K19-K20)</f>
        <v>0</v>
      </c>
    </row>
    <row r="22" spans="1:11" ht="14.1" customHeight="1">
      <c r="A22" s="461" t="s">
        <v>847</v>
      </c>
      <c r="B22" s="482" t="s">
        <v>2403</v>
      </c>
      <c r="C22" s="413">
        <f>SUM('HL KNIHA VYPOC'!G45)</f>
        <v>0</v>
      </c>
      <c r="D22" s="413">
        <f>SUM('HL KNIHA VYPOC'!K45)</f>
        <v>0</v>
      </c>
      <c r="H22" s="426"/>
      <c r="I22" s="427"/>
      <c r="J22" s="410"/>
      <c r="K22" s="410"/>
    </row>
    <row r="23" spans="1:11" ht="14.1" customHeight="1">
      <c r="A23" s="416"/>
      <c r="B23" s="484">
        <v>11</v>
      </c>
      <c r="C23" s="418">
        <f>SUM(C22-C24)</f>
        <v>0</v>
      </c>
      <c r="D23" s="419">
        <f>SUM(D22-D24)</f>
        <v>0</v>
      </c>
      <c r="H23" s="461" t="s">
        <v>440</v>
      </c>
      <c r="I23" s="482" t="s">
        <v>2403</v>
      </c>
      <c r="J23" s="413">
        <f>SUM('HL KNIHA VYPOC'!G190)</f>
        <v>0</v>
      </c>
      <c r="K23" s="413">
        <f>SUM('HL KNIHA VYPOC'!K190)</f>
        <v>0</v>
      </c>
    </row>
    <row r="24" spans="1:11" ht="14.1" customHeight="1">
      <c r="A24" s="424"/>
      <c r="B24" s="465">
        <v>12</v>
      </c>
      <c r="C24" s="475"/>
      <c r="D24" s="476"/>
      <c r="H24" s="414"/>
      <c r="I24" s="463">
        <v>15</v>
      </c>
      <c r="J24" s="477"/>
      <c r="K24" s="478"/>
    </row>
    <row r="25" spans="1:11" ht="14.1" customHeight="1">
      <c r="A25" s="426"/>
      <c r="B25" s="427"/>
      <c r="H25" s="420"/>
      <c r="I25" s="491">
        <v>19</v>
      </c>
      <c r="J25" s="422">
        <f>SUM(J23-J24)</f>
        <v>0</v>
      </c>
      <c r="K25" s="423">
        <f>SUM(K23-K24)</f>
        <v>0</v>
      </c>
    </row>
    <row r="26" spans="1:11" ht="14.1" customHeight="1">
      <c r="A26" s="461" t="s">
        <v>848</v>
      </c>
      <c r="B26" s="482" t="s">
        <v>2403</v>
      </c>
      <c r="C26" s="413">
        <f>SUM('HL KNIHA VYPOC'!G46)</f>
        <v>0</v>
      </c>
      <c r="D26" s="413">
        <f>SUM('HL KNIHA VYPOC'!K46)</f>
        <v>0</v>
      </c>
      <c r="H26" s="426"/>
      <c r="I26" s="427"/>
      <c r="J26" s="410"/>
      <c r="K26" s="410"/>
    </row>
    <row r="27" spans="1:11" ht="14.1" customHeight="1">
      <c r="A27" s="414"/>
      <c r="B27" s="463">
        <v>11</v>
      </c>
      <c r="C27" s="418">
        <f>SUM(C26-C28)</f>
        <v>0</v>
      </c>
      <c r="D27" s="419">
        <f>SUM(D26-D28)</f>
        <v>0</v>
      </c>
      <c r="H27" s="461" t="s">
        <v>443</v>
      </c>
      <c r="I27" s="482" t="s">
        <v>2403</v>
      </c>
      <c r="J27" s="413">
        <f>SUM('HL KNIHA VYPOC'!G193)</f>
        <v>0</v>
      </c>
      <c r="K27" s="413">
        <f>SUM('HL KNIHA VYPOC'!K193)</f>
        <v>0</v>
      </c>
    </row>
    <row r="28" spans="1:11" ht="14.1" customHeight="1">
      <c r="A28" s="420"/>
      <c r="B28" s="491">
        <v>12</v>
      </c>
      <c r="C28" s="475"/>
      <c r="D28" s="476"/>
      <c r="H28" s="414"/>
      <c r="I28" s="463">
        <v>15</v>
      </c>
      <c r="J28" s="477"/>
      <c r="K28" s="478"/>
    </row>
    <row r="29" spans="1:11" ht="14.1" customHeight="1">
      <c r="A29" s="426"/>
      <c r="B29" s="427"/>
      <c r="H29" s="420"/>
      <c r="I29" s="491">
        <v>19</v>
      </c>
      <c r="J29" s="422">
        <f>SUM(J27-J28)</f>
        <v>0</v>
      </c>
      <c r="K29" s="423">
        <f>SUM(K27-K28)</f>
        <v>0</v>
      </c>
    </row>
    <row r="30" spans="1:11" ht="14.1" customHeight="1">
      <c r="A30" s="461" t="s">
        <v>849</v>
      </c>
      <c r="B30" s="482" t="s">
        <v>2403</v>
      </c>
      <c r="C30" s="413">
        <f>SUM('HL KNIHA VYPOC'!G47)</f>
        <v>0</v>
      </c>
      <c r="D30" s="413">
        <f>SUM('HL KNIHA VYPOC'!K47)</f>
        <v>0</v>
      </c>
      <c r="H30" s="426"/>
      <c r="I30" s="427"/>
      <c r="J30" s="410"/>
      <c r="K30" s="410"/>
    </row>
    <row r="31" spans="1:11" ht="14.1" customHeight="1">
      <c r="A31" s="414"/>
      <c r="B31" s="463">
        <v>11</v>
      </c>
      <c r="C31" s="418">
        <f>SUM(C30-C32)</f>
        <v>0</v>
      </c>
      <c r="D31" s="419">
        <f>SUM(D30-D32)</f>
        <v>0</v>
      </c>
      <c r="H31" s="461" t="s">
        <v>444</v>
      </c>
      <c r="I31" s="482" t="s">
        <v>2403</v>
      </c>
      <c r="J31" s="413">
        <f>SUM('HL KNIHA VYPOC'!G197)</f>
        <v>0</v>
      </c>
      <c r="K31" s="413">
        <f>SUM('HL KNIHA VYPOC'!K197)</f>
        <v>0</v>
      </c>
    </row>
    <row r="32" spans="1:11" ht="14.1" customHeight="1">
      <c r="A32" s="424"/>
      <c r="B32" s="465">
        <v>12</v>
      </c>
      <c r="C32" s="475"/>
      <c r="D32" s="476"/>
      <c r="H32" s="414"/>
      <c r="I32" s="463">
        <v>15</v>
      </c>
      <c r="J32" s="477"/>
      <c r="K32" s="478"/>
    </row>
    <row r="33" spans="1:11" ht="14.1" customHeight="1">
      <c r="A33" s="435"/>
      <c r="B33" s="429"/>
      <c r="C33" s="430"/>
      <c r="D33" s="430"/>
      <c r="H33" s="420"/>
      <c r="I33" s="491">
        <v>19</v>
      </c>
      <c r="J33" s="422">
        <f>SUM(J31-J32)</f>
        <v>0</v>
      </c>
      <c r="K33" s="423">
        <f>SUM(K31-K32)</f>
        <v>0</v>
      </c>
    </row>
    <row r="34" spans="1:11" ht="14.1" customHeight="1">
      <c r="A34" s="461" t="s">
        <v>866</v>
      </c>
      <c r="B34" s="482" t="s">
        <v>2403</v>
      </c>
      <c r="C34" s="413">
        <f>SUM('HL KNIHA VYPOC'!G72)</f>
        <v>0</v>
      </c>
      <c r="D34" s="413">
        <f>SUM('HL KNIHA VYPOC'!K72)</f>
        <v>0</v>
      </c>
      <c r="H34" s="426"/>
      <c r="I34" s="427"/>
      <c r="J34" s="410"/>
      <c r="K34" s="410"/>
    </row>
    <row r="35" spans="1:11" ht="14.1" customHeight="1">
      <c r="A35" s="414"/>
      <c r="B35" s="463">
        <v>5</v>
      </c>
      <c r="C35" s="477"/>
      <c r="D35" s="478"/>
      <c r="H35" s="461" t="s">
        <v>445</v>
      </c>
      <c r="I35" s="482" t="s">
        <v>2403</v>
      </c>
      <c r="J35" s="413">
        <f>SUM('HL KNIHA VYPOC'!G198)</f>
        <v>0</v>
      </c>
      <c r="K35" s="413">
        <f>SUM('HL KNIHA VYPOC'!K198)</f>
        <v>0</v>
      </c>
    </row>
    <row r="36" spans="1:11" ht="14.1" customHeight="1">
      <c r="A36" s="428"/>
      <c r="B36" s="469">
        <v>6</v>
      </c>
      <c r="C36" s="433">
        <f>SUM(C34-C35-C37)</f>
        <v>0</v>
      </c>
      <c r="D36" s="434">
        <f>SUM(D34-D35-D37)</f>
        <v>0</v>
      </c>
      <c r="H36" s="414"/>
      <c r="I36" s="463">
        <v>15</v>
      </c>
      <c r="J36" s="477"/>
      <c r="K36" s="478"/>
    </row>
    <row r="37" spans="1:11" ht="14.1" customHeight="1">
      <c r="A37" s="424"/>
      <c r="B37" s="465">
        <v>7</v>
      </c>
      <c r="C37" s="475"/>
      <c r="D37" s="476"/>
      <c r="H37" s="420"/>
      <c r="I37" s="491">
        <v>19</v>
      </c>
      <c r="J37" s="422">
        <f>SUM(J35-J36)</f>
        <v>0</v>
      </c>
      <c r="K37" s="423">
        <f>SUM(K35-K36)</f>
        <v>0</v>
      </c>
    </row>
    <row r="38" spans="1:11" ht="14.1" customHeight="1">
      <c r="A38" s="426"/>
      <c r="B38" s="427"/>
      <c r="H38" s="426"/>
      <c r="I38" s="427"/>
      <c r="J38" s="410"/>
      <c r="K38" s="410"/>
    </row>
    <row r="39" spans="1:11" ht="14.1" customHeight="1">
      <c r="A39" s="461" t="s">
        <v>868</v>
      </c>
      <c r="B39" s="482" t="s">
        <v>2403</v>
      </c>
      <c r="C39" s="413">
        <f>SUM('HL KNIHA VYPOC'!G74)</f>
        <v>0</v>
      </c>
      <c r="D39" s="413">
        <f>SUM('HL KNIHA VYPOC'!K74)</f>
        <v>0</v>
      </c>
      <c r="H39" s="461" t="s">
        <v>448</v>
      </c>
      <c r="I39" s="482" t="s">
        <v>2403</v>
      </c>
      <c r="J39" s="413">
        <f>SUM('HL KNIHA VYPOC'!G201)</f>
        <v>0</v>
      </c>
      <c r="K39" s="413">
        <f>SUM('HL KNIHA VYPOC'!K201)</f>
        <v>0</v>
      </c>
    </row>
    <row r="40" spans="1:11" ht="14.1" customHeight="1">
      <c r="A40" s="416"/>
      <c r="B40" s="484">
        <v>5</v>
      </c>
      <c r="C40" s="418">
        <f>SUM(C39-C41-C42)</f>
        <v>0</v>
      </c>
      <c r="D40" s="419">
        <f>SUM(D39-D41-D42)</f>
        <v>0</v>
      </c>
      <c r="H40" s="414"/>
      <c r="I40" s="463">
        <v>15</v>
      </c>
      <c r="J40" s="477"/>
      <c r="K40" s="478"/>
    </row>
    <row r="41" spans="1:11" ht="14.1" customHeight="1">
      <c r="A41" s="428"/>
      <c r="B41" s="469">
        <v>6</v>
      </c>
      <c r="C41" s="473"/>
      <c r="D41" s="474"/>
      <c r="H41" s="420"/>
      <c r="I41" s="491">
        <v>19</v>
      </c>
      <c r="J41" s="437">
        <f>SUM(J39-J40)</f>
        <v>0</v>
      </c>
      <c r="K41" s="438">
        <f>SUM(K39-K40)</f>
        <v>0</v>
      </c>
    </row>
    <row r="42" spans="1:11" ht="14.1" customHeight="1">
      <c r="A42" s="424"/>
      <c r="B42" s="465">
        <v>7</v>
      </c>
      <c r="C42" s="475"/>
      <c r="D42" s="476"/>
      <c r="H42" s="426"/>
      <c r="I42" s="427"/>
      <c r="J42" s="410"/>
      <c r="K42" s="410"/>
    </row>
    <row r="43" spans="1:11" ht="14.1" customHeight="1">
      <c r="A43" s="492"/>
      <c r="B43" s="500"/>
      <c r="C43" s="436"/>
      <c r="D43" s="436"/>
      <c r="H43" s="461" t="s">
        <v>449</v>
      </c>
      <c r="I43" s="482" t="s">
        <v>2403</v>
      </c>
      <c r="J43" s="413">
        <f>SUM('HL KNIHA VYPOC'!G208)</f>
        <v>0</v>
      </c>
      <c r="K43" s="413">
        <f>SUM('HL KNIHA VYPOC'!K208)</f>
        <v>0</v>
      </c>
    </row>
    <row r="44" spans="1:11" ht="14.1" customHeight="1">
      <c r="A44" s="461" t="s">
        <v>869</v>
      </c>
      <c r="B44" s="482" t="s">
        <v>2403</v>
      </c>
      <c r="C44" s="413">
        <f>SUM('HL KNIHA VYPOC'!G75)</f>
        <v>0</v>
      </c>
      <c r="D44" s="413">
        <f>SUM('HL KNIHA VYPOC'!K75)</f>
        <v>0</v>
      </c>
      <c r="H44" s="414"/>
      <c r="I44" s="463">
        <v>14</v>
      </c>
      <c r="J44" s="676"/>
      <c r="K44" s="677"/>
    </row>
    <row r="45" spans="1:11" ht="14.1" customHeight="1">
      <c r="A45" s="416"/>
      <c r="B45" s="484">
        <v>3</v>
      </c>
      <c r="C45" s="477"/>
      <c r="D45" s="478"/>
      <c r="H45" s="428"/>
      <c r="I45" s="469">
        <v>15</v>
      </c>
      <c r="J45" s="678"/>
      <c r="K45" s="679"/>
    </row>
    <row r="46" spans="1:11" ht="14.1" customHeight="1">
      <c r="A46" s="428"/>
      <c r="B46" s="469">
        <v>5</v>
      </c>
      <c r="C46" s="433">
        <f>SUM(C44-C45-C47-C48-C49-C50)</f>
        <v>0</v>
      </c>
      <c r="D46" s="434">
        <f>SUM(D44-D45-D47-D48-D49-D50)</f>
        <v>0</v>
      </c>
      <c r="H46" s="428"/>
      <c r="I46" s="469">
        <v>17</v>
      </c>
      <c r="J46" s="433">
        <f>SUM(J43-J44-J45-J47-J48)</f>
        <v>0</v>
      </c>
      <c r="K46" s="434">
        <f>SUM(K43-K44-K45-K47-K48)</f>
        <v>0</v>
      </c>
    </row>
    <row r="47" spans="1:11" ht="14.1" customHeight="1">
      <c r="A47" s="428"/>
      <c r="B47" s="469">
        <v>6</v>
      </c>
      <c r="C47" s="473"/>
      <c r="D47" s="474"/>
      <c r="H47" s="428"/>
      <c r="I47" s="469">
        <v>18</v>
      </c>
      <c r="J47" s="678"/>
      <c r="K47" s="679"/>
    </row>
    <row r="48" spans="1:11" ht="14.1" customHeight="1">
      <c r="A48" s="428"/>
      <c r="B48" s="469">
        <v>7</v>
      </c>
      <c r="C48" s="473"/>
      <c r="D48" s="474"/>
      <c r="H48" s="424"/>
      <c r="I48" s="465">
        <v>19</v>
      </c>
      <c r="J48" s="680"/>
      <c r="K48" s="681"/>
    </row>
    <row r="49" spans="1:13" ht="14.1" customHeight="1">
      <c r="A49" s="428"/>
      <c r="B49" s="469">
        <v>10</v>
      </c>
      <c r="C49" s="473"/>
      <c r="D49" s="474"/>
      <c r="H49" s="492"/>
      <c r="I49" s="493"/>
      <c r="J49" s="436"/>
      <c r="K49" s="436"/>
    </row>
    <row r="50" spans="1:13" ht="14.1" customHeight="1">
      <c r="A50" s="424"/>
      <c r="B50" s="465">
        <v>11</v>
      </c>
      <c r="C50" s="475"/>
      <c r="D50" s="476"/>
      <c r="H50" s="461" t="s">
        <v>415</v>
      </c>
      <c r="I50" s="482" t="s">
        <v>2403</v>
      </c>
      <c r="J50" s="413">
        <f>SUM('HL KNIHA VYPOC'!G142)</f>
        <v>0</v>
      </c>
      <c r="K50" s="413">
        <f>SUM('HL KNIHA VYPOC'!K142)</f>
        <v>0</v>
      </c>
    </row>
    <row r="51" spans="1:13" ht="14.1" customHeight="1">
      <c r="A51" s="519"/>
      <c r="B51" s="520"/>
      <c r="C51" s="659"/>
      <c r="D51" s="659"/>
      <c r="H51" s="414"/>
      <c r="I51" s="463">
        <v>15</v>
      </c>
      <c r="J51" s="477"/>
      <c r="K51" s="478"/>
    </row>
    <row r="52" spans="1:13" ht="14.1" customHeight="1">
      <c r="A52" s="461" t="s">
        <v>870</v>
      </c>
      <c r="B52" s="482" t="s">
        <v>2403</v>
      </c>
      <c r="C52" s="413">
        <f>SUM('HL KNIHA VYPOC'!G76)</f>
        <v>0</v>
      </c>
      <c r="D52" s="413">
        <f>SUM('HL KNIHA VYPOC'!K76)</f>
        <v>0</v>
      </c>
      <c r="H52" s="420"/>
      <c r="I52" s="491">
        <v>17</v>
      </c>
      <c r="J52" s="437">
        <f>SUM(J50-J51)</f>
        <v>0</v>
      </c>
      <c r="K52" s="438">
        <f>SUM(K50-K51)</f>
        <v>0</v>
      </c>
      <c r="L52" s="499"/>
      <c r="M52" s="499"/>
    </row>
    <row r="53" spans="1:13" ht="14.1" customHeight="1">
      <c r="A53" s="416"/>
      <c r="B53" s="484">
        <v>10</v>
      </c>
      <c r="C53" s="418">
        <f>SUM(C52-C54-C55)</f>
        <v>0</v>
      </c>
      <c r="D53" s="419">
        <f>SUM(D52-D54-D55)</f>
        <v>0</v>
      </c>
      <c r="H53" s="426"/>
      <c r="I53" s="427"/>
      <c r="J53" s="410"/>
      <c r="K53" s="410"/>
    </row>
    <row r="54" spans="1:13" ht="14.1" customHeight="1">
      <c r="A54" s="428"/>
      <c r="B54" s="469">
        <v>11</v>
      </c>
      <c r="C54" s="473"/>
      <c r="D54" s="474"/>
      <c r="H54" s="461" t="s">
        <v>416</v>
      </c>
      <c r="I54" s="482" t="s">
        <v>2403</v>
      </c>
      <c r="J54" s="413">
        <f>SUM('HL KNIHA VYPOC'!G143)</f>
        <v>0</v>
      </c>
      <c r="K54" s="413">
        <f>SUM('HL KNIHA VYPOC'!K143)</f>
        <v>0</v>
      </c>
    </row>
    <row r="55" spans="1:13" ht="14.1" customHeight="1">
      <c r="A55" s="424"/>
      <c r="B55" s="465">
        <v>12</v>
      </c>
      <c r="C55" s="475"/>
      <c r="D55" s="476"/>
      <c r="H55" s="414"/>
      <c r="I55" s="463">
        <v>15</v>
      </c>
      <c r="J55" s="477"/>
      <c r="K55" s="478"/>
    </row>
    <row r="56" spans="1:13" ht="14.1" customHeight="1">
      <c r="A56" s="492"/>
      <c r="B56" s="500"/>
      <c r="C56" s="436"/>
      <c r="D56" s="436"/>
      <c r="H56" s="424"/>
      <c r="I56" s="465">
        <v>17</v>
      </c>
      <c r="J56" s="422">
        <f>SUM(J54-J55)</f>
        <v>0</v>
      </c>
      <c r="K56" s="423">
        <f>SUM(K54-K55)</f>
        <v>0</v>
      </c>
      <c r="L56" s="499"/>
      <c r="M56" s="499"/>
    </row>
    <row r="57" spans="1:13" ht="14.1" customHeight="1">
      <c r="A57" s="492"/>
      <c r="B57" s="500"/>
      <c r="C57" s="436"/>
      <c r="D57" s="436"/>
      <c r="H57" s="492"/>
      <c r="I57" s="493"/>
      <c r="J57" s="436"/>
      <c r="K57" s="436"/>
    </row>
    <row r="58" spans="1:13" ht="14.1" customHeight="1">
      <c r="A58" s="492"/>
      <c r="B58" s="500"/>
      <c r="C58" s="436"/>
      <c r="D58" s="436"/>
      <c r="H58" s="461" t="s">
        <v>417</v>
      </c>
      <c r="I58" s="482" t="s">
        <v>2403</v>
      </c>
      <c r="J58" s="413">
        <f>SUM('HL KNIHA VYPOC'!G144)</f>
        <v>0</v>
      </c>
      <c r="K58" s="413">
        <f>SUM('HL KNIHA VYPOC'!K144)</f>
        <v>0</v>
      </c>
    </row>
    <row r="59" spans="1:13" ht="14.1" customHeight="1">
      <c r="A59" s="492"/>
      <c r="B59" s="500"/>
      <c r="C59" s="436"/>
      <c r="D59" s="436"/>
      <c r="H59" s="414"/>
      <c r="I59" s="463">
        <v>15</v>
      </c>
      <c r="J59" s="477"/>
      <c r="K59" s="478"/>
    </row>
    <row r="60" spans="1:13" ht="14.1" customHeight="1">
      <c r="A60" s="492"/>
      <c r="B60" s="500"/>
      <c r="C60" s="436"/>
      <c r="D60" s="436"/>
      <c r="H60" s="424"/>
      <c r="I60" s="465">
        <v>17</v>
      </c>
      <c r="J60" s="422">
        <f>SUM(J58-J59)</f>
        <v>0</v>
      </c>
      <c r="K60" s="423">
        <f>SUM(K58-K59)</f>
        <v>0</v>
      </c>
    </row>
    <row r="61" spans="1:13" ht="14.1" customHeight="1">
      <c r="A61" s="492"/>
      <c r="B61" s="500"/>
      <c r="C61" s="436"/>
      <c r="D61" s="436"/>
      <c r="H61" s="426"/>
      <c r="I61" s="427"/>
      <c r="J61" s="410"/>
      <c r="K61" s="410"/>
    </row>
    <row r="62" spans="1:13" ht="14.1" customHeight="1">
      <c r="A62" s="492"/>
      <c r="B62" s="500"/>
      <c r="C62" s="436"/>
      <c r="D62" s="436"/>
      <c r="H62" s="461" t="s">
        <v>418</v>
      </c>
      <c r="I62" s="482" t="s">
        <v>2403</v>
      </c>
      <c r="J62" s="413">
        <f>SUM('HL KNIHA VYPOC'!G145)</f>
        <v>0</v>
      </c>
      <c r="K62" s="413">
        <f>SUM('HL KNIHA VYPOC'!K145)</f>
        <v>0</v>
      </c>
    </row>
    <row r="63" spans="1:13" ht="14.1" customHeight="1">
      <c r="H63" s="414"/>
      <c r="I63" s="463">
        <v>14</v>
      </c>
      <c r="J63" s="477"/>
      <c r="K63" s="478"/>
    </row>
    <row r="64" spans="1:13" ht="14.1" customHeight="1">
      <c r="H64" s="428"/>
      <c r="I64" s="469">
        <v>15</v>
      </c>
      <c r="J64" s="473"/>
      <c r="K64" s="474"/>
    </row>
    <row r="65" spans="1:13" ht="14.1" customHeight="1">
      <c r="H65" s="428"/>
      <c r="I65" s="469">
        <v>17</v>
      </c>
      <c r="J65" s="433">
        <f>SUM(J62-J63-J64-J66)</f>
        <v>0</v>
      </c>
      <c r="K65" s="434">
        <f>SUM(K62-K63-K64-K66)</f>
        <v>0</v>
      </c>
      <c r="L65" s="499"/>
      <c r="M65" s="499"/>
    </row>
    <row r="66" spans="1:13" ht="14.1" customHeight="1">
      <c r="H66" s="424"/>
      <c r="I66" s="465">
        <v>23</v>
      </c>
      <c r="J66" s="475"/>
      <c r="K66" s="476"/>
    </row>
    <row r="67" spans="1:13" ht="14.1" customHeight="1">
      <c r="H67" s="426"/>
      <c r="I67" s="427"/>
      <c r="J67" s="410"/>
      <c r="K67" s="410"/>
    </row>
    <row r="68" spans="1:13" ht="14.1" customHeight="1">
      <c r="H68" s="461" t="s">
        <v>419</v>
      </c>
      <c r="I68" s="482" t="s">
        <v>2403</v>
      </c>
      <c r="J68" s="413">
        <f>SUM('HL KNIHA VYPOC'!G146)</f>
        <v>0</v>
      </c>
      <c r="K68" s="413">
        <f>SUM('HL KNIHA VYPOC'!K146)</f>
        <v>0</v>
      </c>
    </row>
    <row r="69" spans="1:13" ht="14.1" customHeight="1">
      <c r="H69" s="414"/>
      <c r="I69" s="463">
        <v>15</v>
      </c>
      <c r="J69" s="477"/>
      <c r="K69" s="478"/>
    </row>
    <row r="70" spans="1:13" ht="14.1" customHeight="1">
      <c r="H70" s="424"/>
      <c r="I70" s="465">
        <v>17</v>
      </c>
      <c r="J70" s="422">
        <f>SUM(J68-J69)</f>
        <v>0</v>
      </c>
      <c r="K70" s="423">
        <f>SUM(K68-K69)</f>
        <v>0</v>
      </c>
      <c r="L70" s="499"/>
      <c r="M70" s="499"/>
    </row>
    <row r="71" spans="1:13" ht="14.1" customHeight="1">
      <c r="H71" s="492"/>
      <c r="I71" s="493"/>
      <c r="J71" s="436"/>
      <c r="K71" s="436"/>
    </row>
    <row r="72" spans="1:13" ht="21.75" customHeight="1">
      <c r="A72" s="1701" t="s">
        <v>2378</v>
      </c>
      <c r="B72" s="1701"/>
      <c r="C72" s="1701"/>
      <c r="D72" s="1701"/>
      <c r="E72" s="1701"/>
      <c r="F72" s="1701"/>
      <c r="G72" s="1701"/>
      <c r="H72" s="1701"/>
      <c r="I72" s="1701"/>
      <c r="J72" s="1701"/>
      <c r="K72" s="1701"/>
    </row>
    <row r="73" spans="1:13" ht="14.1" customHeight="1">
      <c r="H73" s="492"/>
      <c r="I73" s="493"/>
      <c r="J73" s="436"/>
      <c r="K73" s="436"/>
    </row>
    <row r="74" spans="1:13" ht="14.1" customHeight="1">
      <c r="A74" s="6"/>
      <c r="B74" s="667"/>
      <c r="C74" s="667"/>
      <c r="D74" s="667"/>
      <c r="H74" s="492"/>
      <c r="I74" s="493"/>
      <c r="J74" s="436"/>
      <c r="K74" s="436"/>
    </row>
    <row r="75" spans="1:13" ht="14.1" customHeight="1">
      <c r="A75" s="667"/>
      <c r="B75" s="667"/>
      <c r="C75" s="480">
        <v>2014</v>
      </c>
      <c r="D75" s="480">
        <v>2013</v>
      </c>
      <c r="H75" s="667"/>
      <c r="I75" s="667"/>
      <c r="J75" s="480">
        <v>2014</v>
      </c>
      <c r="K75" s="480">
        <v>2013</v>
      </c>
    </row>
    <row r="76" spans="1:13" ht="14.1" customHeight="1">
      <c r="A76" s="485" t="s">
        <v>412</v>
      </c>
      <c r="B76" s="488" t="s">
        <v>2403</v>
      </c>
      <c r="C76" s="413">
        <f>SUM('HL KNIHA VYPOC'!G114)</f>
        <v>0</v>
      </c>
      <c r="D76" s="413">
        <f>SUM('HL KNIHA VYPOC'!K114)</f>
        <v>0</v>
      </c>
      <c r="H76" s="485" t="s">
        <v>425</v>
      </c>
      <c r="I76" s="488" t="s">
        <v>2403</v>
      </c>
      <c r="J76" s="413">
        <f>SUM('HL KNIHA VYPOC'!G163)</f>
        <v>0</v>
      </c>
      <c r="K76" s="413">
        <f>SUM('HL KNIHA VYPOC'!K163)</f>
        <v>0</v>
      </c>
      <c r="L76" s="436">
        <f>SUM(J76)</f>
        <v>0</v>
      </c>
      <c r="M76" s="436">
        <f>SUM(K76)</f>
        <v>0</v>
      </c>
    </row>
    <row r="77" spans="1:13" ht="14.1" customHeight="1">
      <c r="A77" s="440"/>
      <c r="B77" s="441"/>
      <c r="C77" s="442">
        <f>SUM(IF(C76&gt;=0,E77,0))</f>
        <v>0</v>
      </c>
      <c r="D77" s="443">
        <f>SUM(IF(D76&gt;=0,F77,0))</f>
        <v>0</v>
      </c>
      <c r="E77" s="410">
        <f>SUM(C76)</f>
        <v>0</v>
      </c>
      <c r="F77" s="410">
        <f>SUM(D76)</f>
        <v>0</v>
      </c>
      <c r="H77" s="440" t="s">
        <v>425</v>
      </c>
      <c r="I77" s="494">
        <v>18</v>
      </c>
      <c r="J77" s="442">
        <f>SUM(IF(J76&gt;=0,L76,0))</f>
        <v>0</v>
      </c>
      <c r="K77" s="443">
        <f>SUM(IF(K76&gt;=0,M76,0))</f>
        <v>0</v>
      </c>
    </row>
    <row r="78" spans="1:13" ht="14.1" customHeight="1">
      <c r="A78" s="445" t="s">
        <v>412</v>
      </c>
      <c r="B78" s="487">
        <v>21</v>
      </c>
      <c r="C78" s="451">
        <f>SUM(C77-C79)</f>
        <v>0</v>
      </c>
      <c r="D78" s="452">
        <f>SUM(D77-D79)</f>
        <v>0</v>
      </c>
      <c r="H78" s="447" t="s">
        <v>425</v>
      </c>
      <c r="I78" s="496">
        <v>43</v>
      </c>
      <c r="J78" s="449">
        <f>SUM(IF(J76&lt;=0,L76,0))</f>
        <v>0</v>
      </c>
      <c r="K78" s="450">
        <f>SUM(IF(K76&lt;=0,M76,0))</f>
        <v>0</v>
      </c>
    </row>
    <row r="79" spans="1:13" ht="14.1" customHeight="1">
      <c r="A79" s="445" t="s">
        <v>412</v>
      </c>
      <c r="B79" s="487">
        <v>22</v>
      </c>
      <c r="C79" s="473"/>
      <c r="D79" s="474"/>
      <c r="H79" s="453"/>
      <c r="I79" s="454"/>
      <c r="J79" s="410"/>
      <c r="K79" s="410"/>
    </row>
    <row r="80" spans="1:13" ht="14.1" customHeight="1">
      <c r="A80" s="447">
        <v>221</v>
      </c>
      <c r="B80" s="496">
        <v>48</v>
      </c>
      <c r="C80" s="449">
        <f>SUM(IF(C76&lt;=0,E77,0))</f>
        <v>0</v>
      </c>
      <c r="D80" s="450">
        <f>SUM(IF(D76&lt;=0,F77,0))</f>
        <v>0</v>
      </c>
      <c r="H80" s="485" t="s">
        <v>426</v>
      </c>
      <c r="I80" s="488" t="s">
        <v>2403</v>
      </c>
      <c r="J80" s="413">
        <f>SUM('HL KNIHA VYPOC'!G164)</f>
        <v>0</v>
      </c>
      <c r="K80" s="413">
        <f>SUM('HL KNIHA VYPOC'!K164)</f>
        <v>0</v>
      </c>
      <c r="L80" s="436">
        <f>SUM(J80)</f>
        <v>0</v>
      </c>
      <c r="M80" s="436">
        <f>SUM(K80)</f>
        <v>0</v>
      </c>
    </row>
    <row r="81" spans="1:13" ht="14.1" customHeight="1">
      <c r="A81" s="453"/>
      <c r="B81" s="454"/>
      <c r="E81" s="667"/>
      <c r="F81" s="667"/>
      <c r="G81" s="667"/>
      <c r="H81" s="440" t="s">
        <v>426</v>
      </c>
      <c r="I81" s="494">
        <v>18</v>
      </c>
      <c r="J81" s="442">
        <f>SUM(IF(J80&gt;=0,L80,0))</f>
        <v>0</v>
      </c>
      <c r="K81" s="443">
        <f>SUM(IF(K80&gt;=0,M80,0))</f>
        <v>0</v>
      </c>
    </row>
    <row r="82" spans="1:13" ht="14.1" customHeight="1">
      <c r="A82" s="485" t="s">
        <v>420</v>
      </c>
      <c r="B82" s="488" t="s">
        <v>2403</v>
      </c>
      <c r="C82" s="413">
        <f>SUM('HL KNIHA VYPOC'!G147)</f>
        <v>0</v>
      </c>
      <c r="D82" s="413">
        <f>SUM('HL KNIHA VYPOC'!K147)</f>
        <v>0</v>
      </c>
      <c r="E82" s="667"/>
      <c r="F82" s="667"/>
      <c r="G82" s="667"/>
      <c r="H82" s="447" t="s">
        <v>426</v>
      </c>
      <c r="I82" s="496">
        <v>43</v>
      </c>
      <c r="J82" s="449">
        <f>SUM(IF(J80&lt;=0,L80,0))</f>
        <v>0</v>
      </c>
      <c r="K82" s="450">
        <f>SUM(IF(K80&lt;=0,M80,0))</f>
        <v>0</v>
      </c>
    </row>
    <row r="83" spans="1:13" ht="14.1" customHeight="1">
      <c r="A83" s="440"/>
      <c r="B83" s="444"/>
      <c r="C83" s="442">
        <f>SUM(IF(C82&gt;=0,E83,0))</f>
        <v>0</v>
      </c>
      <c r="D83" s="443">
        <f>SUM(IF(D82&gt;=0,F83,0))</f>
        <v>0</v>
      </c>
      <c r="E83" s="410">
        <f>SUM(C82)</f>
        <v>0</v>
      </c>
      <c r="F83" s="410">
        <f>SUM(D82)</f>
        <v>0</v>
      </c>
      <c r="H83" s="453"/>
      <c r="I83" s="454"/>
      <c r="J83" s="410"/>
      <c r="K83" s="410"/>
    </row>
    <row r="84" spans="1:13" ht="14.1" customHeight="1">
      <c r="A84" s="486" t="s">
        <v>420</v>
      </c>
      <c r="B84" s="487">
        <v>15</v>
      </c>
      <c r="C84" s="473"/>
      <c r="D84" s="474"/>
      <c r="H84" s="485" t="s">
        <v>427</v>
      </c>
      <c r="I84" s="488" t="s">
        <v>2403</v>
      </c>
      <c r="J84" s="413">
        <f>SUM('HL KNIHA VYPOC'!G165)</f>
        <v>0</v>
      </c>
      <c r="K84" s="413">
        <f>SUM('HL KNIHA VYPOC'!K165)</f>
        <v>0</v>
      </c>
      <c r="L84" s="436">
        <f>SUM(J84)</f>
        <v>0</v>
      </c>
      <c r="M84" s="436">
        <f>SUM(K84)</f>
        <v>0</v>
      </c>
    </row>
    <row r="85" spans="1:13" ht="14.1" customHeight="1">
      <c r="A85" s="486" t="s">
        <v>420</v>
      </c>
      <c r="B85" s="487">
        <v>17</v>
      </c>
      <c r="C85" s="455">
        <f>SUM(C83-C84)</f>
        <v>0</v>
      </c>
      <c r="D85" s="456">
        <f>SUM(D83-D84)</f>
        <v>0</v>
      </c>
      <c r="H85" s="495" t="s">
        <v>427</v>
      </c>
      <c r="I85" s="494">
        <v>18</v>
      </c>
      <c r="J85" s="442">
        <f>SUM(IF(J84&gt;=0,L84,0))</f>
        <v>0</v>
      </c>
      <c r="K85" s="443">
        <f>SUM(IF(K84&gt;=0,M84,0))</f>
        <v>0</v>
      </c>
    </row>
    <row r="86" spans="1:13" ht="14.1" customHeight="1">
      <c r="A86" s="445"/>
      <c r="B86" s="446"/>
      <c r="C86" s="457">
        <f>SUM(IF(C82&lt;=0,E83,0))</f>
        <v>0</v>
      </c>
      <c r="D86" s="458">
        <f>SUM(IF(D82&lt;=0,F83,0))</f>
        <v>0</v>
      </c>
      <c r="H86" s="447" t="s">
        <v>427</v>
      </c>
      <c r="I86" s="496">
        <v>43</v>
      </c>
      <c r="J86" s="449">
        <f>SUM(IF(J84&lt;=0,L84,0))</f>
        <v>0</v>
      </c>
      <c r="K86" s="450">
        <f>SUM(IF(K84&lt;=0,M84,0))</f>
        <v>0</v>
      </c>
    </row>
    <row r="87" spans="1:13" ht="14.1" customHeight="1">
      <c r="A87" s="445" t="s">
        <v>420</v>
      </c>
      <c r="B87" s="487">
        <v>39</v>
      </c>
      <c r="C87" s="473"/>
      <c r="D87" s="474"/>
      <c r="H87" s="453"/>
      <c r="I87" s="454"/>
      <c r="J87" s="410"/>
      <c r="K87" s="410"/>
    </row>
    <row r="88" spans="1:13" ht="14.1" customHeight="1">
      <c r="A88" s="447">
        <v>316</v>
      </c>
      <c r="B88" s="496">
        <v>41</v>
      </c>
      <c r="C88" s="459">
        <f>SUM(C86-C87)</f>
        <v>0</v>
      </c>
      <c r="D88" s="460">
        <f>SUM(D86-D87)</f>
        <v>0</v>
      </c>
      <c r="H88" s="485" t="s">
        <v>428</v>
      </c>
      <c r="I88" s="488" t="s">
        <v>2403</v>
      </c>
      <c r="J88" s="413">
        <f>SUM('HL KNIHA VYPOC'!G166)</f>
        <v>0</v>
      </c>
      <c r="K88" s="413">
        <f>SUM('HL KNIHA VYPOC'!K166)</f>
        <v>0</v>
      </c>
      <c r="L88" s="436">
        <f>SUM(J88)</f>
        <v>0</v>
      </c>
      <c r="M88" s="436">
        <f>SUM(K88)</f>
        <v>0</v>
      </c>
    </row>
    <row r="89" spans="1:13" ht="14.1" customHeight="1">
      <c r="A89" s="453"/>
      <c r="B89" s="454"/>
      <c r="H89" s="440" t="s">
        <v>428</v>
      </c>
      <c r="I89" s="494">
        <v>18</v>
      </c>
      <c r="J89" s="442">
        <f>SUM(IF(J88&gt;=0,L88,0))</f>
        <v>0</v>
      </c>
      <c r="K89" s="443">
        <f>SUM(IF(K88&gt;=0,M88,0))</f>
        <v>0</v>
      </c>
    </row>
    <row r="90" spans="1:13" ht="14.1" customHeight="1">
      <c r="A90" s="485" t="s">
        <v>424</v>
      </c>
      <c r="B90" s="488" t="s">
        <v>2403</v>
      </c>
      <c r="C90" s="413">
        <f>SUM('HL KNIHA VYPOC'!G160)</f>
        <v>0</v>
      </c>
      <c r="D90" s="413">
        <f>SUM('HL KNIHA VYPOC'!K160)</f>
        <v>0</v>
      </c>
      <c r="E90" s="410"/>
      <c r="F90" s="410"/>
      <c r="H90" s="447" t="s">
        <v>428</v>
      </c>
      <c r="I90" s="496">
        <v>43</v>
      </c>
      <c r="J90" s="449">
        <f>SUM(IF(J88&lt;=0,L88,0))</f>
        <v>0</v>
      </c>
      <c r="K90" s="450">
        <f>SUM(IF(K88&lt;=0,M88,0))</f>
        <v>0</v>
      </c>
    </row>
    <row r="91" spans="1:13" ht="14.1" customHeight="1">
      <c r="A91" s="495" t="s">
        <v>424</v>
      </c>
      <c r="B91" s="494">
        <v>18</v>
      </c>
      <c r="C91" s="442">
        <f>SUM(IF(C90&gt;=0,E91,0))</f>
        <v>0</v>
      </c>
      <c r="D91" s="443">
        <f>SUM(IF(D90&gt;=0,F91,0))</f>
        <v>0</v>
      </c>
      <c r="E91" s="410">
        <f>SUM(C90)</f>
        <v>0</v>
      </c>
      <c r="F91" s="410">
        <f>SUM(D90)</f>
        <v>0</v>
      </c>
      <c r="H91" s="453"/>
      <c r="I91" s="454"/>
      <c r="J91" s="410"/>
      <c r="K91" s="410"/>
    </row>
    <row r="92" spans="1:13" ht="14.1" customHeight="1">
      <c r="A92" s="447" t="s">
        <v>424</v>
      </c>
      <c r="B92" s="496">
        <v>42</v>
      </c>
      <c r="C92" s="449">
        <f>SUM(IF(C90&lt;=0,E91,0))</f>
        <v>0</v>
      </c>
      <c r="D92" s="450">
        <f>SUM(IF(D90&lt;=0,F91,0))</f>
        <v>0</v>
      </c>
      <c r="H92" s="485" t="s">
        <v>429</v>
      </c>
      <c r="I92" s="488" t="s">
        <v>2403</v>
      </c>
      <c r="J92" s="413">
        <f>SUM('HL KNIHA VYPOC'!G167)</f>
        <v>0</v>
      </c>
      <c r="K92" s="413">
        <f>SUM('HL KNIHA VYPOC'!K167)</f>
        <v>0</v>
      </c>
      <c r="L92" s="436">
        <f>SUM(J92)</f>
        <v>0</v>
      </c>
      <c r="M92" s="436">
        <f>SUM(K92)</f>
        <v>0</v>
      </c>
    </row>
    <row r="93" spans="1:13" ht="14.1" customHeight="1">
      <c r="A93" s="667"/>
      <c r="B93" s="667"/>
      <c r="H93" s="440" t="s">
        <v>429</v>
      </c>
      <c r="I93" s="494">
        <v>18</v>
      </c>
      <c r="J93" s="442">
        <f>SUM(IF(J92&gt;=0,L92,0))</f>
        <v>0</v>
      </c>
      <c r="K93" s="443">
        <f>SUM(IF(K92&gt;=0,M92,0))</f>
        <v>0</v>
      </c>
    </row>
    <row r="94" spans="1:13" ht="14.1" customHeight="1">
      <c r="A94" s="485" t="s">
        <v>450</v>
      </c>
      <c r="B94" s="488" t="s">
        <v>2403</v>
      </c>
      <c r="C94" s="413">
        <f>SUM('HL KNIHA VYPOC'!G210)</f>
        <v>0</v>
      </c>
      <c r="D94" s="413">
        <f>SUM('HL KNIHA VYPOC'!K210)</f>
        <v>0</v>
      </c>
      <c r="E94" s="410">
        <f>SUM(C94)</f>
        <v>0</v>
      </c>
      <c r="F94" s="410">
        <f>SUM(D94)</f>
        <v>0</v>
      </c>
      <c r="H94" s="447" t="s">
        <v>429</v>
      </c>
      <c r="I94" s="496">
        <v>43</v>
      </c>
      <c r="J94" s="449">
        <f>SUM(IF(J92&lt;=0,L92,0))</f>
        <v>0</v>
      </c>
      <c r="K94" s="450">
        <f>SUM(IF(K92&lt;=0,M92,0))</f>
        <v>0</v>
      </c>
    </row>
    <row r="95" spans="1:13" ht="14.1" customHeight="1">
      <c r="A95" s="440"/>
      <c r="B95" s="494">
        <v>19</v>
      </c>
      <c r="C95" s="442">
        <f>SUM(IF(C94&gt;=0,E94,0))</f>
        <v>0</v>
      </c>
      <c r="D95" s="443">
        <f>SUM(IF(D94&gt;=0,F94,0))</f>
        <v>0</v>
      </c>
      <c r="H95" s="453"/>
      <c r="I95" s="454"/>
      <c r="J95" s="410"/>
      <c r="K95" s="410"/>
    </row>
    <row r="96" spans="1:13" ht="14.1" customHeight="1">
      <c r="A96" s="447"/>
      <c r="B96" s="496">
        <v>44</v>
      </c>
      <c r="C96" s="449">
        <f>SUM(IF(C94&lt;=0,E94,0))</f>
        <v>0</v>
      </c>
      <c r="D96" s="450">
        <f>SUM(IF(D94&lt;=0,F94,0))</f>
        <v>0</v>
      </c>
      <c r="H96" s="485" t="s">
        <v>430</v>
      </c>
      <c r="I96" s="488" t="s">
        <v>2403</v>
      </c>
      <c r="J96" s="413">
        <f>SUM('HL KNIHA VYPOC'!G168)</f>
        <v>0</v>
      </c>
      <c r="K96" s="413">
        <f>SUM('HL KNIHA VYPOC'!K168)</f>
        <v>0</v>
      </c>
      <c r="L96" s="436">
        <f>SUM(J96)</f>
        <v>0</v>
      </c>
      <c r="M96" s="436">
        <f>SUM(K96)</f>
        <v>0</v>
      </c>
    </row>
    <row r="97" spans="1:13" ht="14.1" customHeight="1">
      <c r="A97" s="6"/>
      <c r="B97" s="667"/>
      <c r="C97" s="667"/>
      <c r="D97" s="667"/>
      <c r="H97" s="440" t="s">
        <v>430</v>
      </c>
      <c r="I97" s="494">
        <v>18</v>
      </c>
      <c r="J97" s="442">
        <f>SUM(IF(J96&gt;=0,L96,0))</f>
        <v>0</v>
      </c>
      <c r="K97" s="443">
        <f>SUM(IF(K96&gt;=0,M96,0))</f>
        <v>0</v>
      </c>
    </row>
    <row r="98" spans="1:13" ht="14.1" customHeight="1">
      <c r="A98" s="6"/>
      <c r="B98" s="6"/>
      <c r="C98" s="6"/>
      <c r="D98" s="6"/>
      <c r="E98" s="410"/>
      <c r="F98" s="410"/>
      <c r="H98" s="447" t="s">
        <v>430</v>
      </c>
      <c r="I98" s="496">
        <v>43</v>
      </c>
      <c r="J98" s="449">
        <f>SUM(IF(J96&lt;=0,L96,0))</f>
        <v>0</v>
      </c>
      <c r="K98" s="450">
        <f>SUM(IF(K96&lt;=0,M96,0))</f>
        <v>0</v>
      </c>
    </row>
    <row r="99" spans="1:13" ht="14.1" customHeight="1">
      <c r="A99" s="6"/>
      <c r="B99" s="6"/>
      <c r="C99" s="6"/>
      <c r="D99" s="6"/>
    </row>
    <row r="100" spans="1:13" ht="14.1" customHeight="1">
      <c r="A100" s="6"/>
      <c r="B100" s="6"/>
      <c r="C100" s="6"/>
      <c r="D100" s="6"/>
      <c r="H100" s="485" t="s">
        <v>461</v>
      </c>
      <c r="I100" s="488" t="s">
        <v>2403</v>
      </c>
      <c r="J100" s="413">
        <f>SUM('HL KNIHA VYPOC'!G257)</f>
        <v>0</v>
      </c>
      <c r="K100" s="413">
        <f>SUM('HL KNIHA VYPOC'!R170)</f>
        <v>0</v>
      </c>
      <c r="L100" s="436">
        <f>SUM(J100)</f>
        <v>0</v>
      </c>
      <c r="M100" s="436">
        <f>SUM(K100)</f>
        <v>0</v>
      </c>
    </row>
    <row r="101" spans="1:13" ht="14.1" customHeight="1">
      <c r="A101" s="6"/>
      <c r="B101" s="6"/>
      <c r="C101" s="6"/>
      <c r="D101" s="6"/>
      <c r="H101" s="495" t="s">
        <v>461</v>
      </c>
      <c r="I101" s="494">
        <v>18</v>
      </c>
      <c r="J101" s="442">
        <f>SUM(IF(J100&gt;=0,L100,0))</f>
        <v>0</v>
      </c>
      <c r="K101" s="443">
        <f>SUM(IF(K100&gt;=0,M100,0))</f>
        <v>0</v>
      </c>
      <c r="L101" s="436"/>
      <c r="M101" s="436"/>
    </row>
    <row r="102" spans="1:13" ht="14.1" customHeight="1">
      <c r="A102" s="6"/>
      <c r="B102" s="6"/>
      <c r="C102" s="6"/>
      <c r="D102" s="6"/>
      <c r="H102" s="447" t="s">
        <v>461</v>
      </c>
      <c r="I102" s="496">
        <v>42</v>
      </c>
      <c r="J102" s="449">
        <f>SUM(IF(J100&lt;=0,L100,0))</f>
        <v>0</v>
      </c>
      <c r="K102" s="450">
        <f>SUM(IF(K100&lt;=0,M100,0))</f>
        <v>0</v>
      </c>
    </row>
    <row r="103" spans="1:13" ht="14.1" customHeight="1">
      <c r="A103" s="6"/>
      <c r="B103" s="6"/>
      <c r="C103" s="6"/>
      <c r="D103" s="6"/>
      <c r="L103" s="436"/>
      <c r="M103" s="436"/>
    </row>
    <row r="104" spans="1:13" ht="14.1" customHeight="1">
      <c r="A104" s="6"/>
      <c r="B104" s="6"/>
      <c r="C104" s="6"/>
      <c r="D104" s="6"/>
      <c r="L104" s="436"/>
      <c r="M104" s="436"/>
    </row>
    <row r="105" spans="1:13" ht="14.1" customHeight="1">
      <c r="A105" s="6"/>
      <c r="B105" s="6"/>
      <c r="C105" s="6"/>
      <c r="D105" s="6"/>
      <c r="L105" s="436"/>
      <c r="M105" s="436"/>
    </row>
    <row r="106" spans="1:13" ht="14.1" customHeight="1">
      <c r="A106" s="1701" t="s">
        <v>2379</v>
      </c>
      <c r="B106" s="1701"/>
      <c r="C106" s="1701"/>
      <c r="D106" s="1701"/>
      <c r="E106" s="1701"/>
      <c r="F106" s="1701"/>
      <c r="G106" s="1701"/>
      <c r="H106" s="1701"/>
      <c r="I106" s="1701"/>
      <c r="J106" s="1701"/>
      <c r="K106" s="1701"/>
    </row>
    <row r="107" spans="1:13" ht="14.1" customHeight="1">
      <c r="A107" s="6"/>
      <c r="B107" s="6"/>
      <c r="C107" s="6"/>
      <c r="D107" s="6"/>
    </row>
    <row r="108" spans="1:13" ht="14.1" customHeight="1">
      <c r="A108" s="667"/>
      <c r="B108" s="667"/>
      <c r="C108" s="480">
        <v>2014</v>
      </c>
      <c r="D108" s="480">
        <v>2013</v>
      </c>
      <c r="J108" s="480">
        <v>2014</v>
      </c>
      <c r="K108" s="480">
        <v>2013</v>
      </c>
    </row>
    <row r="109" spans="1:13" ht="14.1" customHeight="1">
      <c r="A109" s="411" t="s">
        <v>413</v>
      </c>
      <c r="B109" s="412" t="s">
        <v>2403</v>
      </c>
      <c r="C109" s="413">
        <f>SUM('HL KNIHA VYPOC'!G128)</f>
        <v>0</v>
      </c>
      <c r="D109" s="413">
        <f>SUM('HL KNIHA VYPOC'!K128)</f>
        <v>0</v>
      </c>
      <c r="H109" s="411" t="s">
        <v>451</v>
      </c>
      <c r="I109" s="412" t="s">
        <v>2403</v>
      </c>
      <c r="J109" s="413">
        <f>SUM('HL KNIHA VYPOC'!G239)</f>
        <v>0</v>
      </c>
      <c r="K109" s="413">
        <f>SUM('HL KNIHA VYPOC'!K239)</f>
        <v>0</v>
      </c>
    </row>
    <row r="110" spans="1:13" ht="14.1" customHeight="1">
      <c r="A110" s="462"/>
      <c r="B110" s="415">
        <v>39</v>
      </c>
      <c r="C110" s="477"/>
      <c r="D110" s="478"/>
      <c r="H110" s="462" t="s">
        <v>451</v>
      </c>
      <c r="I110" s="415">
        <v>37</v>
      </c>
      <c r="J110" s="477"/>
      <c r="K110" s="478"/>
    </row>
    <row r="111" spans="1:13" ht="14.1" customHeight="1">
      <c r="A111" s="464"/>
      <c r="B111" s="425">
        <v>45</v>
      </c>
      <c r="C111" s="422">
        <f>SUM(C109-C110)</f>
        <v>0</v>
      </c>
      <c r="D111" s="423">
        <f>SUM(D109-D110)</f>
        <v>0</v>
      </c>
      <c r="H111" s="464">
        <v>451</v>
      </c>
      <c r="I111" s="425">
        <v>38</v>
      </c>
      <c r="J111" s="422">
        <f>SUM(J109-J110)</f>
        <v>0</v>
      </c>
      <c r="K111" s="423">
        <f>SUM(K109-K110)</f>
        <v>0</v>
      </c>
    </row>
    <row r="112" spans="1:13" ht="14.1" customHeight="1">
      <c r="A112" s="466"/>
      <c r="B112" s="467"/>
      <c r="H112" s="426"/>
      <c r="I112" s="467"/>
      <c r="J112" s="410"/>
      <c r="K112" s="410"/>
    </row>
    <row r="113" spans="1:11" ht="14.1" customHeight="1">
      <c r="A113" s="411" t="s">
        <v>421</v>
      </c>
      <c r="B113" s="412" t="s">
        <v>2403</v>
      </c>
      <c r="C113" s="413">
        <f>SUM('HL KNIHA VYPOC'!G149)</f>
        <v>0</v>
      </c>
      <c r="D113" s="413">
        <f>SUM('HL KNIHA VYPOC'!K149)</f>
        <v>0</v>
      </c>
      <c r="H113" s="411" t="s">
        <v>452</v>
      </c>
      <c r="I113" s="412" t="s">
        <v>2403</v>
      </c>
      <c r="J113" s="413">
        <f>SUM('HL KNIHA VYPOC'!G241)</f>
        <v>0</v>
      </c>
      <c r="K113" s="413">
        <f>SUM('HL KNIHA VYPOC'!K241)</f>
        <v>0</v>
      </c>
    </row>
    <row r="114" spans="1:11" ht="14.1" customHeight="1">
      <c r="A114" s="462"/>
      <c r="B114" s="415">
        <v>39</v>
      </c>
      <c r="C114" s="477"/>
      <c r="D114" s="478"/>
      <c r="H114" s="462" t="s">
        <v>452</v>
      </c>
      <c r="I114" s="415">
        <v>37</v>
      </c>
      <c r="J114" s="477"/>
      <c r="K114" s="478"/>
    </row>
    <row r="115" spans="1:11" ht="14.1" customHeight="1">
      <c r="A115" s="464"/>
      <c r="B115" s="425">
        <v>41</v>
      </c>
      <c r="C115" s="422">
        <f>SUM(C113-C114)</f>
        <v>0</v>
      </c>
      <c r="D115" s="423">
        <f>SUM(D113-D114)</f>
        <v>0</v>
      </c>
      <c r="E115" s="667"/>
      <c r="F115" s="667"/>
      <c r="G115" s="667"/>
      <c r="H115" s="464">
        <v>459</v>
      </c>
      <c r="I115" s="425">
        <v>38</v>
      </c>
      <c r="J115" s="422">
        <f>SUM(J113-J114)</f>
        <v>0</v>
      </c>
      <c r="K115" s="423">
        <f>SUM(K113-K114)</f>
        <v>0</v>
      </c>
    </row>
    <row r="116" spans="1:11" ht="14.1" customHeight="1">
      <c r="A116" s="466"/>
      <c r="B116" s="467"/>
      <c r="E116" s="667"/>
      <c r="F116" s="667"/>
      <c r="G116" s="667"/>
      <c r="H116" s="426"/>
      <c r="I116" s="467"/>
      <c r="J116" s="410"/>
      <c r="K116" s="410"/>
    </row>
    <row r="117" spans="1:11" ht="14.1" customHeight="1">
      <c r="A117" s="411" t="s">
        <v>437</v>
      </c>
      <c r="B117" s="412" t="s">
        <v>2403</v>
      </c>
      <c r="C117" s="413">
        <f>SUM('HL KNIHA VYPOC'!G187)</f>
        <v>0</v>
      </c>
      <c r="D117" s="413">
        <f>SUM('HL KNIHA VYPOC'!K187)</f>
        <v>0</v>
      </c>
      <c r="H117" s="411" t="s">
        <v>453</v>
      </c>
      <c r="I117" s="412" t="s">
        <v>2403</v>
      </c>
      <c r="J117" s="413">
        <f>SUM('HL KNIHA VYPOC'!G244)</f>
        <v>0</v>
      </c>
      <c r="K117" s="413">
        <f>SUM('HL KNIHA VYPOC'!K244)</f>
        <v>0</v>
      </c>
    </row>
    <row r="118" spans="1:11" ht="14.1" customHeight="1">
      <c r="A118" s="462"/>
      <c r="B118" s="415">
        <v>39</v>
      </c>
      <c r="C118" s="477"/>
      <c r="D118" s="478"/>
      <c r="H118" s="462" t="s">
        <v>453</v>
      </c>
      <c r="I118" s="415">
        <v>47</v>
      </c>
      <c r="J118" s="477"/>
      <c r="K118" s="478"/>
    </row>
    <row r="119" spans="1:11" ht="14.1" customHeight="1">
      <c r="A119" s="464"/>
      <c r="B119" s="425">
        <v>41</v>
      </c>
      <c r="C119" s="422">
        <f>SUM(C117-C118)</f>
        <v>0</v>
      </c>
      <c r="D119" s="423">
        <f>SUM(D117-D118)</f>
        <v>0</v>
      </c>
      <c r="H119" s="464">
        <v>461</v>
      </c>
      <c r="I119" s="425">
        <v>48</v>
      </c>
      <c r="J119" s="422">
        <f>SUM(J117-J118)</f>
        <v>0</v>
      </c>
      <c r="K119" s="423">
        <f>SUM(K117-K118)</f>
        <v>0</v>
      </c>
    </row>
    <row r="120" spans="1:11" ht="14.1" customHeight="1">
      <c r="A120" s="466"/>
      <c r="B120" s="467"/>
      <c r="H120" s="426"/>
      <c r="I120" s="467"/>
      <c r="J120" s="410"/>
      <c r="K120" s="410"/>
    </row>
    <row r="121" spans="1:11" ht="14.1" customHeight="1">
      <c r="A121" s="411" t="s">
        <v>446</v>
      </c>
      <c r="B121" s="412" t="s">
        <v>2403</v>
      </c>
      <c r="C121" s="413">
        <f>SUM('HL KNIHA VYPOC'!G199)</f>
        <v>0</v>
      </c>
      <c r="D121" s="413">
        <f>SUM('HL KNIHA VYPOC'!K199)</f>
        <v>0</v>
      </c>
      <c r="H121" s="411" t="s">
        <v>454</v>
      </c>
      <c r="I121" s="412" t="s">
        <v>2403</v>
      </c>
      <c r="J121" s="413">
        <f>SUM('HL KNIHA VYPOC'!G247)</f>
        <v>0</v>
      </c>
      <c r="K121" s="413">
        <f>SUM('HL KNIHA VYPOC'!K247)</f>
        <v>0</v>
      </c>
    </row>
    <row r="122" spans="1:11" ht="14.1" customHeight="1">
      <c r="A122" s="462">
        <v>383</v>
      </c>
      <c r="B122" s="415">
        <v>39</v>
      </c>
      <c r="C122" s="477"/>
      <c r="D122" s="478"/>
      <c r="H122" s="462" t="s">
        <v>454</v>
      </c>
      <c r="I122" s="415">
        <v>39</v>
      </c>
      <c r="J122" s="477"/>
      <c r="K122" s="478"/>
    </row>
    <row r="123" spans="1:11" ht="14.1" customHeight="1">
      <c r="A123" s="464">
        <v>383</v>
      </c>
      <c r="B123" s="425">
        <v>44</v>
      </c>
      <c r="C123" s="422">
        <f>SUM(C121-C122)</f>
        <v>0</v>
      </c>
      <c r="D123" s="423">
        <f>SUM(D121-D122)</f>
        <v>0</v>
      </c>
      <c r="H123" s="464" t="s">
        <v>454</v>
      </c>
      <c r="I123" s="425">
        <v>44</v>
      </c>
      <c r="J123" s="422">
        <f>SUM(J121-J122)</f>
        <v>0</v>
      </c>
      <c r="K123" s="423">
        <f>SUM(K121-K122)</f>
        <v>0</v>
      </c>
    </row>
    <row r="124" spans="1:11" ht="14.1" customHeight="1">
      <c r="A124" s="466"/>
      <c r="B124" s="467"/>
      <c r="H124" s="426"/>
      <c r="I124" s="467"/>
      <c r="J124" s="410"/>
      <c r="K124" s="410"/>
    </row>
    <row r="125" spans="1:11" ht="14.1" customHeight="1">
      <c r="A125" s="411" t="s">
        <v>447</v>
      </c>
      <c r="B125" s="412" t="s">
        <v>2403</v>
      </c>
      <c r="C125" s="413">
        <f>SUM('HL KNIHA VYPOC'!G200)</f>
        <v>0</v>
      </c>
      <c r="D125" s="413">
        <f>SUM('HL KNIHA VYPOC'!K200)</f>
        <v>0</v>
      </c>
      <c r="H125" s="411" t="s">
        <v>455</v>
      </c>
      <c r="I125" s="412" t="s">
        <v>2403</v>
      </c>
      <c r="J125" s="413">
        <f>SUM('HL KNIHA VYPOC'!G249)</f>
        <v>0</v>
      </c>
      <c r="K125" s="413">
        <f>SUM('HL KNIHA VYPOC'!K249)</f>
        <v>0</v>
      </c>
    </row>
    <row r="126" spans="1:11" ht="14.1" customHeight="1">
      <c r="A126" s="462">
        <v>384</v>
      </c>
      <c r="B126" s="415">
        <v>39</v>
      </c>
      <c r="C126" s="477"/>
      <c r="D126" s="478"/>
      <c r="H126" s="462" t="s">
        <v>455</v>
      </c>
      <c r="I126" s="415">
        <v>39</v>
      </c>
      <c r="J126" s="477"/>
      <c r="K126" s="478"/>
    </row>
    <row r="127" spans="1:11" ht="14.1" customHeight="1">
      <c r="A127" s="464">
        <v>384</v>
      </c>
      <c r="B127" s="425">
        <v>44</v>
      </c>
      <c r="C127" s="422">
        <f>SUM(C125-C126)</f>
        <v>0</v>
      </c>
      <c r="D127" s="423">
        <f>SUM(D125-D126)</f>
        <v>0</v>
      </c>
      <c r="H127" s="464">
        <v>473</v>
      </c>
      <c r="I127" s="425">
        <v>45</v>
      </c>
      <c r="J127" s="422">
        <f>SUM(J125-J126)</f>
        <v>0</v>
      </c>
      <c r="K127" s="423">
        <f>SUM(K125-K126)</f>
        <v>0</v>
      </c>
    </row>
    <row r="128" spans="1:11" ht="14.1" customHeight="1">
      <c r="A128" s="6"/>
      <c r="B128" s="6"/>
      <c r="C128" s="6"/>
      <c r="D128" s="6"/>
      <c r="H128" s="426"/>
      <c r="I128" s="467"/>
      <c r="J128" s="410"/>
      <c r="K128" s="410"/>
    </row>
    <row r="129" spans="1:11" ht="14.1" customHeight="1">
      <c r="A129" s="497"/>
      <c r="B129" s="493"/>
      <c r="C129" s="436"/>
      <c r="D129" s="436"/>
      <c r="H129" s="411" t="s">
        <v>456</v>
      </c>
      <c r="I129" s="412" t="s">
        <v>2403</v>
      </c>
      <c r="J129" s="413">
        <f>SUM('HL KNIHA VYPOC'!G250)</f>
        <v>0</v>
      </c>
      <c r="K129" s="413">
        <f>SUM('HL KNIHA VYPOC'!K250)</f>
        <v>0</v>
      </c>
    </row>
    <row r="130" spans="1:11" ht="14.1" customHeight="1">
      <c r="A130" s="497"/>
      <c r="B130" s="493"/>
      <c r="C130" s="436"/>
      <c r="D130" s="436"/>
      <c r="H130" s="462" t="s">
        <v>456</v>
      </c>
      <c r="I130" s="415">
        <v>39</v>
      </c>
      <c r="J130" s="477"/>
      <c r="K130" s="478"/>
    </row>
    <row r="131" spans="1:11" ht="14.1" customHeight="1">
      <c r="A131" s="497"/>
      <c r="B131" s="493"/>
      <c r="C131" s="436"/>
      <c r="D131" s="436"/>
      <c r="H131" s="464">
        <v>474</v>
      </c>
      <c r="I131" s="425">
        <v>44</v>
      </c>
      <c r="J131" s="422">
        <f>SUM(J129-J130)</f>
        <v>0</v>
      </c>
      <c r="K131" s="423">
        <f>SUM(K129-K130)</f>
        <v>0</v>
      </c>
    </row>
    <row r="132" spans="1:11" ht="14.1" customHeight="1">
      <c r="A132" s="497"/>
      <c r="B132" s="493"/>
      <c r="C132" s="498"/>
      <c r="D132" s="498"/>
      <c r="H132" s="426"/>
      <c r="I132" s="467"/>
      <c r="J132" s="410"/>
      <c r="K132" s="410"/>
    </row>
    <row r="133" spans="1:11" ht="14.1" customHeight="1">
      <c r="A133" s="497"/>
      <c r="B133" s="493"/>
      <c r="C133" s="499"/>
      <c r="D133" s="499"/>
      <c r="H133" s="411" t="s">
        <v>457</v>
      </c>
      <c r="I133" s="412" t="s">
        <v>2403</v>
      </c>
      <c r="J133" s="413">
        <f>SUM('HL KNIHA VYPOC'!G251)</f>
        <v>0</v>
      </c>
      <c r="K133" s="413">
        <f>SUM('HL KNIHA VYPOC'!K251)</f>
        <v>0</v>
      </c>
    </row>
    <row r="134" spans="1:11" ht="14.1" customHeight="1">
      <c r="A134" s="497"/>
      <c r="B134" s="493"/>
      <c r="C134" s="436"/>
      <c r="D134" s="436"/>
      <c r="H134" s="462" t="s">
        <v>457</v>
      </c>
      <c r="I134" s="415">
        <v>39</v>
      </c>
      <c r="J134" s="477"/>
      <c r="K134" s="478"/>
    </row>
    <row r="135" spans="1:11" ht="14.1" customHeight="1">
      <c r="A135" s="497"/>
      <c r="B135" s="493"/>
      <c r="C135" s="436"/>
      <c r="D135" s="436"/>
      <c r="H135" s="464" t="s">
        <v>457</v>
      </c>
      <c r="I135" s="425">
        <v>41</v>
      </c>
      <c r="J135" s="422">
        <f>SUM(J133-J134)</f>
        <v>0</v>
      </c>
      <c r="K135" s="423">
        <f>SUM(K133-K134)</f>
        <v>0</v>
      </c>
    </row>
    <row r="136" spans="1:11" ht="14.1" customHeight="1">
      <c r="A136" s="466"/>
      <c r="B136" s="467"/>
      <c r="H136" s="426"/>
      <c r="I136" s="467"/>
      <c r="J136" s="410"/>
      <c r="K136" s="410"/>
    </row>
    <row r="137" spans="1:11" ht="14.1" customHeight="1">
      <c r="H137" s="411" t="s">
        <v>458</v>
      </c>
      <c r="I137" s="412" t="s">
        <v>2403</v>
      </c>
      <c r="J137" s="413">
        <f>SUM('HL KNIHA VYPOC'!G252)</f>
        <v>0</v>
      </c>
      <c r="K137" s="413">
        <f>SUM('HL KNIHA VYPOC'!K252)</f>
        <v>0</v>
      </c>
    </row>
    <row r="138" spans="1:11" ht="14.1" customHeight="1">
      <c r="H138" s="462" t="s">
        <v>458</v>
      </c>
      <c r="I138" s="415">
        <v>39</v>
      </c>
      <c r="J138" s="477"/>
      <c r="K138" s="478"/>
    </row>
    <row r="139" spans="1:11" ht="14.1" customHeight="1">
      <c r="H139" s="464" t="s">
        <v>458</v>
      </c>
      <c r="I139" s="425">
        <v>41</v>
      </c>
      <c r="J139" s="422">
        <f>SUM(J137-J138)</f>
        <v>0</v>
      </c>
      <c r="K139" s="423">
        <f>SUM(K137-K138)</f>
        <v>0</v>
      </c>
    </row>
    <row r="140" spans="1:11" ht="14.1" customHeight="1">
      <c r="H140" s="426"/>
      <c r="I140" s="467"/>
      <c r="J140" s="410"/>
      <c r="K140" s="410"/>
    </row>
    <row r="141" spans="1:11" ht="14.1" customHeight="1">
      <c r="H141" s="411" t="s">
        <v>459</v>
      </c>
      <c r="I141" s="412" t="s">
        <v>2403</v>
      </c>
      <c r="J141" s="413">
        <f>SUM('HL KNIHA VYPOC'!G253)</f>
        <v>0</v>
      </c>
      <c r="K141" s="413">
        <f>SUM('HL KNIHA VYPOC'!K253)</f>
        <v>0</v>
      </c>
    </row>
    <row r="142" spans="1:11" ht="14.1" customHeight="1">
      <c r="H142" s="414"/>
      <c r="I142" s="415">
        <v>39</v>
      </c>
      <c r="J142" s="477"/>
      <c r="K142" s="478"/>
    </row>
    <row r="143" spans="1:11" ht="14.1" customHeight="1">
      <c r="H143" s="428"/>
      <c r="I143" s="429">
        <v>41</v>
      </c>
      <c r="J143" s="473"/>
      <c r="K143" s="474"/>
    </row>
    <row r="144" spans="1:11" ht="14.1" customHeight="1">
      <c r="H144" s="424"/>
      <c r="I144" s="425">
        <v>44</v>
      </c>
      <c r="J144" s="422">
        <f>SUM(J141-J142-J143)</f>
        <v>0</v>
      </c>
      <c r="K144" s="423">
        <f>SUM(K141-K142-K143)</f>
        <v>0</v>
      </c>
    </row>
    <row r="145" spans="1:11" ht="14.1" customHeight="1">
      <c r="H145" s="426"/>
      <c r="I145" s="467"/>
      <c r="J145" s="410"/>
      <c r="K145" s="410"/>
    </row>
    <row r="146" spans="1:11" ht="14.1" customHeight="1">
      <c r="H146" s="411" t="s">
        <v>460</v>
      </c>
      <c r="I146" s="412" t="s">
        <v>2403</v>
      </c>
      <c r="J146" s="413">
        <f>SUM('HL KNIHA VYPOC'!G254)</f>
        <v>0</v>
      </c>
      <c r="K146" s="413">
        <f>SUM('HL KNIHA VYPOC'!K254)</f>
        <v>0</v>
      </c>
    </row>
    <row r="147" spans="1:11" ht="14.1" customHeight="1">
      <c r="H147" s="414"/>
      <c r="I147" s="415">
        <v>39</v>
      </c>
      <c r="J147" s="477"/>
      <c r="K147" s="478"/>
    </row>
    <row r="148" spans="1:11" ht="14.1" customHeight="1">
      <c r="A148" s="6"/>
      <c r="B148" s="667"/>
      <c r="C148" s="667"/>
      <c r="D148" s="667"/>
      <c r="H148" s="428"/>
      <c r="I148" s="429">
        <v>41</v>
      </c>
      <c r="J148" s="473"/>
      <c r="K148" s="474"/>
    </row>
    <row r="149" spans="1:11" ht="14.1" customHeight="1">
      <c r="A149" s="6"/>
      <c r="B149" s="6"/>
      <c r="C149" s="6"/>
      <c r="D149" s="6"/>
      <c r="H149" s="428"/>
      <c r="I149" s="429">
        <v>42</v>
      </c>
      <c r="J149" s="473"/>
      <c r="K149" s="474"/>
    </row>
    <row r="150" spans="1:11" ht="14.1" customHeight="1">
      <c r="A150" s="6"/>
      <c r="B150" s="6"/>
      <c r="C150" s="6"/>
      <c r="D150" s="6"/>
      <c r="H150" s="424"/>
      <c r="I150" s="425">
        <v>44</v>
      </c>
      <c r="J150" s="422">
        <f>SUM(J146-J147-J148-J149)</f>
        <v>0</v>
      </c>
      <c r="K150" s="423">
        <f>SUM(K146-K147-K148-K149)</f>
        <v>0</v>
      </c>
    </row>
    <row r="151" spans="1:11" ht="14.1" customHeight="1">
      <c r="A151" s="6"/>
      <c r="B151" s="6"/>
      <c r="C151" s="6"/>
      <c r="D151" s="6"/>
    </row>
    <row r="152" spans="1:11" ht="14.1" customHeight="1">
      <c r="A152" s="6"/>
      <c r="B152" s="6"/>
      <c r="C152" s="6"/>
      <c r="D152" s="6"/>
    </row>
    <row r="153" spans="1:11" ht="14.1" customHeight="1">
      <c r="A153" s="1020" t="s">
        <v>2380</v>
      </c>
      <c r="B153" s="1020"/>
      <c r="C153" s="1020"/>
      <c r="D153" s="1020"/>
      <c r="E153" s="1020"/>
      <c r="F153" s="1020"/>
      <c r="G153" s="1020"/>
      <c r="H153" s="1020"/>
      <c r="I153" s="1020"/>
      <c r="J153" s="1020"/>
      <c r="K153" s="1020"/>
    </row>
    <row r="154" spans="1:11" ht="14.1" customHeight="1">
      <c r="A154" s="6"/>
      <c r="B154" s="6"/>
      <c r="C154" s="6"/>
      <c r="D154" s="6"/>
      <c r="H154" s="667"/>
      <c r="I154" s="667"/>
      <c r="J154" s="667"/>
      <c r="K154" s="667"/>
    </row>
    <row r="155" spans="1:11" ht="14.1" customHeight="1">
      <c r="A155" s="461" t="s">
        <v>462</v>
      </c>
      <c r="B155" s="482" t="s">
        <v>2403</v>
      </c>
      <c r="C155" s="470">
        <f>SUM('HL KNIHA VYPOC'!G269)</f>
        <v>0</v>
      </c>
      <c r="D155" s="470">
        <f>SUM('HL KNIHA VYPOC'!K269)</f>
        <v>0</v>
      </c>
      <c r="H155" s="497"/>
      <c r="I155" s="493"/>
      <c r="J155" s="509"/>
      <c r="K155" s="509"/>
    </row>
    <row r="156" spans="1:11" ht="14.1" customHeight="1">
      <c r="A156" s="462" t="s">
        <v>462</v>
      </c>
      <c r="B156" s="463">
        <v>9</v>
      </c>
      <c r="C156" s="418">
        <f>SUM(C155-C157)</f>
        <v>0</v>
      </c>
      <c r="D156" s="419">
        <f>SUM(D155-D157)</f>
        <v>0</v>
      </c>
      <c r="H156" s="497"/>
      <c r="I156" s="493"/>
      <c r="J156" s="499"/>
      <c r="K156" s="499"/>
    </row>
    <row r="157" spans="1:11" ht="14.1" customHeight="1">
      <c r="A157" s="464" t="s">
        <v>462</v>
      </c>
      <c r="B157" s="465">
        <v>10</v>
      </c>
      <c r="C157" s="475"/>
      <c r="D157" s="476"/>
      <c r="H157" s="497"/>
      <c r="I157" s="493"/>
      <c r="J157" s="436"/>
      <c r="K157" s="436"/>
    </row>
    <row r="158" spans="1:11" ht="14.1" customHeight="1">
      <c r="A158" s="472"/>
      <c r="B158" s="469"/>
      <c r="C158" s="430"/>
      <c r="D158" s="430"/>
      <c r="H158" s="497"/>
      <c r="I158" s="493"/>
      <c r="J158" s="436"/>
      <c r="K158" s="436"/>
    </row>
    <row r="159" spans="1:11" ht="14.1" customHeight="1">
      <c r="H159" s="510"/>
      <c r="I159" s="511"/>
      <c r="J159" s="436"/>
      <c r="K159" s="436"/>
    </row>
    <row r="160" spans="1:11" ht="14.1" customHeight="1">
      <c r="A160" s="497"/>
      <c r="B160" s="493"/>
      <c r="C160" s="509"/>
      <c r="D160" s="509"/>
      <c r="H160" s="497"/>
      <c r="I160" s="493"/>
      <c r="J160" s="509"/>
      <c r="K160" s="509"/>
    </row>
    <row r="161" spans="1:11" ht="14.1" customHeight="1">
      <c r="A161" s="497"/>
      <c r="B161" s="493"/>
      <c r="C161" s="499"/>
      <c r="D161" s="499"/>
      <c r="G161" s="7"/>
      <c r="H161" s="497"/>
      <c r="I161" s="493"/>
      <c r="J161" s="499"/>
      <c r="K161" s="499"/>
    </row>
    <row r="162" spans="1:11" ht="14.1" customHeight="1">
      <c r="A162" s="497"/>
      <c r="B162" s="493"/>
      <c r="C162" s="436"/>
      <c r="D162" s="436"/>
      <c r="G162" s="7"/>
      <c r="H162" s="497"/>
      <c r="I162" s="493"/>
      <c r="J162" s="436"/>
      <c r="K162" s="436"/>
    </row>
    <row r="163" spans="1:11" ht="14.1" customHeight="1">
      <c r="A163" s="497"/>
      <c r="B163" s="493"/>
      <c r="C163" s="436"/>
      <c r="D163" s="436"/>
      <c r="G163" s="7"/>
      <c r="H163" s="497"/>
      <c r="I163" s="493"/>
      <c r="J163" s="436"/>
      <c r="K163" s="436"/>
    </row>
    <row r="164" spans="1:11" ht="14.1" customHeight="1">
      <c r="A164" s="510"/>
      <c r="B164" s="511"/>
      <c r="C164" s="436"/>
      <c r="D164" s="436"/>
      <c r="G164" s="7"/>
      <c r="H164" s="510"/>
      <c r="I164" s="511"/>
      <c r="J164" s="436"/>
      <c r="K164" s="436"/>
    </row>
    <row r="165" spans="1:11" ht="14.1" customHeight="1">
      <c r="G165" s="7"/>
      <c r="H165" s="497"/>
      <c r="I165" s="493"/>
      <c r="J165" s="509"/>
      <c r="K165" s="509"/>
    </row>
    <row r="166" spans="1:11" ht="14.1" customHeight="1">
      <c r="G166" s="7"/>
      <c r="H166" s="497"/>
      <c r="I166" s="493"/>
      <c r="J166" s="499"/>
      <c r="K166" s="499"/>
    </row>
    <row r="167" spans="1:11" ht="14.1" customHeight="1">
      <c r="G167" s="7"/>
    </row>
    <row r="168" spans="1:11" ht="14.1" customHeight="1">
      <c r="G168" s="7"/>
    </row>
    <row r="169" spans="1:11" ht="14.1" customHeight="1">
      <c r="G169" s="7"/>
    </row>
    <row r="170" spans="1:11" ht="14.1" customHeight="1">
      <c r="G170" s="7"/>
    </row>
    <row r="171" spans="1:11" ht="14.1" customHeight="1">
      <c r="G171" s="7"/>
    </row>
    <row r="172" spans="1:11" ht="14.1" customHeight="1">
      <c r="G172" s="7"/>
    </row>
    <row r="173" spans="1:11" ht="14.1" customHeight="1">
      <c r="G173" s="7"/>
    </row>
    <row r="174" spans="1:11" ht="14.1" customHeight="1">
      <c r="G174" s="7"/>
    </row>
    <row r="175" spans="1:11" ht="14.1" customHeight="1">
      <c r="G175" s="7"/>
    </row>
    <row r="176" spans="1:11" ht="14.1" customHeight="1">
      <c r="G176" s="7"/>
    </row>
    <row r="177" spans="5:13" ht="14.1" customHeight="1">
      <c r="G177" s="7"/>
    </row>
    <row r="178" spans="5:13" ht="14.1" customHeight="1">
      <c r="G178" s="7"/>
    </row>
    <row r="179" spans="5:13" ht="14.1" customHeight="1">
      <c r="E179" s="667"/>
      <c r="F179" s="667"/>
      <c r="G179" s="667"/>
    </row>
    <row r="180" spans="5:13" ht="14.1" customHeight="1">
      <c r="G180" s="7"/>
    </row>
    <row r="181" spans="5:13" ht="14.1" customHeight="1">
      <c r="G181" s="7"/>
      <c r="L181" s="499">
        <f>SUM(L180-L182)</f>
        <v>0</v>
      </c>
      <c r="M181" s="499">
        <f>SUM(M180-M182)</f>
        <v>0</v>
      </c>
    </row>
    <row r="182" spans="5:13" ht="14.1" customHeight="1">
      <c r="G182" s="7"/>
    </row>
    <row r="183" spans="5:13" ht="14.1" customHeight="1">
      <c r="G183" s="7"/>
    </row>
    <row r="184" spans="5:13" ht="14.1" customHeight="1">
      <c r="G184" s="7"/>
    </row>
    <row r="185" spans="5:13" ht="14.1" customHeight="1">
      <c r="G185" s="7"/>
    </row>
    <row r="186" spans="5:13" ht="14.1" customHeight="1">
      <c r="G186" s="7"/>
    </row>
    <row r="187" spans="5:13" ht="14.1" customHeight="1">
      <c r="G187" s="7"/>
    </row>
    <row r="188" spans="5:13" ht="14.1" customHeight="1">
      <c r="G188" s="7"/>
    </row>
    <row r="189" spans="5:13" ht="14.1" customHeight="1">
      <c r="G189" s="7"/>
    </row>
    <row r="190" spans="5:13" ht="14.1" customHeight="1">
      <c r="G190" s="7"/>
    </row>
    <row r="191" spans="5:13" ht="14.1" customHeight="1">
      <c r="G191" s="7"/>
    </row>
    <row r="192" spans="5:13" ht="14.1" customHeight="1">
      <c r="G192" s="7"/>
    </row>
    <row r="193" spans="7:7" ht="14.1" customHeight="1">
      <c r="G193" s="7"/>
    </row>
    <row r="194" spans="7:7" ht="14.1" customHeight="1">
      <c r="G194" s="7"/>
    </row>
    <row r="195" spans="7:7" ht="14.1" customHeight="1">
      <c r="G195" s="7"/>
    </row>
    <row r="196" spans="7:7" ht="14.1" customHeight="1">
      <c r="G196" s="7"/>
    </row>
    <row r="197" spans="7:7" ht="14.1" customHeight="1">
      <c r="G197" s="7"/>
    </row>
    <row r="198" spans="7:7" ht="14.1" customHeight="1">
      <c r="G198" s="7"/>
    </row>
    <row r="199" spans="7:7" ht="14.1" customHeight="1">
      <c r="G199" s="7"/>
    </row>
    <row r="200" spans="7:7" ht="14.1" customHeight="1">
      <c r="G200" s="7"/>
    </row>
    <row r="201" spans="7:7" ht="14.1" customHeight="1">
      <c r="G201" s="7"/>
    </row>
    <row r="202" spans="7:7" ht="14.1" customHeight="1">
      <c r="G202" s="7"/>
    </row>
    <row r="203" spans="7:7" ht="14.1" customHeight="1">
      <c r="G203" s="7"/>
    </row>
    <row r="204" spans="7:7" ht="14.1" customHeight="1">
      <c r="G204" s="7"/>
    </row>
    <row r="205" spans="7:7" ht="14.1" customHeight="1">
      <c r="G205" s="7"/>
    </row>
    <row r="206" spans="7:7" ht="14.1" customHeight="1">
      <c r="G206" s="7"/>
    </row>
    <row r="207" spans="7:7" ht="14.1" customHeight="1">
      <c r="G207" s="7"/>
    </row>
    <row r="208" spans="7:7" ht="14.1" customHeight="1">
      <c r="G208" s="7"/>
    </row>
    <row r="209" spans="7:7" ht="14.1" customHeight="1">
      <c r="G209" s="7"/>
    </row>
    <row r="210" spans="7:7" ht="14.1" customHeight="1">
      <c r="G210" s="7"/>
    </row>
    <row r="211" spans="7:7" ht="14.1" customHeight="1">
      <c r="G211" s="7"/>
    </row>
    <row r="212" spans="7:7" ht="14.1" customHeight="1">
      <c r="G212" s="7"/>
    </row>
    <row r="213" spans="7:7" ht="14.1" customHeight="1">
      <c r="G213" s="7"/>
    </row>
    <row r="214" spans="7:7" ht="14.1" customHeight="1">
      <c r="G214" s="7"/>
    </row>
    <row r="215" spans="7:7" ht="14.1" customHeight="1">
      <c r="G215" s="7"/>
    </row>
    <row r="216" spans="7:7" ht="14.1" customHeight="1">
      <c r="G216" s="7"/>
    </row>
    <row r="255" spans="5:6" ht="14.1" customHeight="1">
      <c r="E255" s="267"/>
      <c r="F255" s="267"/>
    </row>
    <row r="256" spans="5:6" ht="14.1" customHeight="1">
      <c r="E256" s="267"/>
      <c r="F256" s="267"/>
    </row>
    <row r="257" spans="5:6" ht="14.1" customHeight="1">
      <c r="E257" s="267"/>
      <c r="F257" s="267"/>
    </row>
    <row r="258" spans="5:6" ht="14.1" customHeight="1">
      <c r="E258" s="267"/>
      <c r="F258" s="267"/>
    </row>
    <row r="259" spans="5:6" ht="14.1" customHeight="1">
      <c r="E259" s="18"/>
      <c r="F259" s="18"/>
    </row>
    <row r="260" spans="5:6" ht="14.1" customHeight="1">
      <c r="E260" s="18"/>
      <c r="F260" s="18"/>
    </row>
    <row r="261" spans="5:6" ht="14.1" customHeight="1">
      <c r="E261" s="436"/>
      <c r="F261" s="436"/>
    </row>
    <row r="262" spans="5:6" ht="14.1" customHeight="1">
      <c r="E262" s="18"/>
      <c r="F262" s="18"/>
    </row>
    <row r="263" spans="5:6" ht="14.1" customHeight="1">
      <c r="E263" s="18"/>
      <c r="F263" s="18"/>
    </row>
    <row r="264" spans="5:6" ht="14.1" customHeight="1">
      <c r="E264" s="18"/>
      <c r="F264" s="18"/>
    </row>
    <row r="265" spans="5:6" ht="14.1" customHeight="1">
      <c r="E265" s="18"/>
      <c r="F265" s="18"/>
    </row>
    <row r="266" spans="5:6" ht="14.1" customHeight="1">
      <c r="E266" s="18"/>
      <c r="F266" s="18"/>
    </row>
    <row r="267" spans="5:6" ht="14.1" customHeight="1">
      <c r="E267" s="18"/>
      <c r="F267" s="18"/>
    </row>
    <row r="268" spans="5:6" ht="14.1" customHeight="1">
      <c r="E268" s="18"/>
      <c r="F268" s="18"/>
    </row>
    <row r="269" spans="5:6" ht="14.1" customHeight="1">
      <c r="E269" s="18"/>
      <c r="F269" s="18"/>
    </row>
    <row r="270" spans="5:6" ht="14.1" customHeight="1">
      <c r="E270" s="18"/>
      <c r="F270" s="18"/>
    </row>
    <row r="271" spans="5:6" ht="14.1" customHeight="1">
      <c r="E271" s="18"/>
      <c r="F271" s="18"/>
    </row>
    <row r="272" spans="5:6" ht="14.1" customHeight="1">
      <c r="E272" s="18"/>
      <c r="F272" s="18"/>
    </row>
    <row r="273" spans="5:6" ht="14.1" customHeight="1">
      <c r="E273" s="18"/>
      <c r="F273" s="18"/>
    </row>
    <row r="274" spans="5:6" ht="14.1" customHeight="1">
      <c r="E274" s="18"/>
      <c r="F274" s="18"/>
    </row>
    <row r="275" spans="5:6" ht="14.1" customHeight="1">
      <c r="E275" s="18"/>
      <c r="F275" s="18"/>
    </row>
    <row r="276" spans="5:6" ht="14.1" customHeight="1">
      <c r="E276" s="18"/>
      <c r="F276" s="18"/>
    </row>
    <row r="277" spans="5:6" ht="14.1" customHeight="1">
      <c r="E277" s="18"/>
      <c r="F277" s="18"/>
    </row>
    <row r="278" spans="5:6" ht="14.1" customHeight="1">
      <c r="E278" s="18"/>
      <c r="F278" s="18"/>
    </row>
    <row r="279" spans="5:6" ht="14.1" customHeight="1">
      <c r="E279" s="436"/>
      <c r="F279" s="436"/>
    </row>
    <row r="280" spans="5:6" ht="14.1" customHeight="1">
      <c r="E280" s="18"/>
      <c r="F280" s="18"/>
    </row>
    <row r="281" spans="5:6" ht="14.1" customHeight="1">
      <c r="E281" s="18"/>
      <c r="F281" s="18"/>
    </row>
    <row r="282" spans="5:6" ht="14.1" customHeight="1">
      <c r="E282" s="18"/>
      <c r="F282" s="18"/>
    </row>
    <row r="283" spans="5:6" ht="14.1" customHeight="1">
      <c r="E283" s="18"/>
      <c r="F283" s="18"/>
    </row>
    <row r="284" spans="5:6" ht="14.1" customHeight="1">
      <c r="E284" s="18"/>
      <c r="F284" s="18"/>
    </row>
    <row r="285" spans="5:6" ht="14.1" customHeight="1">
      <c r="E285" s="18"/>
      <c r="F285" s="18"/>
    </row>
    <row r="286" spans="5:6" ht="14.1" customHeight="1">
      <c r="E286" s="18"/>
      <c r="F286" s="18"/>
    </row>
    <row r="287" spans="5:6" ht="14.1" customHeight="1">
      <c r="E287" s="18"/>
      <c r="F287" s="18"/>
    </row>
    <row r="288" spans="5:6" ht="14.1" customHeight="1">
      <c r="E288" s="18"/>
      <c r="F288" s="18"/>
    </row>
    <row r="289" spans="1:6" ht="14.1" customHeight="1">
      <c r="E289" s="18"/>
      <c r="F289" s="18"/>
    </row>
    <row r="290" spans="1:6" ht="14.1" customHeight="1">
      <c r="E290" s="18"/>
      <c r="F290" s="18"/>
    </row>
    <row r="291" spans="1:6" ht="14.1" customHeight="1">
      <c r="E291" s="18"/>
      <c r="F291" s="18"/>
    </row>
    <row r="292" spans="1:6" ht="14.1" customHeight="1">
      <c r="E292" s="18"/>
      <c r="F292" s="18"/>
    </row>
    <row r="293" spans="1:6" ht="14.1" customHeight="1">
      <c r="E293" s="18"/>
      <c r="F293" s="18"/>
    </row>
    <row r="294" spans="1:6" ht="14.1" customHeight="1">
      <c r="E294" s="18"/>
      <c r="F294" s="18"/>
    </row>
    <row r="295" spans="1:6" ht="14.1" customHeight="1">
      <c r="E295" s="18"/>
      <c r="F295" s="18"/>
    </row>
    <row r="296" spans="1:6" ht="14.1" customHeight="1">
      <c r="E296" s="18"/>
      <c r="F296" s="18"/>
    </row>
    <row r="297" spans="1:6" ht="14.1" customHeight="1">
      <c r="E297" s="18"/>
      <c r="F297" s="18"/>
    </row>
    <row r="298" spans="1:6" ht="14.1" customHeight="1">
      <c r="E298" s="18"/>
      <c r="F298" s="18"/>
    </row>
    <row r="299" spans="1:6" ht="14.1" customHeight="1">
      <c r="A299" s="466"/>
      <c r="B299" s="467"/>
      <c r="E299" s="436"/>
      <c r="F299" s="436"/>
    </row>
    <row r="300" spans="1:6" ht="14.1" customHeight="1">
      <c r="E300" s="18"/>
      <c r="F300" s="18"/>
    </row>
    <row r="301" spans="1:6" ht="14.1" customHeight="1">
      <c r="E301" s="18"/>
      <c r="F301" s="18"/>
    </row>
    <row r="302" spans="1:6" ht="14.1" customHeight="1">
      <c r="E302" s="18"/>
      <c r="F302" s="18"/>
    </row>
    <row r="303" spans="1:6" ht="14.1" customHeight="1">
      <c r="E303" s="18"/>
      <c r="F303" s="18"/>
    </row>
    <row r="304" spans="1:6" ht="14.1" customHeight="1">
      <c r="E304" s="18"/>
      <c r="F304" s="18"/>
    </row>
    <row r="305" spans="5:6" ht="14.1" customHeight="1">
      <c r="E305" s="18"/>
      <c r="F305" s="18"/>
    </row>
    <row r="306" spans="5:6" ht="14.1" customHeight="1">
      <c r="E306" s="18"/>
      <c r="F306" s="18"/>
    </row>
    <row r="307" spans="5:6" ht="14.1" customHeight="1">
      <c r="E307" s="18"/>
      <c r="F307" s="18"/>
    </row>
    <row r="308" spans="5:6" ht="14.1" customHeight="1">
      <c r="E308" s="18"/>
      <c r="F308" s="18"/>
    </row>
    <row r="309" spans="5:6" ht="14.1" customHeight="1">
      <c r="E309" s="18"/>
      <c r="F309" s="18"/>
    </row>
    <row r="310" spans="5:6" ht="14.1" customHeight="1">
      <c r="E310" s="7"/>
      <c r="F310" s="7"/>
    </row>
    <row r="311" spans="5:6" ht="14.1" customHeight="1">
      <c r="E311" s="7"/>
      <c r="F311" s="7"/>
    </row>
    <row r="312" spans="5:6" ht="14.1" customHeight="1">
      <c r="E312" s="7"/>
      <c r="F312" s="7"/>
    </row>
    <row r="313" spans="5:6" ht="14.1" customHeight="1">
      <c r="E313" s="7"/>
      <c r="F313" s="7"/>
    </row>
    <row r="314" spans="5:6" ht="14.1" customHeight="1">
      <c r="E314" s="7"/>
      <c r="F314" s="7"/>
    </row>
  </sheetData>
  <sheetProtection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</sheetPr>
  <dimension ref="A1:T209"/>
  <sheetViews>
    <sheetView showGridLines="0" showZeros="0" workbookViewId="0">
      <selection activeCell="X34" sqref="X34"/>
    </sheetView>
  </sheetViews>
  <sheetFormatPr defaultRowHeight="11.25"/>
  <cols>
    <col min="1" max="1" width="51.140625" style="85" customWidth="1"/>
    <col min="2" max="2" width="2.7109375" style="508" customWidth="1"/>
    <col min="3" max="4" width="9.140625" style="85" bestFit="1" customWidth="1"/>
    <col min="5" max="5" width="8.28515625" style="85" bestFit="1" customWidth="1"/>
    <col min="6" max="6" width="1.42578125" style="85" customWidth="1"/>
    <col min="7" max="7" width="8.28515625" style="85" bestFit="1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3" width="9.5703125" style="85" bestFit="1" customWidth="1"/>
    <col min="14" max="14" width="8.7109375" style="85" bestFit="1" customWidth="1"/>
    <col min="15" max="15" width="1" style="85" customWidth="1"/>
    <col min="16" max="16" width="13.7109375" style="85" customWidth="1"/>
    <col min="17" max="16384" width="9.140625" style="85"/>
  </cols>
  <sheetData>
    <row r="1" spans="1:20">
      <c r="A1" s="518" t="s">
        <v>1522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</row>
    <row r="2" spans="1:20">
      <c r="A2" s="501" t="s">
        <v>2404</v>
      </c>
      <c r="B2" s="502" t="s">
        <v>955</v>
      </c>
      <c r="C2" s="513">
        <f>SUM(C14+C3)</f>
        <v>0</v>
      </c>
      <c r="D2" s="513">
        <f>SUM(D14+D3)</f>
        <v>0</v>
      </c>
      <c r="E2" s="513">
        <f>SUM(E14+E3)</f>
        <v>0</v>
      </c>
      <c r="G2" s="513">
        <f>SUM(G14+G3)</f>
        <v>0</v>
      </c>
      <c r="L2" s="85">
        <f>SUM(L14+L3)</f>
        <v>0</v>
      </c>
      <c r="M2" s="85">
        <f>SUM(M14+M3)</f>
        <v>0</v>
      </c>
      <c r="N2" s="85">
        <f>SUM(N14+N3)</f>
        <v>0</v>
      </c>
      <c r="P2" s="513">
        <f>SUM(P14+P3)</f>
        <v>0</v>
      </c>
      <c r="Q2" s="85" t="str">
        <f>REPT(" ",11-LEN(G2))&amp;G2</f>
        <v xml:space="preserve">          0</v>
      </c>
      <c r="R2" s="85" t="str">
        <f>REPT(" ",11-LEN(P2))&amp;P2</f>
        <v xml:space="preserve">          0</v>
      </c>
    </row>
    <row r="3" spans="1:20">
      <c r="A3" s="501" t="s">
        <v>2405</v>
      </c>
      <c r="B3" s="502" t="s">
        <v>973</v>
      </c>
      <c r="C3" s="512">
        <f>SUM(C4+C5+C10)</f>
        <v>0</v>
      </c>
      <c r="D3" s="512">
        <f>SUM(D4+D5+D10)</f>
        <v>0</v>
      </c>
      <c r="E3" s="512">
        <f>SUM(E4+E5+E10)</f>
        <v>0</v>
      </c>
      <c r="G3" s="512">
        <f>SUM(G4+G5+G10)</f>
        <v>0</v>
      </c>
      <c r="L3" s="85">
        <f>SUM(L4+L5+L10)</f>
        <v>0</v>
      </c>
      <c r="M3" s="85">
        <f>SUM(M4+M5+M10)</f>
        <v>0</v>
      </c>
      <c r="N3" s="85">
        <f>SUM(N4+N5+N10)</f>
        <v>0</v>
      </c>
      <c r="P3" s="512">
        <f>SUM(P4+P5+P10)</f>
        <v>0</v>
      </c>
      <c r="Q3" s="85" t="str">
        <f t="shared" ref="Q3:Q66" si="0">REPT(" ",11-LEN(G3))&amp;G3</f>
        <v xml:space="preserve">          0</v>
      </c>
      <c r="R3" s="85" t="str">
        <f t="shared" ref="R3:R66" si="1">REPT(" ",11-LEN(P3))&amp;P3</f>
        <v xml:space="preserve">          0</v>
      </c>
    </row>
    <row r="4" spans="1:20" ht="22.5">
      <c r="A4" s="501" t="s">
        <v>2406</v>
      </c>
      <c r="B4" s="502" t="s">
        <v>991</v>
      </c>
      <c r="C4" s="512">
        <f>SUM('HL KNIHA VYPOC'!G5+'HL KNIHA VYPOC'!G31+'HL KNIHA VYPOC'!G37)</f>
        <v>0</v>
      </c>
      <c r="D4" s="512">
        <f>SUM('HL KNIHA VYPOC'!G50)*-1</f>
        <v>0</v>
      </c>
      <c r="E4" s="512">
        <f>SUM(('HL KNIHA VYPOC'!G71+'HL KNIHA VYPOC'!G73+'ANALYTIKA MUJ'!C45))*-1</f>
        <v>0</v>
      </c>
      <c r="G4" s="529">
        <f>ROUND(SUM(C4-D4-E4),0)</f>
        <v>0</v>
      </c>
      <c r="L4" s="503">
        <f>SUM('HL KNIHA VYPOC'!K5+'HL KNIHA VYPOC'!K31+'HL KNIHA VYPOC'!K37)</f>
        <v>0</v>
      </c>
      <c r="M4" s="85">
        <f>SUM('HL KNIHA VYPOC'!K50)*-1</f>
        <v>0</v>
      </c>
      <c r="N4" s="85">
        <f>SUM(('HL KNIHA VYPOC'!K71+'HL KNIHA VYPOC'!K73+'ANALYTIKA MUJ'!D45))*-1</f>
        <v>0</v>
      </c>
      <c r="P4" s="529">
        <f>ROUND(SUM(L4-M4-N4),0)</f>
        <v>0</v>
      </c>
      <c r="Q4" s="85" t="str">
        <f t="shared" si="0"/>
        <v xml:space="preserve">          0</v>
      </c>
      <c r="R4" s="85" t="str">
        <f t="shared" si="1"/>
        <v xml:space="preserve">          0</v>
      </c>
    </row>
    <row r="5" spans="1:20">
      <c r="A5" s="501" t="s">
        <v>2407</v>
      </c>
      <c r="B5" s="502" t="s">
        <v>997</v>
      </c>
      <c r="C5" s="504">
        <f>SUM(C6:C9)</f>
        <v>0</v>
      </c>
      <c r="D5" s="504">
        <f>SUM(D6:D9)</f>
        <v>0</v>
      </c>
      <c r="E5" s="504">
        <f>SUM(E6:E9)</f>
        <v>0</v>
      </c>
      <c r="G5" s="504">
        <f>SUM(G6:G9)</f>
        <v>0</v>
      </c>
      <c r="L5" s="85">
        <f>SUM(L6:L9)</f>
        <v>0</v>
      </c>
      <c r="M5" s="85">
        <f>SUM(M6:M9)</f>
        <v>0</v>
      </c>
      <c r="N5" s="85">
        <f>SUM(N6:N9)</f>
        <v>0</v>
      </c>
      <c r="P5" s="504">
        <f>SUM(P6:P9)</f>
        <v>0</v>
      </c>
      <c r="Q5" s="85" t="str">
        <f t="shared" si="0"/>
        <v xml:space="preserve">          0</v>
      </c>
      <c r="R5" s="85" t="str">
        <f t="shared" si="1"/>
        <v xml:space="preserve">          0</v>
      </c>
    </row>
    <row r="6" spans="1:20">
      <c r="A6" s="505" t="s">
        <v>2408</v>
      </c>
      <c r="B6" s="502" t="s">
        <v>1007</v>
      </c>
      <c r="C6" s="503">
        <f>SUM('HL KNIHA VYPOC'!G16+'HL KNIHA VYPOC'!G26+'ANALYTIKA MUJ'!C5+'ANALYTIKA MUJ'!C10)</f>
        <v>0</v>
      </c>
      <c r="D6" s="503">
        <f>SUM('HL KNIHA VYPOC'!G61)*-1</f>
        <v>0</v>
      </c>
      <c r="E6" s="503">
        <f>SUM('ANALYTIKA MUJ'!C35+'ANALYTIKA MUJ'!C40+'ANALYTIKA MUJ'!C46)*-1</f>
        <v>0</v>
      </c>
      <c r="G6" s="529">
        <f t="shared" ref="G6:G24" si="2">ROUND(SUM(C6-D6-E6),0)</f>
        <v>0</v>
      </c>
      <c r="L6" s="503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22">
        <f>ROUND(SUM(L6-M6-N6),0)</f>
        <v>0</v>
      </c>
      <c r="Q6" s="85" t="str">
        <f t="shared" si="0"/>
        <v xml:space="preserve">          0</v>
      </c>
      <c r="R6" s="85" t="str">
        <f t="shared" si="1"/>
        <v xml:space="preserve">          0</v>
      </c>
    </row>
    <row r="7" spans="1:20" ht="22.5">
      <c r="A7" s="505" t="s">
        <v>2409</v>
      </c>
      <c r="B7" s="502" t="s">
        <v>5</v>
      </c>
      <c r="C7" s="503">
        <f>SUM('HL KNIHA VYPOC'!G17+'HL KNIHA VYPOC'!G18+'ANALYTIKA MUJ'!C6+'ANALYTIKA MUJ'!C11)</f>
        <v>0</v>
      </c>
      <c r="D7" s="503">
        <f>SUM('HL KNIHA VYPOC'!G62+'HL KNIHA VYPOC'!G63)*-1</f>
        <v>0</v>
      </c>
      <c r="E7" s="503">
        <f>SUM('ANALYTIKA MUJ'!C36+'ANALYTIKA MUJ'!C41+'ANALYTIKA MUJ'!C47)*-1</f>
        <v>0</v>
      </c>
      <c r="G7" s="529">
        <f t="shared" si="2"/>
        <v>0</v>
      </c>
      <c r="L7" s="503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22">
        <f>ROUND(SUM(L7-M7-N7),0)</f>
        <v>0</v>
      </c>
      <c r="Q7" s="85" t="str">
        <f t="shared" si="0"/>
        <v xml:space="preserve">          0</v>
      </c>
      <c r="R7" s="85" t="str">
        <f t="shared" si="1"/>
        <v xml:space="preserve">          0</v>
      </c>
    </row>
    <row r="8" spans="1:20" ht="22.5">
      <c r="A8" s="505" t="s">
        <v>2410</v>
      </c>
      <c r="B8" s="502" t="s">
        <v>21</v>
      </c>
      <c r="C8" s="503">
        <f>SUM('HL KNIHA VYPOC'!G20+'HL KNIHA VYPOC'!G21+'HL KNIHA VYPOC'!G22+'HL KNIHA VYPOC'!G23+'ANALYTIKA MUJ'!C7+'ANALYTIKA MUJ'!C12)</f>
        <v>0</v>
      </c>
      <c r="D8" s="503">
        <f>SUM('HL KNIHA VYPOC'!G65+'HL KNIHA VYPOC'!G66+'HL KNIHA VYPOC'!G67+'HL KNIHA VYPOC'!G68)*-1</f>
        <v>0</v>
      </c>
      <c r="E8" s="503">
        <f>SUM('ANALYTIKA MUJ'!C37+'ANALYTIKA MUJ'!C42+'ANALYTIKA MUJ'!C48)*-1</f>
        <v>0</v>
      </c>
      <c r="G8" s="529">
        <f t="shared" si="2"/>
        <v>0</v>
      </c>
      <c r="L8" s="503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22">
        <f>ROUND(SUM(L8-M8-N8),0)</f>
        <v>0</v>
      </c>
      <c r="Q8" s="85" t="str">
        <f t="shared" si="0"/>
        <v xml:space="preserve">          0</v>
      </c>
      <c r="R8" s="85" t="str">
        <f t="shared" si="1"/>
        <v xml:space="preserve">          0</v>
      </c>
    </row>
    <row r="9" spans="1:20">
      <c r="A9" s="505" t="s">
        <v>2411</v>
      </c>
      <c r="B9" s="502" t="s">
        <v>39</v>
      </c>
      <c r="C9" s="503">
        <f>SUM('HL KNIHA VYPOC'!G77)</f>
        <v>0</v>
      </c>
      <c r="E9" s="503">
        <f>SUM('HL KNIHA VYPOC'!G78)</f>
        <v>0</v>
      </c>
      <c r="G9" s="529">
        <f t="shared" si="2"/>
        <v>0</v>
      </c>
      <c r="L9" s="503">
        <f>SUM('HL KNIHA VYPOC'!K77)</f>
        <v>0</v>
      </c>
      <c r="N9" s="503">
        <f>SUM('HL KNIHA VYPOC'!K78)</f>
        <v>0</v>
      </c>
      <c r="P9" s="522">
        <f>ROUND(SUM(L9-M9-N9),0)</f>
        <v>0</v>
      </c>
      <c r="Q9" s="85" t="str">
        <f t="shared" si="0"/>
        <v xml:space="preserve">          0</v>
      </c>
      <c r="R9" s="85" t="str">
        <f t="shared" si="1"/>
        <v xml:space="preserve">          0</v>
      </c>
    </row>
    <row r="10" spans="1:20">
      <c r="A10" s="501" t="s">
        <v>2412</v>
      </c>
      <c r="B10" s="502" t="s">
        <v>943</v>
      </c>
      <c r="C10" s="504">
        <f>SUM(C11:C13)</f>
        <v>0</v>
      </c>
      <c r="D10" s="504">
        <f>SUM(D11:D13)</f>
        <v>0</v>
      </c>
      <c r="E10" s="504">
        <f>SUM(E11:E13)</f>
        <v>0</v>
      </c>
      <c r="F10" s="506"/>
      <c r="G10" s="504">
        <f>SUM(G11:G13)</f>
        <v>0</v>
      </c>
      <c r="H10" s="515"/>
      <c r="I10" s="506"/>
      <c r="J10" s="506"/>
      <c r="L10" s="85">
        <f>SUM(L11:L13)</f>
        <v>0</v>
      </c>
      <c r="M10" s="85">
        <f>SUM(M11:M13)</f>
        <v>0</v>
      </c>
      <c r="N10" s="85">
        <f>SUM(N11:N13)</f>
        <v>0</v>
      </c>
      <c r="P10" s="504">
        <f>SUM(P11:P13)</f>
        <v>0</v>
      </c>
      <c r="Q10" s="85" t="str">
        <f t="shared" si="0"/>
        <v xml:space="preserve">          0</v>
      </c>
      <c r="R10" s="85" t="str">
        <f t="shared" si="1"/>
        <v xml:space="preserve">          0</v>
      </c>
    </row>
    <row r="11" spans="1:20">
      <c r="A11" s="505" t="s">
        <v>2413</v>
      </c>
      <c r="B11" s="502" t="s">
        <v>796</v>
      </c>
      <c r="C11" s="503">
        <f>SUM('HL KNIHA VYPOC'!G42+'HL KNIHA VYPOC'!G43+'HL KNIHA VYPOC'!G44+'ANALYTIKA MUJ'!C15+'ANALYTIKA MUJ'!C19)</f>
        <v>0</v>
      </c>
      <c r="D11" s="503"/>
      <c r="E11" s="503">
        <f>SUM('ANALYTIKA MUJ'!C49+'ANALYTIKA MUJ'!C53)*-1</f>
        <v>0</v>
      </c>
      <c r="F11" s="503"/>
      <c r="G11" s="529">
        <f t="shared" si="2"/>
        <v>0</v>
      </c>
      <c r="L11" s="503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22">
        <f>ROUND(SUM(L11-M11-N11),0)</f>
        <v>0</v>
      </c>
      <c r="Q11" s="85" t="str">
        <f t="shared" si="0"/>
        <v xml:space="preserve">          0</v>
      </c>
      <c r="R11" s="85" t="str">
        <f t="shared" si="1"/>
        <v xml:space="preserve">          0</v>
      </c>
    </row>
    <row r="12" spans="1:20" ht="22.5">
      <c r="A12" s="505" t="s">
        <v>2414</v>
      </c>
      <c r="B12" s="502" t="s">
        <v>1044</v>
      </c>
      <c r="C12" s="503">
        <f>SUM('ANALYTIKA MUJ'!C23+'ANALYTIKA MUJ'!C27+'ANALYTIKA MUJ'!C31)</f>
        <v>0</v>
      </c>
      <c r="D12" s="503"/>
      <c r="E12" s="503">
        <f>SUM('ANALYTIKA MUJ'!C54+'ANALYTIKA MUJ'!C50)*-1</f>
        <v>0</v>
      </c>
      <c r="G12" s="529">
        <f t="shared" si="2"/>
        <v>0</v>
      </c>
      <c r="L12" s="503">
        <f>SUM('ANALYTIKA MUJ'!D23+'ANALYTIKA MUJ'!D27+'ANALYTIKA MUJ'!D31)</f>
        <v>0</v>
      </c>
      <c r="N12" s="85">
        <f>SUM('ANALYTIKA MUJ'!D54+'ANALYTIKA MUJ'!D50)*-1</f>
        <v>0</v>
      </c>
      <c r="P12" s="522">
        <f>ROUND(SUM(L12-M12-N12),0)</f>
        <v>0</v>
      </c>
      <c r="Q12" s="85" t="str">
        <f t="shared" si="0"/>
        <v xml:space="preserve">          0</v>
      </c>
      <c r="R12" s="85" t="str">
        <f t="shared" si="1"/>
        <v xml:space="preserve">          0</v>
      </c>
    </row>
    <row r="13" spans="1:20" ht="22.5">
      <c r="A13" s="505" t="s">
        <v>2415</v>
      </c>
      <c r="B13" s="502" t="s">
        <v>84</v>
      </c>
      <c r="C13" s="503">
        <f>SUM('ANALYTIKA MUJ'!C24+'ANALYTIKA MUJ'!C28+'ANALYTIKA MUJ'!C32)</f>
        <v>0</v>
      </c>
      <c r="D13" s="503"/>
      <c r="E13" s="503">
        <f>SUM('ANALYTIKA MUJ'!C55)*-1</f>
        <v>0</v>
      </c>
      <c r="G13" s="529">
        <f t="shared" si="2"/>
        <v>0</v>
      </c>
      <c r="L13" s="503">
        <f>SUM('ANALYTIKA MUJ'!D24+'ANALYTIKA MUJ'!D28+'ANALYTIKA MUJ'!D32)</f>
        <v>0</v>
      </c>
      <c r="N13" s="85">
        <f>SUM('ANALYTIKA MUJ'!D55)*-1</f>
        <v>0</v>
      </c>
      <c r="P13" s="522">
        <f>ROUND(SUM(L13-M13-N13),0)</f>
        <v>0</v>
      </c>
      <c r="Q13" s="85" t="str">
        <f t="shared" si="0"/>
        <v xml:space="preserve">          0</v>
      </c>
      <c r="R13" s="85" t="str">
        <f t="shared" si="1"/>
        <v xml:space="preserve">          0</v>
      </c>
    </row>
    <row r="14" spans="1:20">
      <c r="A14" s="501" t="s">
        <v>2416</v>
      </c>
      <c r="B14" s="502" t="s">
        <v>94</v>
      </c>
      <c r="C14" s="504">
        <f>SUM(C15+C16+C17+C21)</f>
        <v>0</v>
      </c>
      <c r="D14" s="504">
        <f>SUM(D15+D16+D17+D21)</f>
        <v>0</v>
      </c>
      <c r="E14" s="504">
        <f>SUM(E15+E16+E17+E21)</f>
        <v>0</v>
      </c>
      <c r="F14" s="506"/>
      <c r="G14" s="504">
        <f>SUM(G15+G16+G17+G21)</f>
        <v>0</v>
      </c>
      <c r="H14" s="515"/>
      <c r="I14" s="506"/>
      <c r="J14" s="506"/>
      <c r="L14" s="85">
        <f>SUM(L15+L16+L17+L21)</f>
        <v>0</v>
      </c>
      <c r="M14" s="85">
        <f>SUM(M15+M16+M17+M21)</f>
        <v>0</v>
      </c>
      <c r="N14" s="85">
        <f>SUM(N15+N16+N17+N21)</f>
        <v>0</v>
      </c>
      <c r="P14" s="504">
        <f>SUM(P15+P16+P17+P21)</f>
        <v>0</v>
      </c>
      <c r="Q14" s="85" t="str">
        <f t="shared" si="0"/>
        <v xml:space="preserve">          0</v>
      </c>
      <c r="R14" s="85" t="str">
        <f t="shared" si="1"/>
        <v xml:space="preserve">          0</v>
      </c>
    </row>
    <row r="15" spans="1:20" ht="22.5">
      <c r="A15" s="501" t="s">
        <v>2417</v>
      </c>
      <c r="B15" s="502" t="s">
        <v>797</v>
      </c>
      <c r="C15" s="503">
        <f>SUM('HL KNIHA VYPOC'!G81+'HL KNIHA VYPOC'!G86+'HL KNIHA VYPOC'!G92+'ANALYTIKA MUJ'!J63)</f>
        <v>0</v>
      </c>
      <c r="D15" s="503"/>
      <c r="E15" s="503">
        <f>SUM('HL KNIHA VYPOC'!G98+'ANALYTIKA MUJ'!J44)*-1</f>
        <v>0</v>
      </c>
      <c r="G15" s="529">
        <f t="shared" si="2"/>
        <v>0</v>
      </c>
      <c r="L15" s="503">
        <f>SUM('HL KNIHA VYPOC'!K81+'HL KNIHA VYPOC'!K86+'HL KNIHA VYPOC'!K92+'ANALYTIKA MUJ'!K63)</f>
        <v>0</v>
      </c>
      <c r="N15" s="85">
        <f>SUM('HL KNIHA VYPOC'!K98+'ANALYTIKA MUJ'!K44)*-1</f>
        <v>0</v>
      </c>
      <c r="P15" s="529">
        <f>ROUND(SUM(L15-M15-N15),0)</f>
        <v>0</v>
      </c>
      <c r="Q15" s="85" t="str">
        <f t="shared" si="0"/>
        <v xml:space="preserve">          0</v>
      </c>
      <c r="R15" s="85" t="str">
        <f t="shared" si="1"/>
        <v xml:space="preserve">          0</v>
      </c>
    </row>
    <row r="16" spans="1:20" ht="35.25" customHeight="1">
      <c r="A16" s="501" t="s">
        <v>2418</v>
      </c>
      <c r="B16" s="502" t="s">
        <v>944</v>
      </c>
      <c r="C16" s="503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03"/>
      <c r="E16" s="503">
        <f>SUM('ANALYTIKA MUJ'!J45)*-1</f>
        <v>0</v>
      </c>
      <c r="G16" s="529">
        <f t="shared" si="2"/>
        <v>0</v>
      </c>
      <c r="L16" s="503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529">
        <f>ROUND(SUM(L16-M16-N16),0)</f>
        <v>0</v>
      </c>
      <c r="Q16" s="85" t="str">
        <f t="shared" si="0"/>
        <v xml:space="preserve">          0</v>
      </c>
      <c r="R16" s="85" t="str">
        <f t="shared" si="1"/>
        <v xml:space="preserve">          0</v>
      </c>
    </row>
    <row r="17" spans="1:18">
      <c r="A17" s="501" t="s">
        <v>2419</v>
      </c>
      <c r="B17" s="502" t="s">
        <v>798</v>
      </c>
      <c r="C17" s="504">
        <f>SUM(C18:C20)</f>
        <v>0</v>
      </c>
      <c r="D17" s="504">
        <f>SUM(D18:D20)</f>
        <v>0</v>
      </c>
      <c r="E17" s="504">
        <f>SUM(E18:E20)</f>
        <v>0</v>
      </c>
      <c r="G17" s="504">
        <f>SUM(G18:G20)</f>
        <v>0</v>
      </c>
      <c r="L17" s="85">
        <f>SUM(L18:L20)</f>
        <v>0</v>
      </c>
      <c r="M17" s="85">
        <f>SUM(M18:M20)</f>
        <v>0</v>
      </c>
      <c r="N17" s="85">
        <f>SUM(N18:N20)</f>
        <v>0</v>
      </c>
      <c r="P17" s="504">
        <f>SUM(P18:P20)</f>
        <v>0</v>
      </c>
      <c r="Q17" s="85" t="str">
        <f t="shared" si="0"/>
        <v xml:space="preserve">          0</v>
      </c>
      <c r="R17" s="85" t="str">
        <f t="shared" si="1"/>
        <v xml:space="preserve">          0</v>
      </c>
    </row>
    <row r="18" spans="1:18" ht="24.75" customHeight="1">
      <c r="A18" s="505" t="s">
        <v>2420</v>
      </c>
      <c r="B18" s="502" t="s">
        <v>799</v>
      </c>
      <c r="C18" s="503">
        <f>SUM('ANALYTIKA MUJ'!J52+'ANALYTIKA MUJ'!J56+'ANALYTIKA MUJ'!J60+'ANALYTIKA MUJ'!J65+'ANALYTIKA MUJ'!J70+'ANALYTIKA MUJ'!C85)</f>
        <v>0</v>
      </c>
      <c r="D18" s="503"/>
      <c r="E18" s="503">
        <f>SUM('ANALYTIKA MUJ'!J46)*-1</f>
        <v>0</v>
      </c>
      <c r="F18" s="17"/>
      <c r="G18" s="529">
        <f t="shared" si="2"/>
        <v>0</v>
      </c>
      <c r="L18" s="503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22">
        <f>ROUND(SUM(L18-M18-N18),0)</f>
        <v>0</v>
      </c>
      <c r="Q18" s="85" t="str">
        <f t="shared" si="0"/>
        <v xml:space="preserve">          0</v>
      </c>
      <c r="R18" s="85" t="str">
        <f t="shared" si="1"/>
        <v xml:space="preserve">          0</v>
      </c>
    </row>
    <row r="19" spans="1:18" ht="22.5">
      <c r="A19" s="505" t="s">
        <v>2421</v>
      </c>
      <c r="B19" s="502" t="s">
        <v>800</v>
      </c>
      <c r="C19" s="503">
        <f>SUM('ANALYTIKA MUJ'!C91+'ANALYTIKA MUJ'!J77+'ANALYTIKA MUJ'!J81+'ANALYTIKA MUJ'!J85+'ANALYTIKA MUJ'!J89+'ANALYTIKA MUJ'!J93+'ANALYTIKA MUJ'!J97)</f>
        <v>0</v>
      </c>
      <c r="D19" s="503"/>
      <c r="E19" s="503">
        <f>SUM('ANALYTIKA MUJ'!J47)*-1</f>
        <v>0</v>
      </c>
      <c r="G19" s="529">
        <f t="shared" si="2"/>
        <v>0</v>
      </c>
      <c r="L19" s="503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22">
        <f>ROUND(SUM(L19-M19-N19),0)</f>
        <v>0</v>
      </c>
      <c r="Q19" s="85" t="str">
        <f t="shared" si="0"/>
        <v xml:space="preserve">          0</v>
      </c>
      <c r="R19" s="85" t="str">
        <f t="shared" si="1"/>
        <v xml:space="preserve">          0</v>
      </c>
    </row>
    <row r="20" spans="1:18" ht="22.5">
      <c r="A20" s="505" t="s">
        <v>2422</v>
      </c>
      <c r="B20" s="502" t="s">
        <v>102</v>
      </c>
      <c r="C20" s="503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03"/>
      <c r="E20" s="503">
        <f>SUM('ANALYTIKA MUJ'!J48)*-1</f>
        <v>0</v>
      </c>
      <c r="G20" s="529">
        <f t="shared" si="2"/>
        <v>0</v>
      </c>
      <c r="L20" s="503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22">
        <f>ROUND(SUM(L20-M20-N20),0)</f>
        <v>0</v>
      </c>
      <c r="Q20" s="85" t="str">
        <f t="shared" si="0"/>
        <v xml:space="preserve">          0</v>
      </c>
      <c r="R20" s="85" t="str">
        <f t="shared" si="1"/>
        <v xml:space="preserve">          0</v>
      </c>
    </row>
    <row r="21" spans="1:18">
      <c r="A21" s="501" t="s">
        <v>2423</v>
      </c>
      <c r="B21" s="502" t="s">
        <v>801</v>
      </c>
      <c r="C21" s="512">
        <f>SUM(C22:C24)</f>
        <v>0</v>
      </c>
      <c r="D21" s="512">
        <f>SUM(D22:D24)</f>
        <v>0</v>
      </c>
      <c r="E21" s="512">
        <f>SUM(E22:E24)</f>
        <v>0</v>
      </c>
      <c r="G21" s="512">
        <f>SUM(G22:G24)</f>
        <v>0</v>
      </c>
      <c r="L21" s="85">
        <f>SUM(L22:L24)</f>
        <v>0</v>
      </c>
      <c r="M21" s="85">
        <f>SUM(M22:M24)</f>
        <v>0</v>
      </c>
      <c r="N21" s="85">
        <f>SUM(N22:N24)</f>
        <v>0</v>
      </c>
      <c r="P21" s="512">
        <f>SUM(P22:P24)</f>
        <v>0</v>
      </c>
      <c r="Q21" s="85" t="str">
        <f t="shared" si="0"/>
        <v xml:space="preserve">          0</v>
      </c>
      <c r="R21" s="85" t="str">
        <f t="shared" si="1"/>
        <v xml:space="preserve">          0</v>
      </c>
    </row>
    <row r="22" spans="1:18">
      <c r="A22" s="505" t="s">
        <v>2424</v>
      </c>
      <c r="B22" s="502" t="s">
        <v>117</v>
      </c>
      <c r="C22" s="503">
        <f>SUM('HL KNIHA VYPOC'!G108+'ANALYTIKA MUJ'!C78+'HL KNIHA VYPOC'!G115+'HL KNIHA VYPOC'!G134)</f>
        <v>0</v>
      </c>
      <c r="D22" s="503"/>
      <c r="E22" s="503"/>
      <c r="G22" s="529">
        <f t="shared" si="2"/>
        <v>0</v>
      </c>
      <c r="L22" s="503">
        <f>SUM('HL KNIHA VYPOC'!K108+'ANALYTIKA MUJ'!D78+'HL KNIHA VYPOC'!K115+'HL KNIHA VYPOC'!K134)</f>
        <v>0</v>
      </c>
      <c r="P22" s="522">
        <f>ROUND(SUM(L22-M22-N22),0)</f>
        <v>0</v>
      </c>
      <c r="Q22" s="85" t="str">
        <f t="shared" si="0"/>
        <v xml:space="preserve">          0</v>
      </c>
      <c r="R22" s="85" t="str">
        <f t="shared" si="1"/>
        <v xml:space="preserve">          0</v>
      </c>
    </row>
    <row r="23" spans="1:18">
      <c r="A23" s="505" t="s">
        <v>2425</v>
      </c>
      <c r="B23" s="502" t="s">
        <v>935</v>
      </c>
      <c r="C23" s="503">
        <f>SUM('ANALYTIKA MUJ'!C79)</f>
        <v>0</v>
      </c>
      <c r="D23" s="503"/>
      <c r="E23" s="503"/>
      <c r="G23" s="529">
        <f t="shared" si="2"/>
        <v>0</v>
      </c>
      <c r="L23" s="503">
        <f>SUM('ANALYTIKA MUJ'!D79)</f>
        <v>0</v>
      </c>
      <c r="P23" s="522">
        <f>ROUND(SUM(L23-M23-N23),0)</f>
        <v>0</v>
      </c>
      <c r="Q23" s="85" t="str">
        <f t="shared" si="0"/>
        <v xml:space="preserve">          0</v>
      </c>
      <c r="R23" s="85" t="str">
        <f t="shared" si="1"/>
        <v xml:space="preserve">          0</v>
      </c>
    </row>
    <row r="24" spans="1:18" ht="12" customHeight="1">
      <c r="A24" s="505" t="s">
        <v>2426</v>
      </c>
      <c r="B24" s="502" t="s">
        <v>936</v>
      </c>
      <c r="C24" s="503">
        <f>SUM('HL KNIHA VYPOC'!G125+'HL KNIHA VYPOC'!G127+'HL KNIHA VYPOC'!G129+'HL KNIHA VYPOC'!G130+'HL KNIHA VYPOC'!G131+'ANALYTIKA MUJ'!J66)</f>
        <v>0</v>
      </c>
      <c r="D24" s="503"/>
      <c r="E24" s="503">
        <f>SUM('HL KNIHA VYPOC'!G136)*-1</f>
        <v>0</v>
      </c>
      <c r="G24" s="529">
        <f t="shared" si="2"/>
        <v>0</v>
      </c>
      <c r="L24" s="503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22">
        <f>ROUND(SUM(L24-M24-N24),0)</f>
        <v>0</v>
      </c>
      <c r="Q24" s="85" t="str">
        <f t="shared" si="0"/>
        <v xml:space="preserve">          0</v>
      </c>
      <c r="R24" s="85" t="str">
        <f t="shared" si="1"/>
        <v xml:space="preserve">          0</v>
      </c>
    </row>
    <row r="25" spans="1:18">
      <c r="A25" s="501" t="s">
        <v>2427</v>
      </c>
      <c r="B25" s="502" t="s">
        <v>134</v>
      </c>
      <c r="C25" s="503"/>
      <c r="D25" s="503"/>
      <c r="E25" s="513">
        <f>SUM(E26+E36)</f>
        <v>0</v>
      </c>
      <c r="F25" s="507"/>
      <c r="G25" s="528">
        <f>SUM(G26+G36)</f>
        <v>0</v>
      </c>
      <c r="H25" s="516"/>
      <c r="I25" s="507"/>
      <c r="J25" s="507"/>
      <c r="N25" s="85">
        <f>SUM(N26+N36)</f>
        <v>0</v>
      </c>
      <c r="P25" s="528">
        <f>SUM(P26+P36)</f>
        <v>0</v>
      </c>
      <c r="Q25" s="85" t="str">
        <f t="shared" si="0"/>
        <v xml:space="preserve">          0</v>
      </c>
      <c r="R25" s="85" t="str">
        <f t="shared" si="1"/>
        <v xml:space="preserve">          0</v>
      </c>
    </row>
    <row r="26" spans="1:18">
      <c r="A26" s="501" t="s">
        <v>2428</v>
      </c>
      <c r="B26" s="502" t="s">
        <v>140</v>
      </c>
      <c r="C26" s="503"/>
      <c r="D26" s="503"/>
      <c r="E26" s="512"/>
      <c r="G26" s="521">
        <f>SUM(G27+G31+G32+G33+G34+G35)</f>
        <v>0</v>
      </c>
      <c r="P26" s="521">
        <f>SUM(P27+P31+P32+P33+P34+P35)</f>
        <v>0</v>
      </c>
      <c r="Q26" s="85" t="str">
        <f t="shared" si="0"/>
        <v xml:space="preserve">          0</v>
      </c>
      <c r="R26" s="85" t="str">
        <f t="shared" si="1"/>
        <v xml:space="preserve">          0</v>
      </c>
    </row>
    <row r="27" spans="1:18">
      <c r="A27" s="501" t="s">
        <v>2429</v>
      </c>
      <c r="B27" s="502" t="s">
        <v>941</v>
      </c>
      <c r="C27" s="503"/>
      <c r="D27" s="503"/>
      <c r="E27" s="512">
        <f>SUM(E28:E30)</f>
        <v>0</v>
      </c>
      <c r="G27" s="521">
        <f>SUM(G28:G30)</f>
        <v>0</v>
      </c>
      <c r="N27" s="85">
        <f>SUM(N28:N30)</f>
        <v>0</v>
      </c>
      <c r="P27" s="521">
        <f>SUM(P28:P30)</f>
        <v>0</v>
      </c>
      <c r="Q27" s="85" t="str">
        <f t="shared" si="0"/>
        <v xml:space="preserve">          0</v>
      </c>
      <c r="R27" s="85" t="str">
        <f t="shared" si="1"/>
        <v xml:space="preserve">          0</v>
      </c>
    </row>
    <row r="28" spans="1:18" ht="13.5" customHeight="1">
      <c r="A28" s="505" t="s">
        <v>2430</v>
      </c>
      <c r="B28" s="502" t="s">
        <v>946</v>
      </c>
      <c r="D28" s="503"/>
      <c r="E28" s="503">
        <f>SUM('HL KNIHA VYPOC'!G215+'HL KNIHA VYPOC'!G223+'HL KNIHA VYPOC'!G260)*-1</f>
        <v>0</v>
      </c>
      <c r="G28" s="522">
        <f>ROUND(SUM(E28),0)</f>
        <v>0</v>
      </c>
      <c r="N28" s="85">
        <f>SUM('HL KNIHA VYPOC'!K215+'HL KNIHA VYPOC'!K223+'HL KNIHA VYPOC'!K260)*-1</f>
        <v>0</v>
      </c>
      <c r="P28" s="522">
        <f>ROUND(SUM(N28),0)</f>
        <v>0</v>
      </c>
      <c r="Q28" s="85" t="str">
        <f t="shared" si="0"/>
        <v xml:space="preserve">          0</v>
      </c>
      <c r="R28" s="85" t="str">
        <f t="shared" si="1"/>
        <v xml:space="preserve">          0</v>
      </c>
    </row>
    <row r="29" spans="1:18">
      <c r="A29" s="505" t="s">
        <v>2431</v>
      </c>
      <c r="B29" s="502" t="s">
        <v>802</v>
      </c>
      <c r="D29" s="503"/>
      <c r="E29" s="503">
        <f>SUM('HL KNIHA VYPOC'!G172)*-1</f>
        <v>0</v>
      </c>
      <c r="G29" s="522">
        <f t="shared" ref="G29:G34" si="3">ROUND(SUM(E29),0)</f>
        <v>0</v>
      </c>
      <c r="N29" s="85">
        <f>SUM('HL KNIHA VYPOC'!K172)*-1</f>
        <v>0</v>
      </c>
      <c r="P29" s="522">
        <f t="shared" ref="P29:P34" si="4">ROUND(SUM(N29),0)</f>
        <v>0</v>
      </c>
      <c r="Q29" s="85" t="str">
        <f t="shared" si="0"/>
        <v xml:space="preserve">          0</v>
      </c>
      <c r="R29" s="85" t="str">
        <f t="shared" si="1"/>
        <v xml:space="preserve">          0</v>
      </c>
    </row>
    <row r="30" spans="1:18">
      <c r="A30" s="505" t="s">
        <v>2432</v>
      </c>
      <c r="B30" s="502" t="s">
        <v>159</v>
      </c>
      <c r="D30" s="503"/>
      <c r="E30" s="503">
        <f>SUM('HL KNIHA VYPOC'!G126)*-1</f>
        <v>0</v>
      </c>
      <c r="G30" s="522">
        <f t="shared" si="3"/>
        <v>0</v>
      </c>
      <c r="N30" s="85">
        <f>SUM('HL KNIHA VYPOC'!K126)*-1</f>
        <v>0</v>
      </c>
      <c r="P30" s="522">
        <f t="shared" si="4"/>
        <v>0</v>
      </c>
      <c r="Q30" s="85" t="str">
        <f t="shared" si="0"/>
        <v xml:space="preserve">          0</v>
      </c>
      <c r="R30" s="85" t="str">
        <f t="shared" si="1"/>
        <v xml:space="preserve">          0</v>
      </c>
    </row>
    <row r="31" spans="1:18">
      <c r="A31" s="501" t="s">
        <v>2433</v>
      </c>
      <c r="B31" s="502" t="s">
        <v>2308</v>
      </c>
      <c r="D31" s="503"/>
      <c r="E31" s="503">
        <f>SUM('HL KNIHA VYPOC'!G216+'HL KNIHA VYPOC'!G217+'HL KNIHA VYPOC'!G221+'HL KNIHA VYPOC'!G222)*-1</f>
        <v>0</v>
      </c>
      <c r="G31" s="522">
        <f t="shared" si="3"/>
        <v>0</v>
      </c>
      <c r="N31" s="85">
        <f>SUM('HL KNIHA VYPOC'!K216+'HL KNIHA VYPOC'!K217+'HL KNIHA VYPOC'!K221+'HL KNIHA VYPOC'!K222)*-1</f>
        <v>0</v>
      </c>
      <c r="P31" s="522">
        <f t="shared" si="4"/>
        <v>0</v>
      </c>
      <c r="Q31" s="85" t="str">
        <f t="shared" si="0"/>
        <v xml:space="preserve">          0</v>
      </c>
      <c r="R31" s="85" t="str">
        <f t="shared" si="1"/>
        <v xml:space="preserve">          0</v>
      </c>
    </row>
    <row r="32" spans="1:18">
      <c r="A32" s="501" t="s">
        <v>2434</v>
      </c>
      <c r="B32" s="502" t="s">
        <v>949</v>
      </c>
      <c r="D32" s="503"/>
      <c r="E32" s="503">
        <f>SUM('HL KNIHA VYPOC'!G219+'HL KNIHA VYPOC'!G220)</f>
        <v>0</v>
      </c>
      <c r="G32" s="522">
        <f t="shared" si="3"/>
        <v>0</v>
      </c>
      <c r="N32" s="503">
        <f>SUM('HL KNIHA VYPOC'!K219+'HL KNIHA VYPOC'!K220)</f>
        <v>0</v>
      </c>
      <c r="P32" s="522">
        <f t="shared" si="4"/>
        <v>0</v>
      </c>
      <c r="Q32" s="85" t="str">
        <f t="shared" si="0"/>
        <v xml:space="preserve">          0</v>
      </c>
      <c r="R32" s="85" t="str">
        <f t="shared" si="1"/>
        <v xml:space="preserve">          0</v>
      </c>
    </row>
    <row r="33" spans="1:18">
      <c r="A33" s="501" t="s">
        <v>2435</v>
      </c>
      <c r="B33" s="502" t="s">
        <v>938</v>
      </c>
      <c r="D33" s="503"/>
      <c r="E33" s="503">
        <f>SUM('HL KNIHA VYPOC'!G226+'HL KNIHA VYPOC'!G227+'HL KNIHA VYPOC'!G228+'HL KNIHA VYPOC'!G229)*-1</f>
        <v>0</v>
      </c>
      <c r="G33" s="522">
        <f t="shared" si="3"/>
        <v>0</v>
      </c>
      <c r="N33" s="85">
        <f>SUM('HL KNIHA VYPOC'!K226+'HL KNIHA VYPOC'!K227+'HL KNIHA VYPOC'!K228+'HL KNIHA VYPOC'!K229)*-1</f>
        <v>0</v>
      </c>
      <c r="P33" s="522">
        <f t="shared" si="4"/>
        <v>0</v>
      </c>
      <c r="Q33" s="85" t="str">
        <f t="shared" si="0"/>
        <v xml:space="preserve">          0</v>
      </c>
      <c r="R33" s="85" t="str">
        <f t="shared" si="1"/>
        <v xml:space="preserve">          0</v>
      </c>
    </row>
    <row r="34" spans="1:18" ht="21" customHeight="1">
      <c r="A34" s="501" t="s">
        <v>2436</v>
      </c>
      <c r="B34" s="502" t="s">
        <v>939</v>
      </c>
      <c r="D34" s="503"/>
      <c r="E34" s="503">
        <f>SUM('HL KNIHA VYPOC'!G230+'HL KNIHA VYPOC'!G231)*-1</f>
        <v>0</v>
      </c>
      <c r="G34" s="522">
        <f t="shared" si="3"/>
        <v>0</v>
      </c>
      <c r="N34" s="85">
        <f>SUM('HL KNIHA VYPOC'!K230+'HL KNIHA VYPOC'!K231)*-1</f>
        <v>0</v>
      </c>
      <c r="P34" s="522">
        <f t="shared" si="4"/>
        <v>0</v>
      </c>
      <c r="Q34" s="85" t="str">
        <f t="shared" si="0"/>
        <v xml:space="preserve">          0</v>
      </c>
      <c r="R34" s="85" t="str">
        <f t="shared" si="1"/>
        <v xml:space="preserve">          0</v>
      </c>
    </row>
    <row r="35" spans="1:18" ht="22.5">
      <c r="A35" s="501" t="s">
        <v>2437</v>
      </c>
      <c r="B35" s="502" t="s">
        <v>948</v>
      </c>
      <c r="E35" s="513"/>
      <c r="G35" s="526">
        <f>SUM(G2-G27-G31-G32-G33-G34-G36)</f>
        <v>0</v>
      </c>
      <c r="P35" s="526">
        <f>SUM(P2-P27-P31-P32-P33-P34-P36)</f>
        <v>0</v>
      </c>
      <c r="Q35" s="85" t="str">
        <f t="shared" si="0"/>
        <v xml:space="preserve">          0</v>
      </c>
      <c r="R35" s="85" t="str">
        <f t="shared" si="1"/>
        <v xml:space="preserve">          0</v>
      </c>
    </row>
    <row r="36" spans="1:18">
      <c r="A36" s="501" t="s">
        <v>2438</v>
      </c>
      <c r="B36" s="502" t="s">
        <v>947</v>
      </c>
      <c r="E36" s="503"/>
      <c r="G36" s="521">
        <f>SUM(G37+G40+G41+G46+G47)</f>
        <v>0</v>
      </c>
      <c r="P36" s="521">
        <f>SUM(P37+P40+P41+P46+P47)</f>
        <v>0</v>
      </c>
      <c r="Q36" s="85" t="str">
        <f t="shared" si="0"/>
        <v xml:space="preserve">          0</v>
      </c>
      <c r="R36" s="85" t="str">
        <f t="shared" si="1"/>
        <v xml:space="preserve">          0</v>
      </c>
    </row>
    <row r="37" spans="1:18">
      <c r="A37" s="501" t="s">
        <v>2439</v>
      </c>
      <c r="B37" s="502" t="s">
        <v>945</v>
      </c>
      <c r="E37" s="512"/>
      <c r="G37" s="521">
        <f>SUM(G38:G39)</f>
        <v>0</v>
      </c>
      <c r="P37" s="521">
        <f>SUM(P38:P39)</f>
        <v>0</v>
      </c>
      <c r="Q37" s="85" t="str">
        <f t="shared" si="0"/>
        <v xml:space="preserve">          0</v>
      </c>
      <c r="R37" s="85" t="str">
        <f t="shared" si="1"/>
        <v xml:space="preserve">          0</v>
      </c>
    </row>
    <row r="38" spans="1:18">
      <c r="A38" s="505" t="s">
        <v>2440</v>
      </c>
      <c r="B38" s="502" t="s">
        <v>933</v>
      </c>
      <c r="E38" s="503">
        <f>SUM('ANALYTIKA MUJ'!J110+'ANALYTIKA MUJ'!J114)</f>
        <v>0</v>
      </c>
      <c r="G38" s="522">
        <f t="shared" ref="G38:G49" si="5">ROUND(SUM(E38),0)</f>
        <v>0</v>
      </c>
      <c r="N38" s="503">
        <f>SUM('ANALYTIKA MUJ'!K110+'ANALYTIKA MUJ'!K114)</f>
        <v>0</v>
      </c>
      <c r="P38" s="522">
        <f t="shared" ref="P38:P40" si="6">ROUND(SUM(N38),0)</f>
        <v>0</v>
      </c>
      <c r="Q38" s="85" t="str">
        <f t="shared" si="0"/>
        <v xml:space="preserve">          0</v>
      </c>
      <c r="R38" s="85" t="str">
        <f t="shared" si="1"/>
        <v xml:space="preserve">          0</v>
      </c>
    </row>
    <row r="39" spans="1:18">
      <c r="A39" s="505" t="s">
        <v>2441</v>
      </c>
      <c r="B39" s="502" t="s">
        <v>934</v>
      </c>
      <c r="D39" s="17"/>
      <c r="E39" s="17">
        <f>SUM('HL KNIHA VYPOC'!G151+'ANALYTIKA MUJ'!J111+'ANALYTIKA MUJ'!J115)*-1</f>
        <v>0</v>
      </c>
      <c r="G39" s="522">
        <f t="shared" si="5"/>
        <v>0</v>
      </c>
      <c r="N39" s="85">
        <f>SUM('HL KNIHA VYPOC'!K151+'ANALYTIKA MUJ'!K111+'ANALYTIKA MUJ'!K115)*-1</f>
        <v>0</v>
      </c>
      <c r="P39" s="522">
        <f t="shared" si="6"/>
        <v>0</v>
      </c>
      <c r="Q39" s="85" t="str">
        <f t="shared" si="0"/>
        <v xml:space="preserve">          0</v>
      </c>
      <c r="R39" s="85" t="str">
        <f t="shared" si="1"/>
        <v xml:space="preserve">          0</v>
      </c>
    </row>
    <row r="40" spans="1:18" ht="22.5">
      <c r="A40" s="501" t="s">
        <v>2442</v>
      </c>
      <c r="B40" s="502" t="s">
        <v>276</v>
      </c>
      <c r="E40" s="514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22">
        <f t="shared" si="5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22">
        <f t="shared" si="6"/>
        <v>0</v>
      </c>
      <c r="Q40" s="85" t="str">
        <f t="shared" si="0"/>
        <v xml:space="preserve">          0</v>
      </c>
      <c r="R40" s="85" t="str">
        <f t="shared" si="1"/>
        <v xml:space="preserve">          0</v>
      </c>
    </row>
    <row r="41" spans="1:18">
      <c r="A41" s="501" t="s">
        <v>2443</v>
      </c>
      <c r="B41" s="502" t="s">
        <v>2306</v>
      </c>
      <c r="E41" s="514"/>
      <c r="G41" s="521">
        <f>SUM(G42:G45)</f>
        <v>0</v>
      </c>
      <c r="P41" s="521">
        <f>SUM(P42:P45)</f>
        <v>0</v>
      </c>
      <c r="Q41" s="85" t="str">
        <f t="shared" si="0"/>
        <v xml:space="preserve">          0</v>
      </c>
      <c r="R41" s="85" t="str">
        <f t="shared" si="1"/>
        <v xml:space="preserve">          0</v>
      </c>
    </row>
    <row r="42" spans="1:18" ht="22.5">
      <c r="A42" s="505" t="s">
        <v>2444</v>
      </c>
      <c r="B42" s="502" t="s">
        <v>285</v>
      </c>
      <c r="D42" s="503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03"/>
      <c r="G42" s="522">
        <f t="shared" si="5"/>
        <v>0</v>
      </c>
      <c r="H42" s="517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22">
        <f t="shared" ref="P42:P46" si="7">ROUND(SUM(N42),0)</f>
        <v>0</v>
      </c>
      <c r="Q42" s="85" t="str">
        <f t="shared" si="0"/>
        <v xml:space="preserve">          0</v>
      </c>
      <c r="R42" s="85" t="str">
        <f t="shared" si="1"/>
        <v xml:space="preserve">          0</v>
      </c>
    </row>
    <row r="43" spans="1:18" ht="22.5">
      <c r="A43" s="505" t="s">
        <v>2445</v>
      </c>
      <c r="B43" s="502" t="s">
        <v>940</v>
      </c>
      <c r="E43" s="17">
        <f>SUM('HL KNIHA VYPOC'!G157+'HL KNIHA VYPOC'!G158+'ANALYTIKA MUJ'!C92+'ANALYTIKA MUJ'!J149)*-1</f>
        <v>0</v>
      </c>
      <c r="G43" s="522">
        <f t="shared" si="5"/>
        <v>0</v>
      </c>
      <c r="N43" s="85">
        <f>SUM('HL KNIHA VYPOC'!K157+'HL KNIHA VYPOC'!K158+'ANALYTIKA MUJ'!D92+'ANALYTIKA MUJ'!K149)*-1</f>
        <v>0</v>
      </c>
      <c r="P43" s="522">
        <f t="shared" si="7"/>
        <v>0</v>
      </c>
      <c r="Q43" s="85" t="str">
        <f t="shared" si="0"/>
        <v xml:space="preserve">          0</v>
      </c>
      <c r="R43" s="85" t="str">
        <f t="shared" si="1"/>
        <v xml:space="preserve">          0</v>
      </c>
    </row>
    <row r="44" spans="1:18" ht="27.75" customHeight="1">
      <c r="A44" s="505" t="s">
        <v>2446</v>
      </c>
      <c r="B44" s="502" t="s">
        <v>942</v>
      </c>
      <c r="D44" s="17"/>
      <c r="E44" s="503">
        <f>SUM('ANALYTIKA MUJ'!J78+'ANALYTIKA MUJ'!J82+'ANALYTIKA MUJ'!J86+'ANALYTIKA MUJ'!J90+'ANALYTIKA MUJ'!J94+'ANALYTIKA MUJ'!J98)*-1</f>
        <v>0</v>
      </c>
      <c r="G44" s="522">
        <f t="shared" si="5"/>
        <v>0</v>
      </c>
      <c r="N44" s="85">
        <f>SUM('ANALYTIKA MUJ'!K78+'ANALYTIKA MUJ'!K82+'ANALYTIKA MUJ'!K86+'ANALYTIKA MUJ'!K90+'ANALYTIKA MUJ'!K94+'ANALYTIKA MUJ'!K98)*-1</f>
        <v>0</v>
      </c>
      <c r="P44" s="522">
        <f t="shared" si="7"/>
        <v>0</v>
      </c>
      <c r="Q44" s="85" t="str">
        <f t="shared" si="0"/>
        <v xml:space="preserve">          0</v>
      </c>
      <c r="R44" s="85" t="str">
        <f t="shared" si="1"/>
        <v xml:space="preserve">          0</v>
      </c>
    </row>
    <row r="45" spans="1:18" ht="22.5">
      <c r="A45" s="505" t="s">
        <v>2447</v>
      </c>
      <c r="B45" s="502" t="s">
        <v>2305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22">
        <f t="shared" si="5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22">
        <f t="shared" si="7"/>
        <v>0</v>
      </c>
      <c r="Q45" s="85" t="str">
        <f t="shared" si="0"/>
        <v xml:space="preserve">          0</v>
      </c>
      <c r="R45" s="85" t="str">
        <f t="shared" si="1"/>
        <v xml:space="preserve">          0</v>
      </c>
    </row>
    <row r="46" spans="1:18">
      <c r="A46" s="85" t="s">
        <v>2448</v>
      </c>
      <c r="B46" s="502" t="s">
        <v>937</v>
      </c>
      <c r="D46" s="503"/>
      <c r="E46" s="503">
        <f>SUM('ANALYTIKA MUJ'!J127+'ANALYTIKA MUJ'!C111+'HL KNIHA VYPOC'!G121+'HL KNIHA VYPOC'!G122)*-1</f>
        <v>0</v>
      </c>
      <c r="F46" s="17"/>
      <c r="G46" s="522">
        <f t="shared" si="5"/>
        <v>0</v>
      </c>
      <c r="N46" s="85">
        <f>SUM('ANALYTIKA MUJ'!K127+'ANALYTIKA MUJ'!D111+'HL KNIHA VYPOC'!K121+'HL KNIHA VYPOC'!K122)*-1</f>
        <v>0</v>
      </c>
      <c r="P46" s="522">
        <f t="shared" si="7"/>
        <v>0</v>
      </c>
      <c r="Q46" s="85" t="str">
        <f t="shared" si="0"/>
        <v xml:space="preserve">          0</v>
      </c>
      <c r="R46" s="85" t="str">
        <f t="shared" si="1"/>
        <v xml:space="preserve">          0</v>
      </c>
    </row>
    <row r="47" spans="1:18">
      <c r="A47" s="501" t="s">
        <v>2449</v>
      </c>
      <c r="B47" s="502" t="s">
        <v>330</v>
      </c>
      <c r="E47" s="514"/>
      <c r="G47" s="521">
        <f>SUM(G48:G49)</f>
        <v>0</v>
      </c>
      <c r="P47" s="521">
        <f>SUM(P48:P49)</f>
        <v>0</v>
      </c>
      <c r="Q47" s="85" t="str">
        <f t="shared" si="0"/>
        <v xml:space="preserve">          0</v>
      </c>
      <c r="R47" s="85" t="str">
        <f t="shared" si="1"/>
        <v xml:space="preserve">          0</v>
      </c>
    </row>
    <row r="48" spans="1:18">
      <c r="A48" s="505" t="s">
        <v>2450</v>
      </c>
      <c r="B48" s="502" t="s">
        <v>333</v>
      </c>
      <c r="E48" s="17">
        <f>SUM('ANALYTIKA MUJ'!J118)*-1</f>
        <v>0</v>
      </c>
      <c r="G48" s="522">
        <f t="shared" si="5"/>
        <v>0</v>
      </c>
      <c r="N48" s="85">
        <f>SUM('ANALYTIKA MUJ'!K118)*-1</f>
        <v>0</v>
      </c>
      <c r="P48" s="522">
        <f t="shared" ref="P48:P49" si="8">ROUND(SUM(N48),0)</f>
        <v>0</v>
      </c>
      <c r="Q48" s="85" t="str">
        <f t="shared" si="0"/>
        <v xml:space="preserve">          0</v>
      </c>
      <c r="R48" s="85" t="str">
        <f t="shared" si="1"/>
        <v xml:space="preserve">          0</v>
      </c>
    </row>
    <row r="49" spans="1:18">
      <c r="A49" s="85" t="s">
        <v>2366</v>
      </c>
      <c r="B49" s="502" t="s">
        <v>351</v>
      </c>
      <c r="D49" s="503"/>
      <c r="E49" s="503">
        <f>SUM('ANALYTIKA MUJ'!C80+'ANALYTIKA MUJ'!J119+'HL KNIHA VYPOC'!G117+'HL KNIHA VYPOC'!G118)*-1</f>
        <v>0</v>
      </c>
      <c r="F49" s="17"/>
      <c r="G49" s="522">
        <f t="shared" si="5"/>
        <v>0</v>
      </c>
      <c r="N49" s="85">
        <f>SUM('ANALYTIKA MUJ'!D80+'ANALYTIKA MUJ'!K119+'HL KNIHA VYPOC'!K117+'HL KNIHA VYPOC'!K118)*-1</f>
        <v>0</v>
      </c>
      <c r="P49" s="522">
        <f t="shared" si="8"/>
        <v>0</v>
      </c>
      <c r="Q49" s="85" t="str">
        <f t="shared" si="0"/>
        <v xml:space="preserve">          0</v>
      </c>
      <c r="R49" s="85" t="str">
        <f t="shared" si="1"/>
        <v xml:space="preserve">          0</v>
      </c>
    </row>
    <row r="50" spans="1:18">
      <c r="Q50" s="85" t="str">
        <f t="shared" si="0"/>
        <v xml:space="preserve">           </v>
      </c>
      <c r="R50" s="85" t="str">
        <f t="shared" si="1"/>
        <v xml:space="preserve">           </v>
      </c>
    </row>
    <row r="51" spans="1:18">
      <c r="A51" s="501" t="s">
        <v>2451</v>
      </c>
      <c r="B51" s="508" t="s">
        <v>955</v>
      </c>
      <c r="G51" s="523">
        <f>SUM(G52:G57)</f>
        <v>0</v>
      </c>
      <c r="P51" s="523">
        <f>SUM(P52:P57)</f>
        <v>0</v>
      </c>
      <c r="Q51" s="85" t="str">
        <f t="shared" si="0"/>
        <v xml:space="preserve">          0</v>
      </c>
      <c r="R51" s="85" t="str">
        <f t="shared" si="1"/>
        <v xml:space="preserve">          0</v>
      </c>
    </row>
    <row r="52" spans="1:18">
      <c r="A52" s="85" t="s">
        <v>2452</v>
      </c>
      <c r="B52" s="508" t="s">
        <v>973</v>
      </c>
      <c r="G52" s="524">
        <f>ROUND(SUM('HL KNIHA VYPOC'!G354+'HL KNIHA VYPOC'!G356)*-1,0)</f>
        <v>0</v>
      </c>
      <c r="P52" s="524">
        <f>ROUND(SUM('HL KNIHA VYPOC'!K354+'HL KNIHA VYPOC'!K356)*-1,0)</f>
        <v>0</v>
      </c>
      <c r="Q52" s="85" t="str">
        <f t="shared" si="0"/>
        <v xml:space="preserve">          0</v>
      </c>
      <c r="R52" s="85" t="str">
        <f t="shared" si="1"/>
        <v xml:space="preserve">          0</v>
      </c>
    </row>
    <row r="53" spans="1:18">
      <c r="A53" s="85" t="s">
        <v>2453</v>
      </c>
      <c r="B53" s="508" t="s">
        <v>991</v>
      </c>
      <c r="G53" s="524">
        <f>ROUND(SUM('HL KNIHA VYPOC'!G352+'HL KNIHA VYPOC'!G353+'HL KNIHA VYPOC'!G355+'HL KNIHA VYPOC'!G356)*-1,0)</f>
        <v>0</v>
      </c>
      <c r="P53" s="524">
        <f>ROUND(SUM('HL KNIHA VYPOC'!K352+'HL KNIHA VYPOC'!K353+'HL KNIHA VYPOC'!K355+'HL KNIHA VYPOC'!K356)*-1,0)</f>
        <v>0</v>
      </c>
      <c r="Q53" s="85" t="str">
        <f t="shared" si="0"/>
        <v xml:space="preserve">          0</v>
      </c>
      <c r="R53" s="85" t="str">
        <f t="shared" si="1"/>
        <v xml:space="preserve">          0</v>
      </c>
    </row>
    <row r="54" spans="1:18">
      <c r="A54" s="85" t="s">
        <v>2454</v>
      </c>
      <c r="B54" s="508" t="s">
        <v>997</v>
      </c>
      <c r="G54" s="524">
        <f>ROUND(SUM('HL KNIHA VYPOC'!G357)*-1,0)</f>
        <v>0</v>
      </c>
      <c r="P54" s="524">
        <f>ROUND(SUM('HL KNIHA VYPOC'!K357)*-1,0)</f>
        <v>0</v>
      </c>
      <c r="Q54" s="85" t="str">
        <f t="shared" si="0"/>
        <v xml:space="preserve">          0</v>
      </c>
      <c r="R54" s="85" t="str">
        <f t="shared" si="1"/>
        <v xml:space="preserve">          0</v>
      </c>
    </row>
    <row r="55" spans="1:18">
      <c r="A55" s="85" t="s">
        <v>2455</v>
      </c>
      <c r="B55" s="508" t="s">
        <v>1007</v>
      </c>
      <c r="G55" s="524">
        <f>ROUND(SUM('HL KNIHA VYPOC'!G364)*-1,0)</f>
        <v>0</v>
      </c>
      <c r="P55" s="524">
        <f>ROUND(SUM('HL KNIHA VYPOC'!K364)*-1,0)</f>
        <v>0</v>
      </c>
      <c r="Q55" s="85" t="str">
        <f t="shared" si="0"/>
        <v xml:space="preserve">          0</v>
      </c>
      <c r="R55" s="85" t="str">
        <f t="shared" si="1"/>
        <v xml:space="preserve">          0</v>
      </c>
    </row>
    <row r="56" spans="1:18" ht="22.5" customHeight="1">
      <c r="A56" s="505" t="s">
        <v>2456</v>
      </c>
      <c r="B56" s="508" t="s">
        <v>5</v>
      </c>
      <c r="G56" s="524">
        <f>ROUND(SUM('HL KNIHA VYPOC'!G373+'HL KNIHA VYPOC'!G374)*-1,0)</f>
        <v>0</v>
      </c>
      <c r="P56" s="524">
        <f>ROUND(SUM('HL KNIHA VYPOC'!K373+'HL KNIHA VYPOC'!K374)*-1,0)</f>
        <v>0</v>
      </c>
      <c r="Q56" s="85" t="str">
        <f t="shared" si="0"/>
        <v xml:space="preserve">          0</v>
      </c>
      <c r="R56" s="85" t="str">
        <f t="shared" si="1"/>
        <v xml:space="preserve">          0</v>
      </c>
    </row>
    <row r="57" spans="1:18">
      <c r="A57" s="505" t="s">
        <v>2457</v>
      </c>
      <c r="B57" s="508" t="s">
        <v>21</v>
      </c>
      <c r="G57" s="524">
        <f>ROUND(SUM('HL KNIHA VYPOC'!G375+'HL KNIHA VYPOC'!G376+'HL KNIHA VYPOC'!G377+'HL KNIHA VYPOC'!G378)*-1,0)</f>
        <v>0</v>
      </c>
      <c r="P57" s="524">
        <f>ROUND(SUM('HL KNIHA VYPOC'!K375+'HL KNIHA VYPOC'!K376+'HL KNIHA VYPOC'!K377+'HL KNIHA VYPOC'!K378)*-1,0)</f>
        <v>0</v>
      </c>
      <c r="Q57" s="85" t="str">
        <f t="shared" si="0"/>
        <v xml:space="preserve">          0</v>
      </c>
      <c r="R57" s="85" t="str">
        <f t="shared" si="1"/>
        <v xml:space="preserve">          0</v>
      </c>
    </row>
    <row r="58" spans="1:18">
      <c r="A58" s="501" t="s">
        <v>2458</v>
      </c>
      <c r="B58" s="508" t="s">
        <v>39</v>
      </c>
      <c r="G58" s="523">
        <f>SUM(G59:G67)</f>
        <v>0</v>
      </c>
      <c r="P58" s="523">
        <f>SUM(P59:P67)</f>
        <v>0</v>
      </c>
      <c r="Q58" s="733" t="str">
        <f>REPT(" ",11-LEN(G58))&amp;G58-E89</f>
        <v xml:space="preserve">          0</v>
      </c>
      <c r="R58" s="733" t="str">
        <f>REPT(" ",11-LEN(P58))&amp;P58+N89</f>
        <v xml:space="preserve">          0</v>
      </c>
    </row>
    <row r="59" spans="1:18">
      <c r="A59" s="505" t="s">
        <v>2459</v>
      </c>
      <c r="B59" s="508" t="s">
        <v>943</v>
      </c>
      <c r="G59" s="524">
        <f>ROUND(SUM('HL KNIHA VYPOC'!G268+'HL KNIHA VYPOC'!G270+'ANALYTIKA MUJ'!C156),0)</f>
        <v>0</v>
      </c>
      <c r="P59" s="524">
        <f>ROUND(SUM('HL KNIHA VYPOC'!K268+'HL KNIHA VYPOC'!K270+'ANALYTIKA MUJ'!J156),0)</f>
        <v>0</v>
      </c>
      <c r="Q59" s="85" t="str">
        <f t="shared" si="0"/>
        <v xml:space="preserve">          0</v>
      </c>
      <c r="R59" s="85" t="str">
        <f t="shared" si="1"/>
        <v xml:space="preserve">          0</v>
      </c>
    </row>
    <row r="60" spans="1:18" ht="22.5">
      <c r="A60" s="505" t="s">
        <v>2460</v>
      </c>
      <c r="B60" s="508" t="s">
        <v>796</v>
      </c>
      <c r="G60" s="524">
        <f>ROUND(SUM('HL KNIHA VYPOC'!G265+'HL KNIHA VYPOC'!G266+'HL KNIHA VYPOC'!G267+'ANALYTIKA MUJ'!C157),0)</f>
        <v>0</v>
      </c>
      <c r="P60" s="524">
        <f>ROUND(SUM('HL KNIHA VYPOC'!K265+'HL KNIHA VYPOC'!K266+'HL KNIHA VYPOC'!K267+'ANALYTIKA MUJ'!J157),0)</f>
        <v>0</v>
      </c>
      <c r="Q60" s="85" t="str">
        <f t="shared" si="0"/>
        <v xml:space="preserve">          0</v>
      </c>
      <c r="R60" s="85" t="str">
        <f t="shared" si="1"/>
        <v xml:space="preserve">          0</v>
      </c>
    </row>
    <row r="61" spans="1:18">
      <c r="A61" s="505" t="s">
        <v>2461</v>
      </c>
      <c r="B61" s="508" t="s">
        <v>1044</v>
      </c>
      <c r="G61" s="524">
        <f>ROUND(SUM('HL KNIHA VYPOC'!G271),0)</f>
        <v>0</v>
      </c>
      <c r="P61" s="524">
        <f>ROUND(SUM('HL KNIHA VYPOC'!K271),0)</f>
        <v>0</v>
      </c>
      <c r="Q61" s="733" t="str">
        <f>REPT(" ",11-LEN(G61))&amp;G61-E89</f>
        <v xml:space="preserve">          0</v>
      </c>
      <c r="R61" s="733" t="str">
        <f>REPT(" ",11-LEN(P61))&amp;P61+N89</f>
        <v xml:space="preserve">          0</v>
      </c>
    </row>
    <row r="62" spans="1:18">
      <c r="A62" s="505" t="s">
        <v>2462</v>
      </c>
      <c r="B62" s="508" t="s">
        <v>84</v>
      </c>
      <c r="G62" s="524">
        <f>ROUND(SUM('HL KNIHA VYPOC'!G278),0)</f>
        <v>0</v>
      </c>
      <c r="P62" s="524">
        <f>ROUND(SUM('HL KNIHA VYPOC'!K278),0)</f>
        <v>0</v>
      </c>
      <c r="Q62" s="85" t="str">
        <f t="shared" si="0"/>
        <v xml:space="preserve">          0</v>
      </c>
      <c r="R62" s="85" t="str">
        <f t="shared" si="1"/>
        <v xml:space="preserve">          0</v>
      </c>
    </row>
    <row r="63" spans="1:18">
      <c r="A63" s="505" t="s">
        <v>2463</v>
      </c>
      <c r="B63" s="508" t="s">
        <v>94</v>
      </c>
      <c r="G63" s="524">
        <f>ROUND(SUM('HL KNIHA VYPOC'!G289),0)</f>
        <v>0</v>
      </c>
      <c r="P63" s="524">
        <f>ROUND(SUM('HL KNIHA VYPOC'!K289),0)</f>
        <v>0</v>
      </c>
      <c r="Q63" s="85" t="str">
        <f t="shared" si="0"/>
        <v xml:space="preserve">          0</v>
      </c>
      <c r="R63" s="85" t="str">
        <f t="shared" si="1"/>
        <v xml:space="preserve">          0</v>
      </c>
    </row>
    <row r="64" spans="1:18" ht="22.5">
      <c r="A64" s="505" t="s">
        <v>2464</v>
      </c>
      <c r="B64" s="508" t="s">
        <v>797</v>
      </c>
      <c r="G64" s="524">
        <f>ROUND(SUM('HL KNIHA VYPOC'!G307+'HL KNIHA VYPOC'!G309),0)</f>
        <v>0</v>
      </c>
      <c r="P64" s="524">
        <f>ROUND(SUM('HL KNIHA VYPOC'!K307+'HL KNIHA VYPOC'!K309),0)</f>
        <v>0</v>
      </c>
      <c r="Q64" s="85" t="str">
        <f t="shared" si="0"/>
        <v xml:space="preserve">          0</v>
      </c>
      <c r="R64" s="85" t="str">
        <f t="shared" si="1"/>
        <v xml:space="preserve">          0</v>
      </c>
    </row>
    <row r="65" spans="1:18" ht="22.5">
      <c r="A65" s="505" t="s">
        <v>2465</v>
      </c>
      <c r="B65" s="508" t="s">
        <v>944</v>
      </c>
      <c r="G65" s="524">
        <f>ROUND(SUM('HL KNIHA VYPOC'!G297+'HL KNIHA VYPOC'!G298),0)</f>
        <v>0</v>
      </c>
      <c r="P65" s="524">
        <f>ROUND(SUM('HL KNIHA VYPOC'!K297+'HL KNIHA VYPOC'!K298),0)</f>
        <v>0</v>
      </c>
      <c r="Q65" s="85" t="str">
        <f t="shared" si="0"/>
        <v xml:space="preserve">          0</v>
      </c>
      <c r="R65" s="85" t="str">
        <f t="shared" si="1"/>
        <v xml:space="preserve">          0</v>
      </c>
    </row>
    <row r="66" spans="1:18">
      <c r="A66" s="505" t="s">
        <v>2466</v>
      </c>
      <c r="B66" s="508" t="s">
        <v>798</v>
      </c>
      <c r="G66" s="524">
        <f>ROUND(SUM('HL KNIHA VYPOC'!G303),0)</f>
        <v>0</v>
      </c>
      <c r="P66" s="524">
        <f>ROUND(SUM('HL KNIHA VYPOC'!K303),0)</f>
        <v>0</v>
      </c>
      <c r="Q66" s="85" t="str">
        <f t="shared" si="0"/>
        <v xml:space="preserve">          0</v>
      </c>
      <c r="R66" s="85" t="str">
        <f t="shared" si="1"/>
        <v xml:space="preserve">          0</v>
      </c>
    </row>
    <row r="67" spans="1:18" ht="22.5">
      <c r="A67" s="505" t="s">
        <v>2467</v>
      </c>
      <c r="B67" s="508" t="s">
        <v>799</v>
      </c>
      <c r="G67" s="524">
        <f>ROUND(SUM('HL KNIHA VYPOC'!G299+'HL KNIHA VYPOC'!G300+'HL KNIHA VYPOC'!G301+'HL KNIHA VYPOC'!G302+'HL KNIHA VYPOC'!G304+'HL KNIHA VYPOC'!G305+'HL KNIHA VYPOC'!G310+'HL KNIHA VYPOC'!G311+'HL KNIHA VYPOC'!G346),0)</f>
        <v>0</v>
      </c>
      <c r="P67" s="524">
        <f>ROUND(SUM('HL KNIHA VYPOC'!K299+'HL KNIHA VYPOC'!K300+'HL KNIHA VYPOC'!K301+'HL KNIHA VYPOC'!K302+'HL KNIHA VYPOC'!K304+'HL KNIHA VYPOC'!K305+'HL KNIHA VYPOC'!K310+'HL KNIHA VYPOC'!K311+'HL KNIHA VYPOC'!K346),0)</f>
        <v>0</v>
      </c>
      <c r="Q67" s="85" t="str">
        <f t="shared" ref="Q67:Q88" si="9">REPT(" ",11-LEN(G67))&amp;G67</f>
        <v xml:space="preserve">          0</v>
      </c>
      <c r="R67" s="85" t="str">
        <f t="shared" ref="R67:R88" si="10">REPT(" ",11-LEN(P67))&amp;P67</f>
        <v xml:space="preserve">          0</v>
      </c>
    </row>
    <row r="68" spans="1:18" ht="23.25" customHeight="1">
      <c r="A68" s="501" t="s">
        <v>2468</v>
      </c>
      <c r="B68" s="508" t="s">
        <v>800</v>
      </c>
      <c r="G68" s="525">
        <f>SUM(G51-G58)</f>
        <v>0</v>
      </c>
      <c r="P68" s="525">
        <f>SUM(P51-P58)</f>
        <v>0</v>
      </c>
      <c r="Q68" s="733" t="str">
        <f>REPT(" ",11-LEN(G68))&amp;G68-E89</f>
        <v xml:space="preserve">          0</v>
      </c>
      <c r="R68" s="733" t="str">
        <f>REPT(" ",11-LEN(P68))&amp;P68-N89</f>
        <v xml:space="preserve">          0</v>
      </c>
    </row>
    <row r="69" spans="1:18" ht="12" customHeight="1">
      <c r="A69" s="501" t="s">
        <v>2469</v>
      </c>
      <c r="B69" s="508" t="s">
        <v>102</v>
      </c>
      <c r="G69" s="523">
        <f>SUM(G52-G59)+(G53+G54+G55)-(G60+G61)</f>
        <v>0</v>
      </c>
      <c r="P69" s="523">
        <f>SUM(P52-P59)+(P53+P54+P55)-(P60+P61)</f>
        <v>0</v>
      </c>
      <c r="Q69" s="733" t="str">
        <f>REPT(" ",11-LEN(G69))&amp;G69-E89</f>
        <v xml:space="preserve">          0</v>
      </c>
      <c r="R69" s="733" t="str">
        <f>REPT(" ",11-LEN(P69))&amp;P69-N89</f>
        <v xml:space="preserve">          0</v>
      </c>
    </row>
    <row r="70" spans="1:18">
      <c r="A70" s="501" t="s">
        <v>2470</v>
      </c>
      <c r="B70" s="508" t="s">
        <v>801</v>
      </c>
      <c r="G70" s="523">
        <f>SUM(G71:G76)</f>
        <v>0</v>
      </c>
      <c r="P70" s="523">
        <f>SUM(P71:P76)</f>
        <v>0</v>
      </c>
      <c r="Q70" s="85" t="str">
        <f t="shared" si="9"/>
        <v xml:space="preserve">          0</v>
      </c>
      <c r="R70" s="85" t="str">
        <f t="shared" si="10"/>
        <v xml:space="preserve">          0</v>
      </c>
    </row>
    <row r="71" spans="1:18">
      <c r="A71" s="505" t="s">
        <v>2471</v>
      </c>
      <c r="B71" s="508" t="s">
        <v>117</v>
      </c>
      <c r="G71" s="524">
        <f>ROUND(SUM('HL KNIHA VYPOC'!G390)*-1,0)</f>
        <v>0</v>
      </c>
      <c r="P71" s="524">
        <f>ROUND(SUM('HL KNIHA VYPOC'!K390)*-1,0)</f>
        <v>0</v>
      </c>
      <c r="Q71" s="85" t="str">
        <f t="shared" si="9"/>
        <v xml:space="preserve">          0</v>
      </c>
      <c r="R71" s="85" t="str">
        <f t="shared" si="10"/>
        <v xml:space="preserve">          0</v>
      </c>
    </row>
    <row r="72" spans="1:18">
      <c r="A72" s="505" t="s">
        <v>2472</v>
      </c>
      <c r="B72" s="508" t="s">
        <v>935</v>
      </c>
      <c r="G72" s="524">
        <f>ROUND(SUM('HL KNIHA VYPOC'!G394)*-1,0)</f>
        <v>0</v>
      </c>
      <c r="P72" s="524">
        <f>ROUND(SUM('HL KNIHA VYPOC'!K394)*-1,0)</f>
        <v>0</v>
      </c>
      <c r="Q72" s="85" t="str">
        <f t="shared" si="9"/>
        <v xml:space="preserve">          0</v>
      </c>
      <c r="R72" s="85" t="str">
        <f t="shared" si="10"/>
        <v xml:space="preserve">          0</v>
      </c>
    </row>
    <row r="73" spans="1:18">
      <c r="A73" s="505" t="s">
        <v>2473</v>
      </c>
      <c r="B73" s="508" t="s">
        <v>936</v>
      </c>
      <c r="G73" s="524">
        <f>ROUND(SUM('HL KNIHA VYPOC'!G395)*-1,0)</f>
        <v>0</v>
      </c>
      <c r="P73" s="524">
        <f>ROUND(SUM('HL KNIHA VYPOC'!K395)*-1,0)</f>
        <v>0</v>
      </c>
      <c r="Q73" s="85" t="str">
        <f t="shared" si="9"/>
        <v xml:space="preserve">          0</v>
      </c>
      <c r="R73" s="85" t="str">
        <f t="shared" si="10"/>
        <v xml:space="preserve">          0</v>
      </c>
    </row>
    <row r="74" spans="1:18">
      <c r="A74" s="505" t="s">
        <v>2474</v>
      </c>
      <c r="B74" s="508" t="s">
        <v>134</v>
      </c>
      <c r="G74" s="524">
        <f>ROUND(SUM('HL KNIHA VYPOC'!G391)*-1,0)</f>
        <v>0</v>
      </c>
      <c r="P74" s="524">
        <f>ROUND(SUM('HL KNIHA VYPOC'!K391)*-1,0)</f>
        <v>0</v>
      </c>
      <c r="Q74" s="85" t="str">
        <f t="shared" si="9"/>
        <v xml:space="preserve">          0</v>
      </c>
      <c r="R74" s="85" t="str">
        <f t="shared" si="10"/>
        <v xml:space="preserve">          0</v>
      </c>
    </row>
    <row r="75" spans="1:18">
      <c r="A75" s="505" t="s">
        <v>2475</v>
      </c>
      <c r="B75" s="508" t="s">
        <v>140</v>
      </c>
      <c r="G75" s="524">
        <f>ROUND(SUM('HL KNIHA VYPOC'!G392)*-1,0)</f>
        <v>0</v>
      </c>
      <c r="P75" s="524">
        <f>ROUND(SUM('HL KNIHA VYPOC'!K392)*-1,0)</f>
        <v>0</v>
      </c>
      <c r="Q75" s="85" t="str">
        <f t="shared" si="9"/>
        <v xml:space="preserve">          0</v>
      </c>
      <c r="R75" s="85" t="str">
        <f t="shared" si="10"/>
        <v xml:space="preserve">          0</v>
      </c>
    </row>
    <row r="76" spans="1:18">
      <c r="A76" s="505" t="s">
        <v>2476</v>
      </c>
      <c r="B76" s="508" t="s">
        <v>941</v>
      </c>
      <c r="G76" s="524">
        <f>ROUND(SUM('HL KNIHA VYPOC'!G397+'HL KNIHA VYPOC'!G413)*-1,0)</f>
        <v>0</v>
      </c>
      <c r="P76" s="524">
        <f>ROUND(SUM('HL KNIHA VYPOC'!K397+'HL KNIHA VYPOC'!K413)*-1,0)</f>
        <v>0</v>
      </c>
      <c r="Q76" s="85" t="str">
        <f t="shared" si="9"/>
        <v xml:space="preserve">          0</v>
      </c>
      <c r="R76" s="85" t="str">
        <f t="shared" si="10"/>
        <v xml:space="preserve">          0</v>
      </c>
    </row>
    <row r="77" spans="1:18">
      <c r="A77" s="501" t="s">
        <v>2477</v>
      </c>
      <c r="B77" s="508" t="s">
        <v>946</v>
      </c>
      <c r="G77" s="523">
        <f>SUM(G78:G83)</f>
        <v>0</v>
      </c>
      <c r="P77" s="523">
        <f>SUM(P78:P83)</f>
        <v>0</v>
      </c>
      <c r="Q77" s="85" t="str">
        <f t="shared" si="9"/>
        <v xml:space="preserve">          0</v>
      </c>
      <c r="R77" s="85" t="str">
        <f t="shared" si="10"/>
        <v xml:space="preserve">          0</v>
      </c>
    </row>
    <row r="78" spans="1:18">
      <c r="A78" s="505" t="s">
        <v>2478</v>
      </c>
      <c r="B78" s="508" t="s">
        <v>802</v>
      </c>
      <c r="G78" s="524">
        <f>ROUND(SUM('HL KNIHA VYPOC'!G317),0)</f>
        <v>0</v>
      </c>
      <c r="P78" s="524">
        <f>ROUND(SUM('HL KNIHA VYPOC'!K317),0)</f>
        <v>0</v>
      </c>
      <c r="Q78" s="85" t="str">
        <f t="shared" si="9"/>
        <v xml:space="preserve">          0</v>
      </c>
      <c r="R78" s="85" t="str">
        <f t="shared" si="10"/>
        <v xml:space="preserve">          0</v>
      </c>
    </row>
    <row r="79" spans="1:18">
      <c r="A79" s="505" t="s">
        <v>2479</v>
      </c>
      <c r="B79" s="508" t="s">
        <v>159</v>
      </c>
      <c r="G79" s="524">
        <f>ROUND(SUM('HL KNIHA VYPOC'!G322),0)</f>
        <v>0</v>
      </c>
      <c r="P79" s="524">
        <f>ROUND(SUM('HL KNIHA VYPOC'!K322),0)</f>
        <v>0</v>
      </c>
      <c r="Q79" s="85" t="str">
        <f t="shared" si="9"/>
        <v xml:space="preserve">          0</v>
      </c>
      <c r="R79" s="85" t="str">
        <f t="shared" si="10"/>
        <v xml:space="preserve">          0</v>
      </c>
    </row>
    <row r="80" spans="1:18" ht="28.5" customHeight="1">
      <c r="A80" s="505" t="s">
        <v>2480</v>
      </c>
      <c r="B80" s="508" t="s">
        <v>2308</v>
      </c>
      <c r="G80" s="524">
        <f>ROUND(SUM('HL KNIHA VYPOC'!G321),0)</f>
        <v>0</v>
      </c>
      <c r="P80" s="524">
        <f>ROUND(SUM('HL KNIHA VYPOC'!K321),0)</f>
        <v>0</v>
      </c>
      <c r="Q80" s="85" t="str">
        <f t="shared" si="9"/>
        <v xml:space="preserve">          0</v>
      </c>
      <c r="R80" s="85" t="str">
        <f t="shared" si="10"/>
        <v xml:space="preserve">          0</v>
      </c>
    </row>
    <row r="81" spans="1:18">
      <c r="A81" s="505" t="s">
        <v>2481</v>
      </c>
      <c r="B81" s="508" t="s">
        <v>949</v>
      </c>
      <c r="G81" s="524">
        <f>ROUND(SUM('HL KNIHA VYPOC'!G318),0)</f>
        <v>0</v>
      </c>
      <c r="P81" s="524">
        <f>ROUND(SUM('HL KNIHA VYPOC'!K318),0)</f>
        <v>0</v>
      </c>
      <c r="Q81" s="85" t="str">
        <f t="shared" si="9"/>
        <v xml:space="preserve">          0</v>
      </c>
      <c r="R81" s="85" t="str">
        <f t="shared" si="10"/>
        <v xml:space="preserve">          0</v>
      </c>
    </row>
    <row r="82" spans="1:18">
      <c r="A82" s="505" t="s">
        <v>2482</v>
      </c>
      <c r="B82" s="508" t="s">
        <v>938</v>
      </c>
      <c r="G82" s="524">
        <f>ROUND(SUM('HL KNIHA VYPOC'!G319),0)</f>
        <v>0</v>
      </c>
      <c r="P82" s="524">
        <f>ROUND(SUM('HL KNIHA VYPOC'!K319),0)</f>
        <v>0</v>
      </c>
      <c r="Q82" s="85" t="str">
        <f t="shared" si="9"/>
        <v xml:space="preserve">          0</v>
      </c>
      <c r="R82" s="85" t="str">
        <f t="shared" si="10"/>
        <v xml:space="preserve">          0</v>
      </c>
    </row>
    <row r="83" spans="1:18">
      <c r="A83" s="505" t="s">
        <v>2483</v>
      </c>
      <c r="B83" s="508" t="s">
        <v>939</v>
      </c>
      <c r="G83" s="524">
        <f>ROUND(SUM('HL KNIHA VYPOC'!G324+'HL KNIHA VYPOC'!G325+'HL KNIHA VYPOC'!G347),0)</f>
        <v>0</v>
      </c>
      <c r="P83" s="524">
        <f>ROUND(SUM('HL KNIHA VYPOC'!K324+'HL KNIHA VYPOC'!K325+'HL KNIHA VYPOC'!K347),0)</f>
        <v>0</v>
      </c>
      <c r="Q83" s="85" t="str">
        <f t="shared" si="9"/>
        <v xml:space="preserve">          0</v>
      </c>
      <c r="R83" s="85" t="str">
        <f t="shared" si="10"/>
        <v xml:space="preserve">          0</v>
      </c>
    </row>
    <row r="84" spans="1:18">
      <c r="A84" s="501" t="s">
        <v>2484</v>
      </c>
      <c r="B84" s="508" t="s">
        <v>948</v>
      </c>
      <c r="G84" s="525">
        <f>SUM(G70-G77)</f>
        <v>0</v>
      </c>
      <c r="P84" s="525">
        <f>SUM(P70-P77)</f>
        <v>0</v>
      </c>
      <c r="Q84" s="85" t="str">
        <f t="shared" si="9"/>
        <v xml:space="preserve">          0</v>
      </c>
      <c r="R84" s="85" t="str">
        <f t="shared" si="10"/>
        <v xml:space="preserve">          0</v>
      </c>
    </row>
    <row r="85" spans="1:18">
      <c r="A85" s="501" t="s">
        <v>2485</v>
      </c>
      <c r="B85" s="508" t="s">
        <v>947</v>
      </c>
      <c r="G85" s="523">
        <f>SUM(G68+G84)</f>
        <v>0</v>
      </c>
      <c r="P85" s="523">
        <f>SUM(P68+P84)</f>
        <v>0</v>
      </c>
      <c r="Q85" s="733" t="str">
        <f>REPT(" ",11-LEN(G85))&amp;G85-E89</f>
        <v xml:space="preserve">          0</v>
      </c>
      <c r="R85" s="733" t="str">
        <f>REPT(" ",11-LEN(P85))&amp;P85-N89</f>
        <v xml:space="preserve">          0</v>
      </c>
    </row>
    <row r="86" spans="1:18">
      <c r="A86" s="85" t="s">
        <v>2486</v>
      </c>
      <c r="B86" s="508" t="s">
        <v>945</v>
      </c>
      <c r="G86" s="524">
        <f>ROUND(SUM('HL KNIHA VYPOC'!G340:G344),0)</f>
        <v>0</v>
      </c>
      <c r="P86" s="524">
        <f>ROUND(SUM('HL KNIHA VYPOC'!K340:N344),0)</f>
        <v>0</v>
      </c>
      <c r="Q86" s="85" t="str">
        <f t="shared" si="9"/>
        <v xml:space="preserve">          0</v>
      </c>
      <c r="R86" s="85" t="str">
        <f t="shared" si="10"/>
        <v xml:space="preserve">          0</v>
      </c>
    </row>
    <row r="87" spans="1:18">
      <c r="A87" s="501" t="s">
        <v>2487</v>
      </c>
      <c r="B87" s="508" t="s">
        <v>933</v>
      </c>
      <c r="G87" s="525">
        <f>SUM(G85-G86)</f>
        <v>0</v>
      </c>
      <c r="P87" s="525">
        <f>SUM(P85-P86)</f>
        <v>0</v>
      </c>
      <c r="Q87" s="733" t="str">
        <f>REPT(" ",11-LEN(G87))&amp;G87-E89</f>
        <v xml:space="preserve">          0</v>
      </c>
      <c r="R87" s="733" t="str">
        <f>REPT(" ",11-LEN(P87))&amp;P87-N89</f>
        <v xml:space="preserve">          0</v>
      </c>
    </row>
    <row r="88" spans="1:18">
      <c r="A88" s="85" t="s">
        <v>2488</v>
      </c>
      <c r="B88" s="508" t="s">
        <v>934</v>
      </c>
      <c r="G88" s="524">
        <f>ROUND(SUM('HL KNIHA VYPOC'!G345),0)</f>
        <v>0</v>
      </c>
      <c r="P88" s="524">
        <f>ROUND(SUM('HL KNIHA VYPOC'!K345),0)</f>
        <v>0</v>
      </c>
      <c r="Q88" s="85" t="str">
        <f t="shared" si="9"/>
        <v xml:space="preserve">          0</v>
      </c>
      <c r="R88" s="85" t="str">
        <f t="shared" si="10"/>
        <v xml:space="preserve">          0</v>
      </c>
    </row>
    <row r="89" spans="1:18" ht="21" customHeight="1">
      <c r="A89" s="501" t="s">
        <v>2489</v>
      </c>
      <c r="B89" s="508" t="s">
        <v>276</v>
      </c>
      <c r="E89" s="503">
        <f>SUM(G89-G35)</f>
        <v>0</v>
      </c>
      <c r="G89" s="527">
        <f>SUM(G87-G88)</f>
        <v>0</v>
      </c>
      <c r="N89" s="503">
        <f>SUM(P89-P35)</f>
        <v>0</v>
      </c>
      <c r="P89" s="527">
        <f>SUM(P87-P88)</f>
        <v>0</v>
      </c>
      <c r="Q89" s="733" t="str">
        <f>REPT(" ",11-LEN(G89))&amp;G89-E89</f>
        <v xml:space="preserve">          0</v>
      </c>
      <c r="R89" s="733" t="str">
        <f>REPT(" ",11-LEN(P89))&amp;P89-N89</f>
        <v xml:space="preserve">          0</v>
      </c>
    </row>
    <row r="149" spans="2:2" ht="12.75">
      <c r="B149" s="6" t="s">
        <v>2074</v>
      </c>
    </row>
    <row r="150" spans="2:2" ht="12.75">
      <c r="B150" s="6"/>
    </row>
    <row r="151" spans="2:2" ht="12.75">
      <c r="B151" s="6"/>
    </row>
    <row r="152" spans="2:2" ht="12.75">
      <c r="B152" s="6"/>
    </row>
    <row r="153" spans="2:2" ht="12.75">
      <c r="B153" s="6"/>
    </row>
    <row r="154" spans="2:2" ht="12.75">
      <c r="B154" s="6"/>
    </row>
    <row r="155" spans="2:2" ht="12.75">
      <c r="B155" s="6"/>
    </row>
    <row r="156" spans="2:2" ht="12.75">
      <c r="B156" s="6"/>
    </row>
    <row r="157" spans="2:2" ht="12.75">
      <c r="B157" s="6"/>
    </row>
    <row r="158" spans="2:2" ht="12.75">
      <c r="B158" s="6"/>
    </row>
    <row r="159" spans="2:2" ht="12.75">
      <c r="B159" s="6"/>
    </row>
    <row r="160" spans="2:2" ht="12.75">
      <c r="B160" s="6"/>
    </row>
    <row r="161" spans="2:2" ht="12.75">
      <c r="B161" s="6"/>
    </row>
    <row r="162" spans="2:2" ht="12.75">
      <c r="B162" s="6"/>
    </row>
    <row r="163" spans="2:2" ht="12.75">
      <c r="B163" s="6"/>
    </row>
    <row r="164" spans="2:2" ht="12.75">
      <c r="B164" s="6"/>
    </row>
    <row r="165" spans="2:2" ht="12.75">
      <c r="B165" s="6"/>
    </row>
    <row r="166" spans="2:2" ht="12.75">
      <c r="B166" s="6"/>
    </row>
    <row r="167" spans="2:2" ht="12.75">
      <c r="B167" s="6"/>
    </row>
    <row r="168" spans="2:2" ht="12.75">
      <c r="B168" s="6"/>
    </row>
    <row r="169" spans="2:2" ht="12.75">
      <c r="B169" s="6"/>
    </row>
    <row r="170" spans="2:2" ht="12.75">
      <c r="B170" s="6"/>
    </row>
    <row r="171" spans="2:2" ht="12.75">
      <c r="B171" s="6"/>
    </row>
    <row r="172" spans="2:2" ht="12.75">
      <c r="B172" s="6"/>
    </row>
    <row r="173" spans="2:2" ht="12.75">
      <c r="B173" s="6"/>
    </row>
    <row r="174" spans="2:2" ht="12.75">
      <c r="B174" s="6"/>
    </row>
    <row r="175" spans="2:2" ht="12.75">
      <c r="B175" s="6"/>
    </row>
    <row r="176" spans="2:2" ht="12.75">
      <c r="B176" s="6"/>
    </row>
    <row r="177" spans="2:2" ht="12.75">
      <c r="B177" s="6"/>
    </row>
    <row r="178" spans="2:2" ht="12.75">
      <c r="B178" s="6"/>
    </row>
    <row r="179" spans="2:2" ht="12.75">
      <c r="B179" s="6"/>
    </row>
    <row r="180" spans="2:2" ht="12.75">
      <c r="B180" s="6"/>
    </row>
    <row r="181" spans="2:2" ht="12.75">
      <c r="B181" s="6"/>
    </row>
    <row r="182" spans="2:2" ht="12.75">
      <c r="B182" s="6"/>
    </row>
    <row r="183" spans="2:2" ht="12.75">
      <c r="B183" s="6"/>
    </row>
    <row r="184" spans="2:2" ht="12.75">
      <c r="B184" s="6"/>
    </row>
    <row r="185" spans="2:2" ht="12.75">
      <c r="B185" s="6"/>
    </row>
    <row r="186" spans="2:2" ht="12.75">
      <c r="B186" s="6"/>
    </row>
    <row r="187" spans="2:2" ht="12.75">
      <c r="B187" s="6"/>
    </row>
    <row r="188" spans="2:2" ht="12.75">
      <c r="B188" s="6"/>
    </row>
    <row r="189" spans="2:2" ht="12.75">
      <c r="B189" s="6"/>
    </row>
    <row r="190" spans="2:2" ht="12.75">
      <c r="B190" s="6"/>
    </row>
    <row r="191" spans="2:2" ht="12.75">
      <c r="B191" s="6"/>
    </row>
    <row r="192" spans="2:2" ht="12.75">
      <c r="B192" s="6"/>
    </row>
    <row r="193" spans="2:2" ht="12.75">
      <c r="B193" s="6"/>
    </row>
    <row r="194" spans="2:2" ht="12.75">
      <c r="B194" s="6"/>
    </row>
    <row r="195" spans="2:2" ht="12.75">
      <c r="B195" s="6"/>
    </row>
    <row r="196" spans="2:2" ht="12.75">
      <c r="B196" s="6"/>
    </row>
    <row r="197" spans="2:2" ht="12.75">
      <c r="B197" s="6"/>
    </row>
    <row r="198" spans="2:2" ht="12.75">
      <c r="B198" s="6"/>
    </row>
    <row r="199" spans="2:2" ht="12.75">
      <c r="B199" s="6"/>
    </row>
    <row r="200" spans="2:2" ht="12.75">
      <c r="B200" s="6"/>
    </row>
    <row r="201" spans="2:2" ht="12.75">
      <c r="B201" s="6"/>
    </row>
    <row r="202" spans="2:2" ht="12.75">
      <c r="B202" s="6"/>
    </row>
    <row r="203" spans="2:2" ht="12.75">
      <c r="B203" s="6"/>
    </row>
    <row r="204" spans="2:2" ht="12.75">
      <c r="B204" s="6"/>
    </row>
    <row r="205" spans="2:2" ht="12.75">
      <c r="B205" s="6"/>
    </row>
    <row r="206" spans="2:2" ht="12.75">
      <c r="B206" s="6"/>
    </row>
    <row r="207" spans="2:2" ht="12.75">
      <c r="B207" s="6"/>
    </row>
    <row r="208" spans="2:2" ht="12.75">
      <c r="B208" s="6"/>
    </row>
    <row r="209" spans="2:2" ht="12.75">
      <c r="B209" s="6"/>
    </row>
  </sheetData>
  <pageMargins left="0.7" right="0.7" top="0.78740157499999996" bottom="0.78740157499999996" header="0.3" footer="0.3"/>
  <pageSetup paperSize="9" orientation="portrait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W32"/>
  <sheetViews>
    <sheetView showGridLines="0" showZeros="0" zoomScaleNormal="10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482" t="s">
        <v>3547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70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BO2" s="1459" t="s">
        <v>844</v>
      </c>
      <c r="BP2" s="1460"/>
      <c r="BQ2" s="1460"/>
      <c r="BR2" s="1460"/>
      <c r="BS2" s="1460"/>
      <c r="BT2" s="1460"/>
      <c r="BU2" s="1460"/>
      <c r="BV2" s="1460"/>
      <c r="BW2" s="1460"/>
      <c r="BX2" s="1460"/>
      <c r="BY2" s="1460"/>
      <c r="BZ2" s="1460"/>
      <c r="CA2" s="1460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1458"/>
      <c r="CU2" s="1458"/>
      <c r="CV2" s="1458"/>
      <c r="CW2" s="1458"/>
      <c r="CX2" s="1458"/>
      <c r="CY2" s="1458"/>
      <c r="CZ2" s="1458"/>
      <c r="DA2" s="1458"/>
      <c r="DB2" s="1458"/>
      <c r="DC2" s="1458"/>
      <c r="DD2" s="1458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703"/>
      <c r="EH2" s="739"/>
      <c r="EI2" s="739"/>
      <c r="EJ2" s="739"/>
      <c r="EK2" s="739"/>
      <c r="EL2" s="739"/>
      <c r="EM2" s="739"/>
      <c r="EN2" s="739"/>
      <c r="EO2" s="739"/>
      <c r="EP2" s="739"/>
      <c r="EQ2" s="739"/>
      <c r="ER2" s="739"/>
      <c r="ES2" s="739"/>
      <c r="ET2" s="739"/>
      <c r="EU2" s="739"/>
      <c r="EV2" s="691"/>
      <c r="EW2" s="691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s="691" customFormat="1" ht="11.25" customHeight="1">
      <c r="B5" s="1680" t="s">
        <v>3425</v>
      </c>
      <c r="C5" s="1680"/>
      <c r="D5" s="1680"/>
      <c r="E5" s="1680"/>
      <c r="F5" s="1680"/>
      <c r="G5" s="1680"/>
      <c r="H5" s="1680"/>
      <c r="I5" s="1680"/>
      <c r="J5" s="1680"/>
      <c r="K5" s="1680"/>
      <c r="L5" s="1681" t="s">
        <v>3339</v>
      </c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81"/>
      <c r="Y5" s="1681"/>
      <c r="Z5" s="1681"/>
      <c r="AA5" s="1681"/>
      <c r="AB5" s="1681"/>
      <c r="AC5" s="1681"/>
      <c r="AD5" s="1681"/>
      <c r="AE5" s="1681"/>
      <c r="AF5" s="1681"/>
      <c r="AG5" s="1681"/>
      <c r="AH5" s="1681"/>
      <c r="AI5" s="1681"/>
      <c r="AJ5" s="1681"/>
      <c r="AK5" s="1681"/>
      <c r="AL5" s="1681"/>
      <c r="AM5" s="1681"/>
      <c r="AN5" s="1681"/>
      <c r="AO5" s="1681"/>
      <c r="AP5" s="1681"/>
      <c r="AQ5" s="1681"/>
      <c r="AR5" s="1681"/>
      <c r="AS5" s="1681"/>
      <c r="AT5" s="1681"/>
      <c r="AU5" s="1681"/>
      <c r="AV5" s="1681"/>
      <c r="AW5" s="1681"/>
      <c r="AX5" s="1681"/>
      <c r="AY5" s="1681"/>
      <c r="AZ5" s="1681"/>
      <c r="BA5" s="1681"/>
      <c r="BB5" s="1681"/>
      <c r="BC5" s="1681"/>
      <c r="BD5" s="1681"/>
      <c r="BE5" s="1681"/>
      <c r="BF5" s="1681"/>
      <c r="BG5" s="1681"/>
      <c r="BH5" s="1681"/>
      <c r="BI5" s="1681"/>
      <c r="BJ5" s="1681"/>
      <c r="BK5" s="1681"/>
      <c r="BL5" s="1681"/>
      <c r="BM5" s="1681"/>
      <c r="BN5" s="1681"/>
      <c r="BO5" s="1681"/>
      <c r="BP5" s="1681"/>
      <c r="BQ5" s="1681"/>
      <c r="BR5" s="1681"/>
      <c r="BS5" s="1681"/>
      <c r="BT5" s="1681"/>
      <c r="BU5" s="1681"/>
      <c r="BV5" s="1681"/>
      <c r="BW5" s="1682" t="s">
        <v>3426</v>
      </c>
      <c r="BX5" s="1682"/>
      <c r="BY5" s="1682"/>
      <c r="BZ5" s="1682"/>
      <c r="CA5" s="1682"/>
      <c r="CB5" s="1682"/>
      <c r="CC5" s="1682"/>
      <c r="CD5" s="1682"/>
      <c r="CE5" s="1704"/>
      <c r="CF5" s="1705"/>
      <c r="CG5" s="1705"/>
      <c r="CH5" s="1705"/>
      <c r="CI5" s="1705"/>
      <c r="CJ5" s="1705"/>
      <c r="CK5" s="1705"/>
      <c r="CL5" s="1705"/>
      <c r="CM5" s="1705"/>
      <c r="CN5" s="1705"/>
      <c r="CO5" s="1705"/>
      <c r="CP5" s="1705"/>
      <c r="CQ5" s="1705"/>
      <c r="CR5" s="1705"/>
      <c r="CS5" s="1705"/>
      <c r="CT5" s="1705"/>
      <c r="CU5" s="1705"/>
      <c r="CV5" s="1705"/>
      <c r="CW5" s="1705"/>
      <c r="CX5" s="1705"/>
      <c r="CY5" s="1705"/>
      <c r="CZ5" s="1705"/>
      <c r="DA5" s="1705"/>
      <c r="DB5" s="1705"/>
      <c r="DC5" s="1705"/>
      <c r="DD5" s="1705"/>
      <c r="DE5" s="1705"/>
      <c r="DF5" s="1705"/>
      <c r="DG5" s="1705"/>
      <c r="DH5" s="1705"/>
      <c r="DI5" s="1705"/>
      <c r="DJ5" s="1705"/>
      <c r="DK5" s="1705"/>
      <c r="DL5" s="1705"/>
      <c r="DM5" s="1705"/>
      <c r="DN5" s="1705"/>
      <c r="DO5" s="1705"/>
      <c r="DP5" s="1705"/>
      <c r="DQ5" s="1705"/>
      <c r="DR5" s="1705"/>
      <c r="DS5" s="1705"/>
      <c r="DT5" s="1705"/>
      <c r="DU5" s="1705"/>
      <c r="DV5" s="1705"/>
      <c r="DW5" s="1705"/>
      <c r="DX5" s="1705"/>
      <c r="DY5" s="1705"/>
      <c r="DZ5" s="1705"/>
      <c r="EA5" s="1705"/>
      <c r="EB5" s="1705"/>
      <c r="EC5" s="1705"/>
      <c r="ED5" s="1705"/>
      <c r="EE5" s="1705"/>
      <c r="EF5" s="1705"/>
      <c r="EG5" s="1705"/>
      <c r="EH5" s="1705"/>
      <c r="EI5" s="1705"/>
      <c r="EJ5" s="1705"/>
      <c r="EK5" s="1705"/>
      <c r="EL5" s="1705"/>
      <c r="EM5" s="1705"/>
      <c r="EN5" s="1705"/>
      <c r="EO5" s="1705"/>
      <c r="EP5" s="1705"/>
      <c r="EQ5" s="1705"/>
      <c r="ER5" s="1705"/>
      <c r="ES5" s="1705"/>
      <c r="ET5" s="1705"/>
      <c r="EU5" s="1705"/>
      <c r="EV5" s="1705"/>
      <c r="EW5" s="1705"/>
      <c r="EX5" s="1705"/>
      <c r="EY5" s="1705"/>
      <c r="EZ5" s="1705"/>
      <c r="FA5" s="1705"/>
      <c r="FB5" s="1705"/>
      <c r="FC5" s="1705"/>
      <c r="FD5" s="1705"/>
      <c r="FE5" s="1705"/>
      <c r="FF5" s="1705"/>
      <c r="FG5" s="1705"/>
      <c r="FH5" s="1705"/>
      <c r="FI5" s="1705"/>
      <c r="FJ5" s="1705"/>
      <c r="FK5" s="1705"/>
      <c r="FL5" s="1705"/>
      <c r="FM5" s="1705"/>
      <c r="FN5" s="1705"/>
      <c r="FO5" s="1705"/>
      <c r="FP5" s="1705"/>
      <c r="FQ5" s="1705"/>
      <c r="FR5" s="1705"/>
      <c r="FS5" s="1705"/>
      <c r="FT5" s="1705"/>
      <c r="FU5" s="1705"/>
      <c r="FV5" s="1705"/>
      <c r="FW5" s="1705"/>
      <c r="FX5" s="1705"/>
      <c r="FY5" s="1705"/>
      <c r="FZ5" s="1705"/>
      <c r="GA5" s="1705"/>
      <c r="GB5" s="1705"/>
      <c r="GC5" s="1705"/>
      <c r="GD5" s="1705"/>
      <c r="GE5" s="1705"/>
      <c r="GF5" s="1705"/>
      <c r="GG5" s="1705"/>
      <c r="GH5" s="1705"/>
      <c r="GI5" s="1705"/>
      <c r="GJ5" s="1705"/>
      <c r="GK5" s="1705"/>
      <c r="GL5" s="1705"/>
      <c r="GM5" s="1705"/>
      <c r="GN5" s="1705"/>
      <c r="GO5" s="1705"/>
      <c r="GP5" s="1705"/>
      <c r="GQ5" s="1705"/>
      <c r="GR5" s="1705"/>
      <c r="GS5" s="1705"/>
      <c r="GT5" s="1705"/>
      <c r="GU5" s="1705"/>
      <c r="GV5" s="1705"/>
      <c r="GW5" s="1706"/>
    </row>
    <row r="6" spans="2:205" ht="25.5" customHeight="1"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1"/>
      <c r="M6" s="1681"/>
      <c r="N6" s="1681"/>
      <c r="O6" s="1681"/>
      <c r="P6" s="1681"/>
      <c r="Q6" s="1681"/>
      <c r="R6" s="1681"/>
      <c r="S6" s="1681"/>
      <c r="T6" s="1681"/>
      <c r="U6" s="1681"/>
      <c r="V6" s="1681"/>
      <c r="W6" s="1681"/>
      <c r="X6" s="1681"/>
      <c r="Y6" s="1681"/>
      <c r="Z6" s="1681"/>
      <c r="AA6" s="1681"/>
      <c r="AB6" s="1681"/>
      <c r="AC6" s="1681"/>
      <c r="AD6" s="1681"/>
      <c r="AE6" s="1681"/>
      <c r="AF6" s="1681"/>
      <c r="AG6" s="1681"/>
      <c r="AH6" s="1681"/>
      <c r="AI6" s="1681"/>
      <c r="AJ6" s="1681"/>
      <c r="AK6" s="1681"/>
      <c r="AL6" s="1681"/>
      <c r="AM6" s="1681"/>
      <c r="AN6" s="1681"/>
      <c r="AO6" s="1681"/>
      <c r="AP6" s="1681"/>
      <c r="AQ6" s="1681"/>
      <c r="AR6" s="1681"/>
      <c r="AS6" s="1681"/>
      <c r="AT6" s="1681"/>
      <c r="AU6" s="1681"/>
      <c r="AV6" s="1681"/>
      <c r="AW6" s="1681"/>
      <c r="AX6" s="1681"/>
      <c r="AY6" s="1681"/>
      <c r="AZ6" s="1681"/>
      <c r="BA6" s="1681"/>
      <c r="BB6" s="1681"/>
      <c r="BC6" s="1681"/>
      <c r="BD6" s="1681"/>
      <c r="BE6" s="1681"/>
      <c r="BF6" s="1681"/>
      <c r="BG6" s="1681"/>
      <c r="BH6" s="1681"/>
      <c r="BI6" s="1681"/>
      <c r="BJ6" s="1681"/>
      <c r="BK6" s="1681"/>
      <c r="BL6" s="1681"/>
      <c r="BM6" s="1681"/>
      <c r="BN6" s="1681"/>
      <c r="BO6" s="1681"/>
      <c r="BP6" s="1681"/>
      <c r="BQ6" s="1681"/>
      <c r="BR6" s="1681"/>
      <c r="BS6" s="1681"/>
      <c r="BT6" s="1681"/>
      <c r="BU6" s="1681"/>
      <c r="BV6" s="1681"/>
      <c r="BW6" s="1682"/>
      <c r="BX6" s="1682"/>
      <c r="BY6" s="1682"/>
      <c r="BZ6" s="1682"/>
      <c r="CA6" s="1682"/>
      <c r="CB6" s="1682"/>
      <c r="CC6" s="1682"/>
      <c r="CD6" s="1682"/>
      <c r="CE6" s="1696" t="s">
        <v>3522</v>
      </c>
      <c r="CF6" s="1672"/>
      <c r="CG6" s="1672"/>
      <c r="CH6" s="1672"/>
      <c r="CI6" s="1672"/>
      <c r="CJ6" s="1672"/>
      <c r="CK6" s="1672"/>
      <c r="CL6" s="1672"/>
      <c r="CM6" s="1672"/>
      <c r="CN6" s="1672"/>
      <c r="CO6" s="1672"/>
      <c r="CP6" s="1672"/>
      <c r="CQ6" s="1672"/>
      <c r="CR6" s="1672"/>
      <c r="CS6" s="1672"/>
      <c r="CT6" s="1672"/>
      <c r="CU6" s="1672"/>
      <c r="CV6" s="1672"/>
      <c r="CW6" s="1672"/>
      <c r="CX6" s="1672"/>
      <c r="CY6" s="1672"/>
      <c r="CZ6" s="1672"/>
      <c r="DA6" s="1672"/>
      <c r="DB6" s="1672"/>
      <c r="DC6" s="1672"/>
      <c r="DD6" s="1672"/>
      <c r="DE6" s="1672"/>
      <c r="DF6" s="1672"/>
      <c r="DG6" s="1672"/>
      <c r="DH6" s="1672"/>
      <c r="DI6" s="1672"/>
      <c r="DJ6" s="1672"/>
      <c r="DK6" s="1672"/>
      <c r="DL6" s="1672"/>
      <c r="DM6" s="1672"/>
      <c r="DN6" s="1672"/>
      <c r="DO6" s="1672"/>
      <c r="DP6" s="1672"/>
      <c r="DQ6" s="1672"/>
      <c r="DR6" s="1672"/>
      <c r="DS6" s="1672"/>
      <c r="DT6" s="1672"/>
      <c r="DU6" s="1672"/>
      <c r="DV6" s="1672"/>
      <c r="DW6" s="1672"/>
      <c r="DX6" s="1672"/>
      <c r="DY6" s="1672"/>
      <c r="DZ6" s="1672"/>
      <c r="EA6" s="1672"/>
      <c r="EB6" s="1672"/>
      <c r="EC6" s="1672"/>
      <c r="ED6" s="1672"/>
      <c r="EE6" s="1672"/>
      <c r="EF6" s="1672"/>
      <c r="EG6" s="1672"/>
      <c r="EH6" s="1672"/>
      <c r="EI6" s="1672"/>
      <c r="EJ6" s="1672"/>
      <c r="EK6" s="1672"/>
      <c r="EL6" s="1672"/>
      <c r="EM6" s="1673"/>
      <c r="EN6" s="1674" t="s">
        <v>3523</v>
      </c>
      <c r="EO6" s="1675"/>
      <c r="EP6" s="1675"/>
      <c r="EQ6" s="1675"/>
      <c r="ER6" s="1675"/>
      <c r="ES6" s="1675"/>
      <c r="ET6" s="1675"/>
      <c r="EU6" s="1675"/>
      <c r="EV6" s="1675"/>
      <c r="EW6" s="1675"/>
      <c r="EX6" s="1675"/>
      <c r="EY6" s="1675"/>
      <c r="EZ6" s="1675"/>
      <c r="FA6" s="1675"/>
      <c r="FB6" s="1675"/>
      <c r="FC6" s="1675"/>
      <c r="FD6" s="1675"/>
      <c r="FE6" s="1675"/>
      <c r="FF6" s="1675"/>
      <c r="FG6" s="1675"/>
      <c r="FH6" s="1675"/>
      <c r="FI6" s="1675"/>
      <c r="FJ6" s="1675"/>
      <c r="FK6" s="1675"/>
      <c r="FL6" s="1675"/>
      <c r="FM6" s="1675"/>
      <c r="FN6" s="1675"/>
      <c r="FO6" s="1675"/>
      <c r="FP6" s="1675"/>
      <c r="FQ6" s="1675"/>
      <c r="FR6" s="1675"/>
      <c r="FS6" s="1675"/>
      <c r="FT6" s="1675"/>
      <c r="FU6" s="1675"/>
      <c r="FV6" s="1675"/>
      <c r="FW6" s="1675"/>
      <c r="FX6" s="1675"/>
      <c r="FY6" s="1675"/>
      <c r="FZ6" s="1675"/>
      <c r="GA6" s="1675"/>
      <c r="GB6" s="1675"/>
      <c r="GC6" s="1675"/>
      <c r="GD6" s="1675"/>
      <c r="GE6" s="1675"/>
      <c r="GF6" s="1675"/>
      <c r="GG6" s="1675"/>
      <c r="GH6" s="1675"/>
      <c r="GI6" s="1675"/>
      <c r="GJ6" s="1675"/>
      <c r="GK6" s="1675"/>
      <c r="GL6" s="1675"/>
      <c r="GM6" s="1675"/>
      <c r="GN6" s="1675"/>
      <c r="GO6" s="1675"/>
      <c r="GP6" s="1675"/>
      <c r="GQ6" s="1675"/>
      <c r="GR6" s="1675"/>
      <c r="GS6" s="1675"/>
      <c r="GT6" s="1675"/>
      <c r="GU6" s="1675"/>
      <c r="GV6" s="1675"/>
      <c r="GW6" s="1676"/>
    </row>
    <row r="7" spans="2:205" s="691" customFormat="1" ht="24.6" customHeight="1">
      <c r="B7" s="1677"/>
      <c r="C7" s="1678"/>
      <c r="D7" s="1678"/>
      <c r="E7" s="1678"/>
      <c r="F7" s="1678"/>
      <c r="G7" s="1678"/>
      <c r="H7" s="1678"/>
      <c r="I7" s="1678"/>
      <c r="J7" s="1678"/>
      <c r="K7" s="1679"/>
      <c r="L7" s="1662" t="s">
        <v>3524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580" t="s">
        <v>955</v>
      </c>
      <c r="BX7" s="1581"/>
      <c r="BY7" s="1581"/>
      <c r="BZ7" s="1581"/>
      <c r="CA7" s="1581"/>
      <c r="CB7" s="1581"/>
      <c r="CC7" s="1581"/>
      <c r="CD7" s="1582"/>
      <c r="CE7" s="1509" t="str">
        <f>MID(SUVAHAMUJ!Q2,1,1)</f>
        <v xml:space="preserve"> </v>
      </c>
      <c r="CF7" s="1509"/>
      <c r="CG7" s="1509"/>
      <c r="CH7" s="1509"/>
      <c r="CI7" s="1509"/>
      <c r="CJ7" s="1509" t="str">
        <f>MID(SUVAHAMUJ!Q2,2,1)</f>
        <v xml:space="preserve"> </v>
      </c>
      <c r="CK7" s="1509"/>
      <c r="CL7" s="1509"/>
      <c r="CM7" s="1509"/>
      <c r="CN7" s="1509"/>
      <c r="CO7" s="1509"/>
      <c r="CP7" s="1509" t="str">
        <f>MID(SUVAHAMUJ!Q2,3,1)</f>
        <v xml:space="preserve"> </v>
      </c>
      <c r="CQ7" s="1509"/>
      <c r="CR7" s="1509"/>
      <c r="CS7" s="1509"/>
      <c r="CT7" s="1509"/>
      <c r="CU7" s="1509" t="str">
        <f>MID(SUVAHAMUJ!Q2,4,1)</f>
        <v xml:space="preserve"> </v>
      </c>
      <c r="CV7" s="1509"/>
      <c r="CW7" s="1509"/>
      <c r="CX7" s="1509"/>
      <c r="CY7" s="1509"/>
      <c r="CZ7" s="1509"/>
      <c r="DA7" s="1509" t="str">
        <f>MID(SUVAHAMUJ!Q2,5,1)</f>
        <v xml:space="preserve"> </v>
      </c>
      <c r="DB7" s="1509"/>
      <c r="DC7" s="1509"/>
      <c r="DD7" s="1509"/>
      <c r="DE7" s="1509"/>
      <c r="DF7" s="1509" t="str">
        <f>MID(SUVAHAMUJ!Q2,6,1)</f>
        <v xml:space="preserve"> </v>
      </c>
      <c r="DG7" s="1509"/>
      <c r="DH7" s="1509"/>
      <c r="DI7" s="1509"/>
      <c r="DJ7" s="1509"/>
      <c r="DK7" s="1509"/>
      <c r="DL7" s="1509" t="str">
        <f>MID(SUVAHAMUJ!Q2,7,1)</f>
        <v xml:space="preserve"> </v>
      </c>
      <c r="DM7" s="1509"/>
      <c r="DN7" s="1509"/>
      <c r="DO7" s="1509"/>
      <c r="DP7" s="1509"/>
      <c r="DQ7" s="1509"/>
      <c r="DR7" s="1509" t="str">
        <f>MID(SUVAHAMUJ!Q2,8,1)</f>
        <v xml:space="preserve"> </v>
      </c>
      <c r="DS7" s="1509"/>
      <c r="DT7" s="1509"/>
      <c r="DU7" s="1509"/>
      <c r="DV7" s="1509"/>
      <c r="DW7" s="1558" t="str">
        <f>MID(SUVAHAMUJ!Q2,9,1)</f>
        <v xml:space="preserve"> </v>
      </c>
      <c r="DX7" s="1558"/>
      <c r="DY7" s="1558"/>
      <c r="DZ7" s="1558"/>
      <c r="EA7" s="1558"/>
      <c r="EB7" s="1558"/>
      <c r="EC7" s="1558" t="str">
        <f>MID(SUVAHAMUJ!Q2,10,1)</f>
        <v xml:space="preserve"> </v>
      </c>
      <c r="ED7" s="1558"/>
      <c r="EE7" s="1558"/>
      <c r="EF7" s="1558"/>
      <c r="EG7" s="1558"/>
      <c r="EH7" s="1509" t="str">
        <f>MID(SUVAHAMUJ!Q2,11,1)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MID(SUVAHAMUJ!R2,1,1)</f>
        <v xml:space="preserve"> </v>
      </c>
      <c r="EQ7" s="1509"/>
      <c r="ER7" s="1509"/>
      <c r="ES7" s="1509"/>
      <c r="ET7" s="1509"/>
      <c r="EU7" s="1509"/>
      <c r="EV7" s="1509" t="str">
        <f>MID(SUVAHAMUJ!R2,2,1)</f>
        <v xml:space="preserve"> </v>
      </c>
      <c r="EW7" s="1509"/>
      <c r="EX7" s="1509"/>
      <c r="EY7" s="1509"/>
      <c r="EZ7" s="1509"/>
      <c r="FA7" s="1509" t="str">
        <f>MID(SUVAHAMUJ!R2,3,1)</f>
        <v xml:space="preserve"> </v>
      </c>
      <c r="FB7" s="1509"/>
      <c r="FC7" s="1509"/>
      <c r="FD7" s="1509"/>
      <c r="FE7" s="1509"/>
      <c r="FF7" s="1509"/>
      <c r="FG7" s="1509" t="str">
        <f>MID(SUVAHAMUJ!R2,4,1)</f>
        <v xml:space="preserve"> </v>
      </c>
      <c r="FH7" s="1509"/>
      <c r="FI7" s="1509"/>
      <c r="FJ7" s="1509"/>
      <c r="FK7" s="1509"/>
      <c r="FL7" s="1516" t="str">
        <f>MID(SUVAHAMUJ!R2,5,1)</f>
        <v xml:space="preserve"> </v>
      </c>
      <c r="FM7" s="1516"/>
      <c r="FN7" s="1516"/>
      <c r="FO7" s="1516"/>
      <c r="FP7" s="1516"/>
      <c r="FQ7" s="1516"/>
      <c r="FR7" s="1516" t="str">
        <f>MID(SUVAHAMUJ!R2,6,1)</f>
        <v xml:space="preserve"> </v>
      </c>
      <c r="FS7" s="1516"/>
      <c r="FT7" s="1516"/>
      <c r="FU7" s="1516"/>
      <c r="FV7" s="1516"/>
      <c r="FW7" s="1556" t="str">
        <f>MID(SUVAHAMUJ!R2,7,1)</f>
        <v xml:space="preserve"> </v>
      </c>
      <c r="FX7" s="1556"/>
      <c r="FY7" s="1556"/>
      <c r="FZ7" s="1556"/>
      <c r="GA7" s="1556"/>
      <c r="GB7" s="1556"/>
      <c r="GC7" s="1556" t="str">
        <f>MID(SUVAHAMUJ!R2,8,1)</f>
        <v xml:space="preserve"> </v>
      </c>
      <c r="GD7" s="1556"/>
      <c r="GE7" s="1556"/>
      <c r="GF7" s="1556"/>
      <c r="GG7" s="1556"/>
      <c r="GH7" s="1556" t="str">
        <f>MID(SUVAHAMUJ!R2,9,1)</f>
        <v xml:space="preserve"> </v>
      </c>
      <c r="GI7" s="1556"/>
      <c r="GJ7" s="1556"/>
      <c r="GK7" s="1556"/>
      <c r="GL7" s="1556"/>
      <c r="GM7" s="1556"/>
      <c r="GN7" s="1556" t="str">
        <f>MID(SUVAHAMUJ!R2,10,1)</f>
        <v xml:space="preserve"> </v>
      </c>
      <c r="GO7" s="1556"/>
      <c r="GP7" s="1556"/>
      <c r="GQ7" s="1556"/>
      <c r="GR7" s="1556"/>
      <c r="GS7" s="1556" t="str">
        <f>MID(SUVAHAMUJ!R2,11,1)</f>
        <v>0</v>
      </c>
      <c r="GT7" s="1556"/>
      <c r="GU7" s="1556"/>
      <c r="GV7" s="1556"/>
      <c r="GW7" s="1557"/>
    </row>
    <row r="8" spans="2:205" ht="24.6" customHeight="1">
      <c r="B8" s="1707" t="s">
        <v>2057</v>
      </c>
      <c r="C8" s="1708"/>
      <c r="D8" s="1708"/>
      <c r="E8" s="1708"/>
      <c r="F8" s="1708"/>
      <c r="G8" s="1708"/>
      <c r="H8" s="1708"/>
      <c r="I8" s="1708"/>
      <c r="J8" s="1708"/>
      <c r="K8" s="1709"/>
      <c r="L8" s="1662" t="s">
        <v>3525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580" t="s">
        <v>973</v>
      </c>
      <c r="BX8" s="1581"/>
      <c r="BY8" s="1581"/>
      <c r="BZ8" s="1581"/>
      <c r="CA8" s="1581"/>
      <c r="CB8" s="1581"/>
      <c r="CC8" s="1581"/>
      <c r="CD8" s="1582"/>
      <c r="CE8" s="1710" t="str">
        <f>MID(SUVAHAMUJ!Q3,1,1)</f>
        <v xml:space="preserve"> </v>
      </c>
      <c r="CF8" s="1509"/>
      <c r="CG8" s="1509"/>
      <c r="CH8" s="1509"/>
      <c r="CI8" s="1509"/>
      <c r="CJ8" s="1509" t="str">
        <f>MID(SUVAHAMUJ!Q3,2,1)</f>
        <v xml:space="preserve"> </v>
      </c>
      <c r="CK8" s="1509"/>
      <c r="CL8" s="1509"/>
      <c r="CM8" s="1509"/>
      <c r="CN8" s="1509"/>
      <c r="CO8" s="1509"/>
      <c r="CP8" s="1509" t="str">
        <f>MID(SUVAHAMUJ!Q3,3,1)</f>
        <v xml:space="preserve"> </v>
      </c>
      <c r="CQ8" s="1509"/>
      <c r="CR8" s="1509"/>
      <c r="CS8" s="1509"/>
      <c r="CT8" s="1509"/>
      <c r="CU8" s="1509" t="str">
        <f>MID(SUVAHAMUJ!Q3,4,1)</f>
        <v xml:space="preserve"> </v>
      </c>
      <c r="CV8" s="1509"/>
      <c r="CW8" s="1509"/>
      <c r="CX8" s="1509"/>
      <c r="CY8" s="1509"/>
      <c r="CZ8" s="1509"/>
      <c r="DA8" s="1509" t="str">
        <f>MID(SUVAHAMUJ!Q3,5,1)</f>
        <v xml:space="preserve"> </v>
      </c>
      <c r="DB8" s="1509"/>
      <c r="DC8" s="1509"/>
      <c r="DD8" s="1509"/>
      <c r="DE8" s="1509"/>
      <c r="DF8" s="1509" t="str">
        <f>MID(SUVAHAMUJ!Q3,6,1)</f>
        <v xml:space="preserve"> </v>
      </c>
      <c r="DG8" s="1509"/>
      <c r="DH8" s="1509"/>
      <c r="DI8" s="1509"/>
      <c r="DJ8" s="1509"/>
      <c r="DK8" s="1509"/>
      <c r="DL8" s="1509" t="str">
        <f>MID(SUVAHAMUJ!Q3,7,1)</f>
        <v xml:space="preserve"> </v>
      </c>
      <c r="DM8" s="1509"/>
      <c r="DN8" s="1509"/>
      <c r="DO8" s="1509"/>
      <c r="DP8" s="1509"/>
      <c r="DQ8" s="1509"/>
      <c r="DR8" s="1509" t="str">
        <f>MID(SUVAHAMUJ!Q3,8,1)</f>
        <v xml:space="preserve"> </v>
      </c>
      <c r="DS8" s="1509"/>
      <c r="DT8" s="1509"/>
      <c r="DU8" s="1509"/>
      <c r="DV8" s="1509"/>
      <c r="DW8" s="1558" t="str">
        <f>MID(SUVAHAMUJ!Q3,9,1)</f>
        <v xml:space="preserve"> </v>
      </c>
      <c r="DX8" s="1558"/>
      <c r="DY8" s="1558"/>
      <c r="DZ8" s="1558"/>
      <c r="EA8" s="1558"/>
      <c r="EB8" s="1558"/>
      <c r="EC8" s="1558" t="str">
        <f>MID(SUVAHAMUJ!Q3,10,1)</f>
        <v xml:space="preserve"> </v>
      </c>
      <c r="ED8" s="1558"/>
      <c r="EE8" s="1558"/>
      <c r="EF8" s="1558"/>
      <c r="EG8" s="1558"/>
      <c r="EH8" s="1509" t="str">
        <f>MID(SUVAHAMUJ!Q3,11,1)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MID(SUVAHAMUJ!R3,1,1)</f>
        <v xml:space="preserve"> </v>
      </c>
      <c r="EQ8" s="1509"/>
      <c r="ER8" s="1509"/>
      <c r="ES8" s="1509"/>
      <c r="ET8" s="1509"/>
      <c r="EU8" s="1509"/>
      <c r="EV8" s="1509" t="str">
        <f>MID(SUVAHAMUJ!R3,2,1)</f>
        <v xml:space="preserve"> </v>
      </c>
      <c r="EW8" s="1509"/>
      <c r="EX8" s="1509"/>
      <c r="EY8" s="1509"/>
      <c r="EZ8" s="1509"/>
      <c r="FA8" s="1509" t="str">
        <f>MID(SUVAHAMUJ!R3,3,1)</f>
        <v xml:space="preserve"> </v>
      </c>
      <c r="FB8" s="1509"/>
      <c r="FC8" s="1509"/>
      <c r="FD8" s="1509"/>
      <c r="FE8" s="1509"/>
      <c r="FF8" s="1509"/>
      <c r="FG8" s="1509" t="str">
        <f>MID(SUVAHAMUJ!R3,4,1)</f>
        <v xml:space="preserve"> </v>
      </c>
      <c r="FH8" s="1509"/>
      <c r="FI8" s="1509"/>
      <c r="FJ8" s="1509"/>
      <c r="FK8" s="1509"/>
      <c r="FL8" s="1516" t="str">
        <f>MID(SUVAHAMUJ!R3,5,1)</f>
        <v xml:space="preserve"> </v>
      </c>
      <c r="FM8" s="1516"/>
      <c r="FN8" s="1516"/>
      <c r="FO8" s="1516"/>
      <c r="FP8" s="1516"/>
      <c r="FQ8" s="1516"/>
      <c r="FR8" s="1516" t="str">
        <f>MID(SUVAHAMUJ!R3,6,1)</f>
        <v xml:space="preserve"> </v>
      </c>
      <c r="FS8" s="1516"/>
      <c r="FT8" s="1516"/>
      <c r="FU8" s="1516"/>
      <c r="FV8" s="1516"/>
      <c r="FW8" s="1556" t="str">
        <f>MID(SUVAHAMUJ!R3,7,1)</f>
        <v xml:space="preserve"> </v>
      </c>
      <c r="FX8" s="1556"/>
      <c r="FY8" s="1556"/>
      <c r="FZ8" s="1556"/>
      <c r="GA8" s="1556"/>
      <c r="GB8" s="1556"/>
      <c r="GC8" s="1556" t="str">
        <f>MID(SUVAHAMUJ!R3,8,1)</f>
        <v xml:space="preserve"> </v>
      </c>
      <c r="GD8" s="1556"/>
      <c r="GE8" s="1556"/>
      <c r="GF8" s="1556"/>
      <c r="GG8" s="1556"/>
      <c r="GH8" s="1556" t="str">
        <f>MID(SUVAHAMUJ!R3,9,1)</f>
        <v xml:space="preserve"> </v>
      </c>
      <c r="GI8" s="1556"/>
      <c r="GJ8" s="1556"/>
      <c r="GK8" s="1556"/>
      <c r="GL8" s="1556"/>
      <c r="GM8" s="1556"/>
      <c r="GN8" s="1556" t="str">
        <f>MID(SUVAHAMUJ!R3,10,1)</f>
        <v xml:space="preserve"> </v>
      </c>
      <c r="GO8" s="1556"/>
      <c r="GP8" s="1556"/>
      <c r="GQ8" s="1556"/>
      <c r="GR8" s="1556"/>
      <c r="GS8" s="1556" t="str">
        <f>MID(SUVAHAMUJ!R3,11,1)</f>
        <v>0</v>
      </c>
      <c r="GT8" s="1556"/>
      <c r="GU8" s="1556"/>
      <c r="GV8" s="1556"/>
      <c r="GW8" s="1557"/>
    </row>
    <row r="9" spans="2:205" ht="32.1" customHeight="1">
      <c r="B9" s="1711" t="s">
        <v>2494</v>
      </c>
      <c r="C9" s="1712"/>
      <c r="D9" s="1712"/>
      <c r="E9" s="1712"/>
      <c r="F9" s="1712"/>
      <c r="G9" s="1712"/>
      <c r="H9" s="1712"/>
      <c r="I9" s="1712"/>
      <c r="J9" s="1712"/>
      <c r="K9" s="1713"/>
      <c r="L9" s="1662" t="s">
        <v>3526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580" t="s">
        <v>991</v>
      </c>
      <c r="BX9" s="1581"/>
      <c r="BY9" s="1581"/>
      <c r="BZ9" s="1581"/>
      <c r="CA9" s="1581"/>
      <c r="CB9" s="1581"/>
      <c r="CC9" s="1581"/>
      <c r="CD9" s="1582"/>
      <c r="CE9" s="1710" t="str">
        <f>MID(SUVAHAMUJ!Q4,1,1)</f>
        <v xml:space="preserve"> </v>
      </c>
      <c r="CF9" s="1509"/>
      <c r="CG9" s="1509"/>
      <c r="CH9" s="1509"/>
      <c r="CI9" s="1509"/>
      <c r="CJ9" s="1509" t="str">
        <f>MID(SUVAHAMUJ!Q4,2,1)</f>
        <v xml:space="preserve"> </v>
      </c>
      <c r="CK9" s="1509"/>
      <c r="CL9" s="1509"/>
      <c r="CM9" s="1509"/>
      <c r="CN9" s="1509"/>
      <c r="CO9" s="1509"/>
      <c r="CP9" s="1509" t="str">
        <f>MID(SUVAHAMUJ!Q4,3,1)</f>
        <v xml:space="preserve"> </v>
      </c>
      <c r="CQ9" s="1509"/>
      <c r="CR9" s="1509"/>
      <c r="CS9" s="1509"/>
      <c r="CT9" s="1509"/>
      <c r="CU9" s="1509" t="str">
        <f>MID(SUVAHAMUJ!Q4,4,1)</f>
        <v xml:space="preserve"> </v>
      </c>
      <c r="CV9" s="1509"/>
      <c r="CW9" s="1509"/>
      <c r="CX9" s="1509"/>
      <c r="CY9" s="1509"/>
      <c r="CZ9" s="1509"/>
      <c r="DA9" s="1509" t="str">
        <f>MID(SUVAHAMUJ!Q4,5,1)</f>
        <v xml:space="preserve"> </v>
      </c>
      <c r="DB9" s="1509"/>
      <c r="DC9" s="1509"/>
      <c r="DD9" s="1509"/>
      <c r="DE9" s="1509"/>
      <c r="DF9" s="1509" t="str">
        <f>MID(SUVAHAMUJ!Q4,6,1)</f>
        <v xml:space="preserve"> </v>
      </c>
      <c r="DG9" s="1509"/>
      <c r="DH9" s="1509"/>
      <c r="DI9" s="1509"/>
      <c r="DJ9" s="1509"/>
      <c r="DK9" s="1509"/>
      <c r="DL9" s="1509" t="str">
        <f>MID(SUVAHAMUJ!Q4,7,1)</f>
        <v xml:space="preserve"> </v>
      </c>
      <c r="DM9" s="1509"/>
      <c r="DN9" s="1509"/>
      <c r="DO9" s="1509"/>
      <c r="DP9" s="1509"/>
      <c r="DQ9" s="1509"/>
      <c r="DR9" s="1509" t="str">
        <f>MID(SUVAHAMUJ!Q4,8,1)</f>
        <v xml:space="preserve"> </v>
      </c>
      <c r="DS9" s="1509"/>
      <c r="DT9" s="1509"/>
      <c r="DU9" s="1509"/>
      <c r="DV9" s="1509"/>
      <c r="DW9" s="1558" t="str">
        <f>MID(SUVAHAMUJ!Q4,9,1)</f>
        <v xml:space="preserve"> </v>
      </c>
      <c r="DX9" s="1558"/>
      <c r="DY9" s="1558"/>
      <c r="DZ9" s="1558"/>
      <c r="EA9" s="1558"/>
      <c r="EB9" s="1558"/>
      <c r="EC9" s="1558" t="str">
        <f>MID(SUVAHAMUJ!Q4,10,1)</f>
        <v xml:space="preserve"> </v>
      </c>
      <c r="ED9" s="1558"/>
      <c r="EE9" s="1558"/>
      <c r="EF9" s="1558"/>
      <c r="EG9" s="1558"/>
      <c r="EH9" s="1509" t="str">
        <f>MID(SUVAHAMUJ!Q4,11,1)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MID(SUVAHAMUJ!R4,1,1)</f>
        <v xml:space="preserve"> </v>
      </c>
      <c r="EQ9" s="1509"/>
      <c r="ER9" s="1509"/>
      <c r="ES9" s="1509"/>
      <c r="ET9" s="1509"/>
      <c r="EU9" s="1509"/>
      <c r="EV9" s="1509" t="str">
        <f>MID(SUVAHAMUJ!R4,2,1)</f>
        <v xml:space="preserve"> </v>
      </c>
      <c r="EW9" s="1509"/>
      <c r="EX9" s="1509"/>
      <c r="EY9" s="1509"/>
      <c r="EZ9" s="1509"/>
      <c r="FA9" s="1509" t="str">
        <f>MID(SUVAHAMUJ!R4,3,1)</f>
        <v xml:space="preserve"> </v>
      </c>
      <c r="FB9" s="1509"/>
      <c r="FC9" s="1509"/>
      <c r="FD9" s="1509"/>
      <c r="FE9" s="1509"/>
      <c r="FF9" s="1509"/>
      <c r="FG9" s="1509" t="str">
        <f>MID(SUVAHAMUJ!R4,4,1)</f>
        <v xml:space="preserve"> </v>
      </c>
      <c r="FH9" s="1509"/>
      <c r="FI9" s="1509"/>
      <c r="FJ9" s="1509"/>
      <c r="FK9" s="1509"/>
      <c r="FL9" s="1516" t="str">
        <f>MID(SUVAHAMUJ!R4,5,1)</f>
        <v xml:space="preserve"> </v>
      </c>
      <c r="FM9" s="1516"/>
      <c r="FN9" s="1516"/>
      <c r="FO9" s="1516"/>
      <c r="FP9" s="1516"/>
      <c r="FQ9" s="1516"/>
      <c r="FR9" s="1516" t="str">
        <f>MID(SUVAHAMUJ!R4,6,1)</f>
        <v xml:space="preserve"> </v>
      </c>
      <c r="FS9" s="1516"/>
      <c r="FT9" s="1516"/>
      <c r="FU9" s="1516"/>
      <c r="FV9" s="1516"/>
      <c r="FW9" s="1556" t="str">
        <f>MID(SUVAHAMUJ!R4,7,1)</f>
        <v xml:space="preserve"> </v>
      </c>
      <c r="FX9" s="1556"/>
      <c r="FY9" s="1556"/>
      <c r="FZ9" s="1556"/>
      <c r="GA9" s="1556"/>
      <c r="GB9" s="1556"/>
      <c r="GC9" s="1556" t="str">
        <f>MID(SUVAHAMUJ!R4,8,1)</f>
        <v xml:space="preserve"> </v>
      </c>
      <c r="GD9" s="1556"/>
      <c r="GE9" s="1556"/>
      <c r="GF9" s="1556"/>
      <c r="GG9" s="1556"/>
      <c r="GH9" s="1556" t="str">
        <f>MID(SUVAHAMUJ!R4,9,1)</f>
        <v xml:space="preserve"> </v>
      </c>
      <c r="GI9" s="1556"/>
      <c r="GJ9" s="1556"/>
      <c r="GK9" s="1556"/>
      <c r="GL9" s="1556"/>
      <c r="GM9" s="1556"/>
      <c r="GN9" s="1556" t="str">
        <f>MID(SUVAHAMUJ!R4,10,1)</f>
        <v xml:space="preserve"> </v>
      </c>
      <c r="GO9" s="1556"/>
      <c r="GP9" s="1556"/>
      <c r="GQ9" s="1556"/>
      <c r="GR9" s="1556"/>
      <c r="GS9" s="1556" t="str">
        <f>MID(SUVAHAMUJ!R4,11,1)</f>
        <v>0</v>
      </c>
      <c r="GT9" s="1556"/>
      <c r="GU9" s="1556"/>
      <c r="GV9" s="1556"/>
      <c r="GW9" s="1557"/>
    </row>
    <row r="10" spans="2:205" ht="24.6" customHeight="1">
      <c r="B10" s="1711" t="s">
        <v>2520</v>
      </c>
      <c r="C10" s="1712"/>
      <c r="D10" s="1712"/>
      <c r="E10" s="1712"/>
      <c r="F10" s="1712"/>
      <c r="G10" s="1712"/>
      <c r="H10" s="1712"/>
      <c r="I10" s="1712"/>
      <c r="J10" s="1712"/>
      <c r="K10" s="1713"/>
      <c r="L10" s="1662" t="s">
        <v>3527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580" t="s">
        <v>997</v>
      </c>
      <c r="BX10" s="1581"/>
      <c r="BY10" s="1581"/>
      <c r="BZ10" s="1581"/>
      <c r="CA10" s="1581"/>
      <c r="CB10" s="1581"/>
      <c r="CC10" s="1581"/>
      <c r="CD10" s="1582"/>
      <c r="CE10" s="1710" t="str">
        <f>MID(SUVAHAMUJ!Q5,1,1)</f>
        <v xml:space="preserve"> </v>
      </c>
      <c r="CF10" s="1509"/>
      <c r="CG10" s="1509"/>
      <c r="CH10" s="1509"/>
      <c r="CI10" s="1509"/>
      <c r="CJ10" s="1509" t="str">
        <f>MID(SUVAHAMUJ!Q5,2,1)</f>
        <v xml:space="preserve"> </v>
      </c>
      <c r="CK10" s="1509"/>
      <c r="CL10" s="1509"/>
      <c r="CM10" s="1509"/>
      <c r="CN10" s="1509"/>
      <c r="CO10" s="1509"/>
      <c r="CP10" s="1509" t="str">
        <f>MID(SUVAHAMUJ!Q5,3,1)</f>
        <v xml:space="preserve"> </v>
      </c>
      <c r="CQ10" s="1509"/>
      <c r="CR10" s="1509"/>
      <c r="CS10" s="1509"/>
      <c r="CT10" s="1509"/>
      <c r="CU10" s="1509" t="str">
        <f>MID(SUVAHAMUJ!Q5,4,1)</f>
        <v xml:space="preserve"> </v>
      </c>
      <c r="CV10" s="1509"/>
      <c r="CW10" s="1509"/>
      <c r="CX10" s="1509"/>
      <c r="CY10" s="1509"/>
      <c r="CZ10" s="1509"/>
      <c r="DA10" s="1509" t="str">
        <f>MID(SUVAHAMUJ!Q5,5,1)</f>
        <v xml:space="preserve"> </v>
      </c>
      <c r="DB10" s="1509"/>
      <c r="DC10" s="1509"/>
      <c r="DD10" s="1509"/>
      <c r="DE10" s="1509"/>
      <c r="DF10" s="1509" t="str">
        <f>MID(SUVAHAMUJ!Q5,6,1)</f>
        <v xml:space="preserve"> </v>
      </c>
      <c r="DG10" s="1509"/>
      <c r="DH10" s="1509"/>
      <c r="DI10" s="1509"/>
      <c r="DJ10" s="1509"/>
      <c r="DK10" s="1509"/>
      <c r="DL10" s="1509" t="str">
        <f>MID(SUVAHAMUJ!Q5,7,1)</f>
        <v xml:space="preserve"> </v>
      </c>
      <c r="DM10" s="1509"/>
      <c r="DN10" s="1509"/>
      <c r="DO10" s="1509"/>
      <c r="DP10" s="1509"/>
      <c r="DQ10" s="1509"/>
      <c r="DR10" s="1509" t="str">
        <f>MID(SUVAHAMUJ!Q5,8,1)</f>
        <v xml:space="preserve"> </v>
      </c>
      <c r="DS10" s="1509"/>
      <c r="DT10" s="1509"/>
      <c r="DU10" s="1509"/>
      <c r="DV10" s="1509"/>
      <c r="DW10" s="1558" t="str">
        <f>MID(SUVAHAMUJ!Q5,9,1)</f>
        <v xml:space="preserve"> </v>
      </c>
      <c r="DX10" s="1558"/>
      <c r="DY10" s="1558"/>
      <c r="DZ10" s="1558"/>
      <c r="EA10" s="1558"/>
      <c r="EB10" s="1558"/>
      <c r="EC10" s="1558" t="str">
        <f>MID(SUVAHAMUJ!Q5,10,1)</f>
        <v xml:space="preserve"> </v>
      </c>
      <c r="ED10" s="1558"/>
      <c r="EE10" s="1558"/>
      <c r="EF10" s="1558"/>
      <c r="EG10" s="1558"/>
      <c r="EH10" s="1509" t="str">
        <f>MID(SUVAHAMUJ!Q5,11,1)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MID(SUVAHAMUJ!R5,1,1)</f>
        <v xml:space="preserve"> </v>
      </c>
      <c r="EQ10" s="1509"/>
      <c r="ER10" s="1509"/>
      <c r="ES10" s="1509"/>
      <c r="ET10" s="1509"/>
      <c r="EU10" s="1509"/>
      <c r="EV10" s="1509" t="str">
        <f>MID(SUVAHAMUJ!R5,2,1)</f>
        <v xml:space="preserve"> </v>
      </c>
      <c r="EW10" s="1509"/>
      <c r="EX10" s="1509"/>
      <c r="EY10" s="1509"/>
      <c r="EZ10" s="1509"/>
      <c r="FA10" s="1509" t="str">
        <f>MID(SUVAHAMUJ!R5,3,1)</f>
        <v xml:space="preserve"> </v>
      </c>
      <c r="FB10" s="1509"/>
      <c r="FC10" s="1509"/>
      <c r="FD10" s="1509"/>
      <c r="FE10" s="1509"/>
      <c r="FF10" s="1509"/>
      <c r="FG10" s="1509" t="str">
        <f>MID(SUVAHAMUJ!R5,4,1)</f>
        <v xml:space="preserve"> </v>
      </c>
      <c r="FH10" s="1509"/>
      <c r="FI10" s="1509"/>
      <c r="FJ10" s="1509"/>
      <c r="FK10" s="1509"/>
      <c r="FL10" s="1516" t="str">
        <f>MID(SUVAHAMUJ!R5,5,1)</f>
        <v xml:space="preserve"> </v>
      </c>
      <c r="FM10" s="1516"/>
      <c r="FN10" s="1516"/>
      <c r="FO10" s="1516"/>
      <c r="FP10" s="1516"/>
      <c r="FQ10" s="1516"/>
      <c r="FR10" s="1516" t="str">
        <f>MID(SUVAHAMUJ!R5,6,1)</f>
        <v xml:space="preserve"> </v>
      </c>
      <c r="FS10" s="1516"/>
      <c r="FT10" s="1516"/>
      <c r="FU10" s="1516"/>
      <c r="FV10" s="1516"/>
      <c r="FW10" s="1556" t="str">
        <f>MID(SUVAHAMUJ!R5,7,1)</f>
        <v xml:space="preserve"> </v>
      </c>
      <c r="FX10" s="1556"/>
      <c r="FY10" s="1556"/>
      <c r="FZ10" s="1556"/>
      <c r="GA10" s="1556"/>
      <c r="GB10" s="1556"/>
      <c r="GC10" s="1556" t="str">
        <f>MID(SUVAHAMUJ!R5,8,1)</f>
        <v xml:space="preserve"> </v>
      </c>
      <c r="GD10" s="1556"/>
      <c r="GE10" s="1556"/>
      <c r="GF10" s="1556"/>
      <c r="GG10" s="1556"/>
      <c r="GH10" s="1556" t="str">
        <f>MID(SUVAHAMUJ!R5,9,1)</f>
        <v xml:space="preserve"> </v>
      </c>
      <c r="GI10" s="1556"/>
      <c r="GJ10" s="1556"/>
      <c r="GK10" s="1556"/>
      <c r="GL10" s="1556"/>
      <c r="GM10" s="1556"/>
      <c r="GN10" s="1556" t="str">
        <f>MID(SUVAHAMUJ!R5,10,1)</f>
        <v xml:space="preserve"> </v>
      </c>
      <c r="GO10" s="1556"/>
      <c r="GP10" s="1556"/>
      <c r="GQ10" s="1556"/>
      <c r="GR10" s="1556"/>
      <c r="GS10" s="1556" t="str">
        <f>MID(SUVAHAMUJ!R5,11,1)</f>
        <v>0</v>
      </c>
      <c r="GT10" s="1556"/>
      <c r="GU10" s="1556"/>
      <c r="GV10" s="1556"/>
      <c r="GW10" s="1557"/>
    </row>
    <row r="11" spans="2:205" ht="24.6" customHeight="1">
      <c r="B11" s="1687" t="s">
        <v>3354</v>
      </c>
      <c r="C11" s="1688"/>
      <c r="D11" s="1688"/>
      <c r="E11" s="1688"/>
      <c r="F11" s="1688"/>
      <c r="G11" s="1688"/>
      <c r="H11" s="1688"/>
      <c r="I11" s="1688"/>
      <c r="J11" s="1688"/>
      <c r="K11" s="1689"/>
      <c r="L11" s="1660" t="s">
        <v>3528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572" t="s">
        <v>1007</v>
      </c>
      <c r="BX11" s="1573"/>
      <c r="BY11" s="1573"/>
      <c r="BZ11" s="1573"/>
      <c r="CA11" s="1573"/>
      <c r="CB11" s="1573"/>
      <c r="CC11" s="1573"/>
      <c r="CD11" s="1574"/>
      <c r="CE11" s="1710" t="str">
        <f>MID(SUVAHAMUJ!Q6,1,1)</f>
        <v xml:space="preserve"> </v>
      </c>
      <c r="CF11" s="1509"/>
      <c r="CG11" s="1509"/>
      <c r="CH11" s="1509"/>
      <c r="CI11" s="1509"/>
      <c r="CJ11" s="1509" t="str">
        <f>MID(SUVAHAMUJ!Q6,2,1)</f>
        <v xml:space="preserve"> </v>
      </c>
      <c r="CK11" s="1509"/>
      <c r="CL11" s="1509"/>
      <c r="CM11" s="1509"/>
      <c r="CN11" s="1509"/>
      <c r="CO11" s="1509"/>
      <c r="CP11" s="1509" t="str">
        <f>MID(SUVAHAMUJ!Q6,3,1)</f>
        <v xml:space="preserve"> </v>
      </c>
      <c r="CQ11" s="1509"/>
      <c r="CR11" s="1509"/>
      <c r="CS11" s="1509"/>
      <c r="CT11" s="1509"/>
      <c r="CU11" s="1509" t="str">
        <f>MID(SUVAHAMUJ!Q6,4,1)</f>
        <v xml:space="preserve"> </v>
      </c>
      <c r="CV11" s="1509"/>
      <c r="CW11" s="1509"/>
      <c r="CX11" s="1509"/>
      <c r="CY11" s="1509"/>
      <c r="CZ11" s="1509"/>
      <c r="DA11" s="1509" t="str">
        <f>MID(SUVAHAMUJ!Q6,5,1)</f>
        <v xml:space="preserve"> </v>
      </c>
      <c r="DB11" s="1509"/>
      <c r="DC11" s="1509"/>
      <c r="DD11" s="1509"/>
      <c r="DE11" s="1509"/>
      <c r="DF11" s="1509" t="str">
        <f>MID(SUVAHAMUJ!Q6,6,1)</f>
        <v xml:space="preserve"> </v>
      </c>
      <c r="DG11" s="1509"/>
      <c r="DH11" s="1509"/>
      <c r="DI11" s="1509"/>
      <c r="DJ11" s="1509"/>
      <c r="DK11" s="1509"/>
      <c r="DL11" s="1509" t="str">
        <f>MID(SUVAHAMUJ!Q6,7,1)</f>
        <v xml:space="preserve"> </v>
      </c>
      <c r="DM11" s="1509"/>
      <c r="DN11" s="1509"/>
      <c r="DO11" s="1509"/>
      <c r="DP11" s="1509"/>
      <c r="DQ11" s="1509"/>
      <c r="DR11" s="1509" t="str">
        <f>MID(SUVAHAMUJ!Q6,8,1)</f>
        <v xml:space="preserve"> </v>
      </c>
      <c r="DS11" s="1509"/>
      <c r="DT11" s="1509"/>
      <c r="DU11" s="1509"/>
      <c r="DV11" s="1509"/>
      <c r="DW11" s="1558" t="str">
        <f>MID(SUVAHAMUJ!Q6,9,1)</f>
        <v xml:space="preserve"> </v>
      </c>
      <c r="DX11" s="1558"/>
      <c r="DY11" s="1558"/>
      <c r="DZ11" s="1558"/>
      <c r="EA11" s="1558"/>
      <c r="EB11" s="1558"/>
      <c r="EC11" s="1558" t="str">
        <f>MID(SUVAHAMUJ!Q6,10,1)</f>
        <v xml:space="preserve"> </v>
      </c>
      <c r="ED11" s="1558"/>
      <c r="EE11" s="1558"/>
      <c r="EF11" s="1558"/>
      <c r="EG11" s="1558"/>
      <c r="EH11" s="1509" t="str">
        <f>MID(SUVAHAMUJ!Q6,11,1)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MID(SUVAHAMUJ!R6,1,1)</f>
        <v xml:space="preserve"> </v>
      </c>
      <c r="EQ11" s="1509"/>
      <c r="ER11" s="1509"/>
      <c r="ES11" s="1509"/>
      <c r="ET11" s="1509"/>
      <c r="EU11" s="1509"/>
      <c r="EV11" s="1509" t="str">
        <f>MID(SUVAHAMUJ!R6,2,1)</f>
        <v xml:space="preserve"> </v>
      </c>
      <c r="EW11" s="1509"/>
      <c r="EX11" s="1509"/>
      <c r="EY11" s="1509"/>
      <c r="EZ11" s="1509"/>
      <c r="FA11" s="1509" t="str">
        <f>MID(SUVAHAMUJ!R6,3,1)</f>
        <v xml:space="preserve"> </v>
      </c>
      <c r="FB11" s="1509"/>
      <c r="FC11" s="1509"/>
      <c r="FD11" s="1509"/>
      <c r="FE11" s="1509"/>
      <c r="FF11" s="1509"/>
      <c r="FG11" s="1509" t="str">
        <f>MID(SUVAHAMUJ!R6,4,1)</f>
        <v xml:space="preserve"> </v>
      </c>
      <c r="FH11" s="1509"/>
      <c r="FI11" s="1509"/>
      <c r="FJ11" s="1509"/>
      <c r="FK11" s="1509"/>
      <c r="FL11" s="1516" t="str">
        <f>MID(SUVAHAMUJ!R6,5,1)</f>
        <v xml:space="preserve"> </v>
      </c>
      <c r="FM11" s="1516"/>
      <c r="FN11" s="1516"/>
      <c r="FO11" s="1516"/>
      <c r="FP11" s="1516"/>
      <c r="FQ11" s="1516"/>
      <c r="FR11" s="1516" t="str">
        <f>MID(SUVAHAMUJ!R6,6,1)</f>
        <v xml:space="preserve"> </v>
      </c>
      <c r="FS11" s="1516"/>
      <c r="FT11" s="1516"/>
      <c r="FU11" s="1516"/>
      <c r="FV11" s="1516"/>
      <c r="FW11" s="1556" t="str">
        <f>MID(SUVAHAMUJ!R6,7,1)</f>
        <v xml:space="preserve"> </v>
      </c>
      <c r="FX11" s="1556"/>
      <c r="FY11" s="1556"/>
      <c r="FZ11" s="1556"/>
      <c r="GA11" s="1556"/>
      <c r="GB11" s="1556"/>
      <c r="GC11" s="1556" t="str">
        <f>MID(SUVAHAMUJ!R6,8,1)</f>
        <v xml:space="preserve"> </v>
      </c>
      <c r="GD11" s="1556"/>
      <c r="GE11" s="1556"/>
      <c r="GF11" s="1556"/>
      <c r="GG11" s="1556"/>
      <c r="GH11" s="1556" t="str">
        <f>MID(SUVAHAMUJ!R6,9,1)</f>
        <v xml:space="preserve"> </v>
      </c>
      <c r="GI11" s="1556"/>
      <c r="GJ11" s="1556"/>
      <c r="GK11" s="1556"/>
      <c r="GL11" s="1556"/>
      <c r="GM11" s="1556"/>
      <c r="GN11" s="1556" t="str">
        <f>MID(SUVAHAMUJ!R6,10,1)</f>
        <v xml:space="preserve"> </v>
      </c>
      <c r="GO11" s="1556"/>
      <c r="GP11" s="1556"/>
      <c r="GQ11" s="1556"/>
      <c r="GR11" s="1556"/>
      <c r="GS11" s="1556" t="str">
        <f>MID(SUVAHAMUJ!R6,11,1)</f>
        <v>0</v>
      </c>
      <c r="GT11" s="1556"/>
      <c r="GU11" s="1556"/>
      <c r="GV11" s="1556"/>
      <c r="GW11" s="1557"/>
    </row>
    <row r="12" spans="2:205" ht="32.1" customHeight="1">
      <c r="B12" s="1687" t="s">
        <v>2500</v>
      </c>
      <c r="C12" s="1688"/>
      <c r="D12" s="1688"/>
      <c r="E12" s="1688"/>
      <c r="F12" s="1688"/>
      <c r="G12" s="1688"/>
      <c r="H12" s="1688"/>
      <c r="I12" s="1688"/>
      <c r="J12" s="1688"/>
      <c r="K12" s="1689"/>
      <c r="L12" s="1660" t="s">
        <v>3529</v>
      </c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661"/>
      <c r="AO12" s="1661"/>
      <c r="AP12" s="1661"/>
      <c r="AQ12" s="1661"/>
      <c r="AR12" s="1661"/>
      <c r="AS12" s="1661"/>
      <c r="AT12" s="1661"/>
      <c r="AU12" s="1661"/>
      <c r="AV12" s="1661"/>
      <c r="AW12" s="1661"/>
      <c r="AX12" s="1661"/>
      <c r="AY12" s="1661"/>
      <c r="AZ12" s="1661"/>
      <c r="BA12" s="1661"/>
      <c r="BB12" s="1661"/>
      <c r="BC12" s="1661"/>
      <c r="BD12" s="1661"/>
      <c r="BE12" s="1661"/>
      <c r="BF12" s="1661"/>
      <c r="BG12" s="1661"/>
      <c r="BH12" s="1661"/>
      <c r="BI12" s="1661"/>
      <c r="BJ12" s="1661"/>
      <c r="BK12" s="1661"/>
      <c r="BL12" s="1661"/>
      <c r="BM12" s="1661"/>
      <c r="BN12" s="1661"/>
      <c r="BO12" s="1661"/>
      <c r="BP12" s="1661"/>
      <c r="BQ12" s="1661"/>
      <c r="BR12" s="1661"/>
      <c r="BS12" s="1661"/>
      <c r="BT12" s="1661"/>
      <c r="BU12" s="1661"/>
      <c r="BV12" s="1661"/>
      <c r="BW12" s="1572" t="s">
        <v>5</v>
      </c>
      <c r="BX12" s="1573"/>
      <c r="BY12" s="1573"/>
      <c r="BZ12" s="1573"/>
      <c r="CA12" s="1573"/>
      <c r="CB12" s="1573"/>
      <c r="CC12" s="1573"/>
      <c r="CD12" s="1574"/>
      <c r="CE12" s="1710" t="str">
        <f>MID(SUVAHAMUJ!Q7,1,1)</f>
        <v xml:space="preserve"> </v>
      </c>
      <c r="CF12" s="1509"/>
      <c r="CG12" s="1509"/>
      <c r="CH12" s="1509"/>
      <c r="CI12" s="1509"/>
      <c r="CJ12" s="1509" t="str">
        <f>MID(SUVAHAMUJ!Q7,2,1)</f>
        <v xml:space="preserve"> </v>
      </c>
      <c r="CK12" s="1509"/>
      <c r="CL12" s="1509"/>
      <c r="CM12" s="1509"/>
      <c r="CN12" s="1509"/>
      <c r="CO12" s="1509"/>
      <c r="CP12" s="1509" t="str">
        <f>MID(SUVAHAMUJ!Q7,3,1)</f>
        <v xml:space="preserve"> </v>
      </c>
      <c r="CQ12" s="1509"/>
      <c r="CR12" s="1509"/>
      <c r="CS12" s="1509"/>
      <c r="CT12" s="1509"/>
      <c r="CU12" s="1509" t="str">
        <f>MID(SUVAHAMUJ!Q7,4,1)</f>
        <v xml:space="preserve"> </v>
      </c>
      <c r="CV12" s="1509"/>
      <c r="CW12" s="1509"/>
      <c r="CX12" s="1509"/>
      <c r="CY12" s="1509"/>
      <c r="CZ12" s="1509"/>
      <c r="DA12" s="1509" t="str">
        <f>MID(SUVAHAMUJ!Q7,5,1)</f>
        <v xml:space="preserve"> </v>
      </c>
      <c r="DB12" s="1509"/>
      <c r="DC12" s="1509"/>
      <c r="DD12" s="1509"/>
      <c r="DE12" s="1509"/>
      <c r="DF12" s="1509" t="str">
        <f>MID(SUVAHAMUJ!Q7,6,1)</f>
        <v xml:space="preserve"> </v>
      </c>
      <c r="DG12" s="1509"/>
      <c r="DH12" s="1509"/>
      <c r="DI12" s="1509"/>
      <c r="DJ12" s="1509"/>
      <c r="DK12" s="1509"/>
      <c r="DL12" s="1509" t="str">
        <f>MID(SUVAHAMUJ!Q7,7,1)</f>
        <v xml:space="preserve"> </v>
      </c>
      <c r="DM12" s="1509"/>
      <c r="DN12" s="1509"/>
      <c r="DO12" s="1509"/>
      <c r="DP12" s="1509"/>
      <c r="DQ12" s="1509"/>
      <c r="DR12" s="1509" t="str">
        <f>MID(SUVAHAMUJ!Q7,8,1)</f>
        <v xml:space="preserve"> </v>
      </c>
      <c r="DS12" s="1509"/>
      <c r="DT12" s="1509"/>
      <c r="DU12" s="1509"/>
      <c r="DV12" s="1509"/>
      <c r="DW12" s="1558" t="str">
        <f>MID(SUVAHAMUJ!Q7,9,1)</f>
        <v xml:space="preserve"> </v>
      </c>
      <c r="DX12" s="1558"/>
      <c r="DY12" s="1558"/>
      <c r="DZ12" s="1558"/>
      <c r="EA12" s="1558"/>
      <c r="EB12" s="1558"/>
      <c r="EC12" s="1558" t="str">
        <f>MID(SUVAHAMUJ!Q7,10,1)</f>
        <v xml:space="preserve"> </v>
      </c>
      <c r="ED12" s="1558"/>
      <c r="EE12" s="1558"/>
      <c r="EF12" s="1558"/>
      <c r="EG12" s="1558"/>
      <c r="EH12" s="1509" t="str">
        <f>MID(SUVAHAMUJ!Q7,11,1)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MID(SUVAHAMUJ!R7,1,1)</f>
        <v xml:space="preserve"> </v>
      </c>
      <c r="EQ12" s="1509"/>
      <c r="ER12" s="1509"/>
      <c r="ES12" s="1509"/>
      <c r="ET12" s="1509"/>
      <c r="EU12" s="1509"/>
      <c r="EV12" s="1509" t="str">
        <f>MID(SUVAHAMUJ!R7,2,1)</f>
        <v xml:space="preserve"> </v>
      </c>
      <c r="EW12" s="1509"/>
      <c r="EX12" s="1509"/>
      <c r="EY12" s="1509"/>
      <c r="EZ12" s="1509"/>
      <c r="FA12" s="1509" t="str">
        <f>MID(SUVAHAMUJ!R7,3,1)</f>
        <v xml:space="preserve"> </v>
      </c>
      <c r="FB12" s="1509"/>
      <c r="FC12" s="1509"/>
      <c r="FD12" s="1509"/>
      <c r="FE12" s="1509"/>
      <c r="FF12" s="1509"/>
      <c r="FG12" s="1509" t="str">
        <f>MID(SUVAHAMUJ!R7,4,1)</f>
        <v xml:space="preserve"> </v>
      </c>
      <c r="FH12" s="1509"/>
      <c r="FI12" s="1509"/>
      <c r="FJ12" s="1509"/>
      <c r="FK12" s="1509"/>
      <c r="FL12" s="1516" t="str">
        <f>MID(SUVAHAMUJ!R7,5,1)</f>
        <v xml:space="preserve"> </v>
      </c>
      <c r="FM12" s="1516"/>
      <c r="FN12" s="1516"/>
      <c r="FO12" s="1516"/>
      <c r="FP12" s="1516"/>
      <c r="FQ12" s="1516"/>
      <c r="FR12" s="1516" t="str">
        <f>MID(SUVAHAMUJ!R7,6,1)</f>
        <v xml:space="preserve"> </v>
      </c>
      <c r="FS12" s="1516"/>
      <c r="FT12" s="1516"/>
      <c r="FU12" s="1516"/>
      <c r="FV12" s="1516"/>
      <c r="FW12" s="1556" t="str">
        <f>MID(SUVAHAMUJ!R7,7,1)</f>
        <v xml:space="preserve"> </v>
      </c>
      <c r="FX12" s="1556"/>
      <c r="FY12" s="1556"/>
      <c r="FZ12" s="1556"/>
      <c r="GA12" s="1556"/>
      <c r="GB12" s="1556"/>
      <c r="GC12" s="1556" t="str">
        <f>MID(SUVAHAMUJ!R7,8,1)</f>
        <v xml:space="preserve"> </v>
      </c>
      <c r="GD12" s="1556"/>
      <c r="GE12" s="1556"/>
      <c r="GF12" s="1556"/>
      <c r="GG12" s="1556"/>
      <c r="GH12" s="1556" t="str">
        <f>MID(SUVAHAMUJ!R7,9,1)</f>
        <v xml:space="preserve"> </v>
      </c>
      <c r="GI12" s="1556"/>
      <c r="GJ12" s="1556"/>
      <c r="GK12" s="1556"/>
      <c r="GL12" s="1556"/>
      <c r="GM12" s="1556"/>
      <c r="GN12" s="1556" t="str">
        <f>MID(SUVAHAMUJ!R7,10,1)</f>
        <v xml:space="preserve"> </v>
      </c>
      <c r="GO12" s="1556"/>
      <c r="GP12" s="1556"/>
      <c r="GQ12" s="1556"/>
      <c r="GR12" s="1556"/>
      <c r="GS12" s="1556" t="str">
        <f>MID(SUVAHAMUJ!R7,11,1)</f>
        <v>0</v>
      </c>
      <c r="GT12" s="1556"/>
      <c r="GU12" s="1556"/>
      <c r="GV12" s="1556"/>
      <c r="GW12" s="1557"/>
    </row>
    <row r="13" spans="2:205" ht="32.1" customHeight="1">
      <c r="B13" s="1687" t="s">
        <v>2503</v>
      </c>
      <c r="C13" s="1688"/>
      <c r="D13" s="1688"/>
      <c r="E13" s="1688"/>
      <c r="F13" s="1688"/>
      <c r="G13" s="1688"/>
      <c r="H13" s="1688"/>
      <c r="I13" s="1688"/>
      <c r="J13" s="1688"/>
      <c r="K13" s="1689"/>
      <c r="L13" s="1660" t="s">
        <v>3530</v>
      </c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B13" s="1661"/>
      <c r="BC13" s="1661"/>
      <c r="BD13" s="1661"/>
      <c r="BE13" s="1661"/>
      <c r="BF13" s="1661"/>
      <c r="BG13" s="1661"/>
      <c r="BH13" s="1661"/>
      <c r="BI13" s="1661"/>
      <c r="BJ13" s="1661"/>
      <c r="BK13" s="1661"/>
      <c r="BL13" s="1661"/>
      <c r="BM13" s="1661"/>
      <c r="BN13" s="1661"/>
      <c r="BO13" s="1661"/>
      <c r="BP13" s="1661"/>
      <c r="BQ13" s="1661"/>
      <c r="BR13" s="1661"/>
      <c r="BS13" s="1661"/>
      <c r="BT13" s="1661"/>
      <c r="BU13" s="1661"/>
      <c r="BV13" s="1661"/>
      <c r="BW13" s="1572" t="s">
        <v>21</v>
      </c>
      <c r="BX13" s="1573"/>
      <c r="BY13" s="1573"/>
      <c r="BZ13" s="1573"/>
      <c r="CA13" s="1573"/>
      <c r="CB13" s="1573"/>
      <c r="CC13" s="1573"/>
      <c r="CD13" s="1574"/>
      <c r="CE13" s="1710" t="str">
        <f>MID(SUVAHAMUJ!Q8,1,1)</f>
        <v xml:space="preserve"> </v>
      </c>
      <c r="CF13" s="1509"/>
      <c r="CG13" s="1509"/>
      <c r="CH13" s="1509"/>
      <c r="CI13" s="1509"/>
      <c r="CJ13" s="1509" t="str">
        <f>MID(SUVAHAMUJ!Q8,2,1)</f>
        <v xml:space="preserve"> </v>
      </c>
      <c r="CK13" s="1509"/>
      <c r="CL13" s="1509"/>
      <c r="CM13" s="1509"/>
      <c r="CN13" s="1509"/>
      <c r="CO13" s="1509"/>
      <c r="CP13" s="1509" t="str">
        <f>MID(SUVAHAMUJ!Q8,3,1)</f>
        <v xml:space="preserve"> </v>
      </c>
      <c r="CQ13" s="1509"/>
      <c r="CR13" s="1509"/>
      <c r="CS13" s="1509"/>
      <c r="CT13" s="1509"/>
      <c r="CU13" s="1509" t="str">
        <f>MID(SUVAHAMUJ!Q8,4,1)</f>
        <v xml:space="preserve"> </v>
      </c>
      <c r="CV13" s="1509"/>
      <c r="CW13" s="1509"/>
      <c r="CX13" s="1509"/>
      <c r="CY13" s="1509"/>
      <c r="CZ13" s="1509"/>
      <c r="DA13" s="1509" t="str">
        <f>MID(SUVAHAMUJ!Q8,5,1)</f>
        <v xml:space="preserve"> </v>
      </c>
      <c r="DB13" s="1509"/>
      <c r="DC13" s="1509"/>
      <c r="DD13" s="1509"/>
      <c r="DE13" s="1509"/>
      <c r="DF13" s="1509" t="str">
        <f>MID(SUVAHAMUJ!Q8,6,1)</f>
        <v xml:space="preserve"> </v>
      </c>
      <c r="DG13" s="1509"/>
      <c r="DH13" s="1509"/>
      <c r="DI13" s="1509"/>
      <c r="DJ13" s="1509"/>
      <c r="DK13" s="1509"/>
      <c r="DL13" s="1509" t="str">
        <f>MID(SUVAHAMUJ!Q8,7,1)</f>
        <v xml:space="preserve"> </v>
      </c>
      <c r="DM13" s="1509"/>
      <c r="DN13" s="1509"/>
      <c r="DO13" s="1509"/>
      <c r="DP13" s="1509"/>
      <c r="DQ13" s="1509"/>
      <c r="DR13" s="1509" t="str">
        <f>MID(SUVAHAMUJ!Q8,8,1)</f>
        <v xml:space="preserve"> </v>
      </c>
      <c r="DS13" s="1509"/>
      <c r="DT13" s="1509"/>
      <c r="DU13" s="1509"/>
      <c r="DV13" s="1509"/>
      <c r="DW13" s="1558" t="str">
        <f>MID(SUVAHAMUJ!Q8,9,1)</f>
        <v xml:space="preserve"> </v>
      </c>
      <c r="DX13" s="1558"/>
      <c r="DY13" s="1558"/>
      <c r="DZ13" s="1558"/>
      <c r="EA13" s="1558"/>
      <c r="EB13" s="1558"/>
      <c r="EC13" s="1558" t="str">
        <f>MID(SUVAHAMUJ!Q8,10,1)</f>
        <v xml:space="preserve"> </v>
      </c>
      <c r="ED13" s="1558"/>
      <c r="EE13" s="1558"/>
      <c r="EF13" s="1558"/>
      <c r="EG13" s="1558"/>
      <c r="EH13" s="1509" t="str">
        <f>MID(SUVAHAMUJ!Q8,11,1)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MID(SUVAHAMUJ!R8,1,1)</f>
        <v xml:space="preserve"> </v>
      </c>
      <c r="EQ13" s="1509"/>
      <c r="ER13" s="1509"/>
      <c r="ES13" s="1509"/>
      <c r="ET13" s="1509"/>
      <c r="EU13" s="1509"/>
      <c r="EV13" s="1509" t="str">
        <f>MID(SUVAHAMUJ!R8,2,1)</f>
        <v xml:space="preserve"> </v>
      </c>
      <c r="EW13" s="1509"/>
      <c r="EX13" s="1509"/>
      <c r="EY13" s="1509"/>
      <c r="EZ13" s="1509"/>
      <c r="FA13" s="1509" t="str">
        <f>MID(SUVAHAMUJ!R8,3,1)</f>
        <v xml:space="preserve"> </v>
      </c>
      <c r="FB13" s="1509"/>
      <c r="FC13" s="1509"/>
      <c r="FD13" s="1509"/>
      <c r="FE13" s="1509"/>
      <c r="FF13" s="1509"/>
      <c r="FG13" s="1509" t="str">
        <f>MID(SUVAHAMUJ!R8,4,1)</f>
        <v xml:space="preserve"> </v>
      </c>
      <c r="FH13" s="1509"/>
      <c r="FI13" s="1509"/>
      <c r="FJ13" s="1509"/>
      <c r="FK13" s="1509"/>
      <c r="FL13" s="1516" t="str">
        <f>MID(SUVAHAMUJ!R8,5,1)</f>
        <v xml:space="preserve"> </v>
      </c>
      <c r="FM13" s="1516"/>
      <c r="FN13" s="1516"/>
      <c r="FO13" s="1516"/>
      <c r="FP13" s="1516"/>
      <c r="FQ13" s="1516"/>
      <c r="FR13" s="1516" t="str">
        <f>MID(SUVAHAMUJ!R8,6,1)</f>
        <v xml:space="preserve"> </v>
      </c>
      <c r="FS13" s="1516"/>
      <c r="FT13" s="1516"/>
      <c r="FU13" s="1516"/>
      <c r="FV13" s="1516"/>
      <c r="FW13" s="1556" t="str">
        <f>MID(SUVAHAMUJ!R8,7,1)</f>
        <v xml:space="preserve"> </v>
      </c>
      <c r="FX13" s="1556"/>
      <c r="FY13" s="1556"/>
      <c r="FZ13" s="1556"/>
      <c r="GA13" s="1556"/>
      <c r="GB13" s="1556"/>
      <c r="GC13" s="1556" t="str">
        <f>MID(SUVAHAMUJ!R8,8,1)</f>
        <v xml:space="preserve"> </v>
      </c>
      <c r="GD13" s="1556"/>
      <c r="GE13" s="1556"/>
      <c r="GF13" s="1556"/>
      <c r="GG13" s="1556"/>
      <c r="GH13" s="1556" t="str">
        <f>MID(SUVAHAMUJ!R8,9,1)</f>
        <v xml:space="preserve"> </v>
      </c>
      <c r="GI13" s="1556"/>
      <c r="GJ13" s="1556"/>
      <c r="GK13" s="1556"/>
      <c r="GL13" s="1556"/>
      <c r="GM13" s="1556"/>
      <c r="GN13" s="1556" t="str">
        <f>MID(SUVAHAMUJ!R8,10,1)</f>
        <v xml:space="preserve"> </v>
      </c>
      <c r="GO13" s="1556"/>
      <c r="GP13" s="1556"/>
      <c r="GQ13" s="1556"/>
      <c r="GR13" s="1556"/>
      <c r="GS13" s="1556" t="str">
        <f>MID(SUVAHAMUJ!R8,11,1)</f>
        <v>0</v>
      </c>
      <c r="GT13" s="1556"/>
      <c r="GU13" s="1556"/>
      <c r="GV13" s="1556"/>
      <c r="GW13" s="1557"/>
    </row>
    <row r="14" spans="2:205" ht="24.6" customHeight="1">
      <c r="B14" s="1687" t="s">
        <v>2506</v>
      </c>
      <c r="C14" s="1688"/>
      <c r="D14" s="1688"/>
      <c r="E14" s="1688"/>
      <c r="F14" s="1688"/>
      <c r="G14" s="1688"/>
      <c r="H14" s="1688"/>
      <c r="I14" s="1688"/>
      <c r="J14" s="1688"/>
      <c r="K14" s="1689"/>
      <c r="L14" s="1660" t="s">
        <v>3531</v>
      </c>
      <c r="M14" s="1661"/>
      <c r="N14" s="1661"/>
      <c r="O14" s="1661"/>
      <c r="P14" s="1661"/>
      <c r="Q14" s="1661"/>
      <c r="R14" s="1661"/>
      <c r="S14" s="1661"/>
      <c r="T14" s="1661"/>
      <c r="U14" s="1661"/>
      <c r="V14" s="1661"/>
      <c r="W14" s="1661"/>
      <c r="X14" s="1661"/>
      <c r="Y14" s="1661"/>
      <c r="Z14" s="1661"/>
      <c r="AA14" s="1661"/>
      <c r="AB14" s="1661"/>
      <c r="AC14" s="1661"/>
      <c r="AD14" s="1661"/>
      <c r="AE14" s="1661"/>
      <c r="AF14" s="1661"/>
      <c r="AG14" s="1661"/>
      <c r="AH14" s="1661"/>
      <c r="AI14" s="1661"/>
      <c r="AJ14" s="1661"/>
      <c r="AK14" s="1661"/>
      <c r="AL14" s="1661"/>
      <c r="AM14" s="1661"/>
      <c r="AN14" s="1661"/>
      <c r="AO14" s="1661"/>
      <c r="AP14" s="1661"/>
      <c r="AQ14" s="1661"/>
      <c r="AR14" s="1661"/>
      <c r="AS14" s="1661"/>
      <c r="AT14" s="1661"/>
      <c r="AU14" s="1661"/>
      <c r="AV14" s="1661"/>
      <c r="AW14" s="1661"/>
      <c r="AX14" s="1661"/>
      <c r="AY14" s="1661"/>
      <c r="AZ14" s="1661"/>
      <c r="BA14" s="1661"/>
      <c r="BB14" s="1661"/>
      <c r="BC14" s="1661"/>
      <c r="BD14" s="1661"/>
      <c r="BE14" s="1661"/>
      <c r="BF14" s="1661"/>
      <c r="BG14" s="1661"/>
      <c r="BH14" s="1661"/>
      <c r="BI14" s="1661"/>
      <c r="BJ14" s="1661"/>
      <c r="BK14" s="1661"/>
      <c r="BL14" s="1661"/>
      <c r="BM14" s="1661"/>
      <c r="BN14" s="1661"/>
      <c r="BO14" s="1661"/>
      <c r="BP14" s="1661"/>
      <c r="BQ14" s="1661"/>
      <c r="BR14" s="1661"/>
      <c r="BS14" s="1661"/>
      <c r="BT14" s="1661"/>
      <c r="BU14" s="1661"/>
      <c r="BV14" s="1661"/>
      <c r="BW14" s="1572" t="s">
        <v>39</v>
      </c>
      <c r="BX14" s="1573"/>
      <c r="BY14" s="1573"/>
      <c r="BZ14" s="1573"/>
      <c r="CA14" s="1573"/>
      <c r="CB14" s="1573"/>
      <c r="CC14" s="1573"/>
      <c r="CD14" s="1574"/>
      <c r="CE14" s="1710" t="str">
        <f>MID(SUVAHAMUJ!Q9,1,1)</f>
        <v xml:space="preserve"> </v>
      </c>
      <c r="CF14" s="1509"/>
      <c r="CG14" s="1509"/>
      <c r="CH14" s="1509"/>
      <c r="CI14" s="1509"/>
      <c r="CJ14" s="1509" t="str">
        <f>MID(SUVAHAMUJ!Q9,2,1)</f>
        <v xml:space="preserve"> </v>
      </c>
      <c r="CK14" s="1509"/>
      <c r="CL14" s="1509"/>
      <c r="CM14" s="1509"/>
      <c r="CN14" s="1509"/>
      <c r="CO14" s="1509"/>
      <c r="CP14" s="1509" t="str">
        <f>MID(SUVAHAMUJ!Q9,3,1)</f>
        <v xml:space="preserve"> </v>
      </c>
      <c r="CQ14" s="1509"/>
      <c r="CR14" s="1509"/>
      <c r="CS14" s="1509"/>
      <c r="CT14" s="1509"/>
      <c r="CU14" s="1509" t="str">
        <f>MID(SUVAHAMUJ!Q9,4,1)</f>
        <v xml:space="preserve"> </v>
      </c>
      <c r="CV14" s="1509"/>
      <c r="CW14" s="1509"/>
      <c r="CX14" s="1509"/>
      <c r="CY14" s="1509"/>
      <c r="CZ14" s="1509"/>
      <c r="DA14" s="1509" t="str">
        <f>MID(SUVAHAMUJ!Q9,5,1)</f>
        <v xml:space="preserve"> </v>
      </c>
      <c r="DB14" s="1509"/>
      <c r="DC14" s="1509"/>
      <c r="DD14" s="1509"/>
      <c r="DE14" s="1509"/>
      <c r="DF14" s="1509" t="str">
        <f>MID(SUVAHAMUJ!Q9,6,1)</f>
        <v xml:space="preserve"> </v>
      </c>
      <c r="DG14" s="1509"/>
      <c r="DH14" s="1509"/>
      <c r="DI14" s="1509"/>
      <c r="DJ14" s="1509"/>
      <c r="DK14" s="1509"/>
      <c r="DL14" s="1509" t="str">
        <f>MID(SUVAHAMUJ!Q9,7,1)</f>
        <v xml:space="preserve"> </v>
      </c>
      <c r="DM14" s="1509"/>
      <c r="DN14" s="1509"/>
      <c r="DO14" s="1509"/>
      <c r="DP14" s="1509"/>
      <c r="DQ14" s="1509"/>
      <c r="DR14" s="1509" t="str">
        <f>MID(SUVAHAMUJ!Q9,8,1)</f>
        <v xml:space="preserve"> </v>
      </c>
      <c r="DS14" s="1509"/>
      <c r="DT14" s="1509"/>
      <c r="DU14" s="1509"/>
      <c r="DV14" s="1509"/>
      <c r="DW14" s="1558" t="str">
        <f>MID(SUVAHAMUJ!Q9,9,1)</f>
        <v xml:space="preserve"> </v>
      </c>
      <c r="DX14" s="1558"/>
      <c r="DY14" s="1558"/>
      <c r="DZ14" s="1558"/>
      <c r="EA14" s="1558"/>
      <c r="EB14" s="1558"/>
      <c r="EC14" s="1558" t="str">
        <f>MID(SUVAHAMUJ!Q9,10,1)</f>
        <v xml:space="preserve"> </v>
      </c>
      <c r="ED14" s="1558"/>
      <c r="EE14" s="1558"/>
      <c r="EF14" s="1558"/>
      <c r="EG14" s="1558"/>
      <c r="EH14" s="1509" t="str">
        <f>MID(SUVAHAMUJ!Q9,11,1)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MID(SUVAHAMUJ!R9,1,1)</f>
        <v xml:space="preserve"> </v>
      </c>
      <c r="EQ14" s="1509"/>
      <c r="ER14" s="1509"/>
      <c r="ES14" s="1509"/>
      <c r="ET14" s="1509"/>
      <c r="EU14" s="1509"/>
      <c r="EV14" s="1509" t="str">
        <f>MID(SUVAHAMUJ!R9,2,1)</f>
        <v xml:space="preserve"> </v>
      </c>
      <c r="EW14" s="1509"/>
      <c r="EX14" s="1509"/>
      <c r="EY14" s="1509"/>
      <c r="EZ14" s="1509"/>
      <c r="FA14" s="1509" t="str">
        <f>MID(SUVAHAMUJ!R9,3,1)</f>
        <v xml:space="preserve"> </v>
      </c>
      <c r="FB14" s="1509"/>
      <c r="FC14" s="1509"/>
      <c r="FD14" s="1509"/>
      <c r="FE14" s="1509"/>
      <c r="FF14" s="1509"/>
      <c r="FG14" s="1509" t="str">
        <f>MID(SUVAHAMUJ!R9,4,1)</f>
        <v xml:space="preserve"> </v>
      </c>
      <c r="FH14" s="1509"/>
      <c r="FI14" s="1509"/>
      <c r="FJ14" s="1509"/>
      <c r="FK14" s="1509"/>
      <c r="FL14" s="1516" t="str">
        <f>MID(SUVAHAMUJ!R9,5,1)</f>
        <v xml:space="preserve"> </v>
      </c>
      <c r="FM14" s="1516"/>
      <c r="FN14" s="1516"/>
      <c r="FO14" s="1516"/>
      <c r="FP14" s="1516"/>
      <c r="FQ14" s="1516"/>
      <c r="FR14" s="1516" t="str">
        <f>MID(SUVAHAMUJ!R9,6,1)</f>
        <v xml:space="preserve"> </v>
      </c>
      <c r="FS14" s="1516"/>
      <c r="FT14" s="1516"/>
      <c r="FU14" s="1516"/>
      <c r="FV14" s="1516"/>
      <c r="FW14" s="1556" t="str">
        <f>MID(SUVAHAMUJ!R9,7,1)</f>
        <v xml:space="preserve"> </v>
      </c>
      <c r="FX14" s="1556"/>
      <c r="FY14" s="1556"/>
      <c r="FZ14" s="1556"/>
      <c r="GA14" s="1556"/>
      <c r="GB14" s="1556"/>
      <c r="GC14" s="1556" t="str">
        <f>MID(SUVAHAMUJ!R9,8,1)</f>
        <v xml:space="preserve"> </v>
      </c>
      <c r="GD14" s="1556"/>
      <c r="GE14" s="1556"/>
      <c r="GF14" s="1556"/>
      <c r="GG14" s="1556"/>
      <c r="GH14" s="1556" t="str">
        <f>MID(SUVAHAMUJ!R9,9,1)</f>
        <v xml:space="preserve"> </v>
      </c>
      <c r="GI14" s="1556"/>
      <c r="GJ14" s="1556"/>
      <c r="GK14" s="1556"/>
      <c r="GL14" s="1556"/>
      <c r="GM14" s="1556"/>
      <c r="GN14" s="1556" t="str">
        <f>MID(SUVAHAMUJ!R9,10,1)</f>
        <v xml:space="preserve"> </v>
      </c>
      <c r="GO14" s="1556"/>
      <c r="GP14" s="1556"/>
      <c r="GQ14" s="1556"/>
      <c r="GR14" s="1556"/>
      <c r="GS14" s="1556" t="str">
        <f>MID(SUVAHAMUJ!R9,11,1)</f>
        <v>0</v>
      </c>
      <c r="GT14" s="1556"/>
      <c r="GU14" s="1556"/>
      <c r="GV14" s="1556"/>
      <c r="GW14" s="1557"/>
    </row>
    <row r="15" spans="2:205" ht="24.6" customHeight="1">
      <c r="B15" s="1711" t="s">
        <v>2553</v>
      </c>
      <c r="C15" s="1712"/>
      <c r="D15" s="1712"/>
      <c r="E15" s="1712"/>
      <c r="F15" s="1712"/>
      <c r="G15" s="1712"/>
      <c r="H15" s="1712"/>
      <c r="I15" s="1712"/>
      <c r="J15" s="1712"/>
      <c r="K15" s="1713"/>
      <c r="L15" s="1662" t="s">
        <v>3532</v>
      </c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3"/>
      <c r="X15" s="1663"/>
      <c r="Y15" s="1663"/>
      <c r="Z15" s="1663"/>
      <c r="AA15" s="1663"/>
      <c r="AB15" s="1663"/>
      <c r="AC15" s="1663"/>
      <c r="AD15" s="1663"/>
      <c r="AE15" s="1663"/>
      <c r="AF15" s="1663"/>
      <c r="AG15" s="1663"/>
      <c r="AH15" s="1663"/>
      <c r="AI15" s="1663"/>
      <c r="AJ15" s="1663"/>
      <c r="AK15" s="1663"/>
      <c r="AL15" s="1663"/>
      <c r="AM15" s="1663"/>
      <c r="AN15" s="1663"/>
      <c r="AO15" s="1663"/>
      <c r="AP15" s="1663"/>
      <c r="AQ15" s="1663"/>
      <c r="AR15" s="1663"/>
      <c r="AS15" s="1663"/>
      <c r="AT15" s="1663"/>
      <c r="AU15" s="1663"/>
      <c r="AV15" s="1663"/>
      <c r="AW15" s="1663"/>
      <c r="AX15" s="1663"/>
      <c r="AY15" s="1663"/>
      <c r="AZ15" s="1663"/>
      <c r="BA15" s="1663"/>
      <c r="BB15" s="1663"/>
      <c r="BC15" s="1663"/>
      <c r="BD15" s="1663"/>
      <c r="BE15" s="1663"/>
      <c r="BF15" s="1663"/>
      <c r="BG15" s="1663"/>
      <c r="BH15" s="1663"/>
      <c r="BI15" s="1663"/>
      <c r="BJ15" s="1663"/>
      <c r="BK15" s="1663"/>
      <c r="BL15" s="1663"/>
      <c r="BM15" s="1663"/>
      <c r="BN15" s="1663"/>
      <c r="BO15" s="1663"/>
      <c r="BP15" s="1663"/>
      <c r="BQ15" s="1663"/>
      <c r="BR15" s="1663"/>
      <c r="BS15" s="1663"/>
      <c r="BT15" s="1663"/>
      <c r="BU15" s="1663"/>
      <c r="BV15" s="1663"/>
      <c r="BW15" s="1580" t="s">
        <v>943</v>
      </c>
      <c r="BX15" s="1581"/>
      <c r="BY15" s="1581"/>
      <c r="BZ15" s="1581"/>
      <c r="CA15" s="1581"/>
      <c r="CB15" s="1581"/>
      <c r="CC15" s="1581"/>
      <c r="CD15" s="1582"/>
      <c r="CE15" s="1710" t="str">
        <f>MID(SUVAHAMUJ!Q10,1,1)</f>
        <v xml:space="preserve"> </v>
      </c>
      <c r="CF15" s="1509"/>
      <c r="CG15" s="1509"/>
      <c r="CH15" s="1509"/>
      <c r="CI15" s="1509"/>
      <c r="CJ15" s="1509" t="str">
        <f>MID(SUVAHAMUJ!Q10,2,1)</f>
        <v xml:space="preserve"> </v>
      </c>
      <c r="CK15" s="1509"/>
      <c r="CL15" s="1509"/>
      <c r="CM15" s="1509"/>
      <c r="CN15" s="1509"/>
      <c r="CO15" s="1509"/>
      <c r="CP15" s="1509" t="str">
        <f>MID(SUVAHAMUJ!Q10,3,1)</f>
        <v xml:space="preserve"> </v>
      </c>
      <c r="CQ15" s="1509"/>
      <c r="CR15" s="1509"/>
      <c r="CS15" s="1509"/>
      <c r="CT15" s="1509"/>
      <c r="CU15" s="1509" t="str">
        <f>MID(SUVAHAMUJ!Q10,4,1)</f>
        <v xml:space="preserve"> </v>
      </c>
      <c r="CV15" s="1509"/>
      <c r="CW15" s="1509"/>
      <c r="CX15" s="1509"/>
      <c r="CY15" s="1509"/>
      <c r="CZ15" s="1509"/>
      <c r="DA15" s="1509" t="str">
        <f>MID(SUVAHAMUJ!Q10,5,1)</f>
        <v xml:space="preserve"> </v>
      </c>
      <c r="DB15" s="1509"/>
      <c r="DC15" s="1509"/>
      <c r="DD15" s="1509"/>
      <c r="DE15" s="1509"/>
      <c r="DF15" s="1509" t="str">
        <f>MID(SUVAHAMUJ!Q10,6,1)</f>
        <v xml:space="preserve"> </v>
      </c>
      <c r="DG15" s="1509"/>
      <c r="DH15" s="1509"/>
      <c r="DI15" s="1509"/>
      <c r="DJ15" s="1509"/>
      <c r="DK15" s="1509"/>
      <c r="DL15" s="1509" t="str">
        <f>MID(SUVAHAMUJ!Q10,7,1)</f>
        <v xml:space="preserve"> </v>
      </c>
      <c r="DM15" s="1509"/>
      <c r="DN15" s="1509"/>
      <c r="DO15" s="1509"/>
      <c r="DP15" s="1509"/>
      <c r="DQ15" s="1509"/>
      <c r="DR15" s="1509" t="str">
        <f>MID(SUVAHAMUJ!Q10,8,1)</f>
        <v xml:space="preserve"> </v>
      </c>
      <c r="DS15" s="1509"/>
      <c r="DT15" s="1509"/>
      <c r="DU15" s="1509"/>
      <c r="DV15" s="1509"/>
      <c r="DW15" s="1558" t="str">
        <f>MID(SUVAHAMUJ!Q10,9,1)</f>
        <v xml:space="preserve"> </v>
      </c>
      <c r="DX15" s="1558"/>
      <c r="DY15" s="1558"/>
      <c r="DZ15" s="1558"/>
      <c r="EA15" s="1558"/>
      <c r="EB15" s="1558"/>
      <c r="EC15" s="1558" t="str">
        <f>MID(SUVAHAMUJ!Q10,10,1)</f>
        <v xml:space="preserve"> </v>
      </c>
      <c r="ED15" s="1558"/>
      <c r="EE15" s="1558"/>
      <c r="EF15" s="1558"/>
      <c r="EG15" s="1558"/>
      <c r="EH15" s="1509" t="str">
        <f>MID(SUVAHAMUJ!Q10,11,1)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MID(SUVAHAMUJ!R10,1,1)</f>
        <v xml:space="preserve"> </v>
      </c>
      <c r="EQ15" s="1509"/>
      <c r="ER15" s="1509"/>
      <c r="ES15" s="1509"/>
      <c r="ET15" s="1509"/>
      <c r="EU15" s="1509"/>
      <c r="EV15" s="1509" t="str">
        <f>MID(SUVAHAMUJ!R10,2,1)</f>
        <v xml:space="preserve"> </v>
      </c>
      <c r="EW15" s="1509"/>
      <c r="EX15" s="1509"/>
      <c r="EY15" s="1509"/>
      <c r="EZ15" s="1509"/>
      <c r="FA15" s="1509" t="str">
        <f>MID(SUVAHAMUJ!R10,3,1)</f>
        <v xml:space="preserve"> </v>
      </c>
      <c r="FB15" s="1509"/>
      <c r="FC15" s="1509"/>
      <c r="FD15" s="1509"/>
      <c r="FE15" s="1509"/>
      <c r="FF15" s="1509"/>
      <c r="FG15" s="1509" t="str">
        <f>MID(SUVAHAMUJ!R10,4,1)</f>
        <v xml:space="preserve"> </v>
      </c>
      <c r="FH15" s="1509"/>
      <c r="FI15" s="1509"/>
      <c r="FJ15" s="1509"/>
      <c r="FK15" s="1509"/>
      <c r="FL15" s="1516" t="str">
        <f>MID(SUVAHAMUJ!R10,5,1)</f>
        <v xml:space="preserve"> </v>
      </c>
      <c r="FM15" s="1516"/>
      <c r="FN15" s="1516"/>
      <c r="FO15" s="1516"/>
      <c r="FP15" s="1516"/>
      <c r="FQ15" s="1516"/>
      <c r="FR15" s="1516" t="str">
        <f>MID(SUVAHAMUJ!R10,6,1)</f>
        <v xml:space="preserve"> </v>
      </c>
      <c r="FS15" s="1516"/>
      <c r="FT15" s="1516"/>
      <c r="FU15" s="1516"/>
      <c r="FV15" s="1516"/>
      <c r="FW15" s="1556" t="str">
        <f>MID(SUVAHAMUJ!R10,7,1)</f>
        <v xml:space="preserve"> </v>
      </c>
      <c r="FX15" s="1556"/>
      <c r="FY15" s="1556"/>
      <c r="FZ15" s="1556"/>
      <c r="GA15" s="1556"/>
      <c r="GB15" s="1556"/>
      <c r="GC15" s="1556" t="str">
        <f>MID(SUVAHAMUJ!R10,8,1)</f>
        <v xml:space="preserve"> </v>
      </c>
      <c r="GD15" s="1556"/>
      <c r="GE15" s="1556"/>
      <c r="GF15" s="1556"/>
      <c r="GG15" s="1556"/>
      <c r="GH15" s="1556" t="str">
        <f>MID(SUVAHAMUJ!R10,9,1)</f>
        <v xml:space="preserve"> </v>
      </c>
      <c r="GI15" s="1556"/>
      <c r="GJ15" s="1556"/>
      <c r="GK15" s="1556"/>
      <c r="GL15" s="1556"/>
      <c r="GM15" s="1556"/>
      <c r="GN15" s="1556" t="str">
        <f>MID(SUVAHAMUJ!R10,10,1)</f>
        <v xml:space="preserve"> </v>
      </c>
      <c r="GO15" s="1556"/>
      <c r="GP15" s="1556"/>
      <c r="GQ15" s="1556"/>
      <c r="GR15" s="1556"/>
      <c r="GS15" s="1556" t="str">
        <f>MID(SUVAHAMUJ!R10,11,1)</f>
        <v>0</v>
      </c>
      <c r="GT15" s="1556"/>
      <c r="GU15" s="1556"/>
      <c r="GV15" s="1556"/>
      <c r="GW15" s="1557"/>
    </row>
    <row r="16" spans="2:205" ht="24.6" customHeight="1">
      <c r="B16" s="1714" t="s">
        <v>2557</v>
      </c>
      <c r="C16" s="1715"/>
      <c r="D16" s="1715"/>
      <c r="E16" s="1715"/>
      <c r="F16" s="1715"/>
      <c r="G16" s="1715"/>
      <c r="H16" s="1715"/>
      <c r="I16" s="1715"/>
      <c r="J16" s="1715"/>
      <c r="K16" s="1716"/>
      <c r="L16" s="1660" t="s">
        <v>3533</v>
      </c>
      <c r="M16" s="1661"/>
      <c r="N16" s="1661"/>
      <c r="O16" s="1661"/>
      <c r="P16" s="1661"/>
      <c r="Q16" s="1661"/>
      <c r="R16" s="1661"/>
      <c r="S16" s="1661"/>
      <c r="T16" s="1661"/>
      <c r="U16" s="1661"/>
      <c r="V16" s="1661"/>
      <c r="W16" s="1661"/>
      <c r="X16" s="1661"/>
      <c r="Y16" s="1661"/>
      <c r="Z16" s="1661"/>
      <c r="AA16" s="1661"/>
      <c r="AB16" s="1661"/>
      <c r="AC16" s="1661"/>
      <c r="AD16" s="1661"/>
      <c r="AE16" s="1661"/>
      <c r="AF16" s="1661"/>
      <c r="AG16" s="1661"/>
      <c r="AH16" s="1661"/>
      <c r="AI16" s="1661"/>
      <c r="AJ16" s="1661"/>
      <c r="AK16" s="1661"/>
      <c r="AL16" s="1661"/>
      <c r="AM16" s="1661"/>
      <c r="AN16" s="1661"/>
      <c r="AO16" s="1661"/>
      <c r="AP16" s="1661"/>
      <c r="AQ16" s="1661"/>
      <c r="AR16" s="1661"/>
      <c r="AS16" s="1661"/>
      <c r="AT16" s="1661"/>
      <c r="AU16" s="1661"/>
      <c r="AV16" s="1661"/>
      <c r="AW16" s="1661"/>
      <c r="AX16" s="1661"/>
      <c r="AY16" s="1661"/>
      <c r="AZ16" s="1661"/>
      <c r="BA16" s="1661"/>
      <c r="BB16" s="1661"/>
      <c r="BC16" s="1661"/>
      <c r="BD16" s="1661"/>
      <c r="BE16" s="1661"/>
      <c r="BF16" s="1661"/>
      <c r="BG16" s="1661"/>
      <c r="BH16" s="1661"/>
      <c r="BI16" s="1661"/>
      <c r="BJ16" s="1661"/>
      <c r="BK16" s="1661"/>
      <c r="BL16" s="1661"/>
      <c r="BM16" s="1661"/>
      <c r="BN16" s="1661"/>
      <c r="BO16" s="1661"/>
      <c r="BP16" s="1661"/>
      <c r="BQ16" s="1661"/>
      <c r="BR16" s="1661"/>
      <c r="BS16" s="1661"/>
      <c r="BT16" s="1661"/>
      <c r="BU16" s="1661"/>
      <c r="BV16" s="1661"/>
      <c r="BW16" s="1572" t="s">
        <v>796</v>
      </c>
      <c r="BX16" s="1573"/>
      <c r="BY16" s="1573"/>
      <c r="BZ16" s="1573"/>
      <c r="CA16" s="1573"/>
      <c r="CB16" s="1573"/>
      <c r="CC16" s="1573"/>
      <c r="CD16" s="1574"/>
      <c r="CE16" s="1710" t="str">
        <f>MID(SUVAHAMUJ!Q11,1,1)</f>
        <v xml:space="preserve"> </v>
      </c>
      <c r="CF16" s="1509"/>
      <c r="CG16" s="1509"/>
      <c r="CH16" s="1509"/>
      <c r="CI16" s="1509"/>
      <c r="CJ16" s="1509" t="str">
        <f>MID(SUVAHAMUJ!Q11,2,1)</f>
        <v xml:space="preserve"> </v>
      </c>
      <c r="CK16" s="1509"/>
      <c r="CL16" s="1509"/>
      <c r="CM16" s="1509"/>
      <c r="CN16" s="1509"/>
      <c r="CO16" s="1509"/>
      <c r="CP16" s="1509" t="str">
        <f>MID(SUVAHAMUJ!Q11,3,1)</f>
        <v xml:space="preserve"> </v>
      </c>
      <c r="CQ16" s="1509"/>
      <c r="CR16" s="1509"/>
      <c r="CS16" s="1509"/>
      <c r="CT16" s="1509"/>
      <c r="CU16" s="1509" t="str">
        <f>MID(SUVAHAMUJ!Q11,4,1)</f>
        <v xml:space="preserve"> </v>
      </c>
      <c r="CV16" s="1509"/>
      <c r="CW16" s="1509"/>
      <c r="CX16" s="1509"/>
      <c r="CY16" s="1509"/>
      <c r="CZ16" s="1509"/>
      <c r="DA16" s="1509" t="str">
        <f>MID(SUVAHAMUJ!Q11,5,1)</f>
        <v xml:space="preserve"> </v>
      </c>
      <c r="DB16" s="1509"/>
      <c r="DC16" s="1509"/>
      <c r="DD16" s="1509"/>
      <c r="DE16" s="1509"/>
      <c r="DF16" s="1509" t="str">
        <f>MID(SUVAHAMUJ!Q11,6,1)</f>
        <v xml:space="preserve"> </v>
      </c>
      <c r="DG16" s="1509"/>
      <c r="DH16" s="1509"/>
      <c r="DI16" s="1509"/>
      <c r="DJ16" s="1509"/>
      <c r="DK16" s="1509"/>
      <c r="DL16" s="1509" t="str">
        <f>MID(SUVAHAMUJ!Q11,7,1)</f>
        <v xml:space="preserve"> </v>
      </c>
      <c r="DM16" s="1509"/>
      <c r="DN16" s="1509"/>
      <c r="DO16" s="1509"/>
      <c r="DP16" s="1509"/>
      <c r="DQ16" s="1509"/>
      <c r="DR16" s="1509" t="str">
        <f>MID(SUVAHAMUJ!Q11,8,1)</f>
        <v xml:space="preserve"> </v>
      </c>
      <c r="DS16" s="1509"/>
      <c r="DT16" s="1509"/>
      <c r="DU16" s="1509"/>
      <c r="DV16" s="1509"/>
      <c r="DW16" s="1558" t="str">
        <f>MID(SUVAHAMUJ!Q11,9,1)</f>
        <v xml:space="preserve"> </v>
      </c>
      <c r="DX16" s="1558"/>
      <c r="DY16" s="1558"/>
      <c r="DZ16" s="1558"/>
      <c r="EA16" s="1558"/>
      <c r="EB16" s="1558"/>
      <c r="EC16" s="1558" t="str">
        <f>MID(SUVAHAMUJ!Q11,10,1)</f>
        <v xml:space="preserve"> </v>
      </c>
      <c r="ED16" s="1558"/>
      <c r="EE16" s="1558"/>
      <c r="EF16" s="1558"/>
      <c r="EG16" s="1558"/>
      <c r="EH16" s="1509" t="str">
        <f>MID(SUVAHAMUJ!Q11,11,1)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MID(SUVAHAMUJ!R11,1,1)</f>
        <v xml:space="preserve"> </v>
      </c>
      <c r="EQ16" s="1509"/>
      <c r="ER16" s="1509"/>
      <c r="ES16" s="1509"/>
      <c r="ET16" s="1509"/>
      <c r="EU16" s="1509"/>
      <c r="EV16" s="1509" t="str">
        <f>MID(SUVAHAMUJ!R11,2,1)</f>
        <v xml:space="preserve"> </v>
      </c>
      <c r="EW16" s="1509"/>
      <c r="EX16" s="1509"/>
      <c r="EY16" s="1509"/>
      <c r="EZ16" s="1509"/>
      <c r="FA16" s="1509" t="str">
        <f>MID(SUVAHAMUJ!R11,3,1)</f>
        <v xml:space="preserve"> </v>
      </c>
      <c r="FB16" s="1509"/>
      <c r="FC16" s="1509"/>
      <c r="FD16" s="1509"/>
      <c r="FE16" s="1509"/>
      <c r="FF16" s="1509"/>
      <c r="FG16" s="1509" t="str">
        <f>MID(SUVAHAMUJ!R11,4,1)</f>
        <v xml:space="preserve"> </v>
      </c>
      <c r="FH16" s="1509"/>
      <c r="FI16" s="1509"/>
      <c r="FJ16" s="1509"/>
      <c r="FK16" s="1509"/>
      <c r="FL16" s="1516" t="str">
        <f>MID(SUVAHAMUJ!R11,5,1)</f>
        <v xml:space="preserve"> </v>
      </c>
      <c r="FM16" s="1516"/>
      <c r="FN16" s="1516"/>
      <c r="FO16" s="1516"/>
      <c r="FP16" s="1516"/>
      <c r="FQ16" s="1516"/>
      <c r="FR16" s="1516" t="str">
        <f>MID(SUVAHAMUJ!R11,6,1)</f>
        <v xml:space="preserve"> </v>
      </c>
      <c r="FS16" s="1516"/>
      <c r="FT16" s="1516"/>
      <c r="FU16" s="1516"/>
      <c r="FV16" s="1516"/>
      <c r="FW16" s="1556" t="str">
        <f>MID(SUVAHAMUJ!R11,7,1)</f>
        <v xml:space="preserve"> </v>
      </c>
      <c r="FX16" s="1556"/>
      <c r="FY16" s="1556"/>
      <c r="FZ16" s="1556"/>
      <c r="GA16" s="1556"/>
      <c r="GB16" s="1556"/>
      <c r="GC16" s="1556" t="str">
        <f>MID(SUVAHAMUJ!R11,8,1)</f>
        <v xml:space="preserve"> </v>
      </c>
      <c r="GD16" s="1556"/>
      <c r="GE16" s="1556"/>
      <c r="GF16" s="1556"/>
      <c r="GG16" s="1556"/>
      <c r="GH16" s="1556" t="str">
        <f>MID(SUVAHAMUJ!R11,9,1)</f>
        <v xml:space="preserve"> </v>
      </c>
      <c r="GI16" s="1556"/>
      <c r="GJ16" s="1556"/>
      <c r="GK16" s="1556"/>
      <c r="GL16" s="1556"/>
      <c r="GM16" s="1556"/>
      <c r="GN16" s="1556" t="str">
        <f>MID(SUVAHAMUJ!R11,10,1)</f>
        <v xml:space="preserve"> </v>
      </c>
      <c r="GO16" s="1556"/>
      <c r="GP16" s="1556"/>
      <c r="GQ16" s="1556"/>
      <c r="GR16" s="1556"/>
      <c r="GS16" s="1556" t="str">
        <f>MID(SUVAHAMUJ!R11,11,1)</f>
        <v>0</v>
      </c>
      <c r="GT16" s="1556"/>
      <c r="GU16" s="1556"/>
      <c r="GV16" s="1556"/>
      <c r="GW16" s="1557"/>
    </row>
    <row r="17" spans="1:205" ht="32.1" customHeight="1">
      <c r="B17" s="1687" t="s">
        <v>2500</v>
      </c>
      <c r="C17" s="1688"/>
      <c r="D17" s="1688"/>
      <c r="E17" s="1688"/>
      <c r="F17" s="1688"/>
      <c r="G17" s="1688"/>
      <c r="H17" s="1688"/>
      <c r="I17" s="1688"/>
      <c r="J17" s="1688"/>
      <c r="K17" s="1689"/>
      <c r="L17" s="1660" t="s">
        <v>3534</v>
      </c>
      <c r="M17" s="1661"/>
      <c r="N17" s="1661"/>
      <c r="O17" s="1661"/>
      <c r="P17" s="1661"/>
      <c r="Q17" s="1661"/>
      <c r="R17" s="1661"/>
      <c r="S17" s="1661"/>
      <c r="T17" s="1661"/>
      <c r="U17" s="1661"/>
      <c r="V17" s="1661"/>
      <c r="W17" s="1661"/>
      <c r="X17" s="1661"/>
      <c r="Y17" s="1661"/>
      <c r="Z17" s="1661"/>
      <c r="AA17" s="1661"/>
      <c r="AB17" s="1661"/>
      <c r="AC17" s="1661"/>
      <c r="AD17" s="1661"/>
      <c r="AE17" s="1661"/>
      <c r="AF17" s="1661"/>
      <c r="AG17" s="1661"/>
      <c r="AH17" s="1661"/>
      <c r="AI17" s="1661"/>
      <c r="AJ17" s="1661"/>
      <c r="AK17" s="1661"/>
      <c r="AL17" s="1661"/>
      <c r="AM17" s="1661"/>
      <c r="AN17" s="1661"/>
      <c r="AO17" s="1661"/>
      <c r="AP17" s="1661"/>
      <c r="AQ17" s="1661"/>
      <c r="AR17" s="1661"/>
      <c r="AS17" s="1661"/>
      <c r="AT17" s="1661"/>
      <c r="AU17" s="1661"/>
      <c r="AV17" s="1661"/>
      <c r="AW17" s="1661"/>
      <c r="AX17" s="1661"/>
      <c r="AY17" s="1661"/>
      <c r="AZ17" s="1661"/>
      <c r="BA17" s="1661"/>
      <c r="BB17" s="1661"/>
      <c r="BC17" s="1661"/>
      <c r="BD17" s="1661"/>
      <c r="BE17" s="1661"/>
      <c r="BF17" s="1661"/>
      <c r="BG17" s="1661"/>
      <c r="BH17" s="1661"/>
      <c r="BI17" s="1661"/>
      <c r="BJ17" s="1661"/>
      <c r="BK17" s="1661"/>
      <c r="BL17" s="1661"/>
      <c r="BM17" s="1661"/>
      <c r="BN17" s="1661"/>
      <c r="BO17" s="1661"/>
      <c r="BP17" s="1661"/>
      <c r="BQ17" s="1661"/>
      <c r="BR17" s="1661"/>
      <c r="BS17" s="1661"/>
      <c r="BT17" s="1661"/>
      <c r="BU17" s="1661"/>
      <c r="BV17" s="1661"/>
      <c r="BW17" s="1572" t="s">
        <v>1044</v>
      </c>
      <c r="BX17" s="1573"/>
      <c r="BY17" s="1573"/>
      <c r="BZ17" s="1573"/>
      <c r="CA17" s="1573"/>
      <c r="CB17" s="1573"/>
      <c r="CC17" s="1573"/>
      <c r="CD17" s="1574"/>
      <c r="CE17" s="1710" t="str">
        <f>MID(SUVAHAMUJ!Q12,1,1)</f>
        <v xml:space="preserve"> </v>
      </c>
      <c r="CF17" s="1509"/>
      <c r="CG17" s="1509"/>
      <c r="CH17" s="1509"/>
      <c r="CI17" s="1509"/>
      <c r="CJ17" s="1509" t="str">
        <f>MID(SUVAHAMUJ!Q12,2,1)</f>
        <v xml:space="preserve"> </v>
      </c>
      <c r="CK17" s="1509"/>
      <c r="CL17" s="1509"/>
      <c r="CM17" s="1509"/>
      <c r="CN17" s="1509"/>
      <c r="CO17" s="1509"/>
      <c r="CP17" s="1509" t="str">
        <f>MID(SUVAHAMUJ!Q12,3,1)</f>
        <v xml:space="preserve"> </v>
      </c>
      <c r="CQ17" s="1509"/>
      <c r="CR17" s="1509"/>
      <c r="CS17" s="1509"/>
      <c r="CT17" s="1509"/>
      <c r="CU17" s="1509" t="str">
        <f>MID(SUVAHAMUJ!Q12,4,1)</f>
        <v xml:space="preserve"> </v>
      </c>
      <c r="CV17" s="1509"/>
      <c r="CW17" s="1509"/>
      <c r="CX17" s="1509"/>
      <c r="CY17" s="1509"/>
      <c r="CZ17" s="1509"/>
      <c r="DA17" s="1509" t="str">
        <f>MID(SUVAHAMUJ!Q12,5,1)</f>
        <v xml:space="preserve"> </v>
      </c>
      <c r="DB17" s="1509"/>
      <c r="DC17" s="1509"/>
      <c r="DD17" s="1509"/>
      <c r="DE17" s="1509"/>
      <c r="DF17" s="1509" t="str">
        <f>MID(SUVAHAMUJ!Q12,6,1)</f>
        <v xml:space="preserve"> </v>
      </c>
      <c r="DG17" s="1509"/>
      <c r="DH17" s="1509"/>
      <c r="DI17" s="1509"/>
      <c r="DJ17" s="1509"/>
      <c r="DK17" s="1509"/>
      <c r="DL17" s="1509" t="str">
        <f>MID(SUVAHAMUJ!Q12,7,1)</f>
        <v xml:space="preserve"> </v>
      </c>
      <c r="DM17" s="1509"/>
      <c r="DN17" s="1509"/>
      <c r="DO17" s="1509"/>
      <c r="DP17" s="1509"/>
      <c r="DQ17" s="1509"/>
      <c r="DR17" s="1509" t="str">
        <f>MID(SUVAHAMUJ!Q12,8,1)</f>
        <v xml:space="preserve"> </v>
      </c>
      <c r="DS17" s="1509"/>
      <c r="DT17" s="1509"/>
      <c r="DU17" s="1509"/>
      <c r="DV17" s="1509"/>
      <c r="DW17" s="1558" t="str">
        <f>MID(SUVAHAMUJ!Q12,9,1)</f>
        <v xml:space="preserve"> </v>
      </c>
      <c r="DX17" s="1558"/>
      <c r="DY17" s="1558"/>
      <c r="DZ17" s="1558"/>
      <c r="EA17" s="1558"/>
      <c r="EB17" s="1558"/>
      <c r="EC17" s="1558" t="str">
        <f>MID(SUVAHAMUJ!Q12,10,1)</f>
        <v xml:space="preserve"> </v>
      </c>
      <c r="ED17" s="1558"/>
      <c r="EE17" s="1558"/>
      <c r="EF17" s="1558"/>
      <c r="EG17" s="1558"/>
      <c r="EH17" s="1509" t="str">
        <f>MID(SUVAHAMUJ!Q12,11,1)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MID(SUVAHAMUJ!R12,1,1)</f>
        <v xml:space="preserve"> </v>
      </c>
      <c r="EQ17" s="1509"/>
      <c r="ER17" s="1509"/>
      <c r="ES17" s="1509"/>
      <c r="ET17" s="1509"/>
      <c r="EU17" s="1509"/>
      <c r="EV17" s="1509" t="str">
        <f>MID(SUVAHAMUJ!R12,2,1)</f>
        <v xml:space="preserve"> </v>
      </c>
      <c r="EW17" s="1509"/>
      <c r="EX17" s="1509"/>
      <c r="EY17" s="1509"/>
      <c r="EZ17" s="1509"/>
      <c r="FA17" s="1509" t="str">
        <f>MID(SUVAHAMUJ!R12,3,1)</f>
        <v xml:space="preserve"> </v>
      </c>
      <c r="FB17" s="1509"/>
      <c r="FC17" s="1509"/>
      <c r="FD17" s="1509"/>
      <c r="FE17" s="1509"/>
      <c r="FF17" s="1509"/>
      <c r="FG17" s="1509" t="str">
        <f>MID(SUVAHAMUJ!R12,4,1)</f>
        <v xml:space="preserve"> </v>
      </c>
      <c r="FH17" s="1509"/>
      <c r="FI17" s="1509"/>
      <c r="FJ17" s="1509"/>
      <c r="FK17" s="1509"/>
      <c r="FL17" s="1516" t="str">
        <f>MID(SUVAHAMUJ!R12,5,1)</f>
        <v xml:space="preserve"> </v>
      </c>
      <c r="FM17" s="1516"/>
      <c r="FN17" s="1516"/>
      <c r="FO17" s="1516"/>
      <c r="FP17" s="1516"/>
      <c r="FQ17" s="1516"/>
      <c r="FR17" s="1516" t="str">
        <f>MID(SUVAHAMUJ!R12,6,1)</f>
        <v xml:space="preserve"> </v>
      </c>
      <c r="FS17" s="1516"/>
      <c r="FT17" s="1516"/>
      <c r="FU17" s="1516"/>
      <c r="FV17" s="1516"/>
      <c r="FW17" s="1556" t="str">
        <f>MID(SUVAHAMUJ!R12,7,1)</f>
        <v xml:space="preserve"> </v>
      </c>
      <c r="FX17" s="1556"/>
      <c r="FY17" s="1556"/>
      <c r="FZ17" s="1556"/>
      <c r="GA17" s="1556"/>
      <c r="GB17" s="1556"/>
      <c r="GC17" s="1556" t="str">
        <f>MID(SUVAHAMUJ!R12,8,1)</f>
        <v xml:space="preserve"> </v>
      </c>
      <c r="GD17" s="1556"/>
      <c r="GE17" s="1556"/>
      <c r="GF17" s="1556"/>
      <c r="GG17" s="1556"/>
      <c r="GH17" s="1556" t="str">
        <f>MID(SUVAHAMUJ!R12,9,1)</f>
        <v xml:space="preserve"> </v>
      </c>
      <c r="GI17" s="1556"/>
      <c r="GJ17" s="1556"/>
      <c r="GK17" s="1556"/>
      <c r="GL17" s="1556"/>
      <c r="GM17" s="1556"/>
      <c r="GN17" s="1556" t="str">
        <f>MID(SUVAHAMUJ!R12,10,1)</f>
        <v xml:space="preserve"> </v>
      </c>
      <c r="GO17" s="1556"/>
      <c r="GP17" s="1556"/>
      <c r="GQ17" s="1556"/>
      <c r="GR17" s="1556"/>
      <c r="GS17" s="1556" t="str">
        <f>MID(SUVAHAMUJ!R12,11,1)</f>
        <v>0</v>
      </c>
      <c r="GT17" s="1556"/>
      <c r="GU17" s="1556"/>
      <c r="GV17" s="1556"/>
      <c r="GW17" s="1557"/>
    </row>
    <row r="18" spans="1:205" ht="32.1" customHeight="1">
      <c r="B18" s="1687" t="s">
        <v>2503</v>
      </c>
      <c r="C18" s="1688"/>
      <c r="D18" s="1688"/>
      <c r="E18" s="1688"/>
      <c r="F18" s="1688"/>
      <c r="G18" s="1688"/>
      <c r="H18" s="1688"/>
      <c r="I18" s="1688"/>
      <c r="J18" s="1688"/>
      <c r="K18" s="1689"/>
      <c r="L18" s="1660" t="s">
        <v>3535</v>
      </c>
      <c r="M18" s="1661"/>
      <c r="N18" s="1661"/>
      <c r="O18" s="1661"/>
      <c r="P18" s="1661"/>
      <c r="Q18" s="1661"/>
      <c r="R18" s="1661"/>
      <c r="S18" s="1661"/>
      <c r="T18" s="1661"/>
      <c r="U18" s="1661"/>
      <c r="V18" s="1661"/>
      <c r="W18" s="1661"/>
      <c r="X18" s="1661"/>
      <c r="Y18" s="1661"/>
      <c r="Z18" s="1661"/>
      <c r="AA18" s="1661"/>
      <c r="AB18" s="1661"/>
      <c r="AC18" s="1661"/>
      <c r="AD18" s="1661"/>
      <c r="AE18" s="1661"/>
      <c r="AF18" s="1661"/>
      <c r="AG18" s="1661"/>
      <c r="AH18" s="1661"/>
      <c r="AI18" s="1661"/>
      <c r="AJ18" s="1661"/>
      <c r="AK18" s="1661"/>
      <c r="AL18" s="1661"/>
      <c r="AM18" s="1661"/>
      <c r="AN18" s="1661"/>
      <c r="AO18" s="1661"/>
      <c r="AP18" s="1661"/>
      <c r="AQ18" s="1661"/>
      <c r="AR18" s="1661"/>
      <c r="AS18" s="1661"/>
      <c r="AT18" s="1661"/>
      <c r="AU18" s="1661"/>
      <c r="AV18" s="1661"/>
      <c r="AW18" s="1661"/>
      <c r="AX18" s="1661"/>
      <c r="AY18" s="1661"/>
      <c r="AZ18" s="1661"/>
      <c r="BA18" s="1661"/>
      <c r="BB18" s="1661"/>
      <c r="BC18" s="1661"/>
      <c r="BD18" s="1661"/>
      <c r="BE18" s="1661"/>
      <c r="BF18" s="1661"/>
      <c r="BG18" s="1661"/>
      <c r="BH18" s="1661"/>
      <c r="BI18" s="1661"/>
      <c r="BJ18" s="1661"/>
      <c r="BK18" s="1661"/>
      <c r="BL18" s="1661"/>
      <c r="BM18" s="1661"/>
      <c r="BN18" s="1661"/>
      <c r="BO18" s="1661"/>
      <c r="BP18" s="1661"/>
      <c r="BQ18" s="1661"/>
      <c r="BR18" s="1661"/>
      <c r="BS18" s="1661"/>
      <c r="BT18" s="1661"/>
      <c r="BU18" s="1661"/>
      <c r="BV18" s="1661"/>
      <c r="BW18" s="1572" t="s">
        <v>84</v>
      </c>
      <c r="BX18" s="1573"/>
      <c r="BY18" s="1573"/>
      <c r="BZ18" s="1573"/>
      <c r="CA18" s="1573"/>
      <c r="CB18" s="1573"/>
      <c r="CC18" s="1573"/>
      <c r="CD18" s="1574"/>
      <c r="CE18" s="1710" t="str">
        <f>MID(SUVAHAMUJ!Q13,1,1)</f>
        <v xml:space="preserve"> </v>
      </c>
      <c r="CF18" s="1509"/>
      <c r="CG18" s="1509"/>
      <c r="CH18" s="1509"/>
      <c r="CI18" s="1509"/>
      <c r="CJ18" s="1509" t="str">
        <f>MID(SUVAHAMUJ!Q13,2,1)</f>
        <v xml:space="preserve"> </v>
      </c>
      <c r="CK18" s="1509"/>
      <c r="CL18" s="1509"/>
      <c r="CM18" s="1509"/>
      <c r="CN18" s="1509"/>
      <c r="CO18" s="1509"/>
      <c r="CP18" s="1509" t="str">
        <f>MID(SUVAHAMUJ!Q13,3,1)</f>
        <v xml:space="preserve"> </v>
      </c>
      <c r="CQ18" s="1509"/>
      <c r="CR18" s="1509"/>
      <c r="CS18" s="1509"/>
      <c r="CT18" s="1509"/>
      <c r="CU18" s="1509" t="str">
        <f>MID(SUVAHAMUJ!Q13,4,1)</f>
        <v xml:space="preserve"> </v>
      </c>
      <c r="CV18" s="1509"/>
      <c r="CW18" s="1509"/>
      <c r="CX18" s="1509"/>
      <c r="CY18" s="1509"/>
      <c r="CZ18" s="1509"/>
      <c r="DA18" s="1509" t="str">
        <f>MID(SUVAHAMUJ!Q13,5,1)</f>
        <v xml:space="preserve"> </v>
      </c>
      <c r="DB18" s="1509"/>
      <c r="DC18" s="1509"/>
      <c r="DD18" s="1509"/>
      <c r="DE18" s="1509"/>
      <c r="DF18" s="1509" t="str">
        <f>MID(SUVAHAMUJ!Q13,6,1)</f>
        <v xml:space="preserve"> </v>
      </c>
      <c r="DG18" s="1509"/>
      <c r="DH18" s="1509"/>
      <c r="DI18" s="1509"/>
      <c r="DJ18" s="1509"/>
      <c r="DK18" s="1509"/>
      <c r="DL18" s="1509" t="str">
        <f>MID(SUVAHAMUJ!Q13,7,1)</f>
        <v xml:space="preserve"> </v>
      </c>
      <c r="DM18" s="1509"/>
      <c r="DN18" s="1509"/>
      <c r="DO18" s="1509"/>
      <c r="DP18" s="1509"/>
      <c r="DQ18" s="1509"/>
      <c r="DR18" s="1509" t="str">
        <f>MID(SUVAHAMUJ!Q13,8,1)</f>
        <v xml:space="preserve"> </v>
      </c>
      <c r="DS18" s="1509"/>
      <c r="DT18" s="1509"/>
      <c r="DU18" s="1509"/>
      <c r="DV18" s="1509"/>
      <c r="DW18" s="1558" t="str">
        <f>MID(SUVAHAMUJ!Q13,9,1)</f>
        <v xml:space="preserve"> </v>
      </c>
      <c r="DX18" s="1558"/>
      <c r="DY18" s="1558"/>
      <c r="DZ18" s="1558"/>
      <c r="EA18" s="1558"/>
      <c r="EB18" s="1558"/>
      <c r="EC18" s="1558" t="str">
        <f>MID(SUVAHAMUJ!Q13,10,1)</f>
        <v xml:space="preserve"> </v>
      </c>
      <c r="ED18" s="1558"/>
      <c r="EE18" s="1558"/>
      <c r="EF18" s="1558"/>
      <c r="EG18" s="1558"/>
      <c r="EH18" s="1509" t="str">
        <f>MID(SUVAHAMUJ!Q13,11,1)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MID(SUVAHAMUJ!R13,1,1)</f>
        <v xml:space="preserve"> </v>
      </c>
      <c r="EQ18" s="1509"/>
      <c r="ER18" s="1509"/>
      <c r="ES18" s="1509"/>
      <c r="ET18" s="1509"/>
      <c r="EU18" s="1509"/>
      <c r="EV18" s="1509" t="str">
        <f>MID(SUVAHAMUJ!R13,2,1)</f>
        <v xml:space="preserve"> </v>
      </c>
      <c r="EW18" s="1509"/>
      <c r="EX18" s="1509"/>
      <c r="EY18" s="1509"/>
      <c r="EZ18" s="1509"/>
      <c r="FA18" s="1509" t="str">
        <f>MID(SUVAHAMUJ!R13,3,1)</f>
        <v xml:space="preserve"> </v>
      </c>
      <c r="FB18" s="1509"/>
      <c r="FC18" s="1509"/>
      <c r="FD18" s="1509"/>
      <c r="FE18" s="1509"/>
      <c r="FF18" s="1509"/>
      <c r="FG18" s="1509" t="str">
        <f>MID(SUVAHAMUJ!R13,4,1)</f>
        <v xml:space="preserve"> </v>
      </c>
      <c r="FH18" s="1509"/>
      <c r="FI18" s="1509"/>
      <c r="FJ18" s="1509"/>
      <c r="FK18" s="1509"/>
      <c r="FL18" s="1516" t="str">
        <f>MID(SUVAHAMUJ!R13,5,1)</f>
        <v xml:space="preserve"> </v>
      </c>
      <c r="FM18" s="1516"/>
      <c r="FN18" s="1516"/>
      <c r="FO18" s="1516"/>
      <c r="FP18" s="1516"/>
      <c r="FQ18" s="1516"/>
      <c r="FR18" s="1516" t="str">
        <f>MID(SUVAHAMUJ!R13,6,1)</f>
        <v xml:space="preserve"> </v>
      </c>
      <c r="FS18" s="1516"/>
      <c r="FT18" s="1516"/>
      <c r="FU18" s="1516"/>
      <c r="FV18" s="1516"/>
      <c r="FW18" s="1556" t="str">
        <f>MID(SUVAHAMUJ!R13,7,1)</f>
        <v xml:space="preserve"> </v>
      </c>
      <c r="FX18" s="1556"/>
      <c r="FY18" s="1556"/>
      <c r="FZ18" s="1556"/>
      <c r="GA18" s="1556"/>
      <c r="GB18" s="1556"/>
      <c r="GC18" s="1556" t="str">
        <f>MID(SUVAHAMUJ!R13,8,1)</f>
        <v xml:space="preserve"> </v>
      </c>
      <c r="GD18" s="1556"/>
      <c r="GE18" s="1556"/>
      <c r="GF18" s="1556"/>
      <c r="GG18" s="1556"/>
      <c r="GH18" s="1556" t="str">
        <f>MID(SUVAHAMUJ!R13,9,1)</f>
        <v xml:space="preserve"> </v>
      </c>
      <c r="GI18" s="1556"/>
      <c r="GJ18" s="1556"/>
      <c r="GK18" s="1556"/>
      <c r="GL18" s="1556"/>
      <c r="GM18" s="1556"/>
      <c r="GN18" s="1556" t="str">
        <f>MID(SUVAHAMUJ!R13,10,1)</f>
        <v xml:space="preserve"> </v>
      </c>
      <c r="GO18" s="1556"/>
      <c r="GP18" s="1556"/>
      <c r="GQ18" s="1556"/>
      <c r="GR18" s="1556"/>
      <c r="GS18" s="1556" t="str">
        <f>MID(SUVAHAMUJ!R13,11,1)</f>
        <v>0</v>
      </c>
      <c r="GT18" s="1556"/>
      <c r="GU18" s="1556"/>
      <c r="GV18" s="1556"/>
      <c r="GW18" s="1557"/>
    </row>
    <row r="19" spans="1:205" ht="24.6" customHeight="1">
      <c r="B19" s="1711" t="s">
        <v>2016</v>
      </c>
      <c r="C19" s="1712"/>
      <c r="D19" s="1712"/>
      <c r="E19" s="1712"/>
      <c r="F19" s="1712"/>
      <c r="G19" s="1712"/>
      <c r="H19" s="1712"/>
      <c r="I19" s="1712"/>
      <c r="J19" s="1712"/>
      <c r="K19" s="1713"/>
      <c r="L19" s="1662" t="s">
        <v>3536</v>
      </c>
      <c r="M19" s="1663"/>
      <c r="N19" s="1663"/>
      <c r="O19" s="1663"/>
      <c r="P19" s="1663"/>
      <c r="Q19" s="1663"/>
      <c r="R19" s="1663"/>
      <c r="S19" s="1663"/>
      <c r="T19" s="1663"/>
      <c r="U19" s="1663"/>
      <c r="V19" s="1663"/>
      <c r="W19" s="1663"/>
      <c r="X19" s="1663"/>
      <c r="Y19" s="1663"/>
      <c r="Z19" s="1663"/>
      <c r="AA19" s="1663"/>
      <c r="AB19" s="1663"/>
      <c r="AC19" s="1663"/>
      <c r="AD19" s="1663"/>
      <c r="AE19" s="1663"/>
      <c r="AF19" s="1663"/>
      <c r="AG19" s="1663"/>
      <c r="AH19" s="1663"/>
      <c r="AI19" s="1663"/>
      <c r="AJ19" s="1663"/>
      <c r="AK19" s="1663"/>
      <c r="AL19" s="1663"/>
      <c r="AM19" s="1663"/>
      <c r="AN19" s="1663"/>
      <c r="AO19" s="1663"/>
      <c r="AP19" s="1663"/>
      <c r="AQ19" s="1663"/>
      <c r="AR19" s="1663"/>
      <c r="AS19" s="1663"/>
      <c r="AT19" s="1663"/>
      <c r="AU19" s="1663"/>
      <c r="AV19" s="1663"/>
      <c r="AW19" s="1663"/>
      <c r="AX19" s="1663"/>
      <c r="AY19" s="1663"/>
      <c r="AZ19" s="1663"/>
      <c r="BA19" s="1663"/>
      <c r="BB19" s="1663"/>
      <c r="BC19" s="1663"/>
      <c r="BD19" s="1663"/>
      <c r="BE19" s="1663"/>
      <c r="BF19" s="1663"/>
      <c r="BG19" s="1663"/>
      <c r="BH19" s="1663"/>
      <c r="BI19" s="1663"/>
      <c r="BJ19" s="1663"/>
      <c r="BK19" s="1663"/>
      <c r="BL19" s="1663"/>
      <c r="BM19" s="1663"/>
      <c r="BN19" s="1663"/>
      <c r="BO19" s="1663"/>
      <c r="BP19" s="1663"/>
      <c r="BQ19" s="1663"/>
      <c r="BR19" s="1663"/>
      <c r="BS19" s="1663"/>
      <c r="BT19" s="1663"/>
      <c r="BU19" s="1663"/>
      <c r="BV19" s="1663"/>
      <c r="BW19" s="1580" t="s">
        <v>94</v>
      </c>
      <c r="BX19" s="1581"/>
      <c r="BY19" s="1581"/>
      <c r="BZ19" s="1581"/>
      <c r="CA19" s="1581"/>
      <c r="CB19" s="1581"/>
      <c r="CC19" s="1581"/>
      <c r="CD19" s="1582"/>
      <c r="CE19" s="1710" t="str">
        <f>MID(SUVAHAMUJ!Q14,1,1)</f>
        <v xml:space="preserve"> </v>
      </c>
      <c r="CF19" s="1509"/>
      <c r="CG19" s="1509"/>
      <c r="CH19" s="1509"/>
      <c r="CI19" s="1509"/>
      <c r="CJ19" s="1509" t="str">
        <f>MID(SUVAHAMUJ!Q14,2,1)</f>
        <v xml:space="preserve"> </v>
      </c>
      <c r="CK19" s="1509"/>
      <c r="CL19" s="1509"/>
      <c r="CM19" s="1509"/>
      <c r="CN19" s="1509"/>
      <c r="CO19" s="1509"/>
      <c r="CP19" s="1509" t="str">
        <f>MID(SUVAHAMUJ!Q14,3,1)</f>
        <v xml:space="preserve"> </v>
      </c>
      <c r="CQ19" s="1509"/>
      <c r="CR19" s="1509"/>
      <c r="CS19" s="1509"/>
      <c r="CT19" s="1509"/>
      <c r="CU19" s="1509" t="str">
        <f>MID(SUVAHAMUJ!Q14,4,1)</f>
        <v xml:space="preserve"> </v>
      </c>
      <c r="CV19" s="1509"/>
      <c r="CW19" s="1509"/>
      <c r="CX19" s="1509"/>
      <c r="CY19" s="1509"/>
      <c r="CZ19" s="1509"/>
      <c r="DA19" s="1509" t="str">
        <f>MID(SUVAHAMUJ!Q14,5,1)</f>
        <v xml:space="preserve"> </v>
      </c>
      <c r="DB19" s="1509"/>
      <c r="DC19" s="1509"/>
      <c r="DD19" s="1509"/>
      <c r="DE19" s="1509"/>
      <c r="DF19" s="1509" t="str">
        <f>MID(SUVAHAMUJ!Q14,6,1)</f>
        <v xml:space="preserve"> </v>
      </c>
      <c r="DG19" s="1509"/>
      <c r="DH19" s="1509"/>
      <c r="DI19" s="1509"/>
      <c r="DJ19" s="1509"/>
      <c r="DK19" s="1509"/>
      <c r="DL19" s="1509" t="str">
        <f>MID(SUVAHAMUJ!Q14,7,1)</f>
        <v xml:space="preserve"> </v>
      </c>
      <c r="DM19" s="1509"/>
      <c r="DN19" s="1509"/>
      <c r="DO19" s="1509"/>
      <c r="DP19" s="1509"/>
      <c r="DQ19" s="1509"/>
      <c r="DR19" s="1509" t="str">
        <f>MID(SUVAHAMUJ!Q14,8,1)</f>
        <v xml:space="preserve"> </v>
      </c>
      <c r="DS19" s="1509"/>
      <c r="DT19" s="1509"/>
      <c r="DU19" s="1509"/>
      <c r="DV19" s="1509"/>
      <c r="DW19" s="1558" t="str">
        <f>MID(SUVAHAMUJ!Q14,9,1)</f>
        <v xml:space="preserve"> </v>
      </c>
      <c r="DX19" s="1558"/>
      <c r="DY19" s="1558"/>
      <c r="DZ19" s="1558"/>
      <c r="EA19" s="1558"/>
      <c r="EB19" s="1558"/>
      <c r="EC19" s="1558" t="str">
        <f>MID(SUVAHAMUJ!Q14,10,1)</f>
        <v xml:space="preserve"> </v>
      </c>
      <c r="ED19" s="1558"/>
      <c r="EE19" s="1558"/>
      <c r="EF19" s="1558"/>
      <c r="EG19" s="1558"/>
      <c r="EH19" s="1509" t="str">
        <f>MID(SUVAHAMUJ!Q14,11,1)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MID(SUVAHAMUJ!R14,1,1)</f>
        <v xml:space="preserve"> </v>
      </c>
      <c r="EQ19" s="1509"/>
      <c r="ER19" s="1509"/>
      <c r="ES19" s="1509"/>
      <c r="ET19" s="1509"/>
      <c r="EU19" s="1509"/>
      <c r="EV19" s="1509" t="str">
        <f>MID(SUVAHAMUJ!R14,2,1)</f>
        <v xml:space="preserve"> </v>
      </c>
      <c r="EW19" s="1509"/>
      <c r="EX19" s="1509"/>
      <c r="EY19" s="1509"/>
      <c r="EZ19" s="1509"/>
      <c r="FA19" s="1509" t="str">
        <f>MID(SUVAHAMUJ!R14,3,1)</f>
        <v xml:space="preserve"> </v>
      </c>
      <c r="FB19" s="1509"/>
      <c r="FC19" s="1509"/>
      <c r="FD19" s="1509"/>
      <c r="FE19" s="1509"/>
      <c r="FF19" s="1509"/>
      <c r="FG19" s="1509" t="str">
        <f>MID(SUVAHAMUJ!R14,4,1)</f>
        <v xml:space="preserve"> </v>
      </c>
      <c r="FH19" s="1509"/>
      <c r="FI19" s="1509"/>
      <c r="FJ19" s="1509"/>
      <c r="FK19" s="1509"/>
      <c r="FL19" s="1516" t="str">
        <f>MID(SUVAHAMUJ!R14,5,1)</f>
        <v xml:space="preserve"> </v>
      </c>
      <c r="FM19" s="1516"/>
      <c r="FN19" s="1516"/>
      <c r="FO19" s="1516"/>
      <c r="FP19" s="1516"/>
      <c r="FQ19" s="1516"/>
      <c r="FR19" s="1516" t="str">
        <f>MID(SUVAHAMUJ!R14,6,1)</f>
        <v xml:space="preserve"> </v>
      </c>
      <c r="FS19" s="1516"/>
      <c r="FT19" s="1516"/>
      <c r="FU19" s="1516"/>
      <c r="FV19" s="1516"/>
      <c r="FW19" s="1556" t="str">
        <f>MID(SUVAHAMUJ!R14,7,1)</f>
        <v xml:space="preserve"> </v>
      </c>
      <c r="FX19" s="1556"/>
      <c r="FY19" s="1556"/>
      <c r="FZ19" s="1556"/>
      <c r="GA19" s="1556"/>
      <c r="GB19" s="1556"/>
      <c r="GC19" s="1556" t="str">
        <f>MID(SUVAHAMUJ!R14,8,1)</f>
        <v xml:space="preserve"> </v>
      </c>
      <c r="GD19" s="1556"/>
      <c r="GE19" s="1556"/>
      <c r="GF19" s="1556"/>
      <c r="GG19" s="1556"/>
      <c r="GH19" s="1556" t="str">
        <f>MID(SUVAHAMUJ!R14,9,1)</f>
        <v xml:space="preserve"> </v>
      </c>
      <c r="GI19" s="1556"/>
      <c r="GJ19" s="1556"/>
      <c r="GK19" s="1556"/>
      <c r="GL19" s="1556"/>
      <c r="GM19" s="1556"/>
      <c r="GN19" s="1556" t="str">
        <f>MID(SUVAHAMUJ!R14,10,1)</f>
        <v xml:space="preserve"> </v>
      </c>
      <c r="GO19" s="1556"/>
      <c r="GP19" s="1556"/>
      <c r="GQ19" s="1556"/>
      <c r="GR19" s="1556"/>
      <c r="GS19" s="1556" t="str">
        <f>MID(SUVAHAMUJ!R14,11,1)</f>
        <v>0</v>
      </c>
      <c r="GT19" s="1556"/>
      <c r="GU19" s="1556"/>
      <c r="GV19" s="1556"/>
      <c r="GW19" s="1557"/>
    </row>
    <row r="20" spans="1:205" ht="32.1" customHeight="1">
      <c r="B20" s="1711" t="s">
        <v>2594</v>
      </c>
      <c r="C20" s="1712"/>
      <c r="D20" s="1712"/>
      <c r="E20" s="1712"/>
      <c r="F20" s="1712"/>
      <c r="G20" s="1712"/>
      <c r="H20" s="1712"/>
      <c r="I20" s="1712"/>
      <c r="J20" s="1712"/>
      <c r="K20" s="1713"/>
      <c r="L20" s="1662" t="s">
        <v>3537</v>
      </c>
      <c r="M20" s="1663"/>
      <c r="N20" s="1663"/>
      <c r="O20" s="1663"/>
      <c r="P20" s="1663"/>
      <c r="Q20" s="1663"/>
      <c r="R20" s="1663"/>
      <c r="S20" s="1663"/>
      <c r="T20" s="1663"/>
      <c r="U20" s="1663"/>
      <c r="V20" s="1663"/>
      <c r="W20" s="1663"/>
      <c r="X20" s="1663"/>
      <c r="Y20" s="1663"/>
      <c r="Z20" s="1663"/>
      <c r="AA20" s="1663"/>
      <c r="AB20" s="1663"/>
      <c r="AC20" s="1663"/>
      <c r="AD20" s="1663"/>
      <c r="AE20" s="1663"/>
      <c r="AF20" s="1663"/>
      <c r="AG20" s="1663"/>
      <c r="AH20" s="1663"/>
      <c r="AI20" s="1663"/>
      <c r="AJ20" s="1663"/>
      <c r="AK20" s="1663"/>
      <c r="AL20" s="1663"/>
      <c r="AM20" s="1663"/>
      <c r="AN20" s="1663"/>
      <c r="AO20" s="1663"/>
      <c r="AP20" s="1663"/>
      <c r="AQ20" s="1663"/>
      <c r="AR20" s="1663"/>
      <c r="AS20" s="1663"/>
      <c r="AT20" s="1663"/>
      <c r="AU20" s="1663"/>
      <c r="AV20" s="1663"/>
      <c r="AW20" s="1663"/>
      <c r="AX20" s="1663"/>
      <c r="AY20" s="1663"/>
      <c r="AZ20" s="1663"/>
      <c r="BA20" s="1663"/>
      <c r="BB20" s="1663"/>
      <c r="BC20" s="1663"/>
      <c r="BD20" s="1663"/>
      <c r="BE20" s="1663"/>
      <c r="BF20" s="1663"/>
      <c r="BG20" s="1663"/>
      <c r="BH20" s="1663"/>
      <c r="BI20" s="1663"/>
      <c r="BJ20" s="1663"/>
      <c r="BK20" s="1663"/>
      <c r="BL20" s="1663"/>
      <c r="BM20" s="1663"/>
      <c r="BN20" s="1663"/>
      <c r="BO20" s="1663"/>
      <c r="BP20" s="1663"/>
      <c r="BQ20" s="1663"/>
      <c r="BR20" s="1663"/>
      <c r="BS20" s="1663"/>
      <c r="BT20" s="1663"/>
      <c r="BU20" s="1663"/>
      <c r="BV20" s="1663"/>
      <c r="BW20" s="1580" t="s">
        <v>797</v>
      </c>
      <c r="BX20" s="1581"/>
      <c r="BY20" s="1581"/>
      <c r="BZ20" s="1581"/>
      <c r="CA20" s="1581"/>
      <c r="CB20" s="1581"/>
      <c r="CC20" s="1581"/>
      <c r="CD20" s="1582"/>
      <c r="CE20" s="1710" t="str">
        <f>MID(SUVAHAMUJ!Q15,1,1)</f>
        <v xml:space="preserve"> </v>
      </c>
      <c r="CF20" s="1509"/>
      <c r="CG20" s="1509"/>
      <c r="CH20" s="1509"/>
      <c r="CI20" s="1509"/>
      <c r="CJ20" s="1509" t="str">
        <f>MID(SUVAHAMUJ!Q15,2,1)</f>
        <v xml:space="preserve"> </v>
      </c>
      <c r="CK20" s="1509"/>
      <c r="CL20" s="1509"/>
      <c r="CM20" s="1509"/>
      <c r="CN20" s="1509"/>
      <c r="CO20" s="1509"/>
      <c r="CP20" s="1509" t="str">
        <f>MID(SUVAHAMUJ!Q15,3,1)</f>
        <v xml:space="preserve"> </v>
      </c>
      <c r="CQ20" s="1509"/>
      <c r="CR20" s="1509"/>
      <c r="CS20" s="1509"/>
      <c r="CT20" s="1509"/>
      <c r="CU20" s="1509" t="str">
        <f>MID(SUVAHAMUJ!Q15,4,1)</f>
        <v xml:space="preserve"> </v>
      </c>
      <c r="CV20" s="1509"/>
      <c r="CW20" s="1509"/>
      <c r="CX20" s="1509"/>
      <c r="CY20" s="1509"/>
      <c r="CZ20" s="1509"/>
      <c r="DA20" s="1509" t="str">
        <f>MID(SUVAHAMUJ!Q15,5,1)</f>
        <v xml:space="preserve"> </v>
      </c>
      <c r="DB20" s="1509"/>
      <c r="DC20" s="1509"/>
      <c r="DD20" s="1509"/>
      <c r="DE20" s="1509"/>
      <c r="DF20" s="1509" t="str">
        <f>MID(SUVAHAMUJ!Q15,6,1)</f>
        <v xml:space="preserve"> </v>
      </c>
      <c r="DG20" s="1509"/>
      <c r="DH20" s="1509"/>
      <c r="DI20" s="1509"/>
      <c r="DJ20" s="1509"/>
      <c r="DK20" s="1509"/>
      <c r="DL20" s="1509" t="str">
        <f>MID(SUVAHAMUJ!Q15,7,1)</f>
        <v xml:space="preserve"> </v>
      </c>
      <c r="DM20" s="1509"/>
      <c r="DN20" s="1509"/>
      <c r="DO20" s="1509"/>
      <c r="DP20" s="1509"/>
      <c r="DQ20" s="1509"/>
      <c r="DR20" s="1509" t="str">
        <f>MID(SUVAHAMUJ!Q15,8,1)</f>
        <v xml:space="preserve"> </v>
      </c>
      <c r="DS20" s="1509"/>
      <c r="DT20" s="1509"/>
      <c r="DU20" s="1509"/>
      <c r="DV20" s="1509"/>
      <c r="DW20" s="1558" t="str">
        <f>MID(SUVAHAMUJ!Q15,9,1)</f>
        <v xml:space="preserve"> </v>
      </c>
      <c r="DX20" s="1558"/>
      <c r="DY20" s="1558"/>
      <c r="DZ20" s="1558"/>
      <c r="EA20" s="1558"/>
      <c r="EB20" s="1558"/>
      <c r="EC20" s="1558" t="str">
        <f>MID(SUVAHAMUJ!Q15,10,1)</f>
        <v xml:space="preserve"> </v>
      </c>
      <c r="ED20" s="1558"/>
      <c r="EE20" s="1558"/>
      <c r="EF20" s="1558"/>
      <c r="EG20" s="1558"/>
      <c r="EH20" s="1509" t="str">
        <f>MID(SUVAHAMUJ!Q15,11,1)</f>
        <v>0</v>
      </c>
      <c r="EI20" s="1509"/>
      <c r="EJ20" s="1509"/>
      <c r="EK20" s="1509"/>
      <c r="EL20" s="1509"/>
      <c r="EM20" s="1525"/>
      <c r="EN20" s="711"/>
      <c r="EO20" s="708"/>
      <c r="EP20" s="1509" t="str">
        <f>MID(SUVAHAMUJ!R15,1,1)</f>
        <v xml:space="preserve"> </v>
      </c>
      <c r="EQ20" s="1509"/>
      <c r="ER20" s="1509"/>
      <c r="ES20" s="1509"/>
      <c r="ET20" s="1509"/>
      <c r="EU20" s="1509"/>
      <c r="EV20" s="1509" t="str">
        <f>MID(SUVAHAMUJ!R15,2,1)</f>
        <v xml:space="preserve"> </v>
      </c>
      <c r="EW20" s="1509"/>
      <c r="EX20" s="1509"/>
      <c r="EY20" s="1509"/>
      <c r="EZ20" s="1509"/>
      <c r="FA20" s="1509" t="str">
        <f>MID(SUVAHAMUJ!R15,3,1)</f>
        <v xml:space="preserve"> </v>
      </c>
      <c r="FB20" s="1509"/>
      <c r="FC20" s="1509"/>
      <c r="FD20" s="1509"/>
      <c r="FE20" s="1509"/>
      <c r="FF20" s="1509"/>
      <c r="FG20" s="1509" t="str">
        <f>MID(SUVAHAMUJ!R15,4,1)</f>
        <v xml:space="preserve"> </v>
      </c>
      <c r="FH20" s="1509"/>
      <c r="FI20" s="1509"/>
      <c r="FJ20" s="1509"/>
      <c r="FK20" s="1509"/>
      <c r="FL20" s="1516" t="str">
        <f>MID(SUVAHAMUJ!R15,5,1)</f>
        <v xml:space="preserve"> </v>
      </c>
      <c r="FM20" s="1516"/>
      <c r="FN20" s="1516"/>
      <c r="FO20" s="1516"/>
      <c r="FP20" s="1516"/>
      <c r="FQ20" s="1516"/>
      <c r="FR20" s="1516" t="str">
        <f>MID(SUVAHAMUJ!R15,6,1)</f>
        <v xml:space="preserve"> </v>
      </c>
      <c r="FS20" s="1516"/>
      <c r="FT20" s="1516"/>
      <c r="FU20" s="1516"/>
      <c r="FV20" s="1516"/>
      <c r="FW20" s="1556" t="str">
        <f>MID(SUVAHAMUJ!R15,7,1)</f>
        <v xml:space="preserve"> </v>
      </c>
      <c r="FX20" s="1556"/>
      <c r="FY20" s="1556"/>
      <c r="FZ20" s="1556"/>
      <c r="GA20" s="1556"/>
      <c r="GB20" s="1556"/>
      <c r="GC20" s="1556" t="str">
        <f>MID(SUVAHAMUJ!R15,8,1)</f>
        <v xml:space="preserve"> </v>
      </c>
      <c r="GD20" s="1556"/>
      <c r="GE20" s="1556"/>
      <c r="GF20" s="1556"/>
      <c r="GG20" s="1556"/>
      <c r="GH20" s="1556" t="str">
        <f>MID(SUVAHAMUJ!R15,9,1)</f>
        <v xml:space="preserve"> </v>
      </c>
      <c r="GI20" s="1556"/>
      <c r="GJ20" s="1556"/>
      <c r="GK20" s="1556"/>
      <c r="GL20" s="1556"/>
      <c r="GM20" s="1556"/>
      <c r="GN20" s="1556" t="str">
        <f>MID(SUVAHAMUJ!R15,10,1)</f>
        <v xml:space="preserve"> </v>
      </c>
      <c r="GO20" s="1556"/>
      <c r="GP20" s="1556"/>
      <c r="GQ20" s="1556"/>
      <c r="GR20" s="1556"/>
      <c r="GS20" s="1556" t="str">
        <f>MID(SUVAHAMUJ!R15,11,1)</f>
        <v>0</v>
      </c>
      <c r="GT20" s="1556"/>
      <c r="GU20" s="1556"/>
      <c r="GV20" s="1556"/>
      <c r="GW20" s="1557"/>
    </row>
    <row r="21" spans="1:205" ht="39.950000000000003" customHeight="1">
      <c r="B21" s="1711" t="s">
        <v>2616</v>
      </c>
      <c r="C21" s="1712"/>
      <c r="D21" s="1712"/>
      <c r="E21" s="1712"/>
      <c r="F21" s="1712"/>
      <c r="G21" s="1712"/>
      <c r="H21" s="1712"/>
      <c r="I21" s="1712"/>
      <c r="J21" s="1712"/>
      <c r="K21" s="1713"/>
      <c r="L21" s="1662" t="s">
        <v>3538</v>
      </c>
      <c r="M21" s="1663"/>
      <c r="N21" s="1663"/>
      <c r="O21" s="1663"/>
      <c r="P21" s="1663"/>
      <c r="Q21" s="1663"/>
      <c r="R21" s="1663"/>
      <c r="S21" s="1663"/>
      <c r="T21" s="1663"/>
      <c r="U21" s="1663"/>
      <c r="V21" s="1663"/>
      <c r="W21" s="1663"/>
      <c r="X21" s="1663"/>
      <c r="Y21" s="1663"/>
      <c r="Z21" s="1663"/>
      <c r="AA21" s="1663"/>
      <c r="AB21" s="1663"/>
      <c r="AC21" s="1663"/>
      <c r="AD21" s="1663"/>
      <c r="AE21" s="1663"/>
      <c r="AF21" s="1663"/>
      <c r="AG21" s="1663"/>
      <c r="AH21" s="1663"/>
      <c r="AI21" s="1663"/>
      <c r="AJ21" s="1663"/>
      <c r="AK21" s="1663"/>
      <c r="AL21" s="1663"/>
      <c r="AM21" s="1663"/>
      <c r="AN21" s="1663"/>
      <c r="AO21" s="1663"/>
      <c r="AP21" s="1663"/>
      <c r="AQ21" s="1663"/>
      <c r="AR21" s="1663"/>
      <c r="AS21" s="1663"/>
      <c r="AT21" s="1663"/>
      <c r="AU21" s="1663"/>
      <c r="AV21" s="1663"/>
      <c r="AW21" s="1663"/>
      <c r="AX21" s="1663"/>
      <c r="AY21" s="1663"/>
      <c r="AZ21" s="1663"/>
      <c r="BA21" s="1663"/>
      <c r="BB21" s="1663"/>
      <c r="BC21" s="1663"/>
      <c r="BD21" s="1663"/>
      <c r="BE21" s="1663"/>
      <c r="BF21" s="1663"/>
      <c r="BG21" s="1663"/>
      <c r="BH21" s="1663"/>
      <c r="BI21" s="1663"/>
      <c r="BJ21" s="1663"/>
      <c r="BK21" s="1663"/>
      <c r="BL21" s="1663"/>
      <c r="BM21" s="1663"/>
      <c r="BN21" s="1663"/>
      <c r="BO21" s="1663"/>
      <c r="BP21" s="1663"/>
      <c r="BQ21" s="1663"/>
      <c r="BR21" s="1663"/>
      <c r="BS21" s="1663"/>
      <c r="BT21" s="1663"/>
      <c r="BU21" s="1663"/>
      <c r="BV21" s="1663"/>
      <c r="BW21" s="1580" t="s">
        <v>944</v>
      </c>
      <c r="BX21" s="1581"/>
      <c r="BY21" s="1581"/>
      <c r="BZ21" s="1581"/>
      <c r="CA21" s="1581"/>
      <c r="CB21" s="1581"/>
      <c r="CC21" s="1581"/>
      <c r="CD21" s="1582"/>
      <c r="CE21" s="1710" t="str">
        <f>MID(SUVAHAMUJ!Q16,1,1)</f>
        <v xml:space="preserve"> </v>
      </c>
      <c r="CF21" s="1509"/>
      <c r="CG21" s="1509"/>
      <c r="CH21" s="1509"/>
      <c r="CI21" s="1509"/>
      <c r="CJ21" s="1509" t="str">
        <f>MID(SUVAHAMUJ!Q16,2,1)</f>
        <v xml:space="preserve"> </v>
      </c>
      <c r="CK21" s="1509"/>
      <c r="CL21" s="1509"/>
      <c r="CM21" s="1509"/>
      <c r="CN21" s="1509"/>
      <c r="CO21" s="1509"/>
      <c r="CP21" s="1509" t="str">
        <f>MID(SUVAHAMUJ!Q16,3,1)</f>
        <v xml:space="preserve"> </v>
      </c>
      <c r="CQ21" s="1509"/>
      <c r="CR21" s="1509"/>
      <c r="CS21" s="1509"/>
      <c r="CT21" s="1509"/>
      <c r="CU21" s="1509" t="str">
        <f>MID(SUVAHAMUJ!Q16,4,1)</f>
        <v xml:space="preserve"> </v>
      </c>
      <c r="CV21" s="1509"/>
      <c r="CW21" s="1509"/>
      <c r="CX21" s="1509"/>
      <c r="CY21" s="1509"/>
      <c r="CZ21" s="1509"/>
      <c r="DA21" s="1509" t="str">
        <f>MID(SUVAHAMUJ!Q16,5,1)</f>
        <v xml:space="preserve"> </v>
      </c>
      <c r="DB21" s="1509"/>
      <c r="DC21" s="1509"/>
      <c r="DD21" s="1509"/>
      <c r="DE21" s="1509"/>
      <c r="DF21" s="1509" t="str">
        <f>MID(SUVAHAMUJ!Q16,6,1)</f>
        <v xml:space="preserve"> </v>
      </c>
      <c r="DG21" s="1509"/>
      <c r="DH21" s="1509"/>
      <c r="DI21" s="1509"/>
      <c r="DJ21" s="1509"/>
      <c r="DK21" s="1509"/>
      <c r="DL21" s="1509" t="str">
        <f>MID(SUVAHAMUJ!Q16,7,1)</f>
        <v xml:space="preserve"> </v>
      </c>
      <c r="DM21" s="1509"/>
      <c r="DN21" s="1509"/>
      <c r="DO21" s="1509"/>
      <c r="DP21" s="1509"/>
      <c r="DQ21" s="1509"/>
      <c r="DR21" s="1509" t="str">
        <f>MID(SUVAHAMUJ!Q16,8,1)</f>
        <v xml:space="preserve"> </v>
      </c>
      <c r="DS21" s="1509"/>
      <c r="DT21" s="1509"/>
      <c r="DU21" s="1509"/>
      <c r="DV21" s="1509"/>
      <c r="DW21" s="1558" t="str">
        <f>MID(SUVAHAMUJ!Q16,9,1)</f>
        <v xml:space="preserve"> </v>
      </c>
      <c r="DX21" s="1558"/>
      <c r="DY21" s="1558"/>
      <c r="DZ21" s="1558"/>
      <c r="EA21" s="1558"/>
      <c r="EB21" s="1558"/>
      <c r="EC21" s="1558" t="str">
        <f>MID(SUVAHAMUJ!Q16,10,1)</f>
        <v xml:space="preserve"> </v>
      </c>
      <c r="ED21" s="1558"/>
      <c r="EE21" s="1558"/>
      <c r="EF21" s="1558"/>
      <c r="EG21" s="1558"/>
      <c r="EH21" s="1509" t="str">
        <f>MID(SUVAHAMUJ!Q16,11,1)</f>
        <v>0</v>
      </c>
      <c r="EI21" s="1509"/>
      <c r="EJ21" s="1509"/>
      <c r="EK21" s="1509"/>
      <c r="EL21" s="1509"/>
      <c r="EM21" s="1525"/>
      <c r="EN21" s="711"/>
      <c r="EO21" s="708"/>
      <c r="EP21" s="1509" t="str">
        <f>MID(SUVAHAMUJ!R16,1,1)</f>
        <v xml:space="preserve"> </v>
      </c>
      <c r="EQ21" s="1509"/>
      <c r="ER21" s="1509"/>
      <c r="ES21" s="1509"/>
      <c r="ET21" s="1509"/>
      <c r="EU21" s="1509"/>
      <c r="EV21" s="1509" t="str">
        <f>MID(SUVAHAMUJ!R16,2,1)</f>
        <v xml:space="preserve"> </v>
      </c>
      <c r="EW21" s="1509"/>
      <c r="EX21" s="1509"/>
      <c r="EY21" s="1509"/>
      <c r="EZ21" s="1509"/>
      <c r="FA21" s="1509" t="str">
        <f>MID(SUVAHAMUJ!R16,3,1)</f>
        <v xml:space="preserve"> </v>
      </c>
      <c r="FB21" s="1509"/>
      <c r="FC21" s="1509"/>
      <c r="FD21" s="1509"/>
      <c r="FE21" s="1509"/>
      <c r="FF21" s="1509"/>
      <c r="FG21" s="1509" t="str">
        <f>MID(SUVAHAMUJ!R16,4,1)</f>
        <v xml:space="preserve"> </v>
      </c>
      <c r="FH21" s="1509"/>
      <c r="FI21" s="1509"/>
      <c r="FJ21" s="1509"/>
      <c r="FK21" s="1509"/>
      <c r="FL21" s="1516" t="str">
        <f>MID(SUVAHAMUJ!R16,5,1)</f>
        <v xml:space="preserve"> </v>
      </c>
      <c r="FM21" s="1516"/>
      <c r="FN21" s="1516"/>
      <c r="FO21" s="1516"/>
      <c r="FP21" s="1516"/>
      <c r="FQ21" s="1516"/>
      <c r="FR21" s="1516" t="str">
        <f>MID(SUVAHAMUJ!R16,6,1)</f>
        <v xml:space="preserve"> </v>
      </c>
      <c r="FS21" s="1516"/>
      <c r="FT21" s="1516"/>
      <c r="FU21" s="1516"/>
      <c r="FV21" s="1516"/>
      <c r="FW21" s="1556" t="str">
        <f>MID(SUVAHAMUJ!R16,7,1)</f>
        <v xml:space="preserve"> </v>
      </c>
      <c r="FX21" s="1556"/>
      <c r="FY21" s="1556"/>
      <c r="FZ21" s="1556"/>
      <c r="GA21" s="1556"/>
      <c r="GB21" s="1556"/>
      <c r="GC21" s="1556" t="str">
        <f>MID(SUVAHAMUJ!R16,8,1)</f>
        <v xml:space="preserve"> </v>
      </c>
      <c r="GD21" s="1556"/>
      <c r="GE21" s="1556"/>
      <c r="GF21" s="1556"/>
      <c r="GG21" s="1556"/>
      <c r="GH21" s="1556" t="str">
        <f>MID(SUVAHAMUJ!R16,9,1)</f>
        <v xml:space="preserve"> </v>
      </c>
      <c r="GI21" s="1556"/>
      <c r="GJ21" s="1556"/>
      <c r="GK21" s="1556"/>
      <c r="GL21" s="1556"/>
      <c r="GM21" s="1556"/>
      <c r="GN21" s="1556" t="str">
        <f>MID(SUVAHAMUJ!R16,10,1)</f>
        <v xml:space="preserve"> </v>
      </c>
      <c r="GO21" s="1556"/>
      <c r="GP21" s="1556"/>
      <c r="GQ21" s="1556"/>
      <c r="GR21" s="1556"/>
      <c r="GS21" s="1556" t="str">
        <f>MID(SUVAHAMUJ!R16,11,1)</f>
        <v>0</v>
      </c>
      <c r="GT21" s="1556"/>
      <c r="GU21" s="1556"/>
      <c r="GV21" s="1556"/>
      <c r="GW21" s="1557"/>
    </row>
    <row r="22" spans="1:205" ht="24.6" customHeight="1">
      <c r="B22" s="1711" t="s">
        <v>2655</v>
      </c>
      <c r="C22" s="1712"/>
      <c r="D22" s="1712"/>
      <c r="E22" s="1712"/>
      <c r="F22" s="1712"/>
      <c r="G22" s="1712"/>
      <c r="H22" s="1712"/>
      <c r="I22" s="1712"/>
      <c r="J22" s="1712"/>
      <c r="K22" s="1713"/>
      <c r="L22" s="1662" t="s">
        <v>3539</v>
      </c>
      <c r="M22" s="1663"/>
      <c r="N22" s="1663"/>
      <c r="O22" s="1663"/>
      <c r="P22" s="1663"/>
      <c r="Q22" s="1663"/>
      <c r="R22" s="1663"/>
      <c r="S22" s="1663"/>
      <c r="T22" s="1663"/>
      <c r="U22" s="1663"/>
      <c r="V22" s="1663"/>
      <c r="W22" s="1663"/>
      <c r="X22" s="1663"/>
      <c r="Y22" s="1663"/>
      <c r="Z22" s="1663"/>
      <c r="AA22" s="1663"/>
      <c r="AB22" s="1663"/>
      <c r="AC22" s="1663"/>
      <c r="AD22" s="1663"/>
      <c r="AE22" s="1663"/>
      <c r="AF22" s="1663"/>
      <c r="AG22" s="1663"/>
      <c r="AH22" s="1663"/>
      <c r="AI22" s="1663"/>
      <c r="AJ22" s="1663"/>
      <c r="AK22" s="1663"/>
      <c r="AL22" s="1663"/>
      <c r="AM22" s="1663"/>
      <c r="AN22" s="1663"/>
      <c r="AO22" s="1663"/>
      <c r="AP22" s="1663"/>
      <c r="AQ22" s="1663"/>
      <c r="AR22" s="1663"/>
      <c r="AS22" s="1663"/>
      <c r="AT22" s="1663"/>
      <c r="AU22" s="1663"/>
      <c r="AV22" s="1663"/>
      <c r="AW22" s="1663"/>
      <c r="AX22" s="1663"/>
      <c r="AY22" s="1663"/>
      <c r="AZ22" s="1663"/>
      <c r="BA22" s="1663"/>
      <c r="BB22" s="1663"/>
      <c r="BC22" s="1663"/>
      <c r="BD22" s="1663"/>
      <c r="BE22" s="1663"/>
      <c r="BF22" s="1663"/>
      <c r="BG22" s="1663"/>
      <c r="BH22" s="1663"/>
      <c r="BI22" s="1663"/>
      <c r="BJ22" s="1663"/>
      <c r="BK22" s="1663"/>
      <c r="BL22" s="1663"/>
      <c r="BM22" s="1663"/>
      <c r="BN22" s="1663"/>
      <c r="BO22" s="1663"/>
      <c r="BP22" s="1663"/>
      <c r="BQ22" s="1663"/>
      <c r="BR22" s="1663"/>
      <c r="BS22" s="1663"/>
      <c r="BT22" s="1663"/>
      <c r="BU22" s="1663"/>
      <c r="BV22" s="1663"/>
      <c r="BW22" s="1580" t="s">
        <v>798</v>
      </c>
      <c r="BX22" s="1581"/>
      <c r="BY22" s="1581"/>
      <c r="BZ22" s="1581"/>
      <c r="CA22" s="1581"/>
      <c r="CB22" s="1581"/>
      <c r="CC22" s="1581"/>
      <c r="CD22" s="1582"/>
      <c r="CE22" s="1509" t="str">
        <f>MID(SUVAHAMUJ!Q17,1,1)</f>
        <v xml:space="preserve"> </v>
      </c>
      <c r="CF22" s="1509"/>
      <c r="CG22" s="1509"/>
      <c r="CH22" s="1509"/>
      <c r="CI22" s="1509"/>
      <c r="CJ22" s="1509" t="str">
        <f>MID(SUVAHAMUJ!Q17,2,1)</f>
        <v xml:space="preserve"> </v>
      </c>
      <c r="CK22" s="1509"/>
      <c r="CL22" s="1509"/>
      <c r="CM22" s="1509"/>
      <c r="CN22" s="1509"/>
      <c r="CO22" s="1509"/>
      <c r="CP22" s="1509" t="str">
        <f>MID(SUVAHAMUJ!Q17,3,1)</f>
        <v xml:space="preserve"> </v>
      </c>
      <c r="CQ22" s="1509"/>
      <c r="CR22" s="1509"/>
      <c r="CS22" s="1509"/>
      <c r="CT22" s="1509"/>
      <c r="CU22" s="1509" t="str">
        <f>MID(SUVAHAMUJ!Q17,4,1)</f>
        <v xml:space="preserve"> </v>
      </c>
      <c r="CV22" s="1509"/>
      <c r="CW22" s="1509"/>
      <c r="CX22" s="1509"/>
      <c r="CY22" s="1509"/>
      <c r="CZ22" s="1509"/>
      <c r="DA22" s="1509" t="str">
        <f>MID(SUVAHAMUJ!Q17,5,1)</f>
        <v xml:space="preserve"> </v>
      </c>
      <c r="DB22" s="1509"/>
      <c r="DC22" s="1509"/>
      <c r="DD22" s="1509"/>
      <c r="DE22" s="1509"/>
      <c r="DF22" s="1509" t="str">
        <f>MID(SUVAHAMUJ!Q17,6,1)</f>
        <v xml:space="preserve"> </v>
      </c>
      <c r="DG22" s="1509"/>
      <c r="DH22" s="1509"/>
      <c r="DI22" s="1509"/>
      <c r="DJ22" s="1509"/>
      <c r="DK22" s="1509"/>
      <c r="DL22" s="1509" t="str">
        <f>MID(SUVAHAMUJ!Q17,7,1)</f>
        <v xml:space="preserve"> </v>
      </c>
      <c r="DM22" s="1509"/>
      <c r="DN22" s="1509"/>
      <c r="DO22" s="1509"/>
      <c r="DP22" s="1509"/>
      <c r="DQ22" s="1509"/>
      <c r="DR22" s="1509" t="str">
        <f>MID(SUVAHAMUJ!Q17,8,1)</f>
        <v xml:space="preserve"> </v>
      </c>
      <c r="DS22" s="1509"/>
      <c r="DT22" s="1509"/>
      <c r="DU22" s="1509"/>
      <c r="DV22" s="1509"/>
      <c r="DW22" s="1558" t="str">
        <f>MID(SUVAHAMUJ!Q17,9,1)</f>
        <v xml:space="preserve"> </v>
      </c>
      <c r="DX22" s="1558"/>
      <c r="DY22" s="1558"/>
      <c r="DZ22" s="1558"/>
      <c r="EA22" s="1558"/>
      <c r="EB22" s="1558"/>
      <c r="EC22" s="1558" t="str">
        <f>MID(SUVAHAMUJ!Q17,10,1)</f>
        <v xml:space="preserve"> </v>
      </c>
      <c r="ED22" s="1558"/>
      <c r="EE22" s="1558"/>
      <c r="EF22" s="1558"/>
      <c r="EG22" s="1558"/>
      <c r="EH22" s="1509" t="str">
        <f>MID(SUVAHAMUJ!Q17,11,1)</f>
        <v>0</v>
      </c>
      <c r="EI22" s="1509"/>
      <c r="EJ22" s="1509"/>
      <c r="EK22" s="1509"/>
      <c r="EL22" s="1509"/>
      <c r="EM22" s="1525"/>
      <c r="EN22" s="711"/>
      <c r="EO22" s="708"/>
      <c r="EP22" s="1509" t="str">
        <f>MID(SUVAHAMUJ!R17,1,1)</f>
        <v xml:space="preserve"> </v>
      </c>
      <c r="EQ22" s="1509"/>
      <c r="ER22" s="1509"/>
      <c r="ES22" s="1509"/>
      <c r="ET22" s="1509"/>
      <c r="EU22" s="1509"/>
      <c r="EV22" s="1509" t="str">
        <f>MID(SUVAHAMUJ!R17,2,1)</f>
        <v xml:space="preserve"> </v>
      </c>
      <c r="EW22" s="1509"/>
      <c r="EX22" s="1509"/>
      <c r="EY22" s="1509"/>
      <c r="EZ22" s="1509"/>
      <c r="FA22" s="1509" t="str">
        <f>MID(SUVAHAMUJ!R17,3,1)</f>
        <v xml:space="preserve"> </v>
      </c>
      <c r="FB22" s="1509"/>
      <c r="FC22" s="1509"/>
      <c r="FD22" s="1509"/>
      <c r="FE22" s="1509"/>
      <c r="FF22" s="1509"/>
      <c r="FG22" s="1509" t="str">
        <f>MID(SUVAHAMUJ!R17,4,1)</f>
        <v xml:space="preserve"> </v>
      </c>
      <c r="FH22" s="1509"/>
      <c r="FI22" s="1509"/>
      <c r="FJ22" s="1509"/>
      <c r="FK22" s="1509"/>
      <c r="FL22" s="1516" t="str">
        <f>MID(SUVAHAMUJ!R17,5,1)</f>
        <v xml:space="preserve"> </v>
      </c>
      <c r="FM22" s="1516"/>
      <c r="FN22" s="1516"/>
      <c r="FO22" s="1516"/>
      <c r="FP22" s="1516"/>
      <c r="FQ22" s="1516"/>
      <c r="FR22" s="1516" t="str">
        <f>MID(SUVAHAMUJ!R17,6,1)</f>
        <v xml:space="preserve"> </v>
      </c>
      <c r="FS22" s="1516"/>
      <c r="FT22" s="1516"/>
      <c r="FU22" s="1516"/>
      <c r="FV22" s="1516"/>
      <c r="FW22" s="1556" t="str">
        <f>MID(SUVAHAMUJ!R17,7,1)</f>
        <v xml:space="preserve"> </v>
      </c>
      <c r="FX22" s="1556"/>
      <c r="FY22" s="1556"/>
      <c r="FZ22" s="1556"/>
      <c r="GA22" s="1556"/>
      <c r="GB22" s="1556"/>
      <c r="GC22" s="1556" t="str">
        <f>MID(SUVAHAMUJ!R17,8,1)</f>
        <v xml:space="preserve"> </v>
      </c>
      <c r="GD22" s="1556"/>
      <c r="GE22" s="1556"/>
      <c r="GF22" s="1556"/>
      <c r="GG22" s="1556"/>
      <c r="GH22" s="1556" t="str">
        <f>MID(SUVAHAMUJ!R17,9,1)</f>
        <v xml:space="preserve"> </v>
      </c>
      <c r="GI22" s="1556"/>
      <c r="GJ22" s="1556"/>
      <c r="GK22" s="1556"/>
      <c r="GL22" s="1556"/>
      <c r="GM22" s="1556"/>
      <c r="GN22" s="1556" t="str">
        <f>MID(SUVAHAMUJ!R17,10,1)</f>
        <v xml:space="preserve"> </v>
      </c>
      <c r="GO22" s="1556"/>
      <c r="GP22" s="1556"/>
      <c r="GQ22" s="1556"/>
      <c r="GR22" s="1556"/>
      <c r="GS22" s="1556" t="str">
        <f>MID(SUVAHAMUJ!R17,11,1)</f>
        <v>0</v>
      </c>
      <c r="GT22" s="1556"/>
      <c r="GU22" s="1556"/>
      <c r="GV22" s="1556"/>
      <c r="GW22" s="1557"/>
    </row>
    <row r="23" spans="1:205" ht="32.1" customHeight="1">
      <c r="B23" s="1687" t="s">
        <v>3570</v>
      </c>
      <c r="C23" s="1688"/>
      <c r="D23" s="1688"/>
      <c r="E23" s="1688"/>
      <c r="F23" s="1688"/>
      <c r="G23" s="1688"/>
      <c r="H23" s="1688"/>
      <c r="I23" s="1688"/>
      <c r="J23" s="1688"/>
      <c r="K23" s="1689"/>
      <c r="L23" s="1660" t="s">
        <v>3540</v>
      </c>
      <c r="M23" s="1661"/>
      <c r="N23" s="1661"/>
      <c r="O23" s="1661"/>
      <c r="P23" s="1661"/>
      <c r="Q23" s="1661"/>
      <c r="R23" s="1661"/>
      <c r="S23" s="1661"/>
      <c r="T23" s="1661"/>
      <c r="U23" s="1661"/>
      <c r="V23" s="1661"/>
      <c r="W23" s="1661"/>
      <c r="X23" s="1661"/>
      <c r="Y23" s="1661"/>
      <c r="Z23" s="1661"/>
      <c r="AA23" s="1661"/>
      <c r="AB23" s="1661"/>
      <c r="AC23" s="1661"/>
      <c r="AD23" s="1661"/>
      <c r="AE23" s="1661"/>
      <c r="AF23" s="1661"/>
      <c r="AG23" s="1661"/>
      <c r="AH23" s="1661"/>
      <c r="AI23" s="1661"/>
      <c r="AJ23" s="1661"/>
      <c r="AK23" s="1661"/>
      <c r="AL23" s="1661"/>
      <c r="AM23" s="1661"/>
      <c r="AN23" s="1661"/>
      <c r="AO23" s="1661"/>
      <c r="AP23" s="1661"/>
      <c r="AQ23" s="1661"/>
      <c r="AR23" s="1661"/>
      <c r="AS23" s="1661"/>
      <c r="AT23" s="1661"/>
      <c r="AU23" s="1661"/>
      <c r="AV23" s="1661"/>
      <c r="AW23" s="1661"/>
      <c r="AX23" s="1661"/>
      <c r="AY23" s="1661"/>
      <c r="AZ23" s="1661"/>
      <c r="BA23" s="1661"/>
      <c r="BB23" s="1661"/>
      <c r="BC23" s="1661"/>
      <c r="BD23" s="1661"/>
      <c r="BE23" s="1661"/>
      <c r="BF23" s="1661"/>
      <c r="BG23" s="1661"/>
      <c r="BH23" s="1661"/>
      <c r="BI23" s="1661"/>
      <c r="BJ23" s="1661"/>
      <c r="BK23" s="1661"/>
      <c r="BL23" s="1661"/>
      <c r="BM23" s="1661"/>
      <c r="BN23" s="1661"/>
      <c r="BO23" s="1661"/>
      <c r="BP23" s="1661"/>
      <c r="BQ23" s="1661"/>
      <c r="BR23" s="1661"/>
      <c r="BS23" s="1661"/>
      <c r="BT23" s="1661"/>
      <c r="BU23" s="1661"/>
      <c r="BV23" s="1661"/>
      <c r="BW23" s="1572" t="s">
        <v>799</v>
      </c>
      <c r="BX23" s="1573"/>
      <c r="BY23" s="1573"/>
      <c r="BZ23" s="1573"/>
      <c r="CA23" s="1573"/>
      <c r="CB23" s="1573"/>
      <c r="CC23" s="1573"/>
      <c r="CD23" s="1574"/>
      <c r="CE23" s="1509" t="str">
        <f>MID(SUVAHAMUJ!Q18,1,1)</f>
        <v xml:space="preserve"> </v>
      </c>
      <c r="CF23" s="1509"/>
      <c r="CG23" s="1509"/>
      <c r="CH23" s="1509"/>
      <c r="CI23" s="1509"/>
      <c r="CJ23" s="1509" t="str">
        <f>MID(SUVAHAMUJ!Q18,2,1)</f>
        <v xml:space="preserve"> </v>
      </c>
      <c r="CK23" s="1509"/>
      <c r="CL23" s="1509"/>
      <c r="CM23" s="1509"/>
      <c r="CN23" s="1509"/>
      <c r="CO23" s="1509"/>
      <c r="CP23" s="1509" t="str">
        <f>MID(SUVAHAMUJ!Q18,3,1)</f>
        <v xml:space="preserve"> </v>
      </c>
      <c r="CQ23" s="1509"/>
      <c r="CR23" s="1509"/>
      <c r="CS23" s="1509"/>
      <c r="CT23" s="1509"/>
      <c r="CU23" s="1509" t="str">
        <f>MID(SUVAHAMUJ!Q18,4,1)</f>
        <v xml:space="preserve"> </v>
      </c>
      <c r="CV23" s="1509"/>
      <c r="CW23" s="1509"/>
      <c r="CX23" s="1509"/>
      <c r="CY23" s="1509"/>
      <c r="CZ23" s="1509"/>
      <c r="DA23" s="1509" t="str">
        <f>MID(SUVAHAMUJ!Q18,5,1)</f>
        <v xml:space="preserve"> </v>
      </c>
      <c r="DB23" s="1509"/>
      <c r="DC23" s="1509"/>
      <c r="DD23" s="1509"/>
      <c r="DE23" s="1509"/>
      <c r="DF23" s="1509" t="str">
        <f>MID(SUVAHAMUJ!Q18,6,1)</f>
        <v xml:space="preserve"> </v>
      </c>
      <c r="DG23" s="1509"/>
      <c r="DH23" s="1509"/>
      <c r="DI23" s="1509"/>
      <c r="DJ23" s="1509"/>
      <c r="DK23" s="1509"/>
      <c r="DL23" s="1509" t="str">
        <f>MID(SUVAHAMUJ!Q18,7,1)</f>
        <v xml:space="preserve"> </v>
      </c>
      <c r="DM23" s="1509"/>
      <c r="DN23" s="1509"/>
      <c r="DO23" s="1509"/>
      <c r="DP23" s="1509"/>
      <c r="DQ23" s="1509"/>
      <c r="DR23" s="1509" t="str">
        <f>MID(SUVAHAMUJ!Q18,8,1)</f>
        <v xml:space="preserve"> </v>
      </c>
      <c r="DS23" s="1509"/>
      <c r="DT23" s="1509"/>
      <c r="DU23" s="1509"/>
      <c r="DV23" s="1509"/>
      <c r="DW23" s="1558" t="str">
        <f>MID(SUVAHAMUJ!Q18,9,1)</f>
        <v xml:space="preserve"> </v>
      </c>
      <c r="DX23" s="1558"/>
      <c r="DY23" s="1558"/>
      <c r="DZ23" s="1558"/>
      <c r="EA23" s="1558"/>
      <c r="EB23" s="1558"/>
      <c r="EC23" s="1558" t="str">
        <f>MID(SUVAHAMUJ!Q18,10,1)</f>
        <v xml:space="preserve"> </v>
      </c>
      <c r="ED23" s="1558"/>
      <c r="EE23" s="1558"/>
      <c r="EF23" s="1558"/>
      <c r="EG23" s="1558"/>
      <c r="EH23" s="1509" t="str">
        <f>MID(SUVAHAMUJ!Q18,11,1)</f>
        <v>0</v>
      </c>
      <c r="EI23" s="1509"/>
      <c r="EJ23" s="1509"/>
      <c r="EK23" s="1509"/>
      <c r="EL23" s="1509"/>
      <c r="EM23" s="1525"/>
      <c r="EN23" s="711"/>
      <c r="EO23" s="708"/>
      <c r="EP23" s="1509" t="str">
        <f>MID(SUVAHAMUJ!R18,1,1)</f>
        <v xml:space="preserve"> </v>
      </c>
      <c r="EQ23" s="1509"/>
      <c r="ER23" s="1509"/>
      <c r="ES23" s="1509"/>
      <c r="ET23" s="1509"/>
      <c r="EU23" s="1509"/>
      <c r="EV23" s="1509" t="str">
        <f>MID(SUVAHAMUJ!R18,2,1)</f>
        <v xml:space="preserve"> </v>
      </c>
      <c r="EW23" s="1509"/>
      <c r="EX23" s="1509"/>
      <c r="EY23" s="1509"/>
      <c r="EZ23" s="1509"/>
      <c r="FA23" s="1509" t="str">
        <f>MID(SUVAHAMUJ!R18,3,1)</f>
        <v xml:space="preserve"> </v>
      </c>
      <c r="FB23" s="1509"/>
      <c r="FC23" s="1509"/>
      <c r="FD23" s="1509"/>
      <c r="FE23" s="1509"/>
      <c r="FF23" s="1509"/>
      <c r="FG23" s="1509" t="str">
        <f>MID(SUVAHAMUJ!R18,4,1)</f>
        <v xml:space="preserve"> </v>
      </c>
      <c r="FH23" s="1509"/>
      <c r="FI23" s="1509"/>
      <c r="FJ23" s="1509"/>
      <c r="FK23" s="1509"/>
      <c r="FL23" s="1516" t="str">
        <f>MID(SUVAHAMUJ!R18,5,1)</f>
        <v xml:space="preserve"> </v>
      </c>
      <c r="FM23" s="1516"/>
      <c r="FN23" s="1516"/>
      <c r="FO23" s="1516"/>
      <c r="FP23" s="1516"/>
      <c r="FQ23" s="1516"/>
      <c r="FR23" s="1516" t="str">
        <f>MID(SUVAHAMUJ!R18,6,1)</f>
        <v xml:space="preserve"> </v>
      </c>
      <c r="FS23" s="1516"/>
      <c r="FT23" s="1516"/>
      <c r="FU23" s="1516"/>
      <c r="FV23" s="1516"/>
      <c r="FW23" s="1556" t="str">
        <f>MID(SUVAHAMUJ!R18,7,1)</f>
        <v xml:space="preserve"> </v>
      </c>
      <c r="FX23" s="1556"/>
      <c r="FY23" s="1556"/>
      <c r="FZ23" s="1556"/>
      <c r="GA23" s="1556"/>
      <c r="GB23" s="1556"/>
      <c r="GC23" s="1556" t="str">
        <f>MID(SUVAHAMUJ!R18,8,1)</f>
        <v xml:space="preserve"> </v>
      </c>
      <c r="GD23" s="1556"/>
      <c r="GE23" s="1556"/>
      <c r="GF23" s="1556"/>
      <c r="GG23" s="1556"/>
      <c r="GH23" s="1556" t="str">
        <f>MID(SUVAHAMUJ!R18,9,1)</f>
        <v xml:space="preserve"> </v>
      </c>
      <c r="GI23" s="1556"/>
      <c r="GJ23" s="1556"/>
      <c r="GK23" s="1556"/>
      <c r="GL23" s="1556"/>
      <c r="GM23" s="1556"/>
      <c r="GN23" s="1556" t="str">
        <f>MID(SUVAHAMUJ!R18,10,1)</f>
        <v xml:space="preserve"> </v>
      </c>
      <c r="GO23" s="1556"/>
      <c r="GP23" s="1556"/>
      <c r="GQ23" s="1556"/>
      <c r="GR23" s="1556"/>
      <c r="GS23" s="1556" t="str">
        <f>MID(SUVAHAMUJ!R18,11,1)</f>
        <v>0</v>
      </c>
      <c r="GT23" s="1556"/>
      <c r="GU23" s="1556"/>
      <c r="GV23" s="1556"/>
      <c r="GW23" s="1557"/>
    </row>
    <row r="24" spans="1:205" ht="24.6" customHeight="1">
      <c r="A24" s="721"/>
      <c r="B24" s="1687" t="s">
        <v>2500</v>
      </c>
      <c r="C24" s="1688"/>
      <c r="D24" s="1688"/>
      <c r="E24" s="1688"/>
      <c r="F24" s="1688"/>
      <c r="G24" s="1688"/>
      <c r="H24" s="1688"/>
      <c r="I24" s="1688"/>
      <c r="J24" s="1688"/>
      <c r="K24" s="1689"/>
      <c r="L24" s="1660" t="s">
        <v>3541</v>
      </c>
      <c r="M24" s="1661"/>
      <c r="N24" s="1661"/>
      <c r="O24" s="1661"/>
      <c r="P24" s="1661"/>
      <c r="Q24" s="1661"/>
      <c r="R24" s="1661"/>
      <c r="S24" s="1661"/>
      <c r="T24" s="1661"/>
      <c r="U24" s="1661"/>
      <c r="V24" s="1661"/>
      <c r="W24" s="1661"/>
      <c r="X24" s="1661"/>
      <c r="Y24" s="1661"/>
      <c r="Z24" s="1661"/>
      <c r="AA24" s="1661"/>
      <c r="AB24" s="1661"/>
      <c r="AC24" s="1661"/>
      <c r="AD24" s="1661"/>
      <c r="AE24" s="1661"/>
      <c r="AF24" s="1661"/>
      <c r="AG24" s="1661"/>
      <c r="AH24" s="1661"/>
      <c r="AI24" s="1661"/>
      <c r="AJ24" s="1661"/>
      <c r="AK24" s="1661"/>
      <c r="AL24" s="1661"/>
      <c r="AM24" s="1661"/>
      <c r="AN24" s="1661"/>
      <c r="AO24" s="1661"/>
      <c r="AP24" s="1661"/>
      <c r="AQ24" s="1661"/>
      <c r="AR24" s="1661"/>
      <c r="AS24" s="1661"/>
      <c r="AT24" s="1661"/>
      <c r="AU24" s="1661"/>
      <c r="AV24" s="1661"/>
      <c r="AW24" s="1661"/>
      <c r="AX24" s="1661"/>
      <c r="AY24" s="1661"/>
      <c r="AZ24" s="1661"/>
      <c r="BA24" s="1661"/>
      <c r="BB24" s="1661"/>
      <c r="BC24" s="1661"/>
      <c r="BD24" s="1661"/>
      <c r="BE24" s="1661"/>
      <c r="BF24" s="1661"/>
      <c r="BG24" s="1661"/>
      <c r="BH24" s="1661"/>
      <c r="BI24" s="1661"/>
      <c r="BJ24" s="1661"/>
      <c r="BK24" s="1661"/>
      <c r="BL24" s="1661"/>
      <c r="BM24" s="1661"/>
      <c r="BN24" s="1661"/>
      <c r="BO24" s="1661"/>
      <c r="BP24" s="1661"/>
      <c r="BQ24" s="1661"/>
      <c r="BR24" s="1661"/>
      <c r="BS24" s="1661"/>
      <c r="BT24" s="1661"/>
      <c r="BU24" s="1661"/>
      <c r="BV24" s="1661"/>
      <c r="BW24" s="1572" t="s">
        <v>800</v>
      </c>
      <c r="BX24" s="1573"/>
      <c r="BY24" s="1573"/>
      <c r="BZ24" s="1573"/>
      <c r="CA24" s="1573"/>
      <c r="CB24" s="1573"/>
      <c r="CC24" s="1573"/>
      <c r="CD24" s="1574"/>
      <c r="CE24" s="1509" t="str">
        <f>MID(SUVAHAMUJ!Q19,1,1)</f>
        <v xml:space="preserve"> </v>
      </c>
      <c r="CF24" s="1509"/>
      <c r="CG24" s="1509"/>
      <c r="CH24" s="1509"/>
      <c r="CI24" s="1509"/>
      <c r="CJ24" s="1509" t="str">
        <f>MID(SUVAHAMUJ!Q19,2,1)</f>
        <v xml:space="preserve"> </v>
      </c>
      <c r="CK24" s="1509"/>
      <c r="CL24" s="1509"/>
      <c r="CM24" s="1509"/>
      <c r="CN24" s="1509"/>
      <c r="CO24" s="1509"/>
      <c r="CP24" s="1509" t="str">
        <f>MID(SUVAHAMUJ!Q19,3,1)</f>
        <v xml:space="preserve"> </v>
      </c>
      <c r="CQ24" s="1509"/>
      <c r="CR24" s="1509"/>
      <c r="CS24" s="1509"/>
      <c r="CT24" s="1509"/>
      <c r="CU24" s="1509" t="str">
        <f>MID(SUVAHAMUJ!Q19,4,1)</f>
        <v xml:space="preserve"> </v>
      </c>
      <c r="CV24" s="1509"/>
      <c r="CW24" s="1509"/>
      <c r="CX24" s="1509"/>
      <c r="CY24" s="1509"/>
      <c r="CZ24" s="1509"/>
      <c r="DA24" s="1509" t="str">
        <f>MID(SUVAHAMUJ!Q19,5,1)</f>
        <v xml:space="preserve"> </v>
      </c>
      <c r="DB24" s="1509"/>
      <c r="DC24" s="1509"/>
      <c r="DD24" s="1509"/>
      <c r="DE24" s="1509"/>
      <c r="DF24" s="1509" t="str">
        <f>MID(SUVAHAMUJ!Q19,6,1)</f>
        <v xml:space="preserve"> </v>
      </c>
      <c r="DG24" s="1509"/>
      <c r="DH24" s="1509"/>
      <c r="DI24" s="1509"/>
      <c r="DJ24" s="1509"/>
      <c r="DK24" s="1509"/>
      <c r="DL24" s="1509" t="str">
        <f>MID(SUVAHAMUJ!Q19,7,1)</f>
        <v xml:space="preserve"> </v>
      </c>
      <c r="DM24" s="1509"/>
      <c r="DN24" s="1509"/>
      <c r="DO24" s="1509"/>
      <c r="DP24" s="1509"/>
      <c r="DQ24" s="1509"/>
      <c r="DR24" s="1509" t="str">
        <f>MID(SUVAHAMUJ!Q19,8,1)</f>
        <v xml:space="preserve"> </v>
      </c>
      <c r="DS24" s="1509"/>
      <c r="DT24" s="1509"/>
      <c r="DU24" s="1509"/>
      <c r="DV24" s="1509"/>
      <c r="DW24" s="1558" t="str">
        <f>MID(SUVAHAMUJ!Q19,9,1)</f>
        <v xml:space="preserve"> </v>
      </c>
      <c r="DX24" s="1558"/>
      <c r="DY24" s="1558"/>
      <c r="DZ24" s="1558"/>
      <c r="EA24" s="1558"/>
      <c r="EB24" s="1558"/>
      <c r="EC24" s="1558" t="str">
        <f>MID(SUVAHAMUJ!Q19,10,1)</f>
        <v xml:space="preserve"> </v>
      </c>
      <c r="ED24" s="1558"/>
      <c r="EE24" s="1558"/>
      <c r="EF24" s="1558"/>
      <c r="EG24" s="1558"/>
      <c r="EH24" s="1509" t="str">
        <f>MID(SUVAHAMUJ!Q19,11,1)</f>
        <v>0</v>
      </c>
      <c r="EI24" s="1509"/>
      <c r="EJ24" s="1509"/>
      <c r="EK24" s="1509"/>
      <c r="EL24" s="1509"/>
      <c r="EM24" s="1525"/>
      <c r="EN24" s="711"/>
      <c r="EO24" s="708"/>
      <c r="EP24" s="1509" t="str">
        <f>MID(SUVAHAMUJ!R19,1,1)</f>
        <v xml:space="preserve"> </v>
      </c>
      <c r="EQ24" s="1509"/>
      <c r="ER24" s="1509"/>
      <c r="ES24" s="1509"/>
      <c r="ET24" s="1509"/>
      <c r="EU24" s="1509"/>
      <c r="EV24" s="1509" t="str">
        <f>MID(SUVAHAMUJ!R19,2,1)</f>
        <v xml:space="preserve"> </v>
      </c>
      <c r="EW24" s="1509"/>
      <c r="EX24" s="1509"/>
      <c r="EY24" s="1509"/>
      <c r="EZ24" s="1509"/>
      <c r="FA24" s="1509" t="str">
        <f>MID(SUVAHAMUJ!R19,3,1)</f>
        <v xml:space="preserve"> </v>
      </c>
      <c r="FB24" s="1509"/>
      <c r="FC24" s="1509"/>
      <c r="FD24" s="1509"/>
      <c r="FE24" s="1509"/>
      <c r="FF24" s="1509"/>
      <c r="FG24" s="1509" t="str">
        <f>MID(SUVAHAMUJ!R19,4,1)</f>
        <v xml:space="preserve"> </v>
      </c>
      <c r="FH24" s="1509"/>
      <c r="FI24" s="1509"/>
      <c r="FJ24" s="1509"/>
      <c r="FK24" s="1509"/>
      <c r="FL24" s="1516" t="str">
        <f>MID(SUVAHAMUJ!R19,5,1)</f>
        <v xml:space="preserve"> </v>
      </c>
      <c r="FM24" s="1516"/>
      <c r="FN24" s="1516"/>
      <c r="FO24" s="1516"/>
      <c r="FP24" s="1516"/>
      <c r="FQ24" s="1516"/>
      <c r="FR24" s="1516" t="str">
        <f>MID(SUVAHAMUJ!R19,6,1)</f>
        <v xml:space="preserve"> </v>
      </c>
      <c r="FS24" s="1516"/>
      <c r="FT24" s="1516"/>
      <c r="FU24" s="1516"/>
      <c r="FV24" s="1516"/>
      <c r="FW24" s="1556" t="str">
        <f>MID(SUVAHAMUJ!R19,7,1)</f>
        <v xml:space="preserve"> </v>
      </c>
      <c r="FX24" s="1556"/>
      <c r="FY24" s="1556"/>
      <c r="FZ24" s="1556"/>
      <c r="GA24" s="1556"/>
      <c r="GB24" s="1556"/>
      <c r="GC24" s="1556" t="str">
        <f>MID(SUVAHAMUJ!R19,8,1)</f>
        <v xml:space="preserve"> </v>
      </c>
      <c r="GD24" s="1556"/>
      <c r="GE24" s="1556"/>
      <c r="GF24" s="1556"/>
      <c r="GG24" s="1556"/>
      <c r="GH24" s="1556" t="str">
        <f>MID(SUVAHAMUJ!R19,9,1)</f>
        <v xml:space="preserve"> </v>
      </c>
      <c r="GI24" s="1556"/>
      <c r="GJ24" s="1556"/>
      <c r="GK24" s="1556"/>
      <c r="GL24" s="1556"/>
      <c r="GM24" s="1556"/>
      <c r="GN24" s="1556" t="str">
        <f>MID(SUVAHAMUJ!R19,10,1)</f>
        <v xml:space="preserve"> </v>
      </c>
      <c r="GO24" s="1556"/>
      <c r="GP24" s="1556"/>
      <c r="GQ24" s="1556"/>
      <c r="GR24" s="1556"/>
      <c r="GS24" s="1556" t="str">
        <f>MID(SUVAHAMUJ!R19,11,1)</f>
        <v>0</v>
      </c>
      <c r="GT24" s="1556"/>
      <c r="GU24" s="1556"/>
      <c r="GV24" s="1556"/>
      <c r="GW24" s="1557"/>
    </row>
    <row r="25" spans="1:205" ht="39.950000000000003" customHeight="1">
      <c r="A25" s="721"/>
      <c r="B25" s="1687" t="s">
        <v>2503</v>
      </c>
      <c r="C25" s="1688"/>
      <c r="D25" s="1688"/>
      <c r="E25" s="1688"/>
      <c r="F25" s="1688"/>
      <c r="G25" s="1688"/>
      <c r="H25" s="1688"/>
      <c r="I25" s="1688"/>
      <c r="J25" s="1688"/>
      <c r="K25" s="1689"/>
      <c r="L25" s="1660" t="s">
        <v>3542</v>
      </c>
      <c r="M25" s="1661"/>
      <c r="N25" s="1661"/>
      <c r="O25" s="1661"/>
      <c r="P25" s="1661"/>
      <c r="Q25" s="1661"/>
      <c r="R25" s="1661"/>
      <c r="S25" s="1661"/>
      <c r="T25" s="1661"/>
      <c r="U25" s="1661"/>
      <c r="V25" s="1661"/>
      <c r="W25" s="1661"/>
      <c r="X25" s="1661"/>
      <c r="Y25" s="1661"/>
      <c r="Z25" s="1661"/>
      <c r="AA25" s="1661"/>
      <c r="AB25" s="1661"/>
      <c r="AC25" s="1661"/>
      <c r="AD25" s="1661"/>
      <c r="AE25" s="1661"/>
      <c r="AF25" s="1661"/>
      <c r="AG25" s="1661"/>
      <c r="AH25" s="1661"/>
      <c r="AI25" s="1661"/>
      <c r="AJ25" s="1661"/>
      <c r="AK25" s="1661"/>
      <c r="AL25" s="1661"/>
      <c r="AM25" s="1661"/>
      <c r="AN25" s="1661"/>
      <c r="AO25" s="1661"/>
      <c r="AP25" s="1661"/>
      <c r="AQ25" s="1661"/>
      <c r="AR25" s="1661"/>
      <c r="AS25" s="1661"/>
      <c r="AT25" s="1661"/>
      <c r="AU25" s="1661"/>
      <c r="AV25" s="1661"/>
      <c r="AW25" s="1661"/>
      <c r="AX25" s="1661"/>
      <c r="AY25" s="1661"/>
      <c r="AZ25" s="1661"/>
      <c r="BA25" s="1661"/>
      <c r="BB25" s="1661"/>
      <c r="BC25" s="1661"/>
      <c r="BD25" s="1661"/>
      <c r="BE25" s="1661"/>
      <c r="BF25" s="1661"/>
      <c r="BG25" s="1661"/>
      <c r="BH25" s="1661"/>
      <c r="BI25" s="1661"/>
      <c r="BJ25" s="1661"/>
      <c r="BK25" s="1661"/>
      <c r="BL25" s="1661"/>
      <c r="BM25" s="1661"/>
      <c r="BN25" s="1661"/>
      <c r="BO25" s="1661"/>
      <c r="BP25" s="1661"/>
      <c r="BQ25" s="1661"/>
      <c r="BR25" s="1661"/>
      <c r="BS25" s="1661"/>
      <c r="BT25" s="1661"/>
      <c r="BU25" s="1661"/>
      <c r="BV25" s="1661"/>
      <c r="BW25" s="1572" t="s">
        <v>102</v>
      </c>
      <c r="BX25" s="1573"/>
      <c r="BY25" s="1573"/>
      <c r="BZ25" s="1573"/>
      <c r="CA25" s="1573"/>
      <c r="CB25" s="1573"/>
      <c r="CC25" s="1573"/>
      <c r="CD25" s="1574"/>
      <c r="CE25" s="1509" t="str">
        <f>MID(SUVAHAMUJ!Q20,1,1)</f>
        <v xml:space="preserve"> </v>
      </c>
      <c r="CF25" s="1509"/>
      <c r="CG25" s="1509"/>
      <c r="CH25" s="1509"/>
      <c r="CI25" s="1509"/>
      <c r="CJ25" s="1509" t="str">
        <f>MID(SUVAHAMUJ!Q20,2,1)</f>
        <v xml:space="preserve"> </v>
      </c>
      <c r="CK25" s="1509"/>
      <c r="CL25" s="1509"/>
      <c r="CM25" s="1509"/>
      <c r="CN25" s="1509"/>
      <c r="CO25" s="1509"/>
      <c r="CP25" s="1509" t="str">
        <f>MID(SUVAHAMUJ!Q20,3,1)</f>
        <v xml:space="preserve"> </v>
      </c>
      <c r="CQ25" s="1509"/>
      <c r="CR25" s="1509"/>
      <c r="CS25" s="1509"/>
      <c r="CT25" s="1509"/>
      <c r="CU25" s="1509" t="str">
        <f>MID(SUVAHAMUJ!Q20,4,1)</f>
        <v xml:space="preserve"> </v>
      </c>
      <c r="CV25" s="1509"/>
      <c r="CW25" s="1509"/>
      <c r="CX25" s="1509"/>
      <c r="CY25" s="1509"/>
      <c r="CZ25" s="1509"/>
      <c r="DA25" s="1509" t="str">
        <f>MID(SUVAHAMUJ!Q20,5,1)</f>
        <v xml:space="preserve"> </v>
      </c>
      <c r="DB25" s="1509"/>
      <c r="DC25" s="1509"/>
      <c r="DD25" s="1509"/>
      <c r="DE25" s="1509"/>
      <c r="DF25" s="1509" t="str">
        <f>MID(SUVAHAMUJ!Q20,6,1)</f>
        <v xml:space="preserve"> </v>
      </c>
      <c r="DG25" s="1509"/>
      <c r="DH25" s="1509"/>
      <c r="DI25" s="1509"/>
      <c r="DJ25" s="1509"/>
      <c r="DK25" s="1509"/>
      <c r="DL25" s="1509" t="str">
        <f>MID(SUVAHAMUJ!Q20,7,1)</f>
        <v xml:space="preserve"> </v>
      </c>
      <c r="DM25" s="1509"/>
      <c r="DN25" s="1509"/>
      <c r="DO25" s="1509"/>
      <c r="DP25" s="1509"/>
      <c r="DQ25" s="1509"/>
      <c r="DR25" s="1509" t="str">
        <f>MID(SUVAHAMUJ!Q20,8,1)</f>
        <v xml:space="preserve"> </v>
      </c>
      <c r="DS25" s="1509"/>
      <c r="DT25" s="1509"/>
      <c r="DU25" s="1509"/>
      <c r="DV25" s="1509"/>
      <c r="DW25" s="1558" t="str">
        <f>MID(SUVAHAMUJ!Q20,9,1)</f>
        <v xml:space="preserve"> </v>
      </c>
      <c r="DX25" s="1558"/>
      <c r="DY25" s="1558"/>
      <c r="DZ25" s="1558"/>
      <c r="EA25" s="1558"/>
      <c r="EB25" s="1558"/>
      <c r="EC25" s="1558" t="str">
        <f>MID(SUVAHAMUJ!Q20,10,1)</f>
        <v xml:space="preserve"> </v>
      </c>
      <c r="ED25" s="1558"/>
      <c r="EE25" s="1558"/>
      <c r="EF25" s="1558"/>
      <c r="EG25" s="1558"/>
      <c r="EH25" s="1509" t="str">
        <f>MID(SUVAHAMUJ!Q20,11,1)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MID(SUVAHAMUJ!R20,1,1)</f>
        <v xml:space="preserve"> </v>
      </c>
      <c r="EQ25" s="1509"/>
      <c r="ER25" s="1509"/>
      <c r="ES25" s="1509"/>
      <c r="ET25" s="1509"/>
      <c r="EU25" s="1509"/>
      <c r="EV25" s="1509" t="str">
        <f>MID(SUVAHAMUJ!R20,2,1)</f>
        <v xml:space="preserve"> </v>
      </c>
      <c r="EW25" s="1509"/>
      <c r="EX25" s="1509"/>
      <c r="EY25" s="1509"/>
      <c r="EZ25" s="1509"/>
      <c r="FA25" s="1509" t="str">
        <f>MID(SUVAHAMUJ!R20,3,1)</f>
        <v xml:space="preserve"> </v>
      </c>
      <c r="FB25" s="1509"/>
      <c r="FC25" s="1509"/>
      <c r="FD25" s="1509"/>
      <c r="FE25" s="1509"/>
      <c r="FF25" s="1509"/>
      <c r="FG25" s="1509" t="str">
        <f>MID(SUVAHAMUJ!R20,4,1)</f>
        <v xml:space="preserve"> </v>
      </c>
      <c r="FH25" s="1509"/>
      <c r="FI25" s="1509"/>
      <c r="FJ25" s="1509"/>
      <c r="FK25" s="1509"/>
      <c r="FL25" s="1516" t="str">
        <f>MID(SUVAHAMUJ!R20,5,1)</f>
        <v xml:space="preserve"> </v>
      </c>
      <c r="FM25" s="1516"/>
      <c r="FN25" s="1516"/>
      <c r="FO25" s="1516"/>
      <c r="FP25" s="1516"/>
      <c r="FQ25" s="1516"/>
      <c r="FR25" s="1516" t="str">
        <f>MID(SUVAHAMUJ!R20,6,1)</f>
        <v xml:space="preserve"> </v>
      </c>
      <c r="FS25" s="1516"/>
      <c r="FT25" s="1516"/>
      <c r="FU25" s="1516"/>
      <c r="FV25" s="1516"/>
      <c r="FW25" s="1556" t="str">
        <f>MID(SUVAHAMUJ!R20,7,1)</f>
        <v xml:space="preserve"> </v>
      </c>
      <c r="FX25" s="1556"/>
      <c r="FY25" s="1556"/>
      <c r="FZ25" s="1556"/>
      <c r="GA25" s="1556"/>
      <c r="GB25" s="1556"/>
      <c r="GC25" s="1556" t="str">
        <f>MID(SUVAHAMUJ!R20,8,1)</f>
        <v xml:space="preserve"> </v>
      </c>
      <c r="GD25" s="1556"/>
      <c r="GE25" s="1556"/>
      <c r="GF25" s="1556"/>
      <c r="GG25" s="1556"/>
      <c r="GH25" s="1556" t="str">
        <f>MID(SUVAHAMUJ!R20,9,1)</f>
        <v xml:space="preserve"> </v>
      </c>
      <c r="GI25" s="1556"/>
      <c r="GJ25" s="1556"/>
      <c r="GK25" s="1556"/>
      <c r="GL25" s="1556"/>
      <c r="GM25" s="1556"/>
      <c r="GN25" s="1556" t="str">
        <f>MID(SUVAHAMUJ!R20,10,1)</f>
        <v xml:space="preserve"> </v>
      </c>
      <c r="GO25" s="1556"/>
      <c r="GP25" s="1556"/>
      <c r="GQ25" s="1556"/>
      <c r="GR25" s="1556"/>
      <c r="GS25" s="1556" t="str">
        <f>MID(SUVAHAMUJ!R20,11,1)</f>
        <v>0</v>
      </c>
      <c r="GT25" s="1556"/>
      <c r="GU25" s="1556"/>
      <c r="GV25" s="1556"/>
      <c r="GW25" s="1557"/>
    </row>
    <row r="26" spans="1:205" ht="24.6" customHeight="1">
      <c r="A26" s="721"/>
      <c r="B26" s="1711" t="s">
        <v>2680</v>
      </c>
      <c r="C26" s="1712"/>
      <c r="D26" s="1712"/>
      <c r="E26" s="1712"/>
      <c r="F26" s="1712"/>
      <c r="G26" s="1712"/>
      <c r="H26" s="1712"/>
      <c r="I26" s="1712"/>
      <c r="J26" s="1712"/>
      <c r="K26" s="1713"/>
      <c r="L26" s="1662" t="s">
        <v>3543</v>
      </c>
      <c r="M26" s="1663"/>
      <c r="N26" s="1663"/>
      <c r="O26" s="1663"/>
      <c r="P26" s="1663"/>
      <c r="Q26" s="1663"/>
      <c r="R26" s="1663"/>
      <c r="S26" s="1663"/>
      <c r="T26" s="1663"/>
      <c r="U26" s="1663"/>
      <c r="V26" s="1663"/>
      <c r="W26" s="1663"/>
      <c r="X26" s="1663"/>
      <c r="Y26" s="1663"/>
      <c r="Z26" s="1663"/>
      <c r="AA26" s="1663"/>
      <c r="AB26" s="1663"/>
      <c r="AC26" s="1663"/>
      <c r="AD26" s="1663"/>
      <c r="AE26" s="1663"/>
      <c r="AF26" s="1663"/>
      <c r="AG26" s="1663"/>
      <c r="AH26" s="1663"/>
      <c r="AI26" s="1663"/>
      <c r="AJ26" s="1663"/>
      <c r="AK26" s="1663"/>
      <c r="AL26" s="1663"/>
      <c r="AM26" s="1663"/>
      <c r="AN26" s="1663"/>
      <c r="AO26" s="1663"/>
      <c r="AP26" s="1663"/>
      <c r="AQ26" s="1663"/>
      <c r="AR26" s="1663"/>
      <c r="AS26" s="1663"/>
      <c r="AT26" s="1663"/>
      <c r="AU26" s="1663"/>
      <c r="AV26" s="1663"/>
      <c r="AW26" s="1663"/>
      <c r="AX26" s="1663"/>
      <c r="AY26" s="1663"/>
      <c r="AZ26" s="1663"/>
      <c r="BA26" s="1663"/>
      <c r="BB26" s="1663"/>
      <c r="BC26" s="1663"/>
      <c r="BD26" s="1663"/>
      <c r="BE26" s="1663"/>
      <c r="BF26" s="1663"/>
      <c r="BG26" s="1663"/>
      <c r="BH26" s="1663"/>
      <c r="BI26" s="1663"/>
      <c r="BJ26" s="1663"/>
      <c r="BK26" s="1663"/>
      <c r="BL26" s="1663"/>
      <c r="BM26" s="1663"/>
      <c r="BN26" s="1663"/>
      <c r="BO26" s="1663"/>
      <c r="BP26" s="1663"/>
      <c r="BQ26" s="1663"/>
      <c r="BR26" s="1663"/>
      <c r="BS26" s="1663"/>
      <c r="BT26" s="1663"/>
      <c r="BU26" s="1663"/>
      <c r="BV26" s="1663"/>
      <c r="BW26" s="1580" t="s">
        <v>801</v>
      </c>
      <c r="BX26" s="1581"/>
      <c r="BY26" s="1581"/>
      <c r="BZ26" s="1581"/>
      <c r="CA26" s="1581"/>
      <c r="CB26" s="1581"/>
      <c r="CC26" s="1581"/>
      <c r="CD26" s="1582"/>
      <c r="CE26" s="1509" t="str">
        <f>MID(SUVAHAMUJ!Q21,1,1)</f>
        <v xml:space="preserve"> </v>
      </c>
      <c r="CF26" s="1509"/>
      <c r="CG26" s="1509"/>
      <c r="CH26" s="1509"/>
      <c r="CI26" s="1509"/>
      <c r="CJ26" s="1509" t="str">
        <f>MID(SUVAHAMUJ!Q21,2,1)</f>
        <v xml:space="preserve"> </v>
      </c>
      <c r="CK26" s="1509"/>
      <c r="CL26" s="1509"/>
      <c r="CM26" s="1509"/>
      <c r="CN26" s="1509"/>
      <c r="CO26" s="1509"/>
      <c r="CP26" s="1509" t="str">
        <f>MID(SUVAHAMUJ!Q21,3,1)</f>
        <v xml:space="preserve"> </v>
      </c>
      <c r="CQ26" s="1509"/>
      <c r="CR26" s="1509"/>
      <c r="CS26" s="1509"/>
      <c r="CT26" s="1509"/>
      <c r="CU26" s="1509" t="str">
        <f>MID(SUVAHAMUJ!Q21,4,1)</f>
        <v xml:space="preserve"> </v>
      </c>
      <c r="CV26" s="1509"/>
      <c r="CW26" s="1509"/>
      <c r="CX26" s="1509"/>
      <c r="CY26" s="1509"/>
      <c r="CZ26" s="1509"/>
      <c r="DA26" s="1509" t="str">
        <f>MID(SUVAHAMUJ!Q21,5,1)</f>
        <v xml:space="preserve"> </v>
      </c>
      <c r="DB26" s="1509"/>
      <c r="DC26" s="1509"/>
      <c r="DD26" s="1509"/>
      <c r="DE26" s="1509"/>
      <c r="DF26" s="1509" t="str">
        <f>MID(SUVAHAMUJ!Q21,6,1)</f>
        <v xml:space="preserve"> </v>
      </c>
      <c r="DG26" s="1509"/>
      <c r="DH26" s="1509"/>
      <c r="DI26" s="1509"/>
      <c r="DJ26" s="1509"/>
      <c r="DK26" s="1509"/>
      <c r="DL26" s="1509" t="str">
        <f>MID(SUVAHAMUJ!Q21,7,1)</f>
        <v xml:space="preserve"> </v>
      </c>
      <c r="DM26" s="1509"/>
      <c r="DN26" s="1509"/>
      <c r="DO26" s="1509"/>
      <c r="DP26" s="1509"/>
      <c r="DQ26" s="1509"/>
      <c r="DR26" s="1509" t="str">
        <f>MID(SUVAHAMUJ!Q21,8,1)</f>
        <v xml:space="preserve"> </v>
      </c>
      <c r="DS26" s="1509"/>
      <c r="DT26" s="1509"/>
      <c r="DU26" s="1509"/>
      <c r="DV26" s="1509"/>
      <c r="DW26" s="1558" t="str">
        <f>MID(SUVAHAMUJ!Q21,9,1)</f>
        <v xml:space="preserve"> </v>
      </c>
      <c r="DX26" s="1558"/>
      <c r="DY26" s="1558"/>
      <c r="DZ26" s="1558"/>
      <c r="EA26" s="1558"/>
      <c r="EB26" s="1558"/>
      <c r="EC26" s="1558" t="str">
        <f>MID(SUVAHAMUJ!Q21,10,1)</f>
        <v xml:space="preserve"> </v>
      </c>
      <c r="ED26" s="1558"/>
      <c r="EE26" s="1558"/>
      <c r="EF26" s="1558"/>
      <c r="EG26" s="1558"/>
      <c r="EH26" s="1509" t="str">
        <f>MID(SUVAHAMUJ!Q21,11,1)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MID(SUVAHAMUJ!R21,1,1)</f>
        <v xml:space="preserve"> </v>
      </c>
      <c r="EQ26" s="1509"/>
      <c r="ER26" s="1509"/>
      <c r="ES26" s="1509"/>
      <c r="ET26" s="1509"/>
      <c r="EU26" s="1509"/>
      <c r="EV26" s="1509" t="str">
        <f>MID(SUVAHAMUJ!R21,2,1)</f>
        <v xml:space="preserve"> </v>
      </c>
      <c r="EW26" s="1509"/>
      <c r="EX26" s="1509"/>
      <c r="EY26" s="1509"/>
      <c r="EZ26" s="1509"/>
      <c r="FA26" s="1509" t="str">
        <f>MID(SUVAHAMUJ!R21,3,1)</f>
        <v xml:space="preserve"> </v>
      </c>
      <c r="FB26" s="1509"/>
      <c r="FC26" s="1509"/>
      <c r="FD26" s="1509"/>
      <c r="FE26" s="1509"/>
      <c r="FF26" s="1509"/>
      <c r="FG26" s="1509" t="str">
        <f>MID(SUVAHAMUJ!R21,4,1)</f>
        <v xml:space="preserve"> </v>
      </c>
      <c r="FH26" s="1509"/>
      <c r="FI26" s="1509"/>
      <c r="FJ26" s="1509"/>
      <c r="FK26" s="1509"/>
      <c r="FL26" s="1516" t="str">
        <f>MID(SUVAHAMUJ!R21,5,1)</f>
        <v xml:space="preserve"> </v>
      </c>
      <c r="FM26" s="1516"/>
      <c r="FN26" s="1516"/>
      <c r="FO26" s="1516"/>
      <c r="FP26" s="1516"/>
      <c r="FQ26" s="1516"/>
      <c r="FR26" s="1516" t="str">
        <f>MID(SUVAHAMUJ!R21,6,1)</f>
        <v xml:space="preserve"> </v>
      </c>
      <c r="FS26" s="1516"/>
      <c r="FT26" s="1516"/>
      <c r="FU26" s="1516"/>
      <c r="FV26" s="1516"/>
      <c r="FW26" s="1556" t="str">
        <f>MID(SUVAHAMUJ!R21,7,1)</f>
        <v xml:space="preserve"> </v>
      </c>
      <c r="FX26" s="1556"/>
      <c r="FY26" s="1556"/>
      <c r="FZ26" s="1556"/>
      <c r="GA26" s="1556"/>
      <c r="GB26" s="1556"/>
      <c r="GC26" s="1556" t="str">
        <f>MID(SUVAHAMUJ!R21,8,1)</f>
        <v xml:space="preserve"> </v>
      </c>
      <c r="GD26" s="1556"/>
      <c r="GE26" s="1556"/>
      <c r="GF26" s="1556"/>
      <c r="GG26" s="1556"/>
      <c r="GH26" s="1556" t="str">
        <f>MID(SUVAHAMUJ!R21,9,1)</f>
        <v xml:space="preserve"> </v>
      </c>
      <c r="GI26" s="1556"/>
      <c r="GJ26" s="1556"/>
      <c r="GK26" s="1556"/>
      <c r="GL26" s="1556"/>
      <c r="GM26" s="1556"/>
      <c r="GN26" s="1556" t="str">
        <f>MID(SUVAHAMUJ!R21,10,1)</f>
        <v xml:space="preserve"> </v>
      </c>
      <c r="GO26" s="1556"/>
      <c r="GP26" s="1556"/>
      <c r="GQ26" s="1556"/>
      <c r="GR26" s="1556"/>
      <c r="GS26" s="1556" t="str">
        <f>MID(SUVAHAMUJ!R21,11,1)</f>
        <v>0</v>
      </c>
      <c r="GT26" s="1556"/>
      <c r="GU26" s="1556"/>
      <c r="GV26" s="1556"/>
      <c r="GW26" s="1557"/>
    </row>
    <row r="27" spans="1:205" ht="24.6" customHeight="1">
      <c r="A27" s="721"/>
      <c r="B27" s="1684" t="s">
        <v>2684</v>
      </c>
      <c r="C27" s="1685"/>
      <c r="D27" s="1685"/>
      <c r="E27" s="1685"/>
      <c r="F27" s="1685"/>
      <c r="G27" s="1685"/>
      <c r="H27" s="1685"/>
      <c r="I27" s="1685"/>
      <c r="J27" s="1685"/>
      <c r="K27" s="1686"/>
      <c r="L27" s="1660" t="s">
        <v>3544</v>
      </c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1"/>
      <c r="AF27" s="1661"/>
      <c r="AG27" s="1661"/>
      <c r="AH27" s="1661"/>
      <c r="AI27" s="1661"/>
      <c r="AJ27" s="1661"/>
      <c r="AK27" s="1661"/>
      <c r="AL27" s="1661"/>
      <c r="AM27" s="1661"/>
      <c r="AN27" s="1661"/>
      <c r="AO27" s="1661"/>
      <c r="AP27" s="1661"/>
      <c r="AQ27" s="1661"/>
      <c r="AR27" s="1661"/>
      <c r="AS27" s="1661"/>
      <c r="AT27" s="1661"/>
      <c r="AU27" s="1661"/>
      <c r="AV27" s="1661"/>
      <c r="AW27" s="1661"/>
      <c r="AX27" s="1661"/>
      <c r="AY27" s="1661"/>
      <c r="AZ27" s="1661"/>
      <c r="BA27" s="1661"/>
      <c r="BB27" s="1661"/>
      <c r="BC27" s="1661"/>
      <c r="BD27" s="1661"/>
      <c r="BE27" s="1661"/>
      <c r="BF27" s="1661"/>
      <c r="BG27" s="1661"/>
      <c r="BH27" s="1661"/>
      <c r="BI27" s="1661"/>
      <c r="BJ27" s="1661"/>
      <c r="BK27" s="1661"/>
      <c r="BL27" s="1661"/>
      <c r="BM27" s="1661"/>
      <c r="BN27" s="1661"/>
      <c r="BO27" s="1661"/>
      <c r="BP27" s="1661"/>
      <c r="BQ27" s="1661"/>
      <c r="BR27" s="1661"/>
      <c r="BS27" s="1661"/>
      <c r="BT27" s="1661"/>
      <c r="BU27" s="1661"/>
      <c r="BV27" s="1661"/>
      <c r="BW27" s="1572" t="s">
        <v>117</v>
      </c>
      <c r="BX27" s="1573"/>
      <c r="BY27" s="1573"/>
      <c r="BZ27" s="1573"/>
      <c r="CA27" s="1573"/>
      <c r="CB27" s="1573"/>
      <c r="CC27" s="1573"/>
      <c r="CD27" s="1574"/>
      <c r="CE27" s="1509" t="str">
        <f>MID(SUVAHAMUJ!Q22,1,1)</f>
        <v xml:space="preserve"> </v>
      </c>
      <c r="CF27" s="1509"/>
      <c r="CG27" s="1509"/>
      <c r="CH27" s="1509"/>
      <c r="CI27" s="1509"/>
      <c r="CJ27" s="1509" t="str">
        <f>MID(SUVAHAMUJ!Q22,2,1)</f>
        <v xml:space="preserve"> </v>
      </c>
      <c r="CK27" s="1509"/>
      <c r="CL27" s="1509"/>
      <c r="CM27" s="1509"/>
      <c r="CN27" s="1509"/>
      <c r="CO27" s="1509"/>
      <c r="CP27" s="1509" t="str">
        <f>MID(SUVAHAMUJ!Q22,3,1)</f>
        <v xml:space="preserve"> </v>
      </c>
      <c r="CQ27" s="1509"/>
      <c r="CR27" s="1509"/>
      <c r="CS27" s="1509"/>
      <c r="CT27" s="1509"/>
      <c r="CU27" s="1509" t="str">
        <f>MID(SUVAHAMUJ!Q22,4,1)</f>
        <v xml:space="preserve"> </v>
      </c>
      <c r="CV27" s="1509"/>
      <c r="CW27" s="1509"/>
      <c r="CX27" s="1509"/>
      <c r="CY27" s="1509"/>
      <c r="CZ27" s="1509"/>
      <c r="DA27" s="1509" t="str">
        <f>MID(SUVAHAMUJ!Q22,5,1)</f>
        <v xml:space="preserve"> </v>
      </c>
      <c r="DB27" s="1509"/>
      <c r="DC27" s="1509"/>
      <c r="DD27" s="1509"/>
      <c r="DE27" s="1509"/>
      <c r="DF27" s="1509" t="str">
        <f>MID(SUVAHAMUJ!Q22,6,1)</f>
        <v xml:space="preserve"> </v>
      </c>
      <c r="DG27" s="1509"/>
      <c r="DH27" s="1509"/>
      <c r="DI27" s="1509"/>
      <c r="DJ27" s="1509"/>
      <c r="DK27" s="1509"/>
      <c r="DL27" s="1509" t="str">
        <f>MID(SUVAHAMUJ!Q22,7,1)</f>
        <v xml:space="preserve"> </v>
      </c>
      <c r="DM27" s="1509"/>
      <c r="DN27" s="1509"/>
      <c r="DO27" s="1509"/>
      <c r="DP27" s="1509"/>
      <c r="DQ27" s="1509"/>
      <c r="DR27" s="1509" t="str">
        <f>MID(SUVAHAMUJ!Q22,8,1)</f>
        <v xml:space="preserve"> </v>
      </c>
      <c r="DS27" s="1509"/>
      <c r="DT27" s="1509"/>
      <c r="DU27" s="1509"/>
      <c r="DV27" s="1509"/>
      <c r="DW27" s="1558" t="str">
        <f>MID(SUVAHAMUJ!Q22,9,1)</f>
        <v xml:space="preserve"> </v>
      </c>
      <c r="DX27" s="1558"/>
      <c r="DY27" s="1558"/>
      <c r="DZ27" s="1558"/>
      <c r="EA27" s="1558"/>
      <c r="EB27" s="1558"/>
      <c r="EC27" s="1558" t="str">
        <f>MID(SUVAHAMUJ!Q22,10,1)</f>
        <v xml:space="preserve"> </v>
      </c>
      <c r="ED27" s="1558"/>
      <c r="EE27" s="1558"/>
      <c r="EF27" s="1558"/>
      <c r="EG27" s="1558"/>
      <c r="EH27" s="1509" t="str">
        <f>MID(SUVAHAMUJ!Q22,11,1)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MID(SUVAHAMUJ!R22,1,1)</f>
        <v xml:space="preserve"> </v>
      </c>
      <c r="EQ27" s="1509"/>
      <c r="ER27" s="1509"/>
      <c r="ES27" s="1509"/>
      <c r="ET27" s="1509"/>
      <c r="EU27" s="1509"/>
      <c r="EV27" s="1509" t="str">
        <f>MID(SUVAHAMUJ!R22,2,1)</f>
        <v xml:space="preserve"> </v>
      </c>
      <c r="EW27" s="1509"/>
      <c r="EX27" s="1509"/>
      <c r="EY27" s="1509"/>
      <c r="EZ27" s="1509"/>
      <c r="FA27" s="1509" t="str">
        <f>MID(SUVAHAMUJ!R22,3,1)</f>
        <v xml:space="preserve"> </v>
      </c>
      <c r="FB27" s="1509"/>
      <c r="FC27" s="1509"/>
      <c r="FD27" s="1509"/>
      <c r="FE27" s="1509"/>
      <c r="FF27" s="1509"/>
      <c r="FG27" s="1509" t="str">
        <f>MID(SUVAHAMUJ!R22,4,1)</f>
        <v xml:space="preserve"> </v>
      </c>
      <c r="FH27" s="1509"/>
      <c r="FI27" s="1509"/>
      <c r="FJ27" s="1509"/>
      <c r="FK27" s="1509"/>
      <c r="FL27" s="1516" t="str">
        <f>MID(SUVAHAMUJ!R22,5,1)</f>
        <v xml:space="preserve"> </v>
      </c>
      <c r="FM27" s="1516"/>
      <c r="FN27" s="1516"/>
      <c r="FO27" s="1516"/>
      <c r="FP27" s="1516"/>
      <c r="FQ27" s="1516"/>
      <c r="FR27" s="1516" t="str">
        <f>MID(SUVAHAMUJ!R22,6,1)</f>
        <v xml:space="preserve"> </v>
      </c>
      <c r="FS27" s="1516"/>
      <c r="FT27" s="1516"/>
      <c r="FU27" s="1516"/>
      <c r="FV27" s="1516"/>
      <c r="FW27" s="1556" t="str">
        <f>MID(SUVAHAMUJ!R22,7,1)</f>
        <v xml:space="preserve"> </v>
      </c>
      <c r="FX27" s="1556"/>
      <c r="FY27" s="1556"/>
      <c r="FZ27" s="1556"/>
      <c r="GA27" s="1556"/>
      <c r="GB27" s="1556"/>
      <c r="GC27" s="1556" t="str">
        <f>MID(SUVAHAMUJ!R22,8,1)</f>
        <v xml:space="preserve"> </v>
      </c>
      <c r="GD27" s="1556"/>
      <c r="GE27" s="1556"/>
      <c r="GF27" s="1556"/>
      <c r="GG27" s="1556"/>
      <c r="GH27" s="1556" t="str">
        <f>MID(SUVAHAMUJ!R22,9,1)</f>
        <v xml:space="preserve"> </v>
      </c>
      <c r="GI27" s="1556"/>
      <c r="GJ27" s="1556"/>
      <c r="GK27" s="1556"/>
      <c r="GL27" s="1556"/>
      <c r="GM27" s="1556"/>
      <c r="GN27" s="1556" t="str">
        <f>MID(SUVAHAMUJ!R22,10,1)</f>
        <v xml:space="preserve"> </v>
      </c>
      <c r="GO27" s="1556"/>
      <c r="GP27" s="1556"/>
      <c r="GQ27" s="1556"/>
      <c r="GR27" s="1556"/>
      <c r="GS27" s="1556" t="str">
        <f>MID(SUVAHAMUJ!R22,11,1)</f>
        <v>0</v>
      </c>
      <c r="GT27" s="1556"/>
      <c r="GU27" s="1556"/>
      <c r="GV27" s="1556"/>
      <c r="GW27" s="1557"/>
    </row>
    <row r="28" spans="1:205" ht="24.6" customHeight="1">
      <c r="A28" s="721"/>
      <c r="B28" s="1687" t="s">
        <v>2500</v>
      </c>
      <c r="C28" s="1688"/>
      <c r="D28" s="1688"/>
      <c r="E28" s="1688"/>
      <c r="F28" s="1688"/>
      <c r="G28" s="1688"/>
      <c r="H28" s="1688"/>
      <c r="I28" s="1688"/>
      <c r="J28" s="1688"/>
      <c r="K28" s="1689"/>
      <c r="L28" s="1660" t="s">
        <v>3545</v>
      </c>
      <c r="M28" s="1661"/>
      <c r="N28" s="1661"/>
      <c r="O28" s="1661"/>
      <c r="P28" s="1661"/>
      <c r="Q28" s="1661"/>
      <c r="R28" s="1661"/>
      <c r="S28" s="1661"/>
      <c r="T28" s="1661"/>
      <c r="U28" s="1661"/>
      <c r="V28" s="1661"/>
      <c r="W28" s="1661"/>
      <c r="X28" s="1661"/>
      <c r="Y28" s="1661"/>
      <c r="Z28" s="1661"/>
      <c r="AA28" s="1661"/>
      <c r="AB28" s="1661"/>
      <c r="AC28" s="1661"/>
      <c r="AD28" s="1661"/>
      <c r="AE28" s="1661"/>
      <c r="AF28" s="1661"/>
      <c r="AG28" s="1661"/>
      <c r="AH28" s="1661"/>
      <c r="AI28" s="1661"/>
      <c r="AJ28" s="1661"/>
      <c r="AK28" s="1661"/>
      <c r="AL28" s="1661"/>
      <c r="AM28" s="1661"/>
      <c r="AN28" s="1661"/>
      <c r="AO28" s="1661"/>
      <c r="AP28" s="1661"/>
      <c r="AQ28" s="1661"/>
      <c r="AR28" s="1661"/>
      <c r="AS28" s="1661"/>
      <c r="AT28" s="1661"/>
      <c r="AU28" s="1661"/>
      <c r="AV28" s="1661"/>
      <c r="AW28" s="1661"/>
      <c r="AX28" s="1661"/>
      <c r="AY28" s="1661"/>
      <c r="AZ28" s="1661"/>
      <c r="BA28" s="1661"/>
      <c r="BB28" s="1661"/>
      <c r="BC28" s="1661"/>
      <c r="BD28" s="1661"/>
      <c r="BE28" s="1661"/>
      <c r="BF28" s="1661"/>
      <c r="BG28" s="1661"/>
      <c r="BH28" s="1661"/>
      <c r="BI28" s="1661"/>
      <c r="BJ28" s="1661"/>
      <c r="BK28" s="1661"/>
      <c r="BL28" s="1661"/>
      <c r="BM28" s="1661"/>
      <c r="BN28" s="1661"/>
      <c r="BO28" s="1661"/>
      <c r="BP28" s="1661"/>
      <c r="BQ28" s="1661"/>
      <c r="BR28" s="1661"/>
      <c r="BS28" s="1661"/>
      <c r="BT28" s="1661"/>
      <c r="BU28" s="1661"/>
      <c r="BV28" s="1661"/>
      <c r="BW28" s="1572" t="s">
        <v>935</v>
      </c>
      <c r="BX28" s="1573"/>
      <c r="BY28" s="1573"/>
      <c r="BZ28" s="1573"/>
      <c r="CA28" s="1573"/>
      <c r="CB28" s="1573"/>
      <c r="CC28" s="1573" t="str">
        <f>MID(SUVAHAVUJ!AF68,6,1)</f>
        <v xml:space="preserve"> </v>
      </c>
      <c r="CD28" s="1574"/>
      <c r="CE28" s="1509" t="str">
        <f>MID(SUVAHAMUJ!Q23,1,1)</f>
        <v xml:space="preserve"> </v>
      </c>
      <c r="CF28" s="1509"/>
      <c r="CG28" s="1509"/>
      <c r="CH28" s="1509"/>
      <c r="CI28" s="1509"/>
      <c r="CJ28" s="1509" t="str">
        <f>MID(SUVAHAMUJ!Q23,2,1)</f>
        <v xml:space="preserve"> </v>
      </c>
      <c r="CK28" s="1509"/>
      <c r="CL28" s="1509"/>
      <c r="CM28" s="1509"/>
      <c r="CN28" s="1509"/>
      <c r="CO28" s="1509"/>
      <c r="CP28" s="1509" t="str">
        <f>MID(SUVAHAMUJ!Q23,3,1)</f>
        <v xml:space="preserve"> </v>
      </c>
      <c r="CQ28" s="1509"/>
      <c r="CR28" s="1509"/>
      <c r="CS28" s="1509"/>
      <c r="CT28" s="1509"/>
      <c r="CU28" s="1509" t="str">
        <f>MID(SUVAHAMUJ!Q23,4,1)</f>
        <v xml:space="preserve"> </v>
      </c>
      <c r="CV28" s="1509"/>
      <c r="CW28" s="1509"/>
      <c r="CX28" s="1509"/>
      <c r="CY28" s="1509"/>
      <c r="CZ28" s="1509"/>
      <c r="DA28" s="1509" t="str">
        <f>MID(SUVAHAMUJ!Q23,5,1)</f>
        <v xml:space="preserve"> </v>
      </c>
      <c r="DB28" s="1509"/>
      <c r="DC28" s="1509"/>
      <c r="DD28" s="1509"/>
      <c r="DE28" s="1509"/>
      <c r="DF28" s="1509" t="str">
        <f>MID(SUVAHAMUJ!Q23,6,1)</f>
        <v xml:space="preserve"> </v>
      </c>
      <c r="DG28" s="1509"/>
      <c r="DH28" s="1509"/>
      <c r="DI28" s="1509"/>
      <c r="DJ28" s="1509"/>
      <c r="DK28" s="1509"/>
      <c r="DL28" s="1509" t="str">
        <f>MID(SUVAHAMUJ!Q23,7,1)</f>
        <v xml:space="preserve"> </v>
      </c>
      <c r="DM28" s="1509"/>
      <c r="DN28" s="1509"/>
      <c r="DO28" s="1509"/>
      <c r="DP28" s="1509"/>
      <c r="DQ28" s="1509"/>
      <c r="DR28" s="1509" t="str">
        <f>MID(SUVAHAMUJ!Q23,8,1)</f>
        <v xml:space="preserve"> </v>
      </c>
      <c r="DS28" s="1509"/>
      <c r="DT28" s="1509"/>
      <c r="DU28" s="1509"/>
      <c r="DV28" s="1509"/>
      <c r="DW28" s="1558" t="str">
        <f>MID(SUVAHAMUJ!Q23,9,1)</f>
        <v xml:space="preserve"> </v>
      </c>
      <c r="DX28" s="1558"/>
      <c r="DY28" s="1558"/>
      <c r="DZ28" s="1558"/>
      <c r="EA28" s="1558"/>
      <c r="EB28" s="1558"/>
      <c r="EC28" s="1558" t="str">
        <f>MID(SUVAHAMUJ!Q23,10,1)</f>
        <v xml:space="preserve"> </v>
      </c>
      <c r="ED28" s="1558"/>
      <c r="EE28" s="1558"/>
      <c r="EF28" s="1558"/>
      <c r="EG28" s="1558"/>
      <c r="EH28" s="1509" t="str">
        <f>MID(SUVAHAMUJ!Q23,11,1)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MID(SUVAHAMUJ!R23,1,1)</f>
        <v xml:space="preserve"> </v>
      </c>
      <c r="EQ28" s="1509"/>
      <c r="ER28" s="1509"/>
      <c r="ES28" s="1509"/>
      <c r="ET28" s="1509"/>
      <c r="EU28" s="1509"/>
      <c r="EV28" s="1509" t="str">
        <f>MID(SUVAHAMUJ!R23,2,1)</f>
        <v xml:space="preserve"> </v>
      </c>
      <c r="EW28" s="1509"/>
      <c r="EX28" s="1509"/>
      <c r="EY28" s="1509"/>
      <c r="EZ28" s="1509"/>
      <c r="FA28" s="1509" t="str">
        <f>MID(SUVAHAMUJ!R23,3,1)</f>
        <v xml:space="preserve"> </v>
      </c>
      <c r="FB28" s="1509"/>
      <c r="FC28" s="1509"/>
      <c r="FD28" s="1509"/>
      <c r="FE28" s="1509"/>
      <c r="FF28" s="1509"/>
      <c r="FG28" s="1509" t="str">
        <f>MID(SUVAHAMUJ!R23,4,1)</f>
        <v xml:space="preserve"> </v>
      </c>
      <c r="FH28" s="1509"/>
      <c r="FI28" s="1509"/>
      <c r="FJ28" s="1509"/>
      <c r="FK28" s="1509"/>
      <c r="FL28" s="1516" t="str">
        <f>MID(SUVAHAMUJ!R23,5,1)</f>
        <v xml:space="preserve"> </v>
      </c>
      <c r="FM28" s="1516"/>
      <c r="FN28" s="1516"/>
      <c r="FO28" s="1516"/>
      <c r="FP28" s="1516"/>
      <c r="FQ28" s="1516"/>
      <c r="FR28" s="1516" t="str">
        <f>MID(SUVAHAMUJ!R23,6,1)</f>
        <v xml:space="preserve"> </v>
      </c>
      <c r="FS28" s="1516"/>
      <c r="FT28" s="1516"/>
      <c r="FU28" s="1516"/>
      <c r="FV28" s="1516"/>
      <c r="FW28" s="1556" t="str">
        <f>MID(SUVAHAMUJ!R23,7,1)</f>
        <v xml:space="preserve"> </v>
      </c>
      <c r="FX28" s="1556"/>
      <c r="FY28" s="1556"/>
      <c r="FZ28" s="1556"/>
      <c r="GA28" s="1556"/>
      <c r="GB28" s="1556"/>
      <c r="GC28" s="1556" t="str">
        <f>MID(SUVAHAMUJ!R23,8,1)</f>
        <v xml:space="preserve"> </v>
      </c>
      <c r="GD28" s="1556"/>
      <c r="GE28" s="1556"/>
      <c r="GF28" s="1556"/>
      <c r="GG28" s="1556"/>
      <c r="GH28" s="1556" t="str">
        <f>MID(SUVAHAMUJ!R23,9,1)</f>
        <v xml:space="preserve"> </v>
      </c>
      <c r="GI28" s="1556"/>
      <c r="GJ28" s="1556"/>
      <c r="GK28" s="1556"/>
      <c r="GL28" s="1556"/>
      <c r="GM28" s="1556"/>
      <c r="GN28" s="1556" t="str">
        <f>MID(SUVAHAMUJ!R23,10,1)</f>
        <v xml:space="preserve"> </v>
      </c>
      <c r="GO28" s="1556"/>
      <c r="GP28" s="1556"/>
      <c r="GQ28" s="1556"/>
      <c r="GR28" s="1556"/>
      <c r="GS28" s="1556" t="str">
        <f>MID(SUVAHAMUJ!R23,11,1)</f>
        <v>0</v>
      </c>
      <c r="GT28" s="1556"/>
      <c r="GU28" s="1556"/>
      <c r="GV28" s="1556"/>
      <c r="GW28" s="1557"/>
    </row>
    <row r="29" spans="1:205" s="691" customFormat="1" ht="24.6" customHeight="1">
      <c r="A29" s="722"/>
      <c r="B29" s="1687" t="s">
        <v>2503</v>
      </c>
      <c r="C29" s="1688"/>
      <c r="D29" s="1688"/>
      <c r="E29" s="1688"/>
      <c r="F29" s="1688"/>
      <c r="G29" s="1688"/>
      <c r="H29" s="1688"/>
      <c r="I29" s="1688"/>
      <c r="J29" s="1688"/>
      <c r="K29" s="1689"/>
      <c r="L29" s="1660" t="s">
        <v>3546</v>
      </c>
      <c r="M29" s="1661"/>
      <c r="N29" s="1661"/>
      <c r="O29" s="1661"/>
      <c r="P29" s="1661"/>
      <c r="Q29" s="1661"/>
      <c r="R29" s="1661"/>
      <c r="S29" s="1661"/>
      <c r="T29" s="1661"/>
      <c r="U29" s="1661"/>
      <c r="V29" s="1661"/>
      <c r="W29" s="1661"/>
      <c r="X29" s="1661"/>
      <c r="Y29" s="1661"/>
      <c r="Z29" s="1661"/>
      <c r="AA29" s="1661"/>
      <c r="AB29" s="1661"/>
      <c r="AC29" s="1661"/>
      <c r="AD29" s="1661"/>
      <c r="AE29" s="1661"/>
      <c r="AF29" s="1661"/>
      <c r="AG29" s="1661"/>
      <c r="AH29" s="1661"/>
      <c r="AI29" s="1661"/>
      <c r="AJ29" s="1661"/>
      <c r="AK29" s="1661"/>
      <c r="AL29" s="1661"/>
      <c r="AM29" s="1661"/>
      <c r="AN29" s="1661"/>
      <c r="AO29" s="1661"/>
      <c r="AP29" s="1661"/>
      <c r="AQ29" s="1661"/>
      <c r="AR29" s="1661"/>
      <c r="AS29" s="1661"/>
      <c r="AT29" s="1661"/>
      <c r="AU29" s="1661"/>
      <c r="AV29" s="1661"/>
      <c r="AW29" s="1661"/>
      <c r="AX29" s="1661"/>
      <c r="AY29" s="1661"/>
      <c r="AZ29" s="1661"/>
      <c r="BA29" s="1661"/>
      <c r="BB29" s="1661"/>
      <c r="BC29" s="1661"/>
      <c r="BD29" s="1661"/>
      <c r="BE29" s="1661"/>
      <c r="BF29" s="1661"/>
      <c r="BG29" s="1661"/>
      <c r="BH29" s="1661"/>
      <c r="BI29" s="1661"/>
      <c r="BJ29" s="1661"/>
      <c r="BK29" s="1661"/>
      <c r="BL29" s="1661"/>
      <c r="BM29" s="1661"/>
      <c r="BN29" s="1661"/>
      <c r="BO29" s="1661"/>
      <c r="BP29" s="1661"/>
      <c r="BQ29" s="1661"/>
      <c r="BR29" s="1661"/>
      <c r="BS29" s="1661"/>
      <c r="BT29" s="1661"/>
      <c r="BU29" s="1661"/>
      <c r="BV29" s="1661"/>
      <c r="BW29" s="1572" t="s">
        <v>936</v>
      </c>
      <c r="BX29" s="1573"/>
      <c r="BY29" s="1573"/>
      <c r="BZ29" s="1573"/>
      <c r="CA29" s="1573"/>
      <c r="CB29" s="1573"/>
      <c r="CC29" s="1573" t="str">
        <f>MID(SUVAHAVUJ!AD69,6,1)</f>
        <v xml:space="preserve"> </v>
      </c>
      <c r="CD29" s="1574"/>
      <c r="CE29" s="1509" t="str">
        <f>MID(SUVAHAMUJ!Q24,1,1)</f>
        <v xml:space="preserve"> </v>
      </c>
      <c r="CF29" s="1509"/>
      <c r="CG29" s="1509"/>
      <c r="CH29" s="1509"/>
      <c r="CI29" s="1509"/>
      <c r="CJ29" s="1509" t="str">
        <f>MID(SUVAHAMUJ!Q24,2,1)</f>
        <v xml:space="preserve"> </v>
      </c>
      <c r="CK29" s="1509"/>
      <c r="CL29" s="1509"/>
      <c r="CM29" s="1509"/>
      <c r="CN29" s="1509"/>
      <c r="CO29" s="1509"/>
      <c r="CP29" s="1509" t="str">
        <f>MID(SUVAHAMUJ!Q24,3,1)</f>
        <v xml:space="preserve"> </v>
      </c>
      <c r="CQ29" s="1509"/>
      <c r="CR29" s="1509"/>
      <c r="CS29" s="1509"/>
      <c r="CT29" s="1509"/>
      <c r="CU29" s="1509" t="str">
        <f>MID(SUVAHAMUJ!Q24,4,1)</f>
        <v xml:space="preserve"> </v>
      </c>
      <c r="CV29" s="1509"/>
      <c r="CW29" s="1509"/>
      <c r="CX29" s="1509"/>
      <c r="CY29" s="1509"/>
      <c r="CZ29" s="1509"/>
      <c r="DA29" s="1509" t="str">
        <f>MID(SUVAHAMUJ!Q24,5,1)</f>
        <v xml:space="preserve"> </v>
      </c>
      <c r="DB29" s="1509"/>
      <c r="DC29" s="1509"/>
      <c r="DD29" s="1509"/>
      <c r="DE29" s="1509"/>
      <c r="DF29" s="1509" t="str">
        <f>MID(SUVAHAMUJ!Q24,6,1)</f>
        <v xml:space="preserve"> </v>
      </c>
      <c r="DG29" s="1509"/>
      <c r="DH29" s="1509"/>
      <c r="DI29" s="1509"/>
      <c r="DJ29" s="1509"/>
      <c r="DK29" s="1509"/>
      <c r="DL29" s="1509" t="str">
        <f>MID(SUVAHAMUJ!Q24,7,1)</f>
        <v xml:space="preserve"> </v>
      </c>
      <c r="DM29" s="1509"/>
      <c r="DN29" s="1509"/>
      <c r="DO29" s="1509"/>
      <c r="DP29" s="1509"/>
      <c r="DQ29" s="1509"/>
      <c r="DR29" s="1509" t="str">
        <f>MID(SUVAHAMUJ!Q24,8,1)</f>
        <v xml:space="preserve"> </v>
      </c>
      <c r="DS29" s="1509"/>
      <c r="DT29" s="1509"/>
      <c r="DU29" s="1509"/>
      <c r="DV29" s="1509"/>
      <c r="DW29" s="1558" t="str">
        <f>MID(SUVAHAMUJ!Q24,9,1)</f>
        <v xml:space="preserve"> </v>
      </c>
      <c r="DX29" s="1558"/>
      <c r="DY29" s="1558"/>
      <c r="DZ29" s="1558"/>
      <c r="EA29" s="1558"/>
      <c r="EB29" s="1558"/>
      <c r="EC29" s="1558" t="str">
        <f>MID(SUVAHAMUJ!Q24,10,1)</f>
        <v xml:space="preserve"> </v>
      </c>
      <c r="ED29" s="1558"/>
      <c r="EE29" s="1558"/>
      <c r="EF29" s="1558"/>
      <c r="EG29" s="1558"/>
      <c r="EH29" s="1509" t="str">
        <f>MID(SUVAHAMUJ!Q24,11,1)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MID(SUVAHAMUJ!R24,1,1)</f>
        <v xml:space="preserve"> </v>
      </c>
      <c r="EQ29" s="1509"/>
      <c r="ER29" s="1509"/>
      <c r="ES29" s="1509"/>
      <c r="ET29" s="1509"/>
      <c r="EU29" s="1509"/>
      <c r="EV29" s="1509" t="str">
        <f>MID(SUVAHAMUJ!R24,2,1)</f>
        <v xml:space="preserve"> </v>
      </c>
      <c r="EW29" s="1509"/>
      <c r="EX29" s="1509"/>
      <c r="EY29" s="1509"/>
      <c r="EZ29" s="1509"/>
      <c r="FA29" s="1509" t="str">
        <f>MID(SUVAHAMUJ!R24,3,1)</f>
        <v xml:space="preserve"> </v>
      </c>
      <c r="FB29" s="1509"/>
      <c r="FC29" s="1509"/>
      <c r="FD29" s="1509"/>
      <c r="FE29" s="1509"/>
      <c r="FF29" s="1509"/>
      <c r="FG29" s="1509" t="str">
        <f>MID(SUVAHAMUJ!R24,4,1)</f>
        <v xml:space="preserve"> </v>
      </c>
      <c r="FH29" s="1509"/>
      <c r="FI29" s="1509"/>
      <c r="FJ29" s="1509"/>
      <c r="FK29" s="1509"/>
      <c r="FL29" s="1516" t="str">
        <f>MID(SUVAHAMUJ!R24,5,1)</f>
        <v xml:space="preserve"> </v>
      </c>
      <c r="FM29" s="1516"/>
      <c r="FN29" s="1516"/>
      <c r="FO29" s="1516"/>
      <c r="FP29" s="1516"/>
      <c r="FQ29" s="1516"/>
      <c r="FR29" s="1516" t="str">
        <f>MID(SUVAHAMUJ!R24,6,1)</f>
        <v xml:space="preserve"> </v>
      </c>
      <c r="FS29" s="1516"/>
      <c r="FT29" s="1516"/>
      <c r="FU29" s="1516"/>
      <c r="FV29" s="1516"/>
      <c r="FW29" s="1556" t="str">
        <f>MID(SUVAHAMUJ!R24,7,1)</f>
        <v xml:space="preserve"> </v>
      </c>
      <c r="FX29" s="1556"/>
      <c r="FY29" s="1556"/>
      <c r="FZ29" s="1556"/>
      <c r="GA29" s="1556"/>
      <c r="GB29" s="1556"/>
      <c r="GC29" s="1556" t="str">
        <f>MID(SUVAHAMUJ!R24,8,1)</f>
        <v xml:space="preserve"> </v>
      </c>
      <c r="GD29" s="1556"/>
      <c r="GE29" s="1556"/>
      <c r="GF29" s="1556"/>
      <c r="GG29" s="1556"/>
      <c r="GH29" s="1556" t="str">
        <f>MID(SUVAHAMUJ!R24,9,1)</f>
        <v xml:space="preserve"> </v>
      </c>
      <c r="GI29" s="1556"/>
      <c r="GJ29" s="1556"/>
      <c r="GK29" s="1556"/>
      <c r="GL29" s="1556"/>
      <c r="GM29" s="1556"/>
      <c r="GN29" s="1556" t="str">
        <f>MID(SUVAHAMUJ!R24,10,1)</f>
        <v xml:space="preserve"> </v>
      </c>
      <c r="GO29" s="1556"/>
      <c r="GP29" s="1556"/>
      <c r="GQ29" s="1556"/>
      <c r="GR29" s="1556"/>
      <c r="GS29" s="1556" t="str">
        <f>MID(SUVAHAMUJ!R24,11,1)</f>
        <v>0</v>
      </c>
      <c r="GT29" s="1556"/>
      <c r="GU29" s="1556"/>
      <c r="GV29" s="1556"/>
      <c r="GW29" s="1557"/>
    </row>
    <row r="30" spans="1:205" ht="12.75" customHeight="1" thickBot="1">
      <c r="A30" s="725"/>
      <c r="B30" s="712"/>
      <c r="C30" s="712"/>
      <c r="D30" s="712"/>
      <c r="E30" s="712"/>
      <c r="F30" s="712"/>
      <c r="G30" s="712"/>
      <c r="H30" s="712"/>
      <c r="I30" s="712"/>
      <c r="J30" s="712"/>
      <c r="K30" s="712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691"/>
      <c r="AY30" s="691"/>
      <c r="AZ30" s="691"/>
      <c r="BA30" s="691"/>
      <c r="BB30" s="691"/>
      <c r="BC30" s="691"/>
      <c r="BD30" s="691"/>
      <c r="BE30" s="691"/>
      <c r="BF30" s="691"/>
      <c r="BG30" s="691"/>
      <c r="BH30" s="691"/>
      <c r="BI30" s="691"/>
      <c r="BJ30" s="691"/>
      <c r="BK30" s="691"/>
      <c r="BL30" s="691"/>
      <c r="BM30" s="691"/>
      <c r="BN30" s="691"/>
      <c r="BO30" s="691"/>
      <c r="BP30" s="691"/>
      <c r="BQ30" s="691"/>
      <c r="BR30" s="691"/>
      <c r="BS30" s="691"/>
      <c r="BT30" s="691"/>
      <c r="BU30" s="691"/>
      <c r="BV30" s="691"/>
      <c r="BW30" s="691"/>
      <c r="BX30" s="691"/>
      <c r="BY30" s="691"/>
      <c r="BZ30" s="691"/>
      <c r="CA30" s="691"/>
      <c r="CB30" s="691"/>
      <c r="CC30" s="691"/>
      <c r="CD30" s="691"/>
      <c r="CE30" s="691"/>
      <c r="CF30" s="691"/>
      <c r="CG30" s="691"/>
      <c r="CH30" s="691"/>
      <c r="CI30" s="691"/>
      <c r="CJ30" s="691"/>
      <c r="CK30" s="691"/>
      <c r="CL30" s="691"/>
      <c r="CM30" s="691"/>
      <c r="CN30" s="691"/>
      <c r="CO30" s="691"/>
      <c r="CP30" s="691"/>
      <c r="CQ30" s="691"/>
      <c r="CR30" s="691"/>
      <c r="CS30" s="691"/>
      <c r="CT30" s="691"/>
      <c r="CU30" s="691"/>
      <c r="CV30" s="691"/>
      <c r="CW30" s="691"/>
      <c r="CX30" s="691"/>
      <c r="CY30" s="691"/>
      <c r="CZ30" s="691"/>
      <c r="DA30" s="691"/>
      <c r="DB30" s="691"/>
      <c r="DC30" s="691"/>
      <c r="DD30" s="691"/>
      <c r="DE30" s="691"/>
      <c r="DF30" s="691"/>
      <c r="DG30" s="691"/>
      <c r="DH30" s="691"/>
      <c r="DI30" s="691"/>
      <c r="DJ30" s="691"/>
      <c r="DK30" s="691"/>
      <c r="DL30" s="691"/>
      <c r="DM30" s="691"/>
      <c r="DN30" s="691"/>
      <c r="DO30" s="691"/>
      <c r="DP30" s="691"/>
      <c r="DQ30" s="691"/>
      <c r="DR30" s="691"/>
      <c r="DS30" s="691"/>
      <c r="DT30" s="691"/>
      <c r="DU30" s="691"/>
      <c r="DV30" s="691"/>
      <c r="DW30" s="691"/>
      <c r="DX30" s="691"/>
      <c r="DY30" s="691"/>
      <c r="DZ30" s="691"/>
      <c r="EA30" s="691"/>
      <c r="EB30" s="691"/>
      <c r="EC30" s="691"/>
      <c r="ED30" s="691"/>
      <c r="EE30" s="691"/>
      <c r="EF30" s="691"/>
      <c r="EG30" s="691"/>
      <c r="EH30" s="691"/>
      <c r="EI30" s="691"/>
      <c r="EJ30" s="691"/>
      <c r="EK30" s="691"/>
      <c r="EL30" s="691"/>
      <c r="EM30" s="691"/>
      <c r="EN30" s="691"/>
      <c r="EO30" s="691"/>
      <c r="EP30" s="691"/>
      <c r="EQ30" s="691"/>
      <c r="ER30" s="691"/>
      <c r="ES30" s="691"/>
      <c r="ET30" s="691"/>
      <c r="EU30" s="691"/>
      <c r="EV30" s="691"/>
      <c r="EW30" s="691"/>
      <c r="EX30" s="691"/>
      <c r="EY30" s="691"/>
      <c r="EZ30" s="691"/>
      <c r="FA30" s="691"/>
      <c r="FB30" s="691"/>
      <c r="FC30" s="691"/>
      <c r="FD30" s="691"/>
      <c r="FE30" s="691"/>
      <c r="FF30" s="691"/>
      <c r="FG30" s="691"/>
      <c r="FH30" s="691"/>
      <c r="FI30" s="691"/>
      <c r="FJ30" s="691"/>
      <c r="FK30" s="691"/>
      <c r="FL30" s="691"/>
      <c r="FM30" s="691"/>
      <c r="FN30" s="691"/>
      <c r="FO30" s="691"/>
      <c r="FP30" s="691"/>
      <c r="FQ30" s="691"/>
      <c r="FR30" s="691"/>
      <c r="FS30" s="691"/>
      <c r="FT30" s="691"/>
      <c r="FU30" s="691"/>
      <c r="FV30" s="691"/>
      <c r="FW30" s="691"/>
      <c r="FX30" s="691"/>
      <c r="FY30" s="691"/>
      <c r="FZ30" s="691"/>
      <c r="GA30" s="691"/>
      <c r="GB30" s="691"/>
      <c r="GC30" s="691"/>
      <c r="GD30" s="691"/>
      <c r="GE30" s="691"/>
      <c r="GF30" s="691"/>
      <c r="GG30" s="691"/>
      <c r="GH30" s="691"/>
      <c r="GI30" s="691"/>
      <c r="GJ30" s="691"/>
      <c r="GK30" s="691"/>
      <c r="GL30" s="691"/>
      <c r="GM30" s="691"/>
      <c r="GN30" s="691"/>
      <c r="GO30" s="691"/>
      <c r="GP30" s="731"/>
      <c r="GQ30" s="731"/>
      <c r="GR30" s="731"/>
      <c r="GS30" s="731"/>
      <c r="GT30" s="731"/>
      <c r="GU30" s="731"/>
      <c r="GV30" s="731"/>
      <c r="GW30" s="732"/>
    </row>
    <row r="31" spans="1:205" ht="9" customHeight="1">
      <c r="B31" s="691"/>
      <c r="C31" s="691"/>
      <c r="D31" s="691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1"/>
      <c r="R31" s="691"/>
      <c r="S31" s="691"/>
      <c r="T31" s="691"/>
      <c r="U31" s="691"/>
      <c r="V31" s="691"/>
      <c r="W31" s="691"/>
      <c r="X31" s="691"/>
      <c r="Y31" s="691"/>
      <c r="Z31" s="691"/>
      <c r="AA31" s="691"/>
      <c r="AB31" s="691"/>
      <c r="AC31" s="691"/>
      <c r="AD31" s="691"/>
      <c r="AE31" s="691"/>
      <c r="AF31" s="691"/>
      <c r="AG31" s="691"/>
      <c r="AH31" s="691"/>
      <c r="AI31" s="691"/>
      <c r="AJ31" s="691"/>
      <c r="AK31" s="691"/>
      <c r="AL31" s="691"/>
      <c r="AM31" s="691"/>
      <c r="AN31" s="691"/>
      <c r="AO31" s="691"/>
      <c r="AP31" s="691"/>
      <c r="AQ31" s="691"/>
      <c r="AR31" s="691"/>
      <c r="AS31" s="691"/>
      <c r="AT31" s="691"/>
      <c r="AU31" s="691"/>
      <c r="AV31" s="691"/>
      <c r="AW31" s="691"/>
      <c r="AX31" s="691"/>
      <c r="AY31" s="691"/>
      <c r="AZ31" s="691"/>
      <c r="BA31" s="691"/>
      <c r="BB31" s="691"/>
      <c r="BC31" s="691"/>
      <c r="BD31" s="691"/>
      <c r="BE31" s="691"/>
      <c r="BF31" s="691"/>
      <c r="BG31" s="691"/>
      <c r="BH31" s="691"/>
      <c r="BI31" s="691"/>
      <c r="BJ31" s="691"/>
      <c r="BK31" s="691"/>
      <c r="BL31" s="691"/>
      <c r="BM31" s="691"/>
      <c r="BN31" s="691"/>
      <c r="BO31" s="691"/>
      <c r="BP31" s="691"/>
      <c r="BQ31" s="691"/>
      <c r="BR31" s="691"/>
      <c r="BS31" s="691"/>
      <c r="BT31" s="691"/>
      <c r="BU31" s="691"/>
      <c r="BV31" s="691"/>
      <c r="BW31" s="691"/>
      <c r="BX31" s="691"/>
      <c r="BY31" s="691"/>
      <c r="BZ31" s="691"/>
      <c r="CA31" s="691"/>
      <c r="CB31" s="691"/>
      <c r="CC31" s="691"/>
      <c r="CD31" s="691"/>
      <c r="CE31" s="691"/>
      <c r="CF31" s="691"/>
      <c r="CG31" s="691"/>
      <c r="CH31" s="691"/>
      <c r="CI31" s="691"/>
      <c r="CJ31" s="691"/>
      <c r="CK31" s="691"/>
      <c r="CL31" s="691"/>
      <c r="CM31" s="691"/>
      <c r="CN31" s="691"/>
      <c r="CO31" s="691"/>
      <c r="CP31" s="691"/>
      <c r="CQ31" s="691"/>
      <c r="CR31" s="691"/>
      <c r="CS31" s="691"/>
      <c r="CT31" s="691"/>
      <c r="CU31" s="691"/>
      <c r="CV31" s="691"/>
      <c r="CW31" s="691"/>
      <c r="CX31" s="691"/>
      <c r="CY31" s="691"/>
      <c r="CZ31" s="691"/>
      <c r="DA31" s="691"/>
      <c r="DB31" s="691"/>
      <c r="DC31" s="691"/>
      <c r="DD31" s="691"/>
      <c r="DE31" s="691"/>
      <c r="DF31" s="691"/>
      <c r="DG31" s="691"/>
      <c r="DH31" s="691"/>
      <c r="DI31" s="691"/>
      <c r="DJ31" s="691"/>
      <c r="DK31" s="691"/>
      <c r="DL31" s="691"/>
      <c r="DM31" s="691"/>
      <c r="DN31" s="691"/>
      <c r="DO31" s="691"/>
      <c r="DP31" s="691"/>
      <c r="DQ31" s="691"/>
      <c r="DR31" s="691"/>
      <c r="DS31" s="691"/>
      <c r="DT31" s="691"/>
      <c r="DU31" s="691"/>
      <c r="DV31" s="691"/>
      <c r="DW31" s="691"/>
      <c r="DX31" s="691"/>
      <c r="DY31" s="691"/>
      <c r="DZ31" s="691"/>
      <c r="EA31" s="691"/>
      <c r="EB31" s="691"/>
      <c r="EC31" s="691"/>
      <c r="ED31" s="691"/>
      <c r="EE31" s="691"/>
      <c r="EF31" s="691"/>
      <c r="EG31" s="691"/>
      <c r="EH31" s="691"/>
      <c r="EI31" s="691"/>
      <c r="EJ31" s="691"/>
      <c r="EK31" s="691"/>
      <c r="EL31" s="691"/>
      <c r="EM31" s="691"/>
      <c r="EN31" s="691"/>
      <c r="EO31" s="691"/>
      <c r="EP31" s="691"/>
      <c r="EQ31" s="691"/>
      <c r="ER31" s="691"/>
      <c r="ES31" s="691"/>
      <c r="ET31" s="691"/>
      <c r="EU31" s="691"/>
      <c r="EV31" s="691"/>
      <c r="EW31" s="691"/>
      <c r="EX31" s="691"/>
      <c r="EY31" s="691"/>
      <c r="EZ31" s="691"/>
      <c r="FA31" s="691"/>
      <c r="FB31" s="691"/>
      <c r="FC31" s="691"/>
      <c r="FD31" s="691"/>
      <c r="FE31" s="691"/>
      <c r="FF31" s="691"/>
      <c r="FG31" s="691"/>
      <c r="FH31" s="691"/>
      <c r="FI31" s="691"/>
      <c r="FJ31" s="691"/>
      <c r="FK31" s="691"/>
      <c r="FL31" s="691"/>
      <c r="FM31" s="691"/>
      <c r="FN31" s="691"/>
      <c r="FO31" s="691"/>
      <c r="FP31" s="691"/>
      <c r="FQ31" s="691"/>
      <c r="FR31" s="691"/>
      <c r="FS31" s="691"/>
      <c r="FT31" s="691"/>
      <c r="FU31" s="691"/>
      <c r="FV31" s="691"/>
      <c r="FW31" s="691"/>
      <c r="FX31" s="691"/>
      <c r="FY31" s="691"/>
      <c r="FZ31" s="691"/>
      <c r="GA31" s="691"/>
      <c r="GB31" s="691"/>
      <c r="GC31" s="691"/>
      <c r="GD31" s="691"/>
      <c r="GE31" s="691"/>
      <c r="GF31" s="691"/>
      <c r="GG31" s="691"/>
      <c r="GH31" s="691"/>
      <c r="GI31" s="691"/>
      <c r="GJ31" s="691"/>
      <c r="GK31" s="691"/>
      <c r="GL31" s="691"/>
      <c r="GM31" s="691"/>
      <c r="GN31" s="691"/>
      <c r="GO31" s="691"/>
      <c r="GP31" s="691"/>
      <c r="GQ31" s="691"/>
      <c r="GR31" s="691"/>
      <c r="GS31" s="691"/>
      <c r="GT31" s="691"/>
      <c r="GU31" s="691"/>
    </row>
    <row r="32" spans="1:205" ht="3.75" customHeight="1">
      <c r="B32" s="691"/>
      <c r="C32" s="691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691"/>
      <c r="AJ32" s="691"/>
      <c r="AK32" s="691"/>
      <c r="AL32" s="691"/>
      <c r="AM32" s="691"/>
      <c r="AN32" s="691"/>
      <c r="AO32" s="691"/>
      <c r="AP32" s="691"/>
      <c r="AQ32" s="691"/>
      <c r="AR32" s="691"/>
      <c r="AS32" s="691"/>
      <c r="AT32" s="691"/>
      <c r="AU32" s="691"/>
      <c r="AV32" s="691"/>
      <c r="AW32" s="691"/>
      <c r="AX32" s="691"/>
      <c r="AY32" s="691"/>
      <c r="AZ32" s="691"/>
      <c r="BA32" s="691"/>
      <c r="BB32" s="691"/>
      <c r="BC32" s="691"/>
      <c r="BD32" s="691"/>
      <c r="BE32" s="691"/>
      <c r="BF32" s="691"/>
      <c r="BG32" s="691"/>
      <c r="BH32" s="691"/>
      <c r="BI32" s="691"/>
      <c r="BJ32" s="691"/>
      <c r="BK32" s="691"/>
      <c r="BL32" s="691"/>
      <c r="BM32" s="691"/>
      <c r="BN32" s="691"/>
      <c r="BO32" s="691"/>
      <c r="BP32" s="691"/>
      <c r="BQ32" s="691"/>
      <c r="BR32" s="691"/>
      <c r="BS32" s="691"/>
      <c r="BT32" s="691"/>
      <c r="BU32" s="691"/>
      <c r="BV32" s="691"/>
      <c r="BW32" s="691"/>
      <c r="BX32" s="691"/>
      <c r="BY32" s="691"/>
      <c r="BZ32" s="691"/>
      <c r="CA32" s="691"/>
      <c r="CB32" s="691"/>
      <c r="CC32" s="691"/>
      <c r="CD32" s="691"/>
      <c r="CE32" s="691"/>
      <c r="CF32" s="691"/>
      <c r="CG32" s="691"/>
      <c r="CH32" s="691"/>
      <c r="CI32" s="691"/>
      <c r="CJ32" s="691"/>
      <c r="CK32" s="691"/>
      <c r="CL32" s="691"/>
      <c r="CM32" s="691"/>
      <c r="CN32" s="691"/>
      <c r="CO32" s="691"/>
      <c r="CP32" s="691"/>
      <c r="CQ32" s="691"/>
      <c r="CR32" s="691"/>
      <c r="CS32" s="691"/>
      <c r="CT32" s="691"/>
      <c r="CU32" s="691"/>
      <c r="CV32" s="691"/>
      <c r="CW32" s="691"/>
      <c r="CX32" s="691"/>
      <c r="CY32" s="691"/>
      <c r="CZ32" s="691"/>
      <c r="DA32" s="691"/>
      <c r="DB32" s="691"/>
      <c r="DC32" s="691"/>
      <c r="DD32" s="691"/>
      <c r="DE32" s="691"/>
      <c r="DF32" s="691"/>
      <c r="DG32" s="691"/>
      <c r="DH32" s="691"/>
      <c r="DI32" s="691"/>
      <c r="DJ32" s="691"/>
      <c r="DK32" s="691"/>
      <c r="DL32" s="691"/>
      <c r="DM32" s="691"/>
      <c r="DN32" s="691"/>
      <c r="DO32" s="691"/>
      <c r="DP32" s="691"/>
      <c r="DQ32" s="691"/>
      <c r="DR32" s="691"/>
      <c r="DS32" s="691"/>
      <c r="DT32" s="691"/>
      <c r="DU32" s="691"/>
      <c r="DV32" s="691"/>
      <c r="DW32" s="691"/>
      <c r="DX32" s="691"/>
      <c r="DY32" s="691"/>
      <c r="DZ32" s="691"/>
      <c r="EA32" s="691"/>
      <c r="EB32" s="691"/>
      <c r="EC32" s="691"/>
      <c r="ED32" s="691"/>
      <c r="EE32" s="691"/>
      <c r="EF32" s="691"/>
      <c r="EG32" s="691"/>
      <c r="EH32" s="691"/>
      <c r="EI32" s="691"/>
      <c r="EJ32" s="691"/>
      <c r="EK32" s="691"/>
      <c r="EL32" s="691"/>
      <c r="EM32" s="691"/>
      <c r="EN32" s="691"/>
      <c r="EO32" s="691"/>
      <c r="EP32" s="691"/>
      <c r="EQ32" s="691"/>
      <c r="ER32" s="691"/>
      <c r="ES32" s="691"/>
      <c r="ET32" s="691"/>
      <c r="EU32" s="691"/>
      <c r="EV32" s="691"/>
      <c r="EW32" s="691"/>
      <c r="EX32" s="691"/>
      <c r="EY32" s="691"/>
      <c r="EZ32" s="691"/>
      <c r="FA32" s="691"/>
      <c r="FB32" s="691"/>
      <c r="FC32" s="691"/>
      <c r="FD32" s="691"/>
      <c r="FE32" s="691"/>
      <c r="FF32" s="691"/>
      <c r="FG32" s="691"/>
      <c r="FH32" s="691"/>
      <c r="FI32" s="691"/>
      <c r="FJ32" s="691"/>
      <c r="FK32" s="691"/>
      <c r="FL32" s="691"/>
      <c r="FM32" s="691"/>
      <c r="FN32" s="691"/>
      <c r="FO32" s="691"/>
      <c r="FP32" s="691"/>
      <c r="FQ32" s="691"/>
      <c r="FR32" s="691"/>
      <c r="FS32" s="691"/>
      <c r="FT32" s="691"/>
      <c r="FU32" s="691"/>
      <c r="FV32" s="691"/>
      <c r="FW32" s="691"/>
      <c r="FX32" s="691"/>
      <c r="FY32" s="691"/>
      <c r="FZ32" s="691"/>
      <c r="GA32" s="691"/>
      <c r="GB32" s="691"/>
      <c r="GC32" s="691"/>
      <c r="GD32" s="691"/>
      <c r="GE32" s="691"/>
      <c r="GF32" s="691"/>
      <c r="GG32" s="691"/>
      <c r="GH32" s="691"/>
      <c r="GI32" s="691"/>
      <c r="GJ32" s="691"/>
      <c r="GK32" s="691"/>
      <c r="GL32" s="691"/>
      <c r="GM32" s="691"/>
      <c r="GN32" s="691"/>
      <c r="GO32" s="691"/>
      <c r="GP32" s="691"/>
      <c r="GQ32" s="691"/>
      <c r="GR32" s="691"/>
      <c r="GS32" s="691"/>
      <c r="GT32" s="691"/>
      <c r="GU32" s="691"/>
    </row>
  </sheetData>
  <mergeCells count="607">
    <mergeCell ref="DF29:DK29"/>
    <mergeCell ref="DL29:DQ29"/>
    <mergeCell ref="DR29:DV29"/>
    <mergeCell ref="DW29:EB29"/>
    <mergeCell ref="GS28:GW28"/>
    <mergeCell ref="FL28:FQ28"/>
    <mergeCell ref="FR28:FV28"/>
    <mergeCell ref="FW28:GB28"/>
    <mergeCell ref="GS29:GW29"/>
    <mergeCell ref="FL29:FQ29"/>
    <mergeCell ref="FR29:FV29"/>
    <mergeCell ref="FW29:GB29"/>
    <mergeCell ref="GC29:GG29"/>
    <mergeCell ref="GC28:GG28"/>
    <mergeCell ref="GH28:GM28"/>
    <mergeCell ref="GN28:GR28"/>
    <mergeCell ref="GH29:GM29"/>
    <mergeCell ref="GN29:GR29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DL28:DQ28"/>
    <mergeCell ref="DR28:DV28"/>
    <mergeCell ref="DW28:EB28"/>
    <mergeCell ref="EC28:EG28"/>
    <mergeCell ref="EH28:EM28"/>
    <mergeCell ref="EC29:EG29"/>
    <mergeCell ref="EH29:EM29"/>
    <mergeCell ref="EP29:EU29"/>
    <mergeCell ref="EV29:EZ29"/>
    <mergeCell ref="FA29:FF29"/>
    <mergeCell ref="DF28:DK28"/>
    <mergeCell ref="FG29:FK29"/>
    <mergeCell ref="EP28:EU28"/>
    <mergeCell ref="CU29:CZ29"/>
    <mergeCell ref="DA29:DE29"/>
    <mergeCell ref="GH27:GM27"/>
    <mergeCell ref="GN27:GR27"/>
    <mergeCell ref="EC27:EG27"/>
    <mergeCell ref="EH27:EM27"/>
    <mergeCell ref="EP27:EU27"/>
    <mergeCell ref="EV27:EZ27"/>
    <mergeCell ref="FA27:FF27"/>
    <mergeCell ref="FG27:FK27"/>
    <mergeCell ref="GC27:GG27"/>
    <mergeCell ref="DA27:DE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GH26:GM26"/>
    <mergeCell ref="GN26:GR26"/>
    <mergeCell ref="GS26:GW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FL26:FQ26"/>
    <mergeCell ref="FR26:FV26"/>
    <mergeCell ref="FW26:GB26"/>
    <mergeCell ref="DL26:DQ26"/>
    <mergeCell ref="DR26:DV26"/>
    <mergeCell ref="DW26:EB26"/>
    <mergeCell ref="EC26:EG26"/>
    <mergeCell ref="GS27:GW27"/>
    <mergeCell ref="FL27:FQ27"/>
    <mergeCell ref="FR27:FV27"/>
    <mergeCell ref="FW27:GB27"/>
    <mergeCell ref="CU27:CZ27"/>
    <mergeCell ref="EV25:EZ25"/>
    <mergeCell ref="FA25:FF25"/>
    <mergeCell ref="FG25:FK25"/>
    <mergeCell ref="DF27:DK27"/>
    <mergeCell ref="DL27:DQ27"/>
    <mergeCell ref="DR27:DV27"/>
    <mergeCell ref="DW27:EB27"/>
    <mergeCell ref="GC26:GG26"/>
    <mergeCell ref="DW25:EB25"/>
    <mergeCell ref="GC24:GG24"/>
    <mergeCell ref="GH24:GM24"/>
    <mergeCell ref="GN24:GR24"/>
    <mergeCell ref="EH26:EM26"/>
    <mergeCell ref="EP26:EU26"/>
    <mergeCell ref="GS25:GW25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FL25:FQ25"/>
    <mergeCell ref="FR25:FV25"/>
    <mergeCell ref="FW25:GB25"/>
    <mergeCell ref="GC25:GG25"/>
    <mergeCell ref="GH25:GM25"/>
    <mergeCell ref="GN25:GR25"/>
    <mergeCell ref="EC25:EG25"/>
    <mergeCell ref="EH25:EM25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CU25:CZ25"/>
    <mergeCell ref="DA25:DE25"/>
    <mergeCell ref="DF25:DK25"/>
    <mergeCell ref="DL25:DQ25"/>
    <mergeCell ref="DR25:DV25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EP25:EU25"/>
    <mergeCell ref="FL24:FQ24"/>
    <mergeCell ref="FR24:FV24"/>
    <mergeCell ref="FW24:GB24"/>
    <mergeCell ref="DL24:DQ24"/>
    <mergeCell ref="DR24:DV24"/>
    <mergeCell ref="DW24:EB24"/>
    <mergeCell ref="EC24:EG24"/>
    <mergeCell ref="EH24:EM24"/>
    <mergeCell ref="EP24:EU24"/>
    <mergeCell ref="GH23:GM23"/>
    <mergeCell ref="GN23:GR23"/>
    <mergeCell ref="EC23:EG23"/>
    <mergeCell ref="EH23:EM23"/>
    <mergeCell ref="EP23:EU23"/>
    <mergeCell ref="EV23:EZ23"/>
    <mergeCell ref="FA23:FF23"/>
    <mergeCell ref="FG23:FK23"/>
    <mergeCell ref="CU23:CZ23"/>
    <mergeCell ref="DA23:DE23"/>
    <mergeCell ref="GH22:GM22"/>
    <mergeCell ref="GN22:GR22"/>
    <mergeCell ref="GS22:GW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FL22:FQ22"/>
    <mergeCell ref="FR22:FV22"/>
    <mergeCell ref="FW22:GB22"/>
    <mergeCell ref="DL22:DQ22"/>
    <mergeCell ref="DR22:DV22"/>
    <mergeCell ref="DW22:EB22"/>
    <mergeCell ref="EC22:EG22"/>
    <mergeCell ref="GS23:GW23"/>
    <mergeCell ref="FL23:FQ23"/>
    <mergeCell ref="FR23:FV23"/>
    <mergeCell ref="FW23:GB23"/>
    <mergeCell ref="GC23:GG23"/>
    <mergeCell ref="EV21:EZ21"/>
    <mergeCell ref="FA21:FF21"/>
    <mergeCell ref="FG21:FK21"/>
    <mergeCell ref="DF23:DK23"/>
    <mergeCell ref="DL23:DQ23"/>
    <mergeCell ref="DR23:DV23"/>
    <mergeCell ref="DW23:EB23"/>
    <mergeCell ref="GC22:GG22"/>
    <mergeCell ref="DW21:EB21"/>
    <mergeCell ref="GC20:GG20"/>
    <mergeCell ref="GH20:GM20"/>
    <mergeCell ref="GN20:GR20"/>
    <mergeCell ref="EH22:EM22"/>
    <mergeCell ref="EP22:EU22"/>
    <mergeCell ref="GS21:GW21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FL21:FQ21"/>
    <mergeCell ref="FR21:FV21"/>
    <mergeCell ref="FW21:GB21"/>
    <mergeCell ref="GC21:GG21"/>
    <mergeCell ref="GH21:GM21"/>
    <mergeCell ref="GN21:GR21"/>
    <mergeCell ref="EC21:EG21"/>
    <mergeCell ref="EH21:EM21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CU21:CZ21"/>
    <mergeCell ref="DA21:DE21"/>
    <mergeCell ref="DF21:DK21"/>
    <mergeCell ref="DL21:DQ21"/>
    <mergeCell ref="DR21:DV21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EP21:EU21"/>
    <mergeCell ref="FL20:FQ20"/>
    <mergeCell ref="FR20:FV20"/>
    <mergeCell ref="FW20:GB20"/>
    <mergeCell ref="DL20:DQ20"/>
    <mergeCell ref="DR20:DV20"/>
    <mergeCell ref="DW20:EB20"/>
    <mergeCell ref="EC20:EG20"/>
    <mergeCell ref="EH20:EM20"/>
    <mergeCell ref="EP20:EU20"/>
    <mergeCell ref="GH19:GM19"/>
    <mergeCell ref="GN19:GR19"/>
    <mergeCell ref="EC19:EG19"/>
    <mergeCell ref="EH19:EM19"/>
    <mergeCell ref="EP19:EU19"/>
    <mergeCell ref="EV19:EZ19"/>
    <mergeCell ref="FA19:FF19"/>
    <mergeCell ref="FG19:FK19"/>
    <mergeCell ref="CU19:CZ19"/>
    <mergeCell ref="DA19:DE19"/>
    <mergeCell ref="GH18:GM18"/>
    <mergeCell ref="GN18:GR18"/>
    <mergeCell ref="GS18:GW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FL18:FQ18"/>
    <mergeCell ref="FR18:FV18"/>
    <mergeCell ref="FW18:GB18"/>
    <mergeCell ref="DL18:DQ18"/>
    <mergeCell ref="DR18:DV18"/>
    <mergeCell ref="DW18:EB18"/>
    <mergeCell ref="EC18:EG18"/>
    <mergeCell ref="GS19:GW19"/>
    <mergeCell ref="FL19:FQ19"/>
    <mergeCell ref="FR19:FV19"/>
    <mergeCell ref="FW19:GB19"/>
    <mergeCell ref="GC19:GG19"/>
    <mergeCell ref="EV17:EZ17"/>
    <mergeCell ref="FA17:FF17"/>
    <mergeCell ref="FG17:FK17"/>
    <mergeCell ref="DF19:DK19"/>
    <mergeCell ref="DL19:DQ19"/>
    <mergeCell ref="DR19:DV19"/>
    <mergeCell ref="DW19:EB19"/>
    <mergeCell ref="GC18:GG18"/>
    <mergeCell ref="DW17:EB17"/>
    <mergeCell ref="GC16:GG16"/>
    <mergeCell ref="GH16:GM16"/>
    <mergeCell ref="GN16:GR16"/>
    <mergeCell ref="EH18:EM18"/>
    <mergeCell ref="EP18:EU18"/>
    <mergeCell ref="GS17:GW17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FL17:FQ17"/>
    <mergeCell ref="FR17:FV17"/>
    <mergeCell ref="FW17:GB17"/>
    <mergeCell ref="GC17:GG17"/>
    <mergeCell ref="GH17:GM17"/>
    <mergeCell ref="GN17:GR17"/>
    <mergeCell ref="EC17:EG17"/>
    <mergeCell ref="EH17:EM17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CU17:CZ17"/>
    <mergeCell ref="DA17:DE17"/>
    <mergeCell ref="DF17:DK17"/>
    <mergeCell ref="DL17:DQ17"/>
    <mergeCell ref="DR17:DV17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EP17:EU17"/>
    <mergeCell ref="FL16:FQ16"/>
    <mergeCell ref="FR16:FV16"/>
    <mergeCell ref="FW16:GB16"/>
    <mergeCell ref="DL16:DQ16"/>
    <mergeCell ref="DR16:DV16"/>
    <mergeCell ref="DW16:EB16"/>
    <mergeCell ref="EC16:EG16"/>
    <mergeCell ref="EH16:EM16"/>
    <mergeCell ref="EP16:EU16"/>
    <mergeCell ref="GH15:GM15"/>
    <mergeCell ref="GN15:GR15"/>
    <mergeCell ref="EC15:EG15"/>
    <mergeCell ref="EH15:EM15"/>
    <mergeCell ref="EP15:EU15"/>
    <mergeCell ref="EV15:EZ15"/>
    <mergeCell ref="FA15:FF15"/>
    <mergeCell ref="FG15:FK15"/>
    <mergeCell ref="CU15:CZ15"/>
    <mergeCell ref="DA15:DE15"/>
    <mergeCell ref="GH14:GM14"/>
    <mergeCell ref="GN14:GR14"/>
    <mergeCell ref="GS14:GW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FL14:FQ14"/>
    <mergeCell ref="FR14:FV14"/>
    <mergeCell ref="FW14:GB14"/>
    <mergeCell ref="DL14:DQ14"/>
    <mergeCell ref="DR14:DV14"/>
    <mergeCell ref="DW14:EB14"/>
    <mergeCell ref="EC14:EG14"/>
    <mergeCell ref="GS15:GW15"/>
    <mergeCell ref="FL15:FQ15"/>
    <mergeCell ref="FR15:FV15"/>
    <mergeCell ref="FW15:GB15"/>
    <mergeCell ref="GC15:GG15"/>
    <mergeCell ref="EV13:EZ13"/>
    <mergeCell ref="FA13:FF13"/>
    <mergeCell ref="FG13:FK13"/>
    <mergeCell ref="DF15:DK15"/>
    <mergeCell ref="DL15:DQ15"/>
    <mergeCell ref="DR15:DV15"/>
    <mergeCell ref="DW15:EB15"/>
    <mergeCell ref="GC14:GG14"/>
    <mergeCell ref="DW13:EB13"/>
    <mergeCell ref="GC12:GG12"/>
    <mergeCell ref="GH12:GM12"/>
    <mergeCell ref="GN12:GR12"/>
    <mergeCell ref="EH14:EM14"/>
    <mergeCell ref="EP14:EU14"/>
    <mergeCell ref="GS13:GW13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FL13:FQ13"/>
    <mergeCell ref="FR13:FV13"/>
    <mergeCell ref="FW13:GB13"/>
    <mergeCell ref="GC13:GG13"/>
    <mergeCell ref="GH13:GM13"/>
    <mergeCell ref="GN13:GR13"/>
    <mergeCell ref="EC13:EG13"/>
    <mergeCell ref="EH13:EM13"/>
    <mergeCell ref="GS12:GW12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CU13:CZ13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EP13:EU13"/>
    <mergeCell ref="FL12:FQ12"/>
    <mergeCell ref="FR12:FV12"/>
    <mergeCell ref="FW12:GB12"/>
    <mergeCell ref="DL12:DQ12"/>
    <mergeCell ref="DR12:DV12"/>
    <mergeCell ref="DW12:EB12"/>
    <mergeCell ref="EC12:EG12"/>
    <mergeCell ref="EH12:EM12"/>
    <mergeCell ref="EP12:EU12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DL10:DQ10"/>
    <mergeCell ref="DR10:DV10"/>
    <mergeCell ref="DW10:EB10"/>
    <mergeCell ref="EC10:EG10"/>
    <mergeCell ref="EC11:EG11"/>
    <mergeCell ref="EH11:EM11"/>
    <mergeCell ref="EP11:EU11"/>
    <mergeCell ref="EV11:EZ11"/>
    <mergeCell ref="FA11:FF11"/>
    <mergeCell ref="FG11:FK11"/>
    <mergeCell ref="CU11:CZ11"/>
    <mergeCell ref="DA11:DE11"/>
    <mergeCell ref="DF11:DK11"/>
    <mergeCell ref="DL11:DQ11"/>
    <mergeCell ref="DR11:DV11"/>
    <mergeCell ref="DW11:EB11"/>
    <mergeCell ref="GC10:GG10"/>
    <mergeCell ref="DW9:EB9"/>
    <mergeCell ref="GH10:GM10"/>
    <mergeCell ref="GN10:GR10"/>
    <mergeCell ref="GS10:GW10"/>
    <mergeCell ref="FL10:FQ10"/>
    <mergeCell ref="FR10:FV10"/>
    <mergeCell ref="FW10:GB10"/>
    <mergeCell ref="GS11:GW11"/>
    <mergeCell ref="FL11:FQ11"/>
    <mergeCell ref="FR11:FV11"/>
    <mergeCell ref="FW11:GB11"/>
    <mergeCell ref="GC11:GG11"/>
    <mergeCell ref="GH11:GM11"/>
    <mergeCell ref="GN11:GR11"/>
    <mergeCell ref="GC8:GG8"/>
    <mergeCell ref="GH8:GM8"/>
    <mergeCell ref="GN8:GR8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CU9:CZ9"/>
    <mergeCell ref="DA9:DE9"/>
    <mergeCell ref="DF9:DK9"/>
    <mergeCell ref="DL9:DQ9"/>
    <mergeCell ref="DR9:DV9"/>
    <mergeCell ref="EP9:EU9"/>
    <mergeCell ref="EV9:EZ9"/>
    <mergeCell ref="FA9:FF9"/>
    <mergeCell ref="FG9:FK9"/>
    <mergeCell ref="EV7:EZ7"/>
    <mergeCell ref="FA7:FF7"/>
    <mergeCell ref="FG7:FK7"/>
    <mergeCell ref="CU7:CZ7"/>
    <mergeCell ref="DA7:DE7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B7:K7"/>
    <mergeCell ref="L7:BV7"/>
    <mergeCell ref="BW7:CD7"/>
    <mergeCell ref="CE7:CI7"/>
    <mergeCell ref="CJ7:CO7"/>
    <mergeCell ref="CP7:CT7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H4:EM4"/>
    <mergeCell ref="EN4:ER4"/>
    <mergeCell ref="CC4:CG4"/>
    <mergeCell ref="CH4:CM4"/>
    <mergeCell ref="CN4:CR4"/>
    <mergeCell ref="CS4:CX4"/>
    <mergeCell ref="CY4:DC4"/>
    <mergeCell ref="DD4:DI4"/>
    <mergeCell ref="DF7:DK7"/>
    <mergeCell ref="DL7:DQ7"/>
    <mergeCell ref="DR7:DV7"/>
    <mergeCell ref="DW7:EB7"/>
    <mergeCell ref="EP7:EU7"/>
    <mergeCell ref="J2:AJ2"/>
    <mergeCell ref="BA4:BF4"/>
    <mergeCell ref="BG4:BK4"/>
    <mergeCell ref="BL4:BQ4"/>
    <mergeCell ref="BR4:BV4"/>
    <mergeCell ref="BW4:CB4"/>
    <mergeCell ref="B5:K6"/>
    <mergeCell ref="L5:BV6"/>
    <mergeCell ref="BW5:CD6"/>
    <mergeCell ref="BO2:CA2"/>
    <mergeCell ref="CB2:EG2"/>
    <mergeCell ref="CE5:GW5"/>
    <mergeCell ref="CE6:EM6"/>
    <mergeCell ref="EN6:GW6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</mergeCells>
  <pageMargins left="0.7" right="0.7" top="0.78740157499999996" bottom="0.78740157499999996" header="0.3" footer="0.3"/>
  <pageSetup paperSize="9" scale="99" orientation="portrait" r:id="rId1"/>
  <rowBreaks count="1" manualBreakCount="1">
    <brk id="30" max="204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W32"/>
  <sheetViews>
    <sheetView showGridLines="0" showZeros="0" topLeftCell="A2" zoomScaleNormal="100" zoomScaleSheetLayoutView="145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482" t="s">
        <v>3608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70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BO2" s="1459" t="s">
        <v>844</v>
      </c>
      <c r="BP2" s="1460"/>
      <c r="BQ2" s="1460"/>
      <c r="BR2" s="1460"/>
      <c r="BS2" s="1460"/>
      <c r="BT2" s="1460"/>
      <c r="BU2" s="1460"/>
      <c r="BV2" s="1460"/>
      <c r="BW2" s="1460"/>
      <c r="BX2" s="1460"/>
      <c r="BY2" s="1460"/>
      <c r="BZ2" s="1460"/>
      <c r="CA2" s="1460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/>
      <c r="CO2" s="1458"/>
      <c r="CP2" s="1458"/>
      <c r="CQ2" s="1458"/>
      <c r="CR2" s="1458"/>
      <c r="CS2" s="1458"/>
      <c r="CT2" s="1458"/>
      <c r="CU2" s="1458"/>
      <c r="CV2" s="1458"/>
      <c r="CW2" s="1458"/>
      <c r="CX2" s="1458"/>
      <c r="CY2" s="1458"/>
      <c r="CZ2" s="1458"/>
      <c r="DA2" s="1458"/>
      <c r="DB2" s="1458"/>
      <c r="DC2" s="1458"/>
      <c r="DD2" s="1458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703"/>
      <c r="EH2" s="739"/>
      <c r="EI2" s="739"/>
      <c r="EJ2" s="739"/>
      <c r="EK2" s="739"/>
      <c r="EL2" s="739"/>
      <c r="EM2" s="739"/>
      <c r="EN2" s="739"/>
      <c r="EO2" s="739"/>
      <c r="EP2" s="739"/>
      <c r="EQ2" s="739"/>
      <c r="ER2" s="739"/>
      <c r="ES2" s="739"/>
      <c r="ET2" s="739"/>
      <c r="EU2" s="739"/>
      <c r="EV2" s="691"/>
      <c r="EW2" s="691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s="691" customFormat="1" ht="11.25" customHeight="1">
      <c r="B5" s="1680" t="s">
        <v>3425</v>
      </c>
      <c r="C5" s="1680"/>
      <c r="D5" s="1680"/>
      <c r="E5" s="1680"/>
      <c r="F5" s="1680"/>
      <c r="G5" s="1680"/>
      <c r="H5" s="1680"/>
      <c r="I5" s="1680"/>
      <c r="J5" s="1680"/>
      <c r="K5" s="1680"/>
      <c r="L5" s="1681" t="s">
        <v>3339</v>
      </c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81"/>
      <c r="Y5" s="1681"/>
      <c r="Z5" s="1681"/>
      <c r="AA5" s="1681"/>
      <c r="AB5" s="1681"/>
      <c r="AC5" s="1681"/>
      <c r="AD5" s="1681"/>
      <c r="AE5" s="1681"/>
      <c r="AF5" s="1681"/>
      <c r="AG5" s="1681"/>
      <c r="AH5" s="1681"/>
      <c r="AI5" s="1681"/>
      <c r="AJ5" s="1681"/>
      <c r="AK5" s="1681"/>
      <c r="AL5" s="1681"/>
      <c r="AM5" s="1681"/>
      <c r="AN5" s="1681"/>
      <c r="AO5" s="1681"/>
      <c r="AP5" s="1681"/>
      <c r="AQ5" s="1681"/>
      <c r="AR5" s="1681"/>
      <c r="AS5" s="1681"/>
      <c r="AT5" s="1681"/>
      <c r="AU5" s="1681"/>
      <c r="AV5" s="1681"/>
      <c r="AW5" s="1681"/>
      <c r="AX5" s="1681"/>
      <c r="AY5" s="1681"/>
      <c r="AZ5" s="1681"/>
      <c r="BA5" s="1681"/>
      <c r="BB5" s="1681"/>
      <c r="BC5" s="1681"/>
      <c r="BD5" s="1681"/>
      <c r="BE5" s="1681"/>
      <c r="BF5" s="1681"/>
      <c r="BG5" s="1681"/>
      <c r="BH5" s="1681"/>
      <c r="BI5" s="1681"/>
      <c r="BJ5" s="1681"/>
      <c r="BK5" s="1681"/>
      <c r="BL5" s="1681"/>
      <c r="BM5" s="1681"/>
      <c r="BN5" s="1681"/>
      <c r="BO5" s="1681"/>
      <c r="BP5" s="1681"/>
      <c r="BQ5" s="1681"/>
      <c r="BR5" s="1681"/>
      <c r="BS5" s="1681"/>
      <c r="BT5" s="1681"/>
      <c r="BU5" s="1681"/>
      <c r="BV5" s="1681"/>
      <c r="BW5" s="1682" t="s">
        <v>3426</v>
      </c>
      <c r="BX5" s="1682"/>
      <c r="BY5" s="1682"/>
      <c r="BZ5" s="1682"/>
      <c r="CA5" s="1682"/>
      <c r="CB5" s="1682"/>
      <c r="CC5" s="1682"/>
      <c r="CD5" s="1682"/>
      <c r="CE5" s="1704"/>
      <c r="CF5" s="1705"/>
      <c r="CG5" s="1705"/>
      <c r="CH5" s="1705"/>
      <c r="CI5" s="1705"/>
      <c r="CJ5" s="1705"/>
      <c r="CK5" s="1705"/>
      <c r="CL5" s="1705"/>
      <c r="CM5" s="1705"/>
      <c r="CN5" s="1705"/>
      <c r="CO5" s="1705"/>
      <c r="CP5" s="1705"/>
      <c r="CQ5" s="1705"/>
      <c r="CR5" s="1705"/>
      <c r="CS5" s="1705"/>
      <c r="CT5" s="1705"/>
      <c r="CU5" s="1705"/>
      <c r="CV5" s="1705"/>
      <c r="CW5" s="1705"/>
      <c r="CX5" s="1705"/>
      <c r="CY5" s="1705"/>
      <c r="CZ5" s="1705"/>
      <c r="DA5" s="1705"/>
      <c r="DB5" s="1705"/>
      <c r="DC5" s="1705"/>
      <c r="DD5" s="1705"/>
      <c r="DE5" s="1705"/>
      <c r="DF5" s="1705"/>
      <c r="DG5" s="1705"/>
      <c r="DH5" s="1705"/>
      <c r="DI5" s="1705"/>
      <c r="DJ5" s="1705"/>
      <c r="DK5" s="1705"/>
      <c r="DL5" s="1705"/>
      <c r="DM5" s="1705"/>
      <c r="DN5" s="1705"/>
      <c r="DO5" s="1705"/>
      <c r="DP5" s="1705"/>
      <c r="DQ5" s="1705"/>
      <c r="DR5" s="1705"/>
      <c r="DS5" s="1705"/>
      <c r="DT5" s="1705"/>
      <c r="DU5" s="1705"/>
      <c r="DV5" s="1705"/>
      <c r="DW5" s="1705"/>
      <c r="DX5" s="1705"/>
      <c r="DY5" s="1705"/>
      <c r="DZ5" s="1705"/>
      <c r="EA5" s="1705"/>
      <c r="EB5" s="1705"/>
      <c r="EC5" s="1705"/>
      <c r="ED5" s="1705"/>
      <c r="EE5" s="1705"/>
      <c r="EF5" s="1705"/>
      <c r="EG5" s="1705"/>
      <c r="EH5" s="1705"/>
      <c r="EI5" s="1705"/>
      <c r="EJ5" s="1705"/>
      <c r="EK5" s="1705"/>
      <c r="EL5" s="1705"/>
      <c r="EM5" s="1705"/>
      <c r="EN5" s="1705"/>
      <c r="EO5" s="1705"/>
      <c r="EP5" s="1705"/>
      <c r="EQ5" s="1705"/>
      <c r="ER5" s="1705"/>
      <c r="ES5" s="1705"/>
      <c r="ET5" s="1705"/>
      <c r="EU5" s="1705"/>
      <c r="EV5" s="1705"/>
      <c r="EW5" s="1705"/>
      <c r="EX5" s="1705"/>
      <c r="EY5" s="1705"/>
      <c r="EZ5" s="1705"/>
      <c r="FA5" s="1705"/>
      <c r="FB5" s="1705"/>
      <c r="FC5" s="1705"/>
      <c r="FD5" s="1705"/>
      <c r="FE5" s="1705"/>
      <c r="FF5" s="1705"/>
      <c r="FG5" s="1705"/>
      <c r="FH5" s="1705"/>
      <c r="FI5" s="1705"/>
      <c r="FJ5" s="1705"/>
      <c r="FK5" s="1705"/>
      <c r="FL5" s="1705"/>
      <c r="FM5" s="1705"/>
      <c r="FN5" s="1705"/>
      <c r="FO5" s="1705"/>
      <c r="FP5" s="1705"/>
      <c r="FQ5" s="1705"/>
      <c r="FR5" s="1705"/>
      <c r="FS5" s="1705"/>
      <c r="FT5" s="1705"/>
      <c r="FU5" s="1705"/>
      <c r="FV5" s="1705"/>
      <c r="FW5" s="1705"/>
      <c r="FX5" s="1705"/>
      <c r="FY5" s="1705"/>
      <c r="FZ5" s="1705"/>
      <c r="GA5" s="1705"/>
      <c r="GB5" s="1705"/>
      <c r="GC5" s="1705"/>
      <c r="GD5" s="1705"/>
      <c r="GE5" s="1705"/>
      <c r="GF5" s="1705"/>
      <c r="GG5" s="1705"/>
      <c r="GH5" s="1705"/>
      <c r="GI5" s="1705"/>
      <c r="GJ5" s="1705"/>
      <c r="GK5" s="1705"/>
      <c r="GL5" s="1705"/>
      <c r="GM5" s="1705"/>
      <c r="GN5" s="1705"/>
      <c r="GO5" s="1705"/>
      <c r="GP5" s="1705"/>
      <c r="GQ5" s="1705"/>
      <c r="GR5" s="1705"/>
      <c r="GS5" s="1705"/>
      <c r="GT5" s="1705"/>
      <c r="GU5" s="1705"/>
      <c r="GV5" s="1705"/>
      <c r="GW5" s="1706"/>
    </row>
    <row r="6" spans="2:205" ht="25.5" customHeight="1"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1"/>
      <c r="M6" s="1681"/>
      <c r="N6" s="1681"/>
      <c r="O6" s="1681"/>
      <c r="P6" s="1681"/>
      <c r="Q6" s="1681"/>
      <c r="R6" s="1681"/>
      <c r="S6" s="1681"/>
      <c r="T6" s="1681"/>
      <c r="U6" s="1681"/>
      <c r="V6" s="1681"/>
      <c r="W6" s="1681"/>
      <c r="X6" s="1681"/>
      <c r="Y6" s="1681"/>
      <c r="Z6" s="1681"/>
      <c r="AA6" s="1681"/>
      <c r="AB6" s="1681"/>
      <c r="AC6" s="1681"/>
      <c r="AD6" s="1681"/>
      <c r="AE6" s="1681"/>
      <c r="AF6" s="1681"/>
      <c r="AG6" s="1681"/>
      <c r="AH6" s="1681"/>
      <c r="AI6" s="1681"/>
      <c r="AJ6" s="1681"/>
      <c r="AK6" s="1681"/>
      <c r="AL6" s="1681"/>
      <c r="AM6" s="1681"/>
      <c r="AN6" s="1681"/>
      <c r="AO6" s="1681"/>
      <c r="AP6" s="1681"/>
      <c r="AQ6" s="1681"/>
      <c r="AR6" s="1681"/>
      <c r="AS6" s="1681"/>
      <c r="AT6" s="1681"/>
      <c r="AU6" s="1681"/>
      <c r="AV6" s="1681"/>
      <c r="AW6" s="1681"/>
      <c r="AX6" s="1681"/>
      <c r="AY6" s="1681"/>
      <c r="AZ6" s="1681"/>
      <c r="BA6" s="1681"/>
      <c r="BB6" s="1681"/>
      <c r="BC6" s="1681"/>
      <c r="BD6" s="1681"/>
      <c r="BE6" s="1681"/>
      <c r="BF6" s="1681"/>
      <c r="BG6" s="1681"/>
      <c r="BH6" s="1681"/>
      <c r="BI6" s="1681"/>
      <c r="BJ6" s="1681"/>
      <c r="BK6" s="1681"/>
      <c r="BL6" s="1681"/>
      <c r="BM6" s="1681"/>
      <c r="BN6" s="1681"/>
      <c r="BO6" s="1681"/>
      <c r="BP6" s="1681"/>
      <c r="BQ6" s="1681"/>
      <c r="BR6" s="1681"/>
      <c r="BS6" s="1681"/>
      <c r="BT6" s="1681"/>
      <c r="BU6" s="1681"/>
      <c r="BV6" s="1681"/>
      <c r="BW6" s="1682"/>
      <c r="BX6" s="1682"/>
      <c r="BY6" s="1682"/>
      <c r="BZ6" s="1682"/>
      <c r="CA6" s="1682"/>
      <c r="CB6" s="1682"/>
      <c r="CC6" s="1682"/>
      <c r="CD6" s="1682"/>
      <c r="CE6" s="1696" t="s">
        <v>3522</v>
      </c>
      <c r="CF6" s="1672"/>
      <c r="CG6" s="1672"/>
      <c r="CH6" s="1672"/>
      <c r="CI6" s="1672"/>
      <c r="CJ6" s="1672"/>
      <c r="CK6" s="1672"/>
      <c r="CL6" s="1672"/>
      <c r="CM6" s="1672"/>
      <c r="CN6" s="1672"/>
      <c r="CO6" s="1672"/>
      <c r="CP6" s="1672"/>
      <c r="CQ6" s="1672"/>
      <c r="CR6" s="1672"/>
      <c r="CS6" s="1672"/>
      <c r="CT6" s="1672"/>
      <c r="CU6" s="1672"/>
      <c r="CV6" s="1672"/>
      <c r="CW6" s="1672"/>
      <c r="CX6" s="1672"/>
      <c r="CY6" s="1672"/>
      <c r="CZ6" s="1672"/>
      <c r="DA6" s="1672"/>
      <c r="DB6" s="1672"/>
      <c r="DC6" s="1672"/>
      <c r="DD6" s="1672"/>
      <c r="DE6" s="1672"/>
      <c r="DF6" s="1672"/>
      <c r="DG6" s="1672"/>
      <c r="DH6" s="1672"/>
      <c r="DI6" s="1672"/>
      <c r="DJ6" s="1672"/>
      <c r="DK6" s="1672"/>
      <c r="DL6" s="1672"/>
      <c r="DM6" s="1672"/>
      <c r="DN6" s="1672"/>
      <c r="DO6" s="1672"/>
      <c r="DP6" s="1672"/>
      <c r="DQ6" s="1672"/>
      <c r="DR6" s="1672"/>
      <c r="DS6" s="1672"/>
      <c r="DT6" s="1672"/>
      <c r="DU6" s="1672"/>
      <c r="DV6" s="1672"/>
      <c r="DW6" s="1672"/>
      <c r="DX6" s="1672"/>
      <c r="DY6" s="1672"/>
      <c r="DZ6" s="1672"/>
      <c r="EA6" s="1672"/>
      <c r="EB6" s="1672"/>
      <c r="EC6" s="1672"/>
      <c r="ED6" s="1672"/>
      <c r="EE6" s="1672"/>
      <c r="EF6" s="1672"/>
      <c r="EG6" s="1672"/>
      <c r="EH6" s="1672"/>
      <c r="EI6" s="1672"/>
      <c r="EJ6" s="1672"/>
      <c r="EK6" s="1672"/>
      <c r="EL6" s="1672"/>
      <c r="EM6" s="1673"/>
      <c r="EN6" s="1674" t="s">
        <v>3523</v>
      </c>
      <c r="EO6" s="1675"/>
      <c r="EP6" s="1675"/>
      <c r="EQ6" s="1675"/>
      <c r="ER6" s="1675"/>
      <c r="ES6" s="1675"/>
      <c r="ET6" s="1675"/>
      <c r="EU6" s="1675"/>
      <c r="EV6" s="1675"/>
      <c r="EW6" s="1675"/>
      <c r="EX6" s="1675"/>
      <c r="EY6" s="1675"/>
      <c r="EZ6" s="1675"/>
      <c r="FA6" s="1675"/>
      <c r="FB6" s="1675"/>
      <c r="FC6" s="1675"/>
      <c r="FD6" s="1675"/>
      <c r="FE6" s="1675"/>
      <c r="FF6" s="1675"/>
      <c r="FG6" s="1675"/>
      <c r="FH6" s="1675"/>
      <c r="FI6" s="1675"/>
      <c r="FJ6" s="1675"/>
      <c r="FK6" s="1675"/>
      <c r="FL6" s="1675"/>
      <c r="FM6" s="1675"/>
      <c r="FN6" s="1675"/>
      <c r="FO6" s="1675"/>
      <c r="FP6" s="1675"/>
      <c r="FQ6" s="1675"/>
      <c r="FR6" s="1675"/>
      <c r="FS6" s="1675"/>
      <c r="FT6" s="1675"/>
      <c r="FU6" s="1675"/>
      <c r="FV6" s="1675"/>
      <c r="FW6" s="1675"/>
      <c r="FX6" s="1675"/>
      <c r="FY6" s="1675"/>
      <c r="FZ6" s="1675"/>
      <c r="GA6" s="1675"/>
      <c r="GB6" s="1675"/>
      <c r="GC6" s="1675"/>
      <c r="GD6" s="1675"/>
      <c r="GE6" s="1675"/>
      <c r="GF6" s="1675"/>
      <c r="GG6" s="1675"/>
      <c r="GH6" s="1675"/>
      <c r="GI6" s="1675"/>
      <c r="GJ6" s="1675"/>
      <c r="GK6" s="1675"/>
      <c r="GL6" s="1675"/>
      <c r="GM6" s="1675"/>
      <c r="GN6" s="1675"/>
      <c r="GO6" s="1675"/>
      <c r="GP6" s="1675"/>
      <c r="GQ6" s="1675"/>
      <c r="GR6" s="1675"/>
      <c r="GS6" s="1675"/>
      <c r="GT6" s="1675"/>
      <c r="GU6" s="1675"/>
      <c r="GV6" s="1675"/>
      <c r="GW6" s="1676"/>
    </row>
    <row r="7" spans="2:205" s="691" customFormat="1" ht="24" customHeight="1">
      <c r="B7" s="1677"/>
      <c r="C7" s="1678"/>
      <c r="D7" s="1678"/>
      <c r="E7" s="1678"/>
      <c r="F7" s="1678"/>
      <c r="G7" s="1678"/>
      <c r="H7" s="1678"/>
      <c r="I7" s="1678"/>
      <c r="J7" s="1678"/>
      <c r="K7" s="1679"/>
      <c r="L7" s="1662" t="s">
        <v>3548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580" t="s">
        <v>134</v>
      </c>
      <c r="BX7" s="1581"/>
      <c r="BY7" s="1581"/>
      <c r="BZ7" s="1581"/>
      <c r="CA7" s="1581"/>
      <c r="CB7" s="1581"/>
      <c r="CC7" s="1581"/>
      <c r="CD7" s="1582"/>
      <c r="CE7" s="1509" t="str">
        <f>MID(SUVAHAMUJ!Q25,1,1)</f>
        <v xml:space="preserve"> </v>
      </c>
      <c r="CF7" s="1509"/>
      <c r="CG7" s="1509"/>
      <c r="CH7" s="1509"/>
      <c r="CI7" s="1509"/>
      <c r="CJ7" s="1509" t="str">
        <f>MID(SUVAHAMUJ!Q25,2,1)</f>
        <v xml:space="preserve"> </v>
      </c>
      <c r="CK7" s="1509"/>
      <c r="CL7" s="1509"/>
      <c r="CM7" s="1509"/>
      <c r="CN7" s="1509"/>
      <c r="CO7" s="1509"/>
      <c r="CP7" s="1509" t="str">
        <f>MID(SUVAHAMUJ!Q25,3,1)</f>
        <v xml:space="preserve"> </v>
      </c>
      <c r="CQ7" s="1509"/>
      <c r="CR7" s="1509"/>
      <c r="CS7" s="1509"/>
      <c r="CT7" s="1509"/>
      <c r="CU7" s="1509" t="str">
        <f>MID(SUVAHAMUJ!Q25,4,1)</f>
        <v xml:space="preserve"> </v>
      </c>
      <c r="CV7" s="1509"/>
      <c r="CW7" s="1509"/>
      <c r="CX7" s="1509"/>
      <c r="CY7" s="1509"/>
      <c r="CZ7" s="1509"/>
      <c r="DA7" s="1509" t="str">
        <f>MID(SUVAHAMUJ!Q25,5,1)</f>
        <v xml:space="preserve"> </v>
      </c>
      <c r="DB7" s="1509"/>
      <c r="DC7" s="1509"/>
      <c r="DD7" s="1509"/>
      <c r="DE7" s="1509"/>
      <c r="DF7" s="1509" t="str">
        <f>MID(SUVAHAMUJ!Q25,6,1)</f>
        <v xml:space="preserve"> </v>
      </c>
      <c r="DG7" s="1509"/>
      <c r="DH7" s="1509"/>
      <c r="DI7" s="1509"/>
      <c r="DJ7" s="1509"/>
      <c r="DK7" s="1509"/>
      <c r="DL7" s="1509" t="str">
        <f>MID(SUVAHAMUJ!Q25,7,1)</f>
        <v xml:space="preserve"> </v>
      </c>
      <c r="DM7" s="1509"/>
      <c r="DN7" s="1509"/>
      <c r="DO7" s="1509"/>
      <c r="DP7" s="1509"/>
      <c r="DQ7" s="1509"/>
      <c r="DR7" s="1509" t="str">
        <f>MID(SUVAHAMUJ!Q25,8,1)</f>
        <v xml:space="preserve"> </v>
      </c>
      <c r="DS7" s="1509"/>
      <c r="DT7" s="1509"/>
      <c r="DU7" s="1509"/>
      <c r="DV7" s="1509"/>
      <c r="DW7" s="1558" t="str">
        <f>MID(SUVAHAMUJ!Q25,9,1)</f>
        <v xml:space="preserve"> </v>
      </c>
      <c r="DX7" s="1558"/>
      <c r="DY7" s="1558"/>
      <c r="DZ7" s="1558"/>
      <c r="EA7" s="1558"/>
      <c r="EB7" s="1558"/>
      <c r="EC7" s="1558" t="str">
        <f>MID(SUVAHAMUJ!Q25,10,1)</f>
        <v xml:space="preserve"> </v>
      </c>
      <c r="ED7" s="1558"/>
      <c r="EE7" s="1558"/>
      <c r="EF7" s="1558"/>
      <c r="EG7" s="1558"/>
      <c r="EH7" s="1509" t="str">
        <f>MID(SUVAHAMUJ!Q25,11,1)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MID(SUVAHAMUJ!R25,1,1)</f>
        <v xml:space="preserve"> </v>
      </c>
      <c r="EQ7" s="1509"/>
      <c r="ER7" s="1509"/>
      <c r="ES7" s="1509"/>
      <c r="ET7" s="1509"/>
      <c r="EU7" s="1509"/>
      <c r="EV7" s="1509" t="str">
        <f>MID(SUVAHAMUJ!R25,2,1)</f>
        <v xml:space="preserve"> </v>
      </c>
      <c r="EW7" s="1509"/>
      <c r="EX7" s="1509"/>
      <c r="EY7" s="1509"/>
      <c r="EZ7" s="1509"/>
      <c r="FA7" s="1509" t="str">
        <f>MID(SUVAHAMUJ!R25,3,1)</f>
        <v xml:space="preserve"> </v>
      </c>
      <c r="FB7" s="1509"/>
      <c r="FC7" s="1509"/>
      <c r="FD7" s="1509"/>
      <c r="FE7" s="1509"/>
      <c r="FF7" s="1509"/>
      <c r="FG7" s="1509" t="str">
        <f>MID(SUVAHAMUJ!R25,4,1)</f>
        <v xml:space="preserve"> </v>
      </c>
      <c r="FH7" s="1509"/>
      <c r="FI7" s="1509"/>
      <c r="FJ7" s="1509"/>
      <c r="FK7" s="1509"/>
      <c r="FL7" s="1516" t="str">
        <f>MID(SUVAHAMUJ!R25,5,1)</f>
        <v xml:space="preserve"> </v>
      </c>
      <c r="FM7" s="1516"/>
      <c r="FN7" s="1516"/>
      <c r="FO7" s="1516"/>
      <c r="FP7" s="1516"/>
      <c r="FQ7" s="1516"/>
      <c r="FR7" s="1516" t="str">
        <f>MID(SUVAHAMUJ!R25,6,1)</f>
        <v xml:space="preserve"> </v>
      </c>
      <c r="FS7" s="1516"/>
      <c r="FT7" s="1516"/>
      <c r="FU7" s="1516"/>
      <c r="FV7" s="1516"/>
      <c r="FW7" s="1556" t="str">
        <f>MID(SUVAHAMUJ!R25,7,1)</f>
        <v xml:space="preserve"> </v>
      </c>
      <c r="FX7" s="1556"/>
      <c r="FY7" s="1556"/>
      <c r="FZ7" s="1556"/>
      <c r="GA7" s="1556"/>
      <c r="GB7" s="1556"/>
      <c r="GC7" s="1556" t="str">
        <f>MID(SUVAHAMUJ!R25,8,1)</f>
        <v xml:space="preserve"> </v>
      </c>
      <c r="GD7" s="1556"/>
      <c r="GE7" s="1556"/>
      <c r="GF7" s="1556"/>
      <c r="GG7" s="1556"/>
      <c r="GH7" s="1556" t="str">
        <f>MID(SUVAHAMUJ!R25,9,1)</f>
        <v xml:space="preserve"> </v>
      </c>
      <c r="GI7" s="1556"/>
      <c r="GJ7" s="1556"/>
      <c r="GK7" s="1556"/>
      <c r="GL7" s="1556"/>
      <c r="GM7" s="1556"/>
      <c r="GN7" s="1556" t="str">
        <f>MID(SUVAHAMUJ!R25,10,1)</f>
        <v xml:space="preserve"> </v>
      </c>
      <c r="GO7" s="1556"/>
      <c r="GP7" s="1556"/>
      <c r="GQ7" s="1556"/>
      <c r="GR7" s="1556"/>
      <c r="GS7" s="1556" t="str">
        <f>MID(SUVAHAMUJ!R25,11,1)</f>
        <v>0</v>
      </c>
      <c r="GT7" s="1556"/>
      <c r="GU7" s="1556"/>
      <c r="GV7" s="1556"/>
      <c r="GW7" s="1557"/>
    </row>
    <row r="8" spans="2:205" ht="24" customHeight="1">
      <c r="B8" s="1707" t="s">
        <v>2057</v>
      </c>
      <c r="C8" s="1708"/>
      <c r="D8" s="1708"/>
      <c r="E8" s="1708"/>
      <c r="F8" s="1708"/>
      <c r="G8" s="1708"/>
      <c r="H8" s="1708"/>
      <c r="I8" s="1708"/>
      <c r="J8" s="1708"/>
      <c r="K8" s="1709"/>
      <c r="L8" s="1662" t="s">
        <v>3549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580" t="s">
        <v>140</v>
      </c>
      <c r="BX8" s="1581"/>
      <c r="BY8" s="1581"/>
      <c r="BZ8" s="1581"/>
      <c r="CA8" s="1581"/>
      <c r="CB8" s="1581"/>
      <c r="CC8" s="1581"/>
      <c r="CD8" s="1582"/>
      <c r="CE8" s="1509" t="str">
        <f>MID(SUVAHAMUJ!Q26,1,1)</f>
        <v xml:space="preserve"> </v>
      </c>
      <c r="CF8" s="1509"/>
      <c r="CG8" s="1509"/>
      <c r="CH8" s="1509"/>
      <c r="CI8" s="1509"/>
      <c r="CJ8" s="1509" t="str">
        <f>MID(SUVAHAMUJ!Q26,2,1)</f>
        <v xml:space="preserve"> </v>
      </c>
      <c r="CK8" s="1509"/>
      <c r="CL8" s="1509"/>
      <c r="CM8" s="1509"/>
      <c r="CN8" s="1509"/>
      <c r="CO8" s="1509"/>
      <c r="CP8" s="1509" t="str">
        <f>MID(SUVAHAMUJ!Q26,3,1)</f>
        <v xml:space="preserve"> </v>
      </c>
      <c r="CQ8" s="1509"/>
      <c r="CR8" s="1509"/>
      <c r="CS8" s="1509"/>
      <c r="CT8" s="1509"/>
      <c r="CU8" s="1509" t="str">
        <f>MID(SUVAHAMUJ!Q26,4,1)</f>
        <v xml:space="preserve"> </v>
      </c>
      <c r="CV8" s="1509"/>
      <c r="CW8" s="1509"/>
      <c r="CX8" s="1509"/>
      <c r="CY8" s="1509"/>
      <c r="CZ8" s="1509"/>
      <c r="DA8" s="1509" t="str">
        <f>MID(SUVAHAMUJ!Q26,5,1)</f>
        <v xml:space="preserve"> </v>
      </c>
      <c r="DB8" s="1509"/>
      <c r="DC8" s="1509"/>
      <c r="DD8" s="1509"/>
      <c r="DE8" s="1509"/>
      <c r="DF8" s="1509" t="str">
        <f>MID(SUVAHAMUJ!Q26,6,1)</f>
        <v xml:space="preserve"> </v>
      </c>
      <c r="DG8" s="1509"/>
      <c r="DH8" s="1509"/>
      <c r="DI8" s="1509"/>
      <c r="DJ8" s="1509"/>
      <c r="DK8" s="1509"/>
      <c r="DL8" s="1509" t="str">
        <f>MID(SUVAHAMUJ!Q26,7,1)</f>
        <v xml:space="preserve"> </v>
      </c>
      <c r="DM8" s="1509"/>
      <c r="DN8" s="1509"/>
      <c r="DO8" s="1509"/>
      <c r="DP8" s="1509"/>
      <c r="DQ8" s="1509"/>
      <c r="DR8" s="1509" t="str">
        <f>MID(SUVAHAMUJ!Q26,8,1)</f>
        <v xml:space="preserve"> </v>
      </c>
      <c r="DS8" s="1509"/>
      <c r="DT8" s="1509"/>
      <c r="DU8" s="1509"/>
      <c r="DV8" s="1509"/>
      <c r="DW8" s="1558" t="str">
        <f>MID(SUVAHAMUJ!Q26,9,1)</f>
        <v xml:space="preserve"> </v>
      </c>
      <c r="DX8" s="1558"/>
      <c r="DY8" s="1558"/>
      <c r="DZ8" s="1558"/>
      <c r="EA8" s="1558"/>
      <c r="EB8" s="1558"/>
      <c r="EC8" s="1558" t="str">
        <f>MID(SUVAHAMUJ!Q26,10,1)</f>
        <v xml:space="preserve"> </v>
      </c>
      <c r="ED8" s="1558"/>
      <c r="EE8" s="1558"/>
      <c r="EF8" s="1558"/>
      <c r="EG8" s="1558"/>
      <c r="EH8" s="1509" t="str">
        <f>MID(SUVAHAMUJ!Q26,11,1)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MID(SUVAHAMUJ!R26,1,1)</f>
        <v xml:space="preserve"> </v>
      </c>
      <c r="EQ8" s="1509"/>
      <c r="ER8" s="1509"/>
      <c r="ES8" s="1509"/>
      <c r="ET8" s="1509"/>
      <c r="EU8" s="1509"/>
      <c r="EV8" s="1509" t="str">
        <f>MID(SUVAHAMUJ!R26,2,1)</f>
        <v xml:space="preserve"> </v>
      </c>
      <c r="EW8" s="1509"/>
      <c r="EX8" s="1509"/>
      <c r="EY8" s="1509"/>
      <c r="EZ8" s="1509"/>
      <c r="FA8" s="1509" t="str">
        <f>MID(SUVAHAMUJ!R26,3,1)</f>
        <v xml:space="preserve"> </v>
      </c>
      <c r="FB8" s="1509"/>
      <c r="FC8" s="1509"/>
      <c r="FD8" s="1509"/>
      <c r="FE8" s="1509"/>
      <c r="FF8" s="1509"/>
      <c r="FG8" s="1509" t="str">
        <f>MID(SUVAHAMUJ!R26,4,1)</f>
        <v xml:space="preserve"> </v>
      </c>
      <c r="FH8" s="1509"/>
      <c r="FI8" s="1509"/>
      <c r="FJ8" s="1509"/>
      <c r="FK8" s="1509"/>
      <c r="FL8" s="1516" t="str">
        <f>MID(SUVAHAMUJ!R26,5,1)</f>
        <v xml:space="preserve"> </v>
      </c>
      <c r="FM8" s="1516"/>
      <c r="FN8" s="1516"/>
      <c r="FO8" s="1516"/>
      <c r="FP8" s="1516"/>
      <c r="FQ8" s="1516"/>
      <c r="FR8" s="1516" t="str">
        <f>MID(SUVAHAMUJ!R26,6,1)</f>
        <v xml:space="preserve"> </v>
      </c>
      <c r="FS8" s="1516"/>
      <c r="FT8" s="1516"/>
      <c r="FU8" s="1516"/>
      <c r="FV8" s="1516"/>
      <c r="FW8" s="1556" t="str">
        <f>MID(SUVAHAMUJ!R26,7,1)</f>
        <v xml:space="preserve"> </v>
      </c>
      <c r="FX8" s="1556"/>
      <c r="FY8" s="1556"/>
      <c r="FZ8" s="1556"/>
      <c r="GA8" s="1556"/>
      <c r="GB8" s="1556"/>
      <c r="GC8" s="1556" t="str">
        <f>MID(SUVAHAMUJ!R26,8,1)</f>
        <v xml:space="preserve"> </v>
      </c>
      <c r="GD8" s="1556"/>
      <c r="GE8" s="1556"/>
      <c r="GF8" s="1556"/>
      <c r="GG8" s="1556"/>
      <c r="GH8" s="1556" t="str">
        <f>MID(SUVAHAMUJ!R26,9,1)</f>
        <v xml:space="preserve"> </v>
      </c>
      <c r="GI8" s="1556"/>
      <c r="GJ8" s="1556"/>
      <c r="GK8" s="1556"/>
      <c r="GL8" s="1556"/>
      <c r="GM8" s="1556"/>
      <c r="GN8" s="1556" t="str">
        <f>MID(SUVAHAMUJ!R26,10,1)</f>
        <v xml:space="preserve"> </v>
      </c>
      <c r="GO8" s="1556"/>
      <c r="GP8" s="1556"/>
      <c r="GQ8" s="1556"/>
      <c r="GR8" s="1556"/>
      <c r="GS8" s="1556" t="str">
        <f>MID(SUVAHAMUJ!R26,11,1)</f>
        <v>0</v>
      </c>
      <c r="GT8" s="1556"/>
      <c r="GU8" s="1556"/>
      <c r="GV8" s="1556"/>
      <c r="GW8" s="1557"/>
    </row>
    <row r="9" spans="2:205" ht="24" customHeight="1">
      <c r="B9" s="1711" t="s">
        <v>2494</v>
      </c>
      <c r="C9" s="1712"/>
      <c r="D9" s="1712"/>
      <c r="E9" s="1712"/>
      <c r="F9" s="1712"/>
      <c r="G9" s="1712"/>
      <c r="H9" s="1712"/>
      <c r="I9" s="1712"/>
      <c r="J9" s="1712"/>
      <c r="K9" s="1713"/>
      <c r="L9" s="1662" t="s">
        <v>3550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580" t="s">
        <v>941</v>
      </c>
      <c r="BX9" s="1581"/>
      <c r="BY9" s="1581"/>
      <c r="BZ9" s="1581"/>
      <c r="CA9" s="1581"/>
      <c r="CB9" s="1581"/>
      <c r="CC9" s="1581"/>
      <c r="CD9" s="1582"/>
      <c r="CE9" s="1509" t="str">
        <f>MID(SUVAHAMUJ!Q27,1,1)</f>
        <v xml:space="preserve"> </v>
      </c>
      <c r="CF9" s="1509"/>
      <c r="CG9" s="1509"/>
      <c r="CH9" s="1509"/>
      <c r="CI9" s="1509"/>
      <c r="CJ9" s="1509" t="str">
        <f>MID(SUVAHAMUJ!Q27,2,1)</f>
        <v xml:space="preserve"> </v>
      </c>
      <c r="CK9" s="1509"/>
      <c r="CL9" s="1509"/>
      <c r="CM9" s="1509"/>
      <c r="CN9" s="1509"/>
      <c r="CO9" s="1509"/>
      <c r="CP9" s="1509" t="str">
        <f>MID(SUVAHAMUJ!Q27,3,1)</f>
        <v xml:space="preserve"> </v>
      </c>
      <c r="CQ9" s="1509"/>
      <c r="CR9" s="1509"/>
      <c r="CS9" s="1509"/>
      <c r="CT9" s="1509"/>
      <c r="CU9" s="1509" t="str">
        <f>MID(SUVAHAMUJ!Q27,4,1)</f>
        <v xml:space="preserve"> </v>
      </c>
      <c r="CV9" s="1509"/>
      <c r="CW9" s="1509"/>
      <c r="CX9" s="1509"/>
      <c r="CY9" s="1509"/>
      <c r="CZ9" s="1509"/>
      <c r="DA9" s="1509" t="str">
        <f>MID(SUVAHAMUJ!Q27,5,1)</f>
        <v xml:space="preserve"> </v>
      </c>
      <c r="DB9" s="1509"/>
      <c r="DC9" s="1509"/>
      <c r="DD9" s="1509"/>
      <c r="DE9" s="1509"/>
      <c r="DF9" s="1509" t="str">
        <f>MID(SUVAHAMUJ!Q27,6,1)</f>
        <v xml:space="preserve"> </v>
      </c>
      <c r="DG9" s="1509"/>
      <c r="DH9" s="1509"/>
      <c r="DI9" s="1509"/>
      <c r="DJ9" s="1509"/>
      <c r="DK9" s="1509"/>
      <c r="DL9" s="1509" t="str">
        <f>MID(SUVAHAMUJ!Q27,7,1)</f>
        <v xml:space="preserve"> </v>
      </c>
      <c r="DM9" s="1509"/>
      <c r="DN9" s="1509"/>
      <c r="DO9" s="1509"/>
      <c r="DP9" s="1509"/>
      <c r="DQ9" s="1509"/>
      <c r="DR9" s="1509" t="str">
        <f>MID(SUVAHAMUJ!Q27,8,1)</f>
        <v xml:space="preserve"> </v>
      </c>
      <c r="DS9" s="1509"/>
      <c r="DT9" s="1509"/>
      <c r="DU9" s="1509"/>
      <c r="DV9" s="1509"/>
      <c r="DW9" s="1558" t="str">
        <f>MID(SUVAHAMUJ!Q27,9,1)</f>
        <v xml:space="preserve"> </v>
      </c>
      <c r="DX9" s="1558"/>
      <c r="DY9" s="1558"/>
      <c r="DZ9" s="1558"/>
      <c r="EA9" s="1558"/>
      <c r="EB9" s="1558"/>
      <c r="EC9" s="1558" t="str">
        <f>MID(SUVAHAMUJ!Q27,10,1)</f>
        <v xml:space="preserve"> </v>
      </c>
      <c r="ED9" s="1558"/>
      <c r="EE9" s="1558"/>
      <c r="EF9" s="1558"/>
      <c r="EG9" s="1558"/>
      <c r="EH9" s="1509" t="str">
        <f>MID(SUVAHAMUJ!Q27,11,1)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MID(SUVAHAMUJ!R27,1,1)</f>
        <v xml:space="preserve"> </v>
      </c>
      <c r="EQ9" s="1509"/>
      <c r="ER9" s="1509"/>
      <c r="ES9" s="1509"/>
      <c r="ET9" s="1509"/>
      <c r="EU9" s="1509"/>
      <c r="EV9" s="1509" t="str">
        <f>MID(SUVAHAMUJ!R27,2,1)</f>
        <v xml:space="preserve"> </v>
      </c>
      <c r="EW9" s="1509"/>
      <c r="EX9" s="1509"/>
      <c r="EY9" s="1509"/>
      <c r="EZ9" s="1509"/>
      <c r="FA9" s="1509" t="str">
        <f>MID(SUVAHAMUJ!R27,3,1)</f>
        <v xml:space="preserve"> </v>
      </c>
      <c r="FB9" s="1509"/>
      <c r="FC9" s="1509"/>
      <c r="FD9" s="1509"/>
      <c r="FE9" s="1509"/>
      <c r="FF9" s="1509"/>
      <c r="FG9" s="1509" t="str">
        <f>MID(SUVAHAMUJ!R27,4,1)</f>
        <v xml:space="preserve"> </v>
      </c>
      <c r="FH9" s="1509"/>
      <c r="FI9" s="1509"/>
      <c r="FJ9" s="1509"/>
      <c r="FK9" s="1509"/>
      <c r="FL9" s="1516" t="str">
        <f>MID(SUVAHAMUJ!R27,5,1)</f>
        <v xml:space="preserve"> </v>
      </c>
      <c r="FM9" s="1516"/>
      <c r="FN9" s="1516"/>
      <c r="FO9" s="1516"/>
      <c r="FP9" s="1516"/>
      <c r="FQ9" s="1516"/>
      <c r="FR9" s="1516" t="str">
        <f>MID(SUVAHAMUJ!R27,6,1)</f>
        <v xml:space="preserve"> </v>
      </c>
      <c r="FS9" s="1516"/>
      <c r="FT9" s="1516"/>
      <c r="FU9" s="1516"/>
      <c r="FV9" s="1516"/>
      <c r="FW9" s="1556" t="str">
        <f>MID(SUVAHAMUJ!R27,7,1)</f>
        <v xml:space="preserve"> </v>
      </c>
      <c r="FX9" s="1556"/>
      <c r="FY9" s="1556"/>
      <c r="FZ9" s="1556"/>
      <c r="GA9" s="1556"/>
      <c r="GB9" s="1556"/>
      <c r="GC9" s="1556" t="str">
        <f>MID(SUVAHAMUJ!R27,8,1)</f>
        <v xml:space="preserve"> </v>
      </c>
      <c r="GD9" s="1556"/>
      <c r="GE9" s="1556"/>
      <c r="GF9" s="1556"/>
      <c r="GG9" s="1556"/>
      <c r="GH9" s="1556" t="str">
        <f>MID(SUVAHAMUJ!R27,9,1)</f>
        <v xml:space="preserve"> </v>
      </c>
      <c r="GI9" s="1556"/>
      <c r="GJ9" s="1556"/>
      <c r="GK9" s="1556"/>
      <c r="GL9" s="1556"/>
      <c r="GM9" s="1556"/>
      <c r="GN9" s="1556" t="str">
        <f>MID(SUVAHAMUJ!R27,10,1)</f>
        <v xml:space="preserve"> </v>
      </c>
      <c r="GO9" s="1556"/>
      <c r="GP9" s="1556"/>
      <c r="GQ9" s="1556"/>
      <c r="GR9" s="1556"/>
      <c r="GS9" s="1556" t="str">
        <f>MID(SUVAHAMUJ!R27,11,1)</f>
        <v>0</v>
      </c>
      <c r="GT9" s="1556"/>
      <c r="GU9" s="1556"/>
      <c r="GV9" s="1556"/>
      <c r="GW9" s="1557"/>
    </row>
    <row r="10" spans="2:205" ht="24" customHeight="1">
      <c r="B10" s="1687" t="s">
        <v>2497</v>
      </c>
      <c r="C10" s="1688"/>
      <c r="D10" s="1688"/>
      <c r="E10" s="1688"/>
      <c r="F10" s="1688"/>
      <c r="G10" s="1688"/>
      <c r="H10" s="1688"/>
      <c r="I10" s="1688"/>
      <c r="J10" s="1688"/>
      <c r="K10" s="1689"/>
      <c r="L10" s="1660" t="s">
        <v>3551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572" t="s">
        <v>946</v>
      </c>
      <c r="BX10" s="1573"/>
      <c r="BY10" s="1573"/>
      <c r="BZ10" s="1573"/>
      <c r="CA10" s="1573"/>
      <c r="CB10" s="1573"/>
      <c r="CC10" s="1573"/>
      <c r="CD10" s="1574"/>
      <c r="CE10" s="1509" t="str">
        <f>MID(SUVAHAMUJ!Q28,1,1)</f>
        <v xml:space="preserve"> </v>
      </c>
      <c r="CF10" s="1509"/>
      <c r="CG10" s="1509"/>
      <c r="CH10" s="1509"/>
      <c r="CI10" s="1509"/>
      <c r="CJ10" s="1509" t="str">
        <f>MID(SUVAHAMUJ!Q28,2,1)</f>
        <v xml:space="preserve"> </v>
      </c>
      <c r="CK10" s="1509"/>
      <c r="CL10" s="1509"/>
      <c r="CM10" s="1509"/>
      <c r="CN10" s="1509"/>
      <c r="CO10" s="1509"/>
      <c r="CP10" s="1509" t="str">
        <f>MID(SUVAHAMUJ!Q28,3,1)</f>
        <v xml:space="preserve"> </v>
      </c>
      <c r="CQ10" s="1509"/>
      <c r="CR10" s="1509"/>
      <c r="CS10" s="1509"/>
      <c r="CT10" s="1509"/>
      <c r="CU10" s="1509" t="str">
        <f>MID(SUVAHAMUJ!Q28,4,1)</f>
        <v xml:space="preserve"> </v>
      </c>
      <c r="CV10" s="1509"/>
      <c r="CW10" s="1509"/>
      <c r="CX10" s="1509"/>
      <c r="CY10" s="1509"/>
      <c r="CZ10" s="1509"/>
      <c r="DA10" s="1509" t="str">
        <f>MID(SUVAHAMUJ!Q28,5,1)</f>
        <v xml:space="preserve"> </v>
      </c>
      <c r="DB10" s="1509"/>
      <c r="DC10" s="1509"/>
      <c r="DD10" s="1509"/>
      <c r="DE10" s="1509"/>
      <c r="DF10" s="1509" t="str">
        <f>MID(SUVAHAMUJ!Q28,6,1)</f>
        <v xml:space="preserve"> </v>
      </c>
      <c r="DG10" s="1509"/>
      <c r="DH10" s="1509"/>
      <c r="DI10" s="1509"/>
      <c r="DJ10" s="1509"/>
      <c r="DK10" s="1509"/>
      <c r="DL10" s="1509" t="str">
        <f>MID(SUVAHAMUJ!Q28,7,1)</f>
        <v xml:space="preserve"> </v>
      </c>
      <c r="DM10" s="1509"/>
      <c r="DN10" s="1509"/>
      <c r="DO10" s="1509"/>
      <c r="DP10" s="1509"/>
      <c r="DQ10" s="1509"/>
      <c r="DR10" s="1509" t="str">
        <f>MID(SUVAHAMUJ!Q28,8,1)</f>
        <v xml:space="preserve"> </v>
      </c>
      <c r="DS10" s="1509"/>
      <c r="DT10" s="1509"/>
      <c r="DU10" s="1509"/>
      <c r="DV10" s="1509"/>
      <c r="DW10" s="1558" t="str">
        <f>MID(SUVAHAMUJ!Q28,9,1)</f>
        <v xml:space="preserve"> </v>
      </c>
      <c r="DX10" s="1558"/>
      <c r="DY10" s="1558"/>
      <c r="DZ10" s="1558"/>
      <c r="EA10" s="1558"/>
      <c r="EB10" s="1558"/>
      <c r="EC10" s="1558" t="str">
        <f>MID(SUVAHAMUJ!Q28,10,1)</f>
        <v xml:space="preserve"> </v>
      </c>
      <c r="ED10" s="1558"/>
      <c r="EE10" s="1558"/>
      <c r="EF10" s="1558"/>
      <c r="EG10" s="1558"/>
      <c r="EH10" s="1509" t="str">
        <f>MID(SUVAHAMUJ!Q28,11,1)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MID(SUVAHAMUJ!R28,1,1)</f>
        <v xml:space="preserve"> </v>
      </c>
      <c r="EQ10" s="1509"/>
      <c r="ER10" s="1509"/>
      <c r="ES10" s="1509"/>
      <c r="ET10" s="1509"/>
      <c r="EU10" s="1509"/>
      <c r="EV10" s="1509" t="str">
        <f>MID(SUVAHAMUJ!R28,2,1)</f>
        <v xml:space="preserve"> </v>
      </c>
      <c r="EW10" s="1509"/>
      <c r="EX10" s="1509"/>
      <c r="EY10" s="1509"/>
      <c r="EZ10" s="1509"/>
      <c r="FA10" s="1509" t="str">
        <f>MID(SUVAHAMUJ!R28,3,1)</f>
        <v xml:space="preserve"> </v>
      </c>
      <c r="FB10" s="1509"/>
      <c r="FC10" s="1509"/>
      <c r="FD10" s="1509"/>
      <c r="FE10" s="1509"/>
      <c r="FF10" s="1509"/>
      <c r="FG10" s="1509" t="str">
        <f>MID(SUVAHAMUJ!R28,4,1)</f>
        <v xml:space="preserve"> </v>
      </c>
      <c r="FH10" s="1509"/>
      <c r="FI10" s="1509"/>
      <c r="FJ10" s="1509"/>
      <c r="FK10" s="1509"/>
      <c r="FL10" s="1516" t="str">
        <f>MID(SUVAHAMUJ!R28,5,1)</f>
        <v xml:space="preserve"> </v>
      </c>
      <c r="FM10" s="1516"/>
      <c r="FN10" s="1516"/>
      <c r="FO10" s="1516"/>
      <c r="FP10" s="1516"/>
      <c r="FQ10" s="1516"/>
      <c r="FR10" s="1516" t="str">
        <f>MID(SUVAHAMUJ!R28,6,1)</f>
        <v xml:space="preserve"> </v>
      </c>
      <c r="FS10" s="1516"/>
      <c r="FT10" s="1516"/>
      <c r="FU10" s="1516"/>
      <c r="FV10" s="1516"/>
      <c r="FW10" s="1556" t="str">
        <f>MID(SUVAHAMUJ!R28,7,1)</f>
        <v xml:space="preserve"> </v>
      </c>
      <c r="FX10" s="1556"/>
      <c r="FY10" s="1556"/>
      <c r="FZ10" s="1556"/>
      <c r="GA10" s="1556"/>
      <c r="GB10" s="1556"/>
      <c r="GC10" s="1556" t="str">
        <f>MID(SUVAHAMUJ!R28,8,1)</f>
        <v xml:space="preserve"> </v>
      </c>
      <c r="GD10" s="1556"/>
      <c r="GE10" s="1556"/>
      <c r="GF10" s="1556"/>
      <c r="GG10" s="1556"/>
      <c r="GH10" s="1556" t="str">
        <f>MID(SUVAHAMUJ!R28,9,1)</f>
        <v xml:space="preserve"> </v>
      </c>
      <c r="GI10" s="1556"/>
      <c r="GJ10" s="1556"/>
      <c r="GK10" s="1556"/>
      <c r="GL10" s="1556"/>
      <c r="GM10" s="1556"/>
      <c r="GN10" s="1556" t="str">
        <f>MID(SUVAHAMUJ!R28,10,1)</f>
        <v xml:space="preserve"> </v>
      </c>
      <c r="GO10" s="1556"/>
      <c r="GP10" s="1556"/>
      <c r="GQ10" s="1556"/>
      <c r="GR10" s="1556"/>
      <c r="GS10" s="1556" t="str">
        <f>MID(SUVAHAMUJ!R28,11,1)</f>
        <v>0</v>
      </c>
      <c r="GT10" s="1556"/>
      <c r="GU10" s="1556"/>
      <c r="GV10" s="1556"/>
      <c r="GW10" s="1557"/>
    </row>
    <row r="11" spans="2:205" ht="24" customHeight="1">
      <c r="B11" s="1687" t="s">
        <v>2500</v>
      </c>
      <c r="C11" s="1688"/>
      <c r="D11" s="1688"/>
      <c r="E11" s="1688"/>
      <c r="F11" s="1688"/>
      <c r="G11" s="1688"/>
      <c r="H11" s="1688"/>
      <c r="I11" s="1688"/>
      <c r="J11" s="1688"/>
      <c r="K11" s="1689"/>
      <c r="L11" s="1660" t="s">
        <v>3431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572" t="s">
        <v>802</v>
      </c>
      <c r="BX11" s="1573"/>
      <c r="BY11" s="1573"/>
      <c r="BZ11" s="1573"/>
      <c r="CA11" s="1573"/>
      <c r="CB11" s="1573"/>
      <c r="CC11" s="1573"/>
      <c r="CD11" s="1574"/>
      <c r="CE11" s="1509" t="str">
        <f>MID(SUVAHAMUJ!Q29,1,1)</f>
        <v xml:space="preserve"> </v>
      </c>
      <c r="CF11" s="1509"/>
      <c r="CG11" s="1509"/>
      <c r="CH11" s="1509"/>
      <c r="CI11" s="1509"/>
      <c r="CJ11" s="1509" t="str">
        <f>MID(SUVAHAMUJ!Q29,2,1)</f>
        <v xml:space="preserve"> </v>
      </c>
      <c r="CK11" s="1509"/>
      <c r="CL11" s="1509"/>
      <c r="CM11" s="1509"/>
      <c r="CN11" s="1509"/>
      <c r="CO11" s="1509"/>
      <c r="CP11" s="1509" t="str">
        <f>MID(SUVAHAMUJ!Q29,3,1)</f>
        <v xml:space="preserve"> </v>
      </c>
      <c r="CQ11" s="1509"/>
      <c r="CR11" s="1509"/>
      <c r="CS11" s="1509"/>
      <c r="CT11" s="1509"/>
      <c r="CU11" s="1509" t="str">
        <f>MID(SUVAHAMUJ!Q29,4,1)</f>
        <v xml:space="preserve"> </v>
      </c>
      <c r="CV11" s="1509"/>
      <c r="CW11" s="1509"/>
      <c r="CX11" s="1509"/>
      <c r="CY11" s="1509"/>
      <c r="CZ11" s="1509"/>
      <c r="DA11" s="1509" t="str">
        <f>MID(SUVAHAMUJ!Q29,5,1)</f>
        <v xml:space="preserve"> </v>
      </c>
      <c r="DB11" s="1509"/>
      <c r="DC11" s="1509"/>
      <c r="DD11" s="1509"/>
      <c r="DE11" s="1509"/>
      <c r="DF11" s="1509" t="str">
        <f>MID(SUVAHAMUJ!Q29,6,1)</f>
        <v xml:space="preserve"> </v>
      </c>
      <c r="DG11" s="1509"/>
      <c r="DH11" s="1509"/>
      <c r="DI11" s="1509"/>
      <c r="DJ11" s="1509"/>
      <c r="DK11" s="1509"/>
      <c r="DL11" s="1509" t="str">
        <f>MID(SUVAHAMUJ!Q29,7,1)</f>
        <v xml:space="preserve"> </v>
      </c>
      <c r="DM11" s="1509"/>
      <c r="DN11" s="1509"/>
      <c r="DO11" s="1509"/>
      <c r="DP11" s="1509"/>
      <c r="DQ11" s="1509"/>
      <c r="DR11" s="1509" t="str">
        <f>MID(SUVAHAMUJ!Q29,8,1)</f>
        <v xml:space="preserve"> </v>
      </c>
      <c r="DS11" s="1509"/>
      <c r="DT11" s="1509"/>
      <c r="DU11" s="1509"/>
      <c r="DV11" s="1509"/>
      <c r="DW11" s="1558" t="str">
        <f>MID(SUVAHAMUJ!Q29,9,1)</f>
        <v xml:space="preserve"> </v>
      </c>
      <c r="DX11" s="1558"/>
      <c r="DY11" s="1558"/>
      <c r="DZ11" s="1558"/>
      <c r="EA11" s="1558"/>
      <c r="EB11" s="1558"/>
      <c r="EC11" s="1558" t="str">
        <f>MID(SUVAHAMUJ!Q29,10,1)</f>
        <v xml:space="preserve"> </v>
      </c>
      <c r="ED11" s="1558"/>
      <c r="EE11" s="1558"/>
      <c r="EF11" s="1558"/>
      <c r="EG11" s="1558"/>
      <c r="EH11" s="1509" t="str">
        <f>MID(SUVAHAMUJ!Q29,11,1)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MID(SUVAHAMUJ!R29,1,1)</f>
        <v xml:space="preserve"> </v>
      </c>
      <c r="EQ11" s="1509"/>
      <c r="ER11" s="1509"/>
      <c r="ES11" s="1509"/>
      <c r="ET11" s="1509"/>
      <c r="EU11" s="1509"/>
      <c r="EV11" s="1509" t="str">
        <f>MID(SUVAHAMUJ!R29,2,1)</f>
        <v xml:space="preserve"> </v>
      </c>
      <c r="EW11" s="1509"/>
      <c r="EX11" s="1509"/>
      <c r="EY11" s="1509"/>
      <c r="EZ11" s="1509"/>
      <c r="FA11" s="1509" t="str">
        <f>MID(SUVAHAMUJ!R29,3,1)</f>
        <v xml:space="preserve"> </v>
      </c>
      <c r="FB11" s="1509"/>
      <c r="FC11" s="1509"/>
      <c r="FD11" s="1509"/>
      <c r="FE11" s="1509"/>
      <c r="FF11" s="1509"/>
      <c r="FG11" s="1509" t="str">
        <f>MID(SUVAHAMUJ!R29,4,1)</f>
        <v xml:space="preserve"> </v>
      </c>
      <c r="FH11" s="1509"/>
      <c r="FI11" s="1509"/>
      <c r="FJ11" s="1509"/>
      <c r="FK11" s="1509"/>
      <c r="FL11" s="1516" t="str">
        <f>MID(SUVAHAMUJ!R29,5,1)</f>
        <v xml:space="preserve"> </v>
      </c>
      <c r="FM11" s="1516"/>
      <c r="FN11" s="1516"/>
      <c r="FO11" s="1516"/>
      <c r="FP11" s="1516"/>
      <c r="FQ11" s="1516"/>
      <c r="FR11" s="1516" t="str">
        <f>MID(SUVAHAMUJ!R29,6,1)</f>
        <v xml:space="preserve"> </v>
      </c>
      <c r="FS11" s="1516"/>
      <c r="FT11" s="1516"/>
      <c r="FU11" s="1516"/>
      <c r="FV11" s="1516"/>
      <c r="FW11" s="1556" t="str">
        <f>MID(SUVAHAMUJ!R29,7,1)</f>
        <v xml:space="preserve"> </v>
      </c>
      <c r="FX11" s="1556"/>
      <c r="FY11" s="1556"/>
      <c r="FZ11" s="1556"/>
      <c r="GA11" s="1556"/>
      <c r="GB11" s="1556"/>
      <c r="GC11" s="1556" t="str">
        <f>MID(SUVAHAMUJ!R29,8,1)</f>
        <v xml:space="preserve"> </v>
      </c>
      <c r="GD11" s="1556"/>
      <c r="GE11" s="1556"/>
      <c r="GF11" s="1556"/>
      <c r="GG11" s="1556"/>
      <c r="GH11" s="1556" t="str">
        <f>MID(SUVAHAMUJ!R29,9,1)</f>
        <v xml:space="preserve"> </v>
      </c>
      <c r="GI11" s="1556"/>
      <c r="GJ11" s="1556"/>
      <c r="GK11" s="1556"/>
      <c r="GL11" s="1556"/>
      <c r="GM11" s="1556"/>
      <c r="GN11" s="1556" t="str">
        <f>MID(SUVAHAMUJ!R29,10,1)</f>
        <v xml:space="preserve"> </v>
      </c>
      <c r="GO11" s="1556"/>
      <c r="GP11" s="1556"/>
      <c r="GQ11" s="1556"/>
      <c r="GR11" s="1556"/>
      <c r="GS11" s="1556" t="str">
        <f>MID(SUVAHAMUJ!R29,11,1)</f>
        <v>0</v>
      </c>
      <c r="GT11" s="1556"/>
      <c r="GU11" s="1556"/>
      <c r="GV11" s="1556"/>
      <c r="GW11" s="1557"/>
    </row>
    <row r="12" spans="2:205" ht="24" customHeight="1">
      <c r="B12" s="1687" t="s">
        <v>2503</v>
      </c>
      <c r="C12" s="1688"/>
      <c r="D12" s="1688"/>
      <c r="E12" s="1688"/>
      <c r="F12" s="1688"/>
      <c r="G12" s="1688"/>
      <c r="H12" s="1688"/>
      <c r="I12" s="1688"/>
      <c r="J12" s="1688"/>
      <c r="K12" s="1689"/>
      <c r="L12" s="1660" t="s">
        <v>3552</v>
      </c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661"/>
      <c r="AO12" s="1661"/>
      <c r="AP12" s="1661"/>
      <c r="AQ12" s="1661"/>
      <c r="AR12" s="1661"/>
      <c r="AS12" s="1661"/>
      <c r="AT12" s="1661"/>
      <c r="AU12" s="1661"/>
      <c r="AV12" s="1661"/>
      <c r="AW12" s="1661"/>
      <c r="AX12" s="1661"/>
      <c r="AY12" s="1661"/>
      <c r="AZ12" s="1661"/>
      <c r="BA12" s="1661"/>
      <c r="BB12" s="1661"/>
      <c r="BC12" s="1661"/>
      <c r="BD12" s="1661"/>
      <c r="BE12" s="1661"/>
      <c r="BF12" s="1661"/>
      <c r="BG12" s="1661"/>
      <c r="BH12" s="1661"/>
      <c r="BI12" s="1661"/>
      <c r="BJ12" s="1661"/>
      <c r="BK12" s="1661"/>
      <c r="BL12" s="1661"/>
      <c r="BM12" s="1661"/>
      <c r="BN12" s="1661"/>
      <c r="BO12" s="1661"/>
      <c r="BP12" s="1661"/>
      <c r="BQ12" s="1661"/>
      <c r="BR12" s="1661"/>
      <c r="BS12" s="1661"/>
      <c r="BT12" s="1661"/>
      <c r="BU12" s="1661"/>
      <c r="BV12" s="1661"/>
      <c r="BW12" s="1572" t="s">
        <v>159</v>
      </c>
      <c r="BX12" s="1573"/>
      <c r="BY12" s="1573"/>
      <c r="BZ12" s="1573"/>
      <c r="CA12" s="1573"/>
      <c r="CB12" s="1573"/>
      <c r="CC12" s="1573"/>
      <c r="CD12" s="1574"/>
      <c r="CE12" s="1509" t="str">
        <f>MID(SUVAHAMUJ!Q30,1,1)</f>
        <v xml:space="preserve"> </v>
      </c>
      <c r="CF12" s="1509"/>
      <c r="CG12" s="1509"/>
      <c r="CH12" s="1509"/>
      <c r="CI12" s="1509"/>
      <c r="CJ12" s="1509" t="str">
        <f>MID(SUVAHAMUJ!Q30,2,1)</f>
        <v xml:space="preserve"> </v>
      </c>
      <c r="CK12" s="1509"/>
      <c r="CL12" s="1509"/>
      <c r="CM12" s="1509"/>
      <c r="CN12" s="1509"/>
      <c r="CO12" s="1509"/>
      <c r="CP12" s="1509" t="str">
        <f>MID(SUVAHAMUJ!Q30,3,1)</f>
        <v xml:space="preserve"> </v>
      </c>
      <c r="CQ12" s="1509"/>
      <c r="CR12" s="1509"/>
      <c r="CS12" s="1509"/>
      <c r="CT12" s="1509"/>
      <c r="CU12" s="1509" t="str">
        <f>MID(SUVAHAMUJ!Q30,4,1)</f>
        <v xml:space="preserve"> </v>
      </c>
      <c r="CV12" s="1509"/>
      <c r="CW12" s="1509"/>
      <c r="CX12" s="1509"/>
      <c r="CY12" s="1509"/>
      <c r="CZ12" s="1509"/>
      <c r="DA12" s="1509" t="str">
        <f>MID(SUVAHAMUJ!Q30,5,1)</f>
        <v xml:space="preserve"> </v>
      </c>
      <c r="DB12" s="1509"/>
      <c r="DC12" s="1509"/>
      <c r="DD12" s="1509"/>
      <c r="DE12" s="1509"/>
      <c r="DF12" s="1509" t="str">
        <f>MID(SUVAHAMUJ!Q30,6,1)</f>
        <v xml:space="preserve"> </v>
      </c>
      <c r="DG12" s="1509"/>
      <c r="DH12" s="1509"/>
      <c r="DI12" s="1509"/>
      <c r="DJ12" s="1509"/>
      <c r="DK12" s="1509"/>
      <c r="DL12" s="1509" t="str">
        <f>MID(SUVAHAMUJ!Q30,7,1)</f>
        <v xml:space="preserve"> </v>
      </c>
      <c r="DM12" s="1509"/>
      <c r="DN12" s="1509"/>
      <c r="DO12" s="1509"/>
      <c r="DP12" s="1509"/>
      <c r="DQ12" s="1509"/>
      <c r="DR12" s="1509" t="str">
        <f>MID(SUVAHAMUJ!Q30,8,1)</f>
        <v xml:space="preserve"> </v>
      </c>
      <c r="DS12" s="1509"/>
      <c r="DT12" s="1509"/>
      <c r="DU12" s="1509"/>
      <c r="DV12" s="1509"/>
      <c r="DW12" s="1558" t="str">
        <f>MID(SUVAHAMUJ!Q30,9,1)</f>
        <v xml:space="preserve"> </v>
      </c>
      <c r="DX12" s="1558"/>
      <c r="DY12" s="1558"/>
      <c r="DZ12" s="1558"/>
      <c r="EA12" s="1558"/>
      <c r="EB12" s="1558"/>
      <c r="EC12" s="1558" t="str">
        <f>MID(SUVAHAMUJ!Q30,10,1)</f>
        <v xml:space="preserve"> </v>
      </c>
      <c r="ED12" s="1558"/>
      <c r="EE12" s="1558"/>
      <c r="EF12" s="1558"/>
      <c r="EG12" s="1558"/>
      <c r="EH12" s="1509" t="str">
        <f>MID(SUVAHAMUJ!Q30,11,1)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MID(SUVAHAMUJ!R30,1,1)</f>
        <v xml:space="preserve"> </v>
      </c>
      <c r="EQ12" s="1509"/>
      <c r="ER12" s="1509"/>
      <c r="ES12" s="1509"/>
      <c r="ET12" s="1509"/>
      <c r="EU12" s="1509"/>
      <c r="EV12" s="1509" t="str">
        <f>MID(SUVAHAMUJ!R30,2,1)</f>
        <v xml:space="preserve"> </v>
      </c>
      <c r="EW12" s="1509"/>
      <c r="EX12" s="1509"/>
      <c r="EY12" s="1509"/>
      <c r="EZ12" s="1509"/>
      <c r="FA12" s="1509" t="str">
        <f>MID(SUVAHAMUJ!R30,3,1)</f>
        <v xml:space="preserve"> </v>
      </c>
      <c r="FB12" s="1509"/>
      <c r="FC12" s="1509"/>
      <c r="FD12" s="1509"/>
      <c r="FE12" s="1509"/>
      <c r="FF12" s="1509"/>
      <c r="FG12" s="1509" t="str">
        <f>MID(SUVAHAMUJ!R30,4,1)</f>
        <v xml:space="preserve"> </v>
      </c>
      <c r="FH12" s="1509"/>
      <c r="FI12" s="1509"/>
      <c r="FJ12" s="1509"/>
      <c r="FK12" s="1509"/>
      <c r="FL12" s="1516" t="str">
        <f>MID(SUVAHAMUJ!R30,5,1)</f>
        <v xml:space="preserve"> </v>
      </c>
      <c r="FM12" s="1516"/>
      <c r="FN12" s="1516"/>
      <c r="FO12" s="1516"/>
      <c r="FP12" s="1516"/>
      <c r="FQ12" s="1516"/>
      <c r="FR12" s="1516" t="str">
        <f>MID(SUVAHAMUJ!R30,6,1)</f>
        <v xml:space="preserve"> </v>
      </c>
      <c r="FS12" s="1516"/>
      <c r="FT12" s="1516"/>
      <c r="FU12" s="1516"/>
      <c r="FV12" s="1516"/>
      <c r="FW12" s="1556" t="str">
        <f>MID(SUVAHAMUJ!R30,7,1)</f>
        <v xml:space="preserve"> </v>
      </c>
      <c r="FX12" s="1556"/>
      <c r="FY12" s="1556"/>
      <c r="FZ12" s="1556"/>
      <c r="GA12" s="1556"/>
      <c r="GB12" s="1556"/>
      <c r="GC12" s="1556" t="str">
        <f>MID(SUVAHAMUJ!R30,8,1)</f>
        <v xml:space="preserve"> </v>
      </c>
      <c r="GD12" s="1556"/>
      <c r="GE12" s="1556"/>
      <c r="GF12" s="1556"/>
      <c r="GG12" s="1556"/>
      <c r="GH12" s="1556" t="str">
        <f>MID(SUVAHAMUJ!R30,9,1)</f>
        <v xml:space="preserve"> </v>
      </c>
      <c r="GI12" s="1556"/>
      <c r="GJ12" s="1556"/>
      <c r="GK12" s="1556"/>
      <c r="GL12" s="1556"/>
      <c r="GM12" s="1556"/>
      <c r="GN12" s="1556" t="str">
        <f>MID(SUVAHAMUJ!R30,10,1)</f>
        <v xml:space="preserve"> </v>
      </c>
      <c r="GO12" s="1556"/>
      <c r="GP12" s="1556"/>
      <c r="GQ12" s="1556"/>
      <c r="GR12" s="1556"/>
      <c r="GS12" s="1556" t="str">
        <f>MID(SUVAHAMUJ!R30,11,1)</f>
        <v>0</v>
      </c>
      <c r="GT12" s="1556"/>
      <c r="GU12" s="1556"/>
      <c r="GV12" s="1556"/>
      <c r="GW12" s="1557"/>
    </row>
    <row r="13" spans="2:205" ht="24" customHeight="1">
      <c r="B13" s="1711" t="s">
        <v>2520</v>
      </c>
      <c r="C13" s="1712"/>
      <c r="D13" s="1712"/>
      <c r="E13" s="1712"/>
      <c r="F13" s="1712"/>
      <c r="G13" s="1712"/>
      <c r="H13" s="1712"/>
      <c r="I13" s="1712"/>
      <c r="J13" s="1712"/>
      <c r="K13" s="1713"/>
      <c r="L13" s="1662" t="s">
        <v>3553</v>
      </c>
      <c r="M13" s="1663"/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  <c r="AI13" s="1663"/>
      <c r="AJ13" s="1663"/>
      <c r="AK13" s="1663"/>
      <c r="AL13" s="1663"/>
      <c r="AM13" s="1663"/>
      <c r="AN13" s="1663"/>
      <c r="AO13" s="1663"/>
      <c r="AP13" s="1663"/>
      <c r="AQ13" s="1663"/>
      <c r="AR13" s="1663"/>
      <c r="AS13" s="1663"/>
      <c r="AT13" s="1663"/>
      <c r="AU13" s="1663"/>
      <c r="AV13" s="1663"/>
      <c r="AW13" s="1663"/>
      <c r="AX13" s="1663"/>
      <c r="AY13" s="1663"/>
      <c r="AZ13" s="1663"/>
      <c r="BA13" s="1663"/>
      <c r="BB13" s="1663"/>
      <c r="BC13" s="1663"/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580" t="s">
        <v>2308</v>
      </c>
      <c r="BX13" s="1581"/>
      <c r="BY13" s="1581"/>
      <c r="BZ13" s="1581"/>
      <c r="CA13" s="1581"/>
      <c r="CB13" s="1581"/>
      <c r="CC13" s="1581"/>
      <c r="CD13" s="1582"/>
      <c r="CE13" s="1509" t="str">
        <f>MID(SUVAHAMUJ!Q31,1,1)</f>
        <v xml:space="preserve"> </v>
      </c>
      <c r="CF13" s="1509"/>
      <c r="CG13" s="1509"/>
      <c r="CH13" s="1509"/>
      <c r="CI13" s="1509"/>
      <c r="CJ13" s="1509" t="str">
        <f>MID(SUVAHAMUJ!Q31,2,1)</f>
        <v xml:space="preserve"> </v>
      </c>
      <c r="CK13" s="1509"/>
      <c r="CL13" s="1509"/>
      <c r="CM13" s="1509"/>
      <c r="CN13" s="1509"/>
      <c r="CO13" s="1509"/>
      <c r="CP13" s="1509" t="str">
        <f>MID(SUVAHAMUJ!Q31,3,1)</f>
        <v xml:space="preserve"> </v>
      </c>
      <c r="CQ13" s="1509"/>
      <c r="CR13" s="1509"/>
      <c r="CS13" s="1509"/>
      <c r="CT13" s="1509"/>
      <c r="CU13" s="1509" t="str">
        <f>MID(SUVAHAMUJ!Q31,4,1)</f>
        <v xml:space="preserve"> </v>
      </c>
      <c r="CV13" s="1509"/>
      <c r="CW13" s="1509"/>
      <c r="CX13" s="1509"/>
      <c r="CY13" s="1509"/>
      <c r="CZ13" s="1509"/>
      <c r="DA13" s="1509" t="str">
        <f>MID(SUVAHAMUJ!Q31,5,1)</f>
        <v xml:space="preserve"> </v>
      </c>
      <c r="DB13" s="1509"/>
      <c r="DC13" s="1509"/>
      <c r="DD13" s="1509"/>
      <c r="DE13" s="1509"/>
      <c r="DF13" s="1509" t="str">
        <f>MID(SUVAHAMUJ!Q31,6,1)</f>
        <v xml:space="preserve"> </v>
      </c>
      <c r="DG13" s="1509"/>
      <c r="DH13" s="1509"/>
      <c r="DI13" s="1509"/>
      <c r="DJ13" s="1509"/>
      <c r="DK13" s="1509"/>
      <c r="DL13" s="1509" t="str">
        <f>MID(SUVAHAMUJ!Q31,7,1)</f>
        <v xml:space="preserve"> </v>
      </c>
      <c r="DM13" s="1509"/>
      <c r="DN13" s="1509"/>
      <c r="DO13" s="1509"/>
      <c r="DP13" s="1509"/>
      <c r="DQ13" s="1509"/>
      <c r="DR13" s="1509" t="str">
        <f>MID(SUVAHAMUJ!Q31,8,1)</f>
        <v xml:space="preserve"> </v>
      </c>
      <c r="DS13" s="1509"/>
      <c r="DT13" s="1509"/>
      <c r="DU13" s="1509"/>
      <c r="DV13" s="1509"/>
      <c r="DW13" s="1558" t="str">
        <f>MID(SUVAHAMUJ!Q31,9,1)</f>
        <v xml:space="preserve"> </v>
      </c>
      <c r="DX13" s="1558"/>
      <c r="DY13" s="1558"/>
      <c r="DZ13" s="1558"/>
      <c r="EA13" s="1558"/>
      <c r="EB13" s="1558"/>
      <c r="EC13" s="1558" t="str">
        <f>MID(SUVAHAMUJ!Q31,10,1)</f>
        <v xml:space="preserve"> </v>
      </c>
      <c r="ED13" s="1558"/>
      <c r="EE13" s="1558"/>
      <c r="EF13" s="1558"/>
      <c r="EG13" s="1558"/>
      <c r="EH13" s="1509" t="str">
        <f>MID(SUVAHAMUJ!Q31,11,1)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MID(SUVAHAMUJ!R31,1,1)</f>
        <v xml:space="preserve"> </v>
      </c>
      <c r="EQ13" s="1509"/>
      <c r="ER13" s="1509"/>
      <c r="ES13" s="1509"/>
      <c r="ET13" s="1509"/>
      <c r="EU13" s="1509"/>
      <c r="EV13" s="1509" t="str">
        <f>MID(SUVAHAMUJ!R31,2,1)</f>
        <v xml:space="preserve"> </v>
      </c>
      <c r="EW13" s="1509"/>
      <c r="EX13" s="1509"/>
      <c r="EY13" s="1509"/>
      <c r="EZ13" s="1509"/>
      <c r="FA13" s="1509" t="str">
        <f>MID(SUVAHAMUJ!R31,3,1)</f>
        <v xml:space="preserve"> </v>
      </c>
      <c r="FB13" s="1509"/>
      <c r="FC13" s="1509"/>
      <c r="FD13" s="1509"/>
      <c r="FE13" s="1509"/>
      <c r="FF13" s="1509"/>
      <c r="FG13" s="1509" t="str">
        <f>MID(SUVAHAMUJ!R31,4,1)</f>
        <v xml:space="preserve"> </v>
      </c>
      <c r="FH13" s="1509"/>
      <c r="FI13" s="1509"/>
      <c r="FJ13" s="1509"/>
      <c r="FK13" s="1509"/>
      <c r="FL13" s="1516" t="str">
        <f>MID(SUVAHAMUJ!R31,5,1)</f>
        <v xml:space="preserve"> </v>
      </c>
      <c r="FM13" s="1516"/>
      <c r="FN13" s="1516"/>
      <c r="FO13" s="1516"/>
      <c r="FP13" s="1516"/>
      <c r="FQ13" s="1516"/>
      <c r="FR13" s="1516" t="str">
        <f>MID(SUVAHAMUJ!R31,6,1)</f>
        <v xml:space="preserve"> </v>
      </c>
      <c r="FS13" s="1516"/>
      <c r="FT13" s="1516"/>
      <c r="FU13" s="1516"/>
      <c r="FV13" s="1516"/>
      <c r="FW13" s="1556" t="str">
        <f>MID(SUVAHAMUJ!R31,7,1)</f>
        <v xml:space="preserve"> </v>
      </c>
      <c r="FX13" s="1556"/>
      <c r="FY13" s="1556"/>
      <c r="FZ13" s="1556"/>
      <c r="GA13" s="1556"/>
      <c r="GB13" s="1556"/>
      <c r="GC13" s="1556" t="str">
        <f>MID(SUVAHAMUJ!R31,8,1)</f>
        <v xml:space="preserve"> </v>
      </c>
      <c r="GD13" s="1556"/>
      <c r="GE13" s="1556"/>
      <c r="GF13" s="1556"/>
      <c r="GG13" s="1556"/>
      <c r="GH13" s="1556" t="str">
        <f>MID(SUVAHAMUJ!R31,9,1)</f>
        <v xml:space="preserve"> </v>
      </c>
      <c r="GI13" s="1556"/>
      <c r="GJ13" s="1556"/>
      <c r="GK13" s="1556"/>
      <c r="GL13" s="1556"/>
      <c r="GM13" s="1556"/>
      <c r="GN13" s="1556" t="str">
        <f>MID(SUVAHAMUJ!R31,10,1)</f>
        <v xml:space="preserve"> </v>
      </c>
      <c r="GO13" s="1556"/>
      <c r="GP13" s="1556"/>
      <c r="GQ13" s="1556"/>
      <c r="GR13" s="1556"/>
      <c r="GS13" s="1556" t="str">
        <f>MID(SUVAHAMUJ!R31,11,1)</f>
        <v>0</v>
      </c>
      <c r="GT13" s="1556"/>
      <c r="GU13" s="1556"/>
      <c r="GV13" s="1556"/>
      <c r="GW13" s="1557"/>
    </row>
    <row r="14" spans="2:205" ht="24" customHeight="1">
      <c r="B14" s="1711" t="s">
        <v>2553</v>
      </c>
      <c r="C14" s="1712"/>
      <c r="D14" s="1712"/>
      <c r="E14" s="1712"/>
      <c r="F14" s="1712"/>
      <c r="G14" s="1712"/>
      <c r="H14" s="1712"/>
      <c r="I14" s="1712"/>
      <c r="J14" s="1712"/>
      <c r="K14" s="1713"/>
      <c r="L14" s="1662" t="s">
        <v>3554</v>
      </c>
      <c r="M14" s="1663"/>
      <c r="N14" s="1663"/>
      <c r="O14" s="1663"/>
      <c r="P14" s="1663"/>
      <c r="Q14" s="1663"/>
      <c r="R14" s="1663"/>
      <c r="S14" s="1663"/>
      <c r="T14" s="1663"/>
      <c r="U14" s="1663"/>
      <c r="V14" s="1663"/>
      <c r="W14" s="1663"/>
      <c r="X14" s="1663"/>
      <c r="Y14" s="1663"/>
      <c r="Z14" s="1663"/>
      <c r="AA14" s="1663"/>
      <c r="AB14" s="1663"/>
      <c r="AC14" s="1663"/>
      <c r="AD14" s="1663"/>
      <c r="AE14" s="1663"/>
      <c r="AF14" s="1663"/>
      <c r="AG14" s="1663"/>
      <c r="AH14" s="1663"/>
      <c r="AI14" s="1663"/>
      <c r="AJ14" s="1663"/>
      <c r="AK14" s="1663"/>
      <c r="AL14" s="1663"/>
      <c r="AM14" s="1663"/>
      <c r="AN14" s="1663"/>
      <c r="AO14" s="1663"/>
      <c r="AP14" s="1663"/>
      <c r="AQ14" s="1663"/>
      <c r="AR14" s="1663"/>
      <c r="AS14" s="1663"/>
      <c r="AT14" s="1663"/>
      <c r="AU14" s="1663"/>
      <c r="AV14" s="1663"/>
      <c r="AW14" s="1663"/>
      <c r="AX14" s="1663"/>
      <c r="AY14" s="1663"/>
      <c r="AZ14" s="1663"/>
      <c r="BA14" s="1663"/>
      <c r="BB14" s="1663"/>
      <c r="BC14" s="1663"/>
      <c r="BD14" s="1663"/>
      <c r="BE14" s="1663"/>
      <c r="BF14" s="1663"/>
      <c r="BG14" s="1663"/>
      <c r="BH14" s="1663"/>
      <c r="BI14" s="1663"/>
      <c r="BJ14" s="1663"/>
      <c r="BK14" s="1663"/>
      <c r="BL14" s="1663"/>
      <c r="BM14" s="1663"/>
      <c r="BN14" s="1663"/>
      <c r="BO14" s="1663"/>
      <c r="BP14" s="1663"/>
      <c r="BQ14" s="1663"/>
      <c r="BR14" s="1663"/>
      <c r="BS14" s="1663"/>
      <c r="BT14" s="1663"/>
      <c r="BU14" s="1663"/>
      <c r="BV14" s="1663"/>
      <c r="BW14" s="1580" t="s">
        <v>949</v>
      </c>
      <c r="BX14" s="1581"/>
      <c r="BY14" s="1581"/>
      <c r="BZ14" s="1581"/>
      <c r="CA14" s="1581"/>
      <c r="CB14" s="1581"/>
      <c r="CC14" s="1581"/>
      <c r="CD14" s="1582"/>
      <c r="CE14" s="1509" t="str">
        <f>MID(SUVAHAMUJ!Q32,1,1)</f>
        <v xml:space="preserve"> </v>
      </c>
      <c r="CF14" s="1509"/>
      <c r="CG14" s="1509"/>
      <c r="CH14" s="1509"/>
      <c r="CI14" s="1509"/>
      <c r="CJ14" s="1509" t="str">
        <f>MID(SUVAHAMUJ!Q32,2,1)</f>
        <v xml:space="preserve"> </v>
      </c>
      <c r="CK14" s="1509"/>
      <c r="CL14" s="1509"/>
      <c r="CM14" s="1509"/>
      <c r="CN14" s="1509"/>
      <c r="CO14" s="1509"/>
      <c r="CP14" s="1509" t="str">
        <f>MID(SUVAHAMUJ!Q32,3,1)</f>
        <v xml:space="preserve"> </v>
      </c>
      <c r="CQ14" s="1509"/>
      <c r="CR14" s="1509"/>
      <c r="CS14" s="1509"/>
      <c r="CT14" s="1509"/>
      <c r="CU14" s="1509" t="str">
        <f>MID(SUVAHAMUJ!Q32,4,1)</f>
        <v xml:space="preserve"> </v>
      </c>
      <c r="CV14" s="1509"/>
      <c r="CW14" s="1509"/>
      <c r="CX14" s="1509"/>
      <c r="CY14" s="1509"/>
      <c r="CZ14" s="1509"/>
      <c r="DA14" s="1509" t="str">
        <f>MID(SUVAHAMUJ!Q32,5,1)</f>
        <v xml:space="preserve"> </v>
      </c>
      <c r="DB14" s="1509"/>
      <c r="DC14" s="1509"/>
      <c r="DD14" s="1509"/>
      <c r="DE14" s="1509"/>
      <c r="DF14" s="1509" t="str">
        <f>MID(SUVAHAMUJ!Q32,6,1)</f>
        <v xml:space="preserve"> </v>
      </c>
      <c r="DG14" s="1509"/>
      <c r="DH14" s="1509"/>
      <c r="DI14" s="1509"/>
      <c r="DJ14" s="1509"/>
      <c r="DK14" s="1509"/>
      <c r="DL14" s="1509" t="str">
        <f>MID(SUVAHAMUJ!Q32,7,1)</f>
        <v xml:space="preserve"> </v>
      </c>
      <c r="DM14" s="1509"/>
      <c r="DN14" s="1509"/>
      <c r="DO14" s="1509"/>
      <c r="DP14" s="1509"/>
      <c r="DQ14" s="1509"/>
      <c r="DR14" s="1509" t="str">
        <f>MID(SUVAHAMUJ!Q32,8,1)</f>
        <v xml:space="preserve"> </v>
      </c>
      <c r="DS14" s="1509"/>
      <c r="DT14" s="1509"/>
      <c r="DU14" s="1509"/>
      <c r="DV14" s="1509"/>
      <c r="DW14" s="1558" t="str">
        <f>MID(SUVAHAMUJ!Q32,9,1)</f>
        <v xml:space="preserve"> </v>
      </c>
      <c r="DX14" s="1558"/>
      <c r="DY14" s="1558"/>
      <c r="DZ14" s="1558"/>
      <c r="EA14" s="1558"/>
      <c r="EB14" s="1558"/>
      <c r="EC14" s="1558" t="str">
        <f>MID(SUVAHAMUJ!Q32,10,1)</f>
        <v xml:space="preserve"> </v>
      </c>
      <c r="ED14" s="1558"/>
      <c r="EE14" s="1558"/>
      <c r="EF14" s="1558"/>
      <c r="EG14" s="1558"/>
      <c r="EH14" s="1509" t="str">
        <f>MID(SUVAHAMUJ!Q32,11,1)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MID(SUVAHAMUJ!R32,1,1)</f>
        <v xml:space="preserve"> </v>
      </c>
      <c r="EQ14" s="1509"/>
      <c r="ER14" s="1509"/>
      <c r="ES14" s="1509"/>
      <c r="ET14" s="1509"/>
      <c r="EU14" s="1509"/>
      <c r="EV14" s="1509" t="str">
        <f>MID(SUVAHAMUJ!R32,2,1)</f>
        <v xml:space="preserve"> </v>
      </c>
      <c r="EW14" s="1509"/>
      <c r="EX14" s="1509"/>
      <c r="EY14" s="1509"/>
      <c r="EZ14" s="1509"/>
      <c r="FA14" s="1509" t="str">
        <f>MID(SUVAHAMUJ!R32,3,1)</f>
        <v xml:space="preserve"> </v>
      </c>
      <c r="FB14" s="1509"/>
      <c r="FC14" s="1509"/>
      <c r="FD14" s="1509"/>
      <c r="FE14" s="1509"/>
      <c r="FF14" s="1509"/>
      <c r="FG14" s="1509" t="str">
        <f>MID(SUVAHAMUJ!R32,4,1)</f>
        <v xml:space="preserve"> </v>
      </c>
      <c r="FH14" s="1509"/>
      <c r="FI14" s="1509"/>
      <c r="FJ14" s="1509"/>
      <c r="FK14" s="1509"/>
      <c r="FL14" s="1516" t="str">
        <f>MID(SUVAHAMUJ!R32,5,1)</f>
        <v xml:space="preserve"> </v>
      </c>
      <c r="FM14" s="1516"/>
      <c r="FN14" s="1516"/>
      <c r="FO14" s="1516"/>
      <c r="FP14" s="1516"/>
      <c r="FQ14" s="1516"/>
      <c r="FR14" s="1516" t="str">
        <f>MID(SUVAHAMUJ!R32,6,1)</f>
        <v xml:space="preserve"> </v>
      </c>
      <c r="FS14" s="1516"/>
      <c r="FT14" s="1516"/>
      <c r="FU14" s="1516"/>
      <c r="FV14" s="1516"/>
      <c r="FW14" s="1556" t="str">
        <f>MID(SUVAHAMUJ!R32,7,1)</f>
        <v xml:space="preserve"> </v>
      </c>
      <c r="FX14" s="1556"/>
      <c r="FY14" s="1556"/>
      <c r="FZ14" s="1556"/>
      <c r="GA14" s="1556"/>
      <c r="GB14" s="1556"/>
      <c r="GC14" s="1556" t="str">
        <f>MID(SUVAHAMUJ!R32,8,1)</f>
        <v xml:space="preserve"> </v>
      </c>
      <c r="GD14" s="1556"/>
      <c r="GE14" s="1556"/>
      <c r="GF14" s="1556"/>
      <c r="GG14" s="1556"/>
      <c r="GH14" s="1556" t="str">
        <f>MID(SUVAHAMUJ!R32,9,1)</f>
        <v xml:space="preserve"> </v>
      </c>
      <c r="GI14" s="1556"/>
      <c r="GJ14" s="1556"/>
      <c r="GK14" s="1556"/>
      <c r="GL14" s="1556"/>
      <c r="GM14" s="1556"/>
      <c r="GN14" s="1556" t="str">
        <f>MID(SUVAHAMUJ!R32,10,1)</f>
        <v xml:space="preserve"> </v>
      </c>
      <c r="GO14" s="1556"/>
      <c r="GP14" s="1556"/>
      <c r="GQ14" s="1556"/>
      <c r="GR14" s="1556"/>
      <c r="GS14" s="1556" t="str">
        <f>MID(SUVAHAMUJ!R32,11,1)</f>
        <v>0</v>
      </c>
      <c r="GT14" s="1556"/>
      <c r="GU14" s="1556"/>
      <c r="GV14" s="1556"/>
      <c r="GW14" s="1557"/>
    </row>
    <row r="15" spans="2:205" ht="24" customHeight="1">
      <c r="B15" s="1711" t="s">
        <v>2743</v>
      </c>
      <c r="C15" s="1712"/>
      <c r="D15" s="1712"/>
      <c r="E15" s="1712"/>
      <c r="F15" s="1712"/>
      <c r="G15" s="1712"/>
      <c r="H15" s="1712"/>
      <c r="I15" s="1712"/>
      <c r="J15" s="1712"/>
      <c r="K15" s="1713"/>
      <c r="L15" s="1662" t="s">
        <v>3555</v>
      </c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3"/>
      <c r="X15" s="1663"/>
      <c r="Y15" s="1663"/>
      <c r="Z15" s="1663"/>
      <c r="AA15" s="1663"/>
      <c r="AB15" s="1663"/>
      <c r="AC15" s="1663"/>
      <c r="AD15" s="1663"/>
      <c r="AE15" s="1663"/>
      <c r="AF15" s="1663"/>
      <c r="AG15" s="1663"/>
      <c r="AH15" s="1663"/>
      <c r="AI15" s="1663"/>
      <c r="AJ15" s="1663"/>
      <c r="AK15" s="1663"/>
      <c r="AL15" s="1663"/>
      <c r="AM15" s="1663"/>
      <c r="AN15" s="1663"/>
      <c r="AO15" s="1663"/>
      <c r="AP15" s="1663"/>
      <c r="AQ15" s="1663"/>
      <c r="AR15" s="1663"/>
      <c r="AS15" s="1663"/>
      <c r="AT15" s="1663"/>
      <c r="AU15" s="1663"/>
      <c r="AV15" s="1663"/>
      <c r="AW15" s="1663"/>
      <c r="AX15" s="1663"/>
      <c r="AY15" s="1663"/>
      <c r="AZ15" s="1663"/>
      <c r="BA15" s="1663"/>
      <c r="BB15" s="1663"/>
      <c r="BC15" s="1663"/>
      <c r="BD15" s="1663"/>
      <c r="BE15" s="1663"/>
      <c r="BF15" s="1663"/>
      <c r="BG15" s="1663"/>
      <c r="BH15" s="1663"/>
      <c r="BI15" s="1663"/>
      <c r="BJ15" s="1663"/>
      <c r="BK15" s="1663"/>
      <c r="BL15" s="1663"/>
      <c r="BM15" s="1663"/>
      <c r="BN15" s="1663"/>
      <c r="BO15" s="1663"/>
      <c r="BP15" s="1663"/>
      <c r="BQ15" s="1663"/>
      <c r="BR15" s="1663"/>
      <c r="BS15" s="1663"/>
      <c r="BT15" s="1663"/>
      <c r="BU15" s="1663"/>
      <c r="BV15" s="1663"/>
      <c r="BW15" s="1580" t="s">
        <v>938</v>
      </c>
      <c r="BX15" s="1581"/>
      <c r="BY15" s="1581"/>
      <c r="BZ15" s="1581"/>
      <c r="CA15" s="1581"/>
      <c r="CB15" s="1581"/>
      <c r="CC15" s="1581"/>
      <c r="CD15" s="1582"/>
      <c r="CE15" s="1509" t="str">
        <f>MID(SUVAHAMUJ!Q33,1,1)</f>
        <v xml:space="preserve"> </v>
      </c>
      <c r="CF15" s="1509"/>
      <c r="CG15" s="1509"/>
      <c r="CH15" s="1509"/>
      <c r="CI15" s="1509"/>
      <c r="CJ15" s="1509" t="str">
        <f>MID(SUVAHAMUJ!Q33,2,1)</f>
        <v xml:space="preserve"> </v>
      </c>
      <c r="CK15" s="1509"/>
      <c r="CL15" s="1509"/>
      <c r="CM15" s="1509"/>
      <c r="CN15" s="1509"/>
      <c r="CO15" s="1509"/>
      <c r="CP15" s="1509" t="str">
        <f>MID(SUVAHAMUJ!Q33,3,1)</f>
        <v xml:space="preserve"> </v>
      </c>
      <c r="CQ15" s="1509"/>
      <c r="CR15" s="1509"/>
      <c r="CS15" s="1509"/>
      <c r="CT15" s="1509"/>
      <c r="CU15" s="1509" t="str">
        <f>MID(SUVAHAMUJ!Q33,4,1)</f>
        <v xml:space="preserve"> </v>
      </c>
      <c r="CV15" s="1509"/>
      <c r="CW15" s="1509"/>
      <c r="CX15" s="1509"/>
      <c r="CY15" s="1509"/>
      <c r="CZ15" s="1509"/>
      <c r="DA15" s="1509" t="str">
        <f>MID(SUVAHAMUJ!Q33,5,1)</f>
        <v xml:space="preserve"> </v>
      </c>
      <c r="DB15" s="1509"/>
      <c r="DC15" s="1509"/>
      <c r="DD15" s="1509"/>
      <c r="DE15" s="1509"/>
      <c r="DF15" s="1509" t="str">
        <f>MID(SUVAHAMUJ!Q33,6,1)</f>
        <v xml:space="preserve"> </v>
      </c>
      <c r="DG15" s="1509"/>
      <c r="DH15" s="1509"/>
      <c r="DI15" s="1509"/>
      <c r="DJ15" s="1509"/>
      <c r="DK15" s="1509"/>
      <c r="DL15" s="1509" t="str">
        <f>MID(SUVAHAMUJ!Q33,7,1)</f>
        <v xml:space="preserve"> </v>
      </c>
      <c r="DM15" s="1509"/>
      <c r="DN15" s="1509"/>
      <c r="DO15" s="1509"/>
      <c r="DP15" s="1509"/>
      <c r="DQ15" s="1509"/>
      <c r="DR15" s="1509" t="str">
        <f>MID(SUVAHAMUJ!Q33,8,1)</f>
        <v xml:space="preserve"> </v>
      </c>
      <c r="DS15" s="1509"/>
      <c r="DT15" s="1509"/>
      <c r="DU15" s="1509"/>
      <c r="DV15" s="1509"/>
      <c r="DW15" s="1558" t="str">
        <f>MID(SUVAHAMUJ!Q33,9,1)</f>
        <v xml:space="preserve"> </v>
      </c>
      <c r="DX15" s="1558"/>
      <c r="DY15" s="1558"/>
      <c r="DZ15" s="1558"/>
      <c r="EA15" s="1558"/>
      <c r="EB15" s="1558"/>
      <c r="EC15" s="1558" t="str">
        <f>MID(SUVAHAMUJ!Q33,10,1)</f>
        <v xml:space="preserve"> </v>
      </c>
      <c r="ED15" s="1558"/>
      <c r="EE15" s="1558"/>
      <c r="EF15" s="1558"/>
      <c r="EG15" s="1558"/>
      <c r="EH15" s="1509" t="str">
        <f>MID(SUVAHAMUJ!Q33,11,1)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MID(SUVAHAMUJ!R33,1,1)</f>
        <v xml:space="preserve"> </v>
      </c>
      <c r="EQ15" s="1509"/>
      <c r="ER15" s="1509"/>
      <c r="ES15" s="1509"/>
      <c r="ET15" s="1509"/>
      <c r="EU15" s="1509"/>
      <c r="EV15" s="1509" t="str">
        <f>MID(SUVAHAMUJ!R33,2,1)</f>
        <v xml:space="preserve"> </v>
      </c>
      <c r="EW15" s="1509"/>
      <c r="EX15" s="1509"/>
      <c r="EY15" s="1509"/>
      <c r="EZ15" s="1509"/>
      <c r="FA15" s="1509" t="str">
        <f>MID(SUVAHAMUJ!R33,3,1)</f>
        <v xml:space="preserve"> </v>
      </c>
      <c r="FB15" s="1509"/>
      <c r="FC15" s="1509"/>
      <c r="FD15" s="1509"/>
      <c r="FE15" s="1509"/>
      <c r="FF15" s="1509"/>
      <c r="FG15" s="1509" t="str">
        <f>MID(SUVAHAMUJ!R33,4,1)</f>
        <v xml:space="preserve"> </v>
      </c>
      <c r="FH15" s="1509"/>
      <c r="FI15" s="1509"/>
      <c r="FJ15" s="1509"/>
      <c r="FK15" s="1509"/>
      <c r="FL15" s="1516" t="str">
        <f>MID(SUVAHAMUJ!R33,5,1)</f>
        <v xml:space="preserve"> </v>
      </c>
      <c r="FM15" s="1516"/>
      <c r="FN15" s="1516"/>
      <c r="FO15" s="1516"/>
      <c r="FP15" s="1516"/>
      <c r="FQ15" s="1516"/>
      <c r="FR15" s="1516" t="str">
        <f>MID(SUVAHAMUJ!R33,6,1)</f>
        <v xml:space="preserve"> </v>
      </c>
      <c r="FS15" s="1516"/>
      <c r="FT15" s="1516"/>
      <c r="FU15" s="1516"/>
      <c r="FV15" s="1516"/>
      <c r="FW15" s="1556" t="str">
        <f>MID(SUVAHAMUJ!R33,7,1)</f>
        <v xml:space="preserve"> </v>
      </c>
      <c r="FX15" s="1556"/>
      <c r="FY15" s="1556"/>
      <c r="FZ15" s="1556"/>
      <c r="GA15" s="1556"/>
      <c r="GB15" s="1556"/>
      <c r="GC15" s="1556" t="str">
        <f>MID(SUVAHAMUJ!R33,8,1)</f>
        <v xml:space="preserve"> </v>
      </c>
      <c r="GD15" s="1556"/>
      <c r="GE15" s="1556"/>
      <c r="GF15" s="1556"/>
      <c r="GG15" s="1556"/>
      <c r="GH15" s="1556" t="str">
        <f>MID(SUVAHAMUJ!R33,9,1)</f>
        <v xml:space="preserve"> </v>
      </c>
      <c r="GI15" s="1556"/>
      <c r="GJ15" s="1556"/>
      <c r="GK15" s="1556"/>
      <c r="GL15" s="1556"/>
      <c r="GM15" s="1556"/>
      <c r="GN15" s="1556" t="str">
        <f>MID(SUVAHAMUJ!R33,10,1)</f>
        <v xml:space="preserve"> </v>
      </c>
      <c r="GO15" s="1556"/>
      <c r="GP15" s="1556"/>
      <c r="GQ15" s="1556"/>
      <c r="GR15" s="1556"/>
      <c r="GS15" s="1556" t="str">
        <f>MID(SUVAHAMUJ!R33,11,1)</f>
        <v>0</v>
      </c>
      <c r="GT15" s="1556"/>
      <c r="GU15" s="1556"/>
      <c r="GV15" s="1556"/>
      <c r="GW15" s="1557"/>
    </row>
    <row r="16" spans="2:205" ht="24.6" customHeight="1">
      <c r="B16" s="1707" t="s">
        <v>2753</v>
      </c>
      <c r="C16" s="1708"/>
      <c r="D16" s="1708"/>
      <c r="E16" s="1708"/>
      <c r="F16" s="1708"/>
      <c r="G16" s="1708"/>
      <c r="H16" s="1708"/>
      <c r="I16" s="1708"/>
      <c r="J16" s="1708"/>
      <c r="K16" s="1709"/>
      <c r="L16" s="1662" t="s">
        <v>3556</v>
      </c>
      <c r="M16" s="1663"/>
      <c r="N16" s="1663"/>
      <c r="O16" s="1663"/>
      <c r="P16" s="1663"/>
      <c r="Q16" s="1663"/>
      <c r="R16" s="1663"/>
      <c r="S16" s="1663"/>
      <c r="T16" s="1663"/>
      <c r="U16" s="1663"/>
      <c r="V16" s="1663"/>
      <c r="W16" s="1663"/>
      <c r="X16" s="1663"/>
      <c r="Y16" s="1663"/>
      <c r="Z16" s="1663"/>
      <c r="AA16" s="1663"/>
      <c r="AB16" s="1663"/>
      <c r="AC16" s="1663"/>
      <c r="AD16" s="1663"/>
      <c r="AE16" s="1663"/>
      <c r="AF16" s="1663"/>
      <c r="AG16" s="1663"/>
      <c r="AH16" s="1663"/>
      <c r="AI16" s="1663"/>
      <c r="AJ16" s="1663"/>
      <c r="AK16" s="1663"/>
      <c r="AL16" s="1663"/>
      <c r="AM16" s="1663"/>
      <c r="AN16" s="1663"/>
      <c r="AO16" s="1663"/>
      <c r="AP16" s="1663"/>
      <c r="AQ16" s="1663"/>
      <c r="AR16" s="1663"/>
      <c r="AS16" s="1663"/>
      <c r="AT16" s="1663"/>
      <c r="AU16" s="1663"/>
      <c r="AV16" s="1663"/>
      <c r="AW16" s="1663"/>
      <c r="AX16" s="1663"/>
      <c r="AY16" s="1663"/>
      <c r="AZ16" s="1663"/>
      <c r="BA16" s="1663"/>
      <c r="BB16" s="1663"/>
      <c r="BC16" s="1663"/>
      <c r="BD16" s="1663"/>
      <c r="BE16" s="1663"/>
      <c r="BF16" s="1663"/>
      <c r="BG16" s="1663"/>
      <c r="BH16" s="1663"/>
      <c r="BI16" s="1663"/>
      <c r="BJ16" s="1663"/>
      <c r="BK16" s="1663"/>
      <c r="BL16" s="1663"/>
      <c r="BM16" s="1663"/>
      <c r="BN16" s="1663"/>
      <c r="BO16" s="1663"/>
      <c r="BP16" s="1663"/>
      <c r="BQ16" s="1663"/>
      <c r="BR16" s="1663"/>
      <c r="BS16" s="1663"/>
      <c r="BT16" s="1663"/>
      <c r="BU16" s="1663"/>
      <c r="BV16" s="1663"/>
      <c r="BW16" s="1580" t="s">
        <v>939</v>
      </c>
      <c r="BX16" s="1581"/>
      <c r="BY16" s="1581"/>
      <c r="BZ16" s="1581"/>
      <c r="CA16" s="1581"/>
      <c r="CB16" s="1581"/>
      <c r="CC16" s="1581"/>
      <c r="CD16" s="1582"/>
      <c r="CE16" s="1509" t="str">
        <f>MID(SUVAHAMUJ!Q34,1,1)</f>
        <v xml:space="preserve"> </v>
      </c>
      <c r="CF16" s="1509"/>
      <c r="CG16" s="1509"/>
      <c r="CH16" s="1509"/>
      <c r="CI16" s="1509"/>
      <c r="CJ16" s="1509" t="str">
        <f>MID(SUVAHAMUJ!Q34,2,1)</f>
        <v xml:space="preserve"> </v>
      </c>
      <c r="CK16" s="1509"/>
      <c r="CL16" s="1509"/>
      <c r="CM16" s="1509"/>
      <c r="CN16" s="1509"/>
      <c r="CO16" s="1509"/>
      <c r="CP16" s="1509" t="str">
        <f>MID(SUVAHAMUJ!Q34,3,1)</f>
        <v xml:space="preserve"> </v>
      </c>
      <c r="CQ16" s="1509"/>
      <c r="CR16" s="1509"/>
      <c r="CS16" s="1509"/>
      <c r="CT16" s="1509"/>
      <c r="CU16" s="1509" t="str">
        <f>MID(SUVAHAMUJ!Q34,4,1)</f>
        <v xml:space="preserve"> </v>
      </c>
      <c r="CV16" s="1509"/>
      <c r="CW16" s="1509"/>
      <c r="CX16" s="1509"/>
      <c r="CY16" s="1509"/>
      <c r="CZ16" s="1509"/>
      <c r="DA16" s="1509" t="str">
        <f>MID(SUVAHAMUJ!Q34,5,1)</f>
        <v xml:space="preserve"> </v>
      </c>
      <c r="DB16" s="1509"/>
      <c r="DC16" s="1509"/>
      <c r="DD16" s="1509"/>
      <c r="DE16" s="1509"/>
      <c r="DF16" s="1509" t="str">
        <f>MID(SUVAHAMUJ!Q34,6,1)</f>
        <v xml:space="preserve"> </v>
      </c>
      <c r="DG16" s="1509"/>
      <c r="DH16" s="1509"/>
      <c r="DI16" s="1509"/>
      <c r="DJ16" s="1509"/>
      <c r="DK16" s="1509"/>
      <c r="DL16" s="1509" t="str">
        <f>MID(SUVAHAMUJ!Q34,7,1)</f>
        <v xml:space="preserve"> </v>
      </c>
      <c r="DM16" s="1509"/>
      <c r="DN16" s="1509"/>
      <c r="DO16" s="1509"/>
      <c r="DP16" s="1509"/>
      <c r="DQ16" s="1509"/>
      <c r="DR16" s="1509" t="str">
        <f>MID(SUVAHAMUJ!Q34,8,1)</f>
        <v xml:space="preserve"> </v>
      </c>
      <c r="DS16" s="1509"/>
      <c r="DT16" s="1509"/>
      <c r="DU16" s="1509"/>
      <c r="DV16" s="1509"/>
      <c r="DW16" s="1558" t="str">
        <f>MID(SUVAHAMUJ!Q34,9,1)</f>
        <v xml:space="preserve"> </v>
      </c>
      <c r="DX16" s="1558"/>
      <c r="DY16" s="1558"/>
      <c r="DZ16" s="1558"/>
      <c r="EA16" s="1558"/>
      <c r="EB16" s="1558"/>
      <c r="EC16" s="1558" t="str">
        <f>MID(SUVAHAMUJ!Q34,10,1)</f>
        <v xml:space="preserve"> </v>
      </c>
      <c r="ED16" s="1558"/>
      <c r="EE16" s="1558"/>
      <c r="EF16" s="1558"/>
      <c r="EG16" s="1558"/>
      <c r="EH16" s="1509" t="str">
        <f>MID(SUVAHAMUJ!Q34,11,1)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MID(SUVAHAMUJ!R34,1,1)</f>
        <v xml:space="preserve"> </v>
      </c>
      <c r="EQ16" s="1509"/>
      <c r="ER16" s="1509"/>
      <c r="ES16" s="1509"/>
      <c r="ET16" s="1509"/>
      <c r="EU16" s="1509"/>
      <c r="EV16" s="1509" t="str">
        <f>MID(SUVAHAMUJ!R34,2,1)</f>
        <v xml:space="preserve"> </v>
      </c>
      <c r="EW16" s="1509"/>
      <c r="EX16" s="1509"/>
      <c r="EY16" s="1509"/>
      <c r="EZ16" s="1509"/>
      <c r="FA16" s="1509" t="str">
        <f>MID(SUVAHAMUJ!R34,3,1)</f>
        <v xml:space="preserve"> </v>
      </c>
      <c r="FB16" s="1509"/>
      <c r="FC16" s="1509"/>
      <c r="FD16" s="1509"/>
      <c r="FE16" s="1509"/>
      <c r="FF16" s="1509"/>
      <c r="FG16" s="1509" t="str">
        <f>MID(SUVAHAMUJ!R34,4,1)</f>
        <v xml:space="preserve"> </v>
      </c>
      <c r="FH16" s="1509"/>
      <c r="FI16" s="1509"/>
      <c r="FJ16" s="1509"/>
      <c r="FK16" s="1509"/>
      <c r="FL16" s="1516" t="str">
        <f>MID(SUVAHAMUJ!R34,5,1)</f>
        <v xml:space="preserve"> </v>
      </c>
      <c r="FM16" s="1516"/>
      <c r="FN16" s="1516"/>
      <c r="FO16" s="1516"/>
      <c r="FP16" s="1516"/>
      <c r="FQ16" s="1516"/>
      <c r="FR16" s="1516" t="str">
        <f>MID(SUVAHAMUJ!R34,6,1)</f>
        <v xml:space="preserve"> </v>
      </c>
      <c r="FS16" s="1516"/>
      <c r="FT16" s="1516"/>
      <c r="FU16" s="1516"/>
      <c r="FV16" s="1516"/>
      <c r="FW16" s="1556" t="str">
        <f>MID(SUVAHAMUJ!R34,7,1)</f>
        <v xml:space="preserve"> </v>
      </c>
      <c r="FX16" s="1556"/>
      <c r="FY16" s="1556"/>
      <c r="FZ16" s="1556"/>
      <c r="GA16" s="1556"/>
      <c r="GB16" s="1556"/>
      <c r="GC16" s="1556" t="str">
        <f>MID(SUVAHAMUJ!R34,8,1)</f>
        <v xml:space="preserve"> </v>
      </c>
      <c r="GD16" s="1556"/>
      <c r="GE16" s="1556"/>
      <c r="GF16" s="1556"/>
      <c r="GG16" s="1556"/>
      <c r="GH16" s="1556" t="str">
        <f>MID(SUVAHAMUJ!R34,9,1)</f>
        <v xml:space="preserve"> </v>
      </c>
      <c r="GI16" s="1556"/>
      <c r="GJ16" s="1556"/>
      <c r="GK16" s="1556"/>
      <c r="GL16" s="1556"/>
      <c r="GM16" s="1556"/>
      <c r="GN16" s="1556" t="str">
        <f>MID(SUVAHAMUJ!R34,10,1)</f>
        <v xml:space="preserve"> </v>
      </c>
      <c r="GO16" s="1556"/>
      <c r="GP16" s="1556"/>
      <c r="GQ16" s="1556"/>
      <c r="GR16" s="1556"/>
      <c r="GS16" s="1556" t="str">
        <f>MID(SUVAHAMUJ!R34,11,1)</f>
        <v>0</v>
      </c>
      <c r="GT16" s="1556"/>
      <c r="GU16" s="1556"/>
      <c r="GV16" s="1556"/>
      <c r="GW16" s="1557"/>
    </row>
    <row r="17" spans="1:205" ht="25.5" customHeight="1">
      <c r="B17" s="1711" t="s">
        <v>2763</v>
      </c>
      <c r="C17" s="1712"/>
      <c r="D17" s="1712"/>
      <c r="E17" s="1712"/>
      <c r="F17" s="1712"/>
      <c r="G17" s="1712"/>
      <c r="H17" s="1712"/>
      <c r="I17" s="1712"/>
      <c r="J17" s="1712"/>
      <c r="K17" s="1713"/>
      <c r="L17" s="1662" t="s">
        <v>3557</v>
      </c>
      <c r="M17" s="1663"/>
      <c r="N17" s="1663"/>
      <c r="O17" s="1663"/>
      <c r="P17" s="1663"/>
      <c r="Q17" s="1663"/>
      <c r="R17" s="1663"/>
      <c r="S17" s="1663"/>
      <c r="T17" s="1663"/>
      <c r="U17" s="1663"/>
      <c r="V17" s="1663"/>
      <c r="W17" s="1663"/>
      <c r="X17" s="1663"/>
      <c r="Y17" s="1663"/>
      <c r="Z17" s="1663"/>
      <c r="AA17" s="1663"/>
      <c r="AB17" s="1663"/>
      <c r="AC17" s="1663"/>
      <c r="AD17" s="1663"/>
      <c r="AE17" s="1663"/>
      <c r="AF17" s="1663"/>
      <c r="AG17" s="1663"/>
      <c r="AH17" s="1663"/>
      <c r="AI17" s="1663"/>
      <c r="AJ17" s="1663"/>
      <c r="AK17" s="1663"/>
      <c r="AL17" s="1663"/>
      <c r="AM17" s="1663"/>
      <c r="AN17" s="1663"/>
      <c r="AO17" s="1663"/>
      <c r="AP17" s="1663"/>
      <c r="AQ17" s="1663"/>
      <c r="AR17" s="1663"/>
      <c r="AS17" s="1663"/>
      <c r="AT17" s="1663"/>
      <c r="AU17" s="1663"/>
      <c r="AV17" s="1663"/>
      <c r="AW17" s="1663"/>
      <c r="AX17" s="1663"/>
      <c r="AY17" s="1663"/>
      <c r="AZ17" s="1663"/>
      <c r="BA17" s="1663"/>
      <c r="BB17" s="1663"/>
      <c r="BC17" s="1663"/>
      <c r="BD17" s="1663"/>
      <c r="BE17" s="1663"/>
      <c r="BF17" s="1663"/>
      <c r="BG17" s="1663"/>
      <c r="BH17" s="1663"/>
      <c r="BI17" s="1663"/>
      <c r="BJ17" s="1663"/>
      <c r="BK17" s="1663"/>
      <c r="BL17" s="1663"/>
      <c r="BM17" s="1663"/>
      <c r="BN17" s="1663"/>
      <c r="BO17" s="1663"/>
      <c r="BP17" s="1663"/>
      <c r="BQ17" s="1663"/>
      <c r="BR17" s="1663"/>
      <c r="BS17" s="1663"/>
      <c r="BT17" s="1663"/>
      <c r="BU17" s="1663"/>
      <c r="BV17" s="1663"/>
      <c r="BW17" s="1580" t="s">
        <v>948</v>
      </c>
      <c r="BX17" s="1581"/>
      <c r="BY17" s="1581"/>
      <c r="BZ17" s="1581"/>
      <c r="CA17" s="1581"/>
      <c r="CB17" s="1581"/>
      <c r="CC17" s="1581"/>
      <c r="CD17" s="1582"/>
      <c r="CE17" s="1509" t="str">
        <f>MID(SUVAHAMUJ!Q35,1,1)</f>
        <v xml:space="preserve"> </v>
      </c>
      <c r="CF17" s="1509"/>
      <c r="CG17" s="1509"/>
      <c r="CH17" s="1509"/>
      <c r="CI17" s="1509"/>
      <c r="CJ17" s="1509" t="str">
        <f>MID(SUVAHAMUJ!Q35,2,1)</f>
        <v xml:space="preserve"> </v>
      </c>
      <c r="CK17" s="1509"/>
      <c r="CL17" s="1509"/>
      <c r="CM17" s="1509"/>
      <c r="CN17" s="1509"/>
      <c r="CO17" s="1509"/>
      <c r="CP17" s="1509" t="str">
        <f>MID(SUVAHAMUJ!Q35,3,1)</f>
        <v xml:space="preserve"> </v>
      </c>
      <c r="CQ17" s="1509"/>
      <c r="CR17" s="1509"/>
      <c r="CS17" s="1509"/>
      <c r="CT17" s="1509"/>
      <c r="CU17" s="1509" t="str">
        <f>MID(SUVAHAMUJ!Q35,4,1)</f>
        <v xml:space="preserve"> </v>
      </c>
      <c r="CV17" s="1509"/>
      <c r="CW17" s="1509"/>
      <c r="CX17" s="1509"/>
      <c r="CY17" s="1509"/>
      <c r="CZ17" s="1509"/>
      <c r="DA17" s="1509" t="str">
        <f>MID(SUVAHAMUJ!Q35,5,1)</f>
        <v xml:space="preserve"> </v>
      </c>
      <c r="DB17" s="1509"/>
      <c r="DC17" s="1509"/>
      <c r="DD17" s="1509"/>
      <c r="DE17" s="1509"/>
      <c r="DF17" s="1509" t="str">
        <f>MID(SUVAHAMUJ!Q35,6,1)</f>
        <v xml:space="preserve"> </v>
      </c>
      <c r="DG17" s="1509"/>
      <c r="DH17" s="1509"/>
      <c r="DI17" s="1509"/>
      <c r="DJ17" s="1509"/>
      <c r="DK17" s="1509"/>
      <c r="DL17" s="1509" t="str">
        <f>MID(SUVAHAMUJ!Q35,7,1)</f>
        <v xml:space="preserve"> </v>
      </c>
      <c r="DM17" s="1509"/>
      <c r="DN17" s="1509"/>
      <c r="DO17" s="1509"/>
      <c r="DP17" s="1509"/>
      <c r="DQ17" s="1509"/>
      <c r="DR17" s="1509" t="str">
        <f>MID(SUVAHAMUJ!Q35,8,1)</f>
        <v xml:space="preserve"> </v>
      </c>
      <c r="DS17" s="1509"/>
      <c r="DT17" s="1509"/>
      <c r="DU17" s="1509"/>
      <c r="DV17" s="1509"/>
      <c r="DW17" s="1558" t="str">
        <f>MID(SUVAHAMUJ!Q35,9,1)</f>
        <v xml:space="preserve"> </v>
      </c>
      <c r="DX17" s="1558"/>
      <c r="DY17" s="1558"/>
      <c r="DZ17" s="1558"/>
      <c r="EA17" s="1558"/>
      <c r="EB17" s="1558"/>
      <c r="EC17" s="1558" t="str">
        <f>MID(SUVAHAMUJ!Q35,10,1)</f>
        <v xml:space="preserve"> </v>
      </c>
      <c r="ED17" s="1558"/>
      <c r="EE17" s="1558"/>
      <c r="EF17" s="1558"/>
      <c r="EG17" s="1558"/>
      <c r="EH17" s="1509" t="str">
        <f>MID(SUVAHAMUJ!Q35,11,1)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MID(SUVAHAMUJ!R35,1,1)</f>
        <v xml:space="preserve"> </v>
      </c>
      <c r="EQ17" s="1509"/>
      <c r="ER17" s="1509"/>
      <c r="ES17" s="1509"/>
      <c r="ET17" s="1509"/>
      <c r="EU17" s="1509"/>
      <c r="EV17" s="1509" t="str">
        <f>MID(SUVAHAMUJ!R35,2,1)</f>
        <v xml:space="preserve"> </v>
      </c>
      <c r="EW17" s="1509"/>
      <c r="EX17" s="1509"/>
      <c r="EY17" s="1509"/>
      <c r="EZ17" s="1509"/>
      <c r="FA17" s="1509" t="str">
        <f>MID(SUVAHAMUJ!R35,3,1)</f>
        <v xml:space="preserve"> </v>
      </c>
      <c r="FB17" s="1509"/>
      <c r="FC17" s="1509"/>
      <c r="FD17" s="1509"/>
      <c r="FE17" s="1509"/>
      <c r="FF17" s="1509"/>
      <c r="FG17" s="1509" t="str">
        <f>MID(SUVAHAMUJ!R35,4,1)</f>
        <v xml:space="preserve"> </v>
      </c>
      <c r="FH17" s="1509"/>
      <c r="FI17" s="1509"/>
      <c r="FJ17" s="1509"/>
      <c r="FK17" s="1509"/>
      <c r="FL17" s="1516" t="str">
        <f>MID(SUVAHAMUJ!R35,5,1)</f>
        <v xml:space="preserve"> </v>
      </c>
      <c r="FM17" s="1516"/>
      <c r="FN17" s="1516"/>
      <c r="FO17" s="1516"/>
      <c r="FP17" s="1516"/>
      <c r="FQ17" s="1516"/>
      <c r="FR17" s="1516" t="str">
        <f>MID(SUVAHAMUJ!R35,6,1)</f>
        <v xml:space="preserve"> </v>
      </c>
      <c r="FS17" s="1516"/>
      <c r="FT17" s="1516"/>
      <c r="FU17" s="1516"/>
      <c r="FV17" s="1516"/>
      <c r="FW17" s="1556" t="str">
        <f>MID(SUVAHAMUJ!R35,7,1)</f>
        <v xml:space="preserve"> </v>
      </c>
      <c r="FX17" s="1556"/>
      <c r="FY17" s="1556"/>
      <c r="FZ17" s="1556"/>
      <c r="GA17" s="1556"/>
      <c r="GB17" s="1556"/>
      <c r="GC17" s="1556" t="str">
        <f>MID(SUVAHAMUJ!R35,8,1)</f>
        <v xml:space="preserve"> </v>
      </c>
      <c r="GD17" s="1556"/>
      <c r="GE17" s="1556"/>
      <c r="GF17" s="1556"/>
      <c r="GG17" s="1556"/>
      <c r="GH17" s="1556" t="str">
        <f>MID(SUVAHAMUJ!R35,9,1)</f>
        <v xml:space="preserve"> </v>
      </c>
      <c r="GI17" s="1556"/>
      <c r="GJ17" s="1556"/>
      <c r="GK17" s="1556"/>
      <c r="GL17" s="1556"/>
      <c r="GM17" s="1556"/>
      <c r="GN17" s="1556" t="str">
        <f>MID(SUVAHAMUJ!R35,10,1)</f>
        <v xml:space="preserve"> </v>
      </c>
      <c r="GO17" s="1556"/>
      <c r="GP17" s="1556"/>
      <c r="GQ17" s="1556"/>
      <c r="GR17" s="1556"/>
      <c r="GS17" s="1556" t="str">
        <f>MID(SUVAHAMUJ!R35,11,1)</f>
        <v>0</v>
      </c>
      <c r="GT17" s="1556"/>
      <c r="GU17" s="1556"/>
      <c r="GV17" s="1556"/>
      <c r="GW17" s="1557"/>
    </row>
    <row r="18" spans="1:205" ht="24" customHeight="1">
      <c r="B18" s="1711" t="s">
        <v>2016</v>
      </c>
      <c r="C18" s="1712"/>
      <c r="D18" s="1712"/>
      <c r="E18" s="1712"/>
      <c r="F18" s="1712"/>
      <c r="G18" s="1712"/>
      <c r="H18" s="1712"/>
      <c r="I18" s="1712"/>
      <c r="J18" s="1712"/>
      <c r="K18" s="1713"/>
      <c r="L18" s="1662" t="s">
        <v>3558</v>
      </c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/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/>
      <c r="BO18" s="1663"/>
      <c r="BP18" s="1663"/>
      <c r="BQ18" s="1663"/>
      <c r="BR18" s="1663"/>
      <c r="BS18" s="1663"/>
      <c r="BT18" s="1663"/>
      <c r="BU18" s="1663"/>
      <c r="BV18" s="1663"/>
      <c r="BW18" s="1580" t="s">
        <v>947</v>
      </c>
      <c r="BX18" s="1581"/>
      <c r="BY18" s="1581"/>
      <c r="BZ18" s="1581"/>
      <c r="CA18" s="1581"/>
      <c r="CB18" s="1581"/>
      <c r="CC18" s="1581"/>
      <c r="CD18" s="1582"/>
      <c r="CE18" s="1509" t="str">
        <f>MID(SUVAHAMUJ!Q36,1,1)</f>
        <v xml:space="preserve"> </v>
      </c>
      <c r="CF18" s="1509"/>
      <c r="CG18" s="1509"/>
      <c r="CH18" s="1509"/>
      <c r="CI18" s="1509"/>
      <c r="CJ18" s="1509" t="str">
        <f>MID(SUVAHAMUJ!Q36,2,1)</f>
        <v xml:space="preserve"> </v>
      </c>
      <c r="CK18" s="1509"/>
      <c r="CL18" s="1509"/>
      <c r="CM18" s="1509"/>
      <c r="CN18" s="1509"/>
      <c r="CO18" s="1509"/>
      <c r="CP18" s="1509" t="str">
        <f>MID(SUVAHAMUJ!Q36,3,1)</f>
        <v xml:space="preserve"> </v>
      </c>
      <c r="CQ18" s="1509"/>
      <c r="CR18" s="1509"/>
      <c r="CS18" s="1509"/>
      <c r="CT18" s="1509"/>
      <c r="CU18" s="1509" t="str">
        <f>MID(SUVAHAMUJ!Q36,4,1)</f>
        <v xml:space="preserve"> </v>
      </c>
      <c r="CV18" s="1509"/>
      <c r="CW18" s="1509"/>
      <c r="CX18" s="1509"/>
      <c r="CY18" s="1509"/>
      <c r="CZ18" s="1509"/>
      <c r="DA18" s="1509" t="str">
        <f>MID(SUVAHAMUJ!Q36,5,1)</f>
        <v xml:space="preserve"> </v>
      </c>
      <c r="DB18" s="1509"/>
      <c r="DC18" s="1509"/>
      <c r="DD18" s="1509"/>
      <c r="DE18" s="1509"/>
      <c r="DF18" s="1509" t="str">
        <f>MID(SUVAHAMUJ!Q36,6,1)</f>
        <v xml:space="preserve"> </v>
      </c>
      <c r="DG18" s="1509"/>
      <c r="DH18" s="1509"/>
      <c r="DI18" s="1509"/>
      <c r="DJ18" s="1509"/>
      <c r="DK18" s="1509"/>
      <c r="DL18" s="1509" t="str">
        <f>MID(SUVAHAMUJ!Q36,7,1)</f>
        <v xml:space="preserve"> </v>
      </c>
      <c r="DM18" s="1509"/>
      <c r="DN18" s="1509"/>
      <c r="DO18" s="1509"/>
      <c r="DP18" s="1509"/>
      <c r="DQ18" s="1509"/>
      <c r="DR18" s="1509" t="str">
        <f>MID(SUVAHAMUJ!Q36,8,1)</f>
        <v xml:space="preserve"> </v>
      </c>
      <c r="DS18" s="1509"/>
      <c r="DT18" s="1509"/>
      <c r="DU18" s="1509"/>
      <c r="DV18" s="1509"/>
      <c r="DW18" s="1558" t="str">
        <f>MID(SUVAHAMUJ!Q36,9,1)</f>
        <v xml:space="preserve"> </v>
      </c>
      <c r="DX18" s="1558"/>
      <c r="DY18" s="1558"/>
      <c r="DZ18" s="1558"/>
      <c r="EA18" s="1558"/>
      <c r="EB18" s="1558"/>
      <c r="EC18" s="1558" t="str">
        <f>MID(SUVAHAMUJ!Q36,10,1)</f>
        <v xml:space="preserve"> </v>
      </c>
      <c r="ED18" s="1558"/>
      <c r="EE18" s="1558"/>
      <c r="EF18" s="1558"/>
      <c r="EG18" s="1558"/>
      <c r="EH18" s="1509" t="str">
        <f>MID(SUVAHAMUJ!Q36,11,1)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MID(SUVAHAMUJ!R36,1,1)</f>
        <v xml:space="preserve"> </v>
      </c>
      <c r="EQ18" s="1509"/>
      <c r="ER18" s="1509"/>
      <c r="ES18" s="1509"/>
      <c r="ET18" s="1509"/>
      <c r="EU18" s="1509"/>
      <c r="EV18" s="1509" t="str">
        <f>MID(SUVAHAMUJ!R36,2,1)</f>
        <v xml:space="preserve"> </v>
      </c>
      <c r="EW18" s="1509"/>
      <c r="EX18" s="1509"/>
      <c r="EY18" s="1509"/>
      <c r="EZ18" s="1509"/>
      <c r="FA18" s="1509" t="str">
        <f>MID(SUVAHAMUJ!R36,3,1)</f>
        <v xml:space="preserve"> </v>
      </c>
      <c r="FB18" s="1509"/>
      <c r="FC18" s="1509"/>
      <c r="FD18" s="1509"/>
      <c r="FE18" s="1509"/>
      <c r="FF18" s="1509"/>
      <c r="FG18" s="1509" t="str">
        <f>MID(SUVAHAMUJ!R36,4,1)</f>
        <v xml:space="preserve"> </v>
      </c>
      <c r="FH18" s="1509"/>
      <c r="FI18" s="1509"/>
      <c r="FJ18" s="1509"/>
      <c r="FK18" s="1509"/>
      <c r="FL18" s="1516" t="str">
        <f>MID(SUVAHAMUJ!R36,5,1)</f>
        <v xml:space="preserve"> </v>
      </c>
      <c r="FM18" s="1516"/>
      <c r="FN18" s="1516"/>
      <c r="FO18" s="1516"/>
      <c r="FP18" s="1516"/>
      <c r="FQ18" s="1516"/>
      <c r="FR18" s="1516" t="str">
        <f>MID(SUVAHAMUJ!R36,6,1)</f>
        <v xml:space="preserve"> </v>
      </c>
      <c r="FS18" s="1516"/>
      <c r="FT18" s="1516"/>
      <c r="FU18" s="1516"/>
      <c r="FV18" s="1516"/>
      <c r="FW18" s="1556" t="str">
        <f>MID(SUVAHAMUJ!R36,7,1)</f>
        <v xml:space="preserve"> </v>
      </c>
      <c r="FX18" s="1556"/>
      <c r="FY18" s="1556"/>
      <c r="FZ18" s="1556"/>
      <c r="GA18" s="1556"/>
      <c r="GB18" s="1556"/>
      <c r="GC18" s="1556" t="str">
        <f>MID(SUVAHAMUJ!R36,8,1)</f>
        <v xml:space="preserve"> </v>
      </c>
      <c r="GD18" s="1556"/>
      <c r="GE18" s="1556"/>
      <c r="GF18" s="1556"/>
      <c r="GG18" s="1556"/>
      <c r="GH18" s="1556" t="str">
        <f>MID(SUVAHAMUJ!R36,9,1)</f>
        <v xml:space="preserve"> </v>
      </c>
      <c r="GI18" s="1556"/>
      <c r="GJ18" s="1556"/>
      <c r="GK18" s="1556"/>
      <c r="GL18" s="1556"/>
      <c r="GM18" s="1556"/>
      <c r="GN18" s="1556" t="str">
        <f>MID(SUVAHAMUJ!R36,10,1)</f>
        <v xml:space="preserve"> </v>
      </c>
      <c r="GO18" s="1556"/>
      <c r="GP18" s="1556"/>
      <c r="GQ18" s="1556"/>
      <c r="GR18" s="1556"/>
      <c r="GS18" s="1556" t="str">
        <f>MID(SUVAHAMUJ!R36,11,1)</f>
        <v>0</v>
      </c>
      <c r="GT18" s="1556"/>
      <c r="GU18" s="1556"/>
      <c r="GV18" s="1556"/>
      <c r="GW18" s="1557"/>
    </row>
    <row r="19" spans="1:205" ht="24" customHeight="1">
      <c r="B19" s="1711" t="s">
        <v>2594</v>
      </c>
      <c r="C19" s="1712"/>
      <c r="D19" s="1712"/>
      <c r="E19" s="1712"/>
      <c r="F19" s="1712"/>
      <c r="G19" s="1712"/>
      <c r="H19" s="1712"/>
      <c r="I19" s="1712"/>
      <c r="J19" s="1712"/>
      <c r="K19" s="1713"/>
      <c r="L19" s="1662" t="s">
        <v>3559</v>
      </c>
      <c r="M19" s="1663"/>
      <c r="N19" s="1663"/>
      <c r="O19" s="1663"/>
      <c r="P19" s="1663"/>
      <c r="Q19" s="1663"/>
      <c r="R19" s="1663"/>
      <c r="S19" s="1663"/>
      <c r="T19" s="1663"/>
      <c r="U19" s="1663"/>
      <c r="V19" s="1663"/>
      <c r="W19" s="1663"/>
      <c r="X19" s="1663"/>
      <c r="Y19" s="1663"/>
      <c r="Z19" s="1663"/>
      <c r="AA19" s="1663"/>
      <c r="AB19" s="1663"/>
      <c r="AC19" s="1663"/>
      <c r="AD19" s="1663"/>
      <c r="AE19" s="1663"/>
      <c r="AF19" s="1663"/>
      <c r="AG19" s="1663"/>
      <c r="AH19" s="1663"/>
      <c r="AI19" s="1663"/>
      <c r="AJ19" s="1663"/>
      <c r="AK19" s="1663"/>
      <c r="AL19" s="1663"/>
      <c r="AM19" s="1663"/>
      <c r="AN19" s="1663"/>
      <c r="AO19" s="1663"/>
      <c r="AP19" s="1663"/>
      <c r="AQ19" s="1663"/>
      <c r="AR19" s="1663"/>
      <c r="AS19" s="1663"/>
      <c r="AT19" s="1663"/>
      <c r="AU19" s="1663"/>
      <c r="AV19" s="1663"/>
      <c r="AW19" s="1663"/>
      <c r="AX19" s="1663"/>
      <c r="AY19" s="1663"/>
      <c r="AZ19" s="1663"/>
      <c r="BA19" s="1663"/>
      <c r="BB19" s="1663"/>
      <c r="BC19" s="1663"/>
      <c r="BD19" s="1663"/>
      <c r="BE19" s="1663"/>
      <c r="BF19" s="1663"/>
      <c r="BG19" s="1663"/>
      <c r="BH19" s="1663"/>
      <c r="BI19" s="1663"/>
      <c r="BJ19" s="1663"/>
      <c r="BK19" s="1663"/>
      <c r="BL19" s="1663"/>
      <c r="BM19" s="1663"/>
      <c r="BN19" s="1663"/>
      <c r="BO19" s="1663"/>
      <c r="BP19" s="1663"/>
      <c r="BQ19" s="1663"/>
      <c r="BR19" s="1663"/>
      <c r="BS19" s="1663"/>
      <c r="BT19" s="1663"/>
      <c r="BU19" s="1663"/>
      <c r="BV19" s="1663"/>
      <c r="BW19" s="1580" t="s">
        <v>945</v>
      </c>
      <c r="BX19" s="1581"/>
      <c r="BY19" s="1581"/>
      <c r="BZ19" s="1581"/>
      <c r="CA19" s="1581"/>
      <c r="CB19" s="1581"/>
      <c r="CC19" s="1581"/>
      <c r="CD19" s="1582"/>
      <c r="CE19" s="1509" t="str">
        <f>MID(SUVAHAMUJ!Q37,1,1)</f>
        <v xml:space="preserve"> </v>
      </c>
      <c r="CF19" s="1509"/>
      <c r="CG19" s="1509"/>
      <c r="CH19" s="1509"/>
      <c r="CI19" s="1509"/>
      <c r="CJ19" s="1509" t="str">
        <f>MID(SUVAHAMUJ!Q37,2,1)</f>
        <v xml:space="preserve"> </v>
      </c>
      <c r="CK19" s="1509"/>
      <c r="CL19" s="1509"/>
      <c r="CM19" s="1509"/>
      <c r="CN19" s="1509"/>
      <c r="CO19" s="1509"/>
      <c r="CP19" s="1509" t="str">
        <f>MID(SUVAHAMUJ!Q37,3,1)</f>
        <v xml:space="preserve"> </v>
      </c>
      <c r="CQ19" s="1509"/>
      <c r="CR19" s="1509"/>
      <c r="CS19" s="1509"/>
      <c r="CT19" s="1509"/>
      <c r="CU19" s="1509" t="str">
        <f>MID(SUVAHAMUJ!Q37,4,1)</f>
        <v xml:space="preserve"> </v>
      </c>
      <c r="CV19" s="1509"/>
      <c r="CW19" s="1509"/>
      <c r="CX19" s="1509"/>
      <c r="CY19" s="1509"/>
      <c r="CZ19" s="1509"/>
      <c r="DA19" s="1509" t="str">
        <f>MID(SUVAHAMUJ!Q37,5,1)</f>
        <v xml:space="preserve"> </v>
      </c>
      <c r="DB19" s="1509"/>
      <c r="DC19" s="1509"/>
      <c r="DD19" s="1509"/>
      <c r="DE19" s="1509"/>
      <c r="DF19" s="1509" t="str">
        <f>MID(SUVAHAMUJ!Q37,6,1)</f>
        <v xml:space="preserve"> </v>
      </c>
      <c r="DG19" s="1509"/>
      <c r="DH19" s="1509"/>
      <c r="DI19" s="1509"/>
      <c r="DJ19" s="1509"/>
      <c r="DK19" s="1509"/>
      <c r="DL19" s="1509" t="str">
        <f>MID(SUVAHAMUJ!Q37,7,1)</f>
        <v xml:space="preserve"> </v>
      </c>
      <c r="DM19" s="1509"/>
      <c r="DN19" s="1509"/>
      <c r="DO19" s="1509"/>
      <c r="DP19" s="1509"/>
      <c r="DQ19" s="1509"/>
      <c r="DR19" s="1509" t="str">
        <f>MID(SUVAHAMUJ!Q37,8,1)</f>
        <v xml:space="preserve"> </v>
      </c>
      <c r="DS19" s="1509"/>
      <c r="DT19" s="1509"/>
      <c r="DU19" s="1509"/>
      <c r="DV19" s="1509"/>
      <c r="DW19" s="1558" t="str">
        <f>MID(SUVAHAMUJ!Q37,9,1)</f>
        <v xml:space="preserve"> </v>
      </c>
      <c r="DX19" s="1558"/>
      <c r="DY19" s="1558"/>
      <c r="DZ19" s="1558"/>
      <c r="EA19" s="1558"/>
      <c r="EB19" s="1558"/>
      <c r="EC19" s="1558" t="str">
        <f>MID(SUVAHAMUJ!Q37,10,1)</f>
        <v xml:space="preserve"> </v>
      </c>
      <c r="ED19" s="1558"/>
      <c r="EE19" s="1558"/>
      <c r="EF19" s="1558"/>
      <c r="EG19" s="1558"/>
      <c r="EH19" s="1509" t="str">
        <f>MID(SUVAHAMUJ!Q37,11,1)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MID(SUVAHAMUJ!R37,1,1)</f>
        <v xml:space="preserve"> </v>
      </c>
      <c r="EQ19" s="1509"/>
      <c r="ER19" s="1509"/>
      <c r="ES19" s="1509"/>
      <c r="ET19" s="1509"/>
      <c r="EU19" s="1509"/>
      <c r="EV19" s="1509" t="str">
        <f>MID(SUVAHAMUJ!R37,2,1)</f>
        <v xml:space="preserve"> </v>
      </c>
      <c r="EW19" s="1509"/>
      <c r="EX19" s="1509"/>
      <c r="EY19" s="1509"/>
      <c r="EZ19" s="1509"/>
      <c r="FA19" s="1509" t="str">
        <f>MID(SUVAHAMUJ!R37,3,1)</f>
        <v xml:space="preserve"> </v>
      </c>
      <c r="FB19" s="1509"/>
      <c r="FC19" s="1509"/>
      <c r="FD19" s="1509"/>
      <c r="FE19" s="1509"/>
      <c r="FF19" s="1509"/>
      <c r="FG19" s="1509" t="str">
        <f>MID(SUVAHAMUJ!R37,4,1)</f>
        <v xml:space="preserve"> </v>
      </c>
      <c r="FH19" s="1509"/>
      <c r="FI19" s="1509"/>
      <c r="FJ19" s="1509"/>
      <c r="FK19" s="1509"/>
      <c r="FL19" s="1516" t="str">
        <f>MID(SUVAHAMUJ!R37,5,1)</f>
        <v xml:space="preserve"> </v>
      </c>
      <c r="FM19" s="1516"/>
      <c r="FN19" s="1516"/>
      <c r="FO19" s="1516"/>
      <c r="FP19" s="1516"/>
      <c r="FQ19" s="1516"/>
      <c r="FR19" s="1516" t="str">
        <f>MID(SUVAHAMUJ!R37,6,1)</f>
        <v xml:space="preserve"> </v>
      </c>
      <c r="FS19" s="1516"/>
      <c r="FT19" s="1516"/>
      <c r="FU19" s="1516"/>
      <c r="FV19" s="1516"/>
      <c r="FW19" s="1556" t="str">
        <f>MID(SUVAHAMUJ!R37,7,1)</f>
        <v xml:space="preserve"> </v>
      </c>
      <c r="FX19" s="1556"/>
      <c r="FY19" s="1556"/>
      <c r="FZ19" s="1556"/>
      <c r="GA19" s="1556"/>
      <c r="GB19" s="1556"/>
      <c r="GC19" s="1556" t="str">
        <f>MID(SUVAHAMUJ!R37,8,1)</f>
        <v xml:space="preserve"> </v>
      </c>
      <c r="GD19" s="1556"/>
      <c r="GE19" s="1556"/>
      <c r="GF19" s="1556"/>
      <c r="GG19" s="1556"/>
      <c r="GH19" s="1556" t="str">
        <f>MID(SUVAHAMUJ!R37,9,1)</f>
        <v xml:space="preserve"> </v>
      </c>
      <c r="GI19" s="1556"/>
      <c r="GJ19" s="1556"/>
      <c r="GK19" s="1556"/>
      <c r="GL19" s="1556"/>
      <c r="GM19" s="1556"/>
      <c r="GN19" s="1556" t="str">
        <f>MID(SUVAHAMUJ!R37,10,1)</f>
        <v xml:space="preserve"> </v>
      </c>
      <c r="GO19" s="1556"/>
      <c r="GP19" s="1556"/>
      <c r="GQ19" s="1556"/>
      <c r="GR19" s="1556"/>
      <c r="GS19" s="1556" t="str">
        <f>MID(SUVAHAMUJ!R37,11,1)</f>
        <v>0</v>
      </c>
      <c r="GT19" s="1556"/>
      <c r="GU19" s="1556"/>
      <c r="GV19" s="1556"/>
      <c r="GW19" s="1557"/>
    </row>
    <row r="20" spans="1:205" ht="24" customHeight="1">
      <c r="B20" s="1687" t="s">
        <v>2597</v>
      </c>
      <c r="C20" s="1688"/>
      <c r="D20" s="1688"/>
      <c r="E20" s="1688"/>
      <c r="F20" s="1688"/>
      <c r="G20" s="1688"/>
      <c r="H20" s="1688"/>
      <c r="I20" s="1688"/>
      <c r="J20" s="1688"/>
      <c r="K20" s="1689"/>
      <c r="L20" s="1660" t="s">
        <v>3560</v>
      </c>
      <c r="M20" s="1661"/>
      <c r="N20" s="1661"/>
      <c r="O20" s="1661"/>
      <c r="P20" s="1661"/>
      <c r="Q20" s="1661"/>
      <c r="R20" s="1661"/>
      <c r="S20" s="1661"/>
      <c r="T20" s="1661"/>
      <c r="U20" s="1661"/>
      <c r="V20" s="1661"/>
      <c r="W20" s="1661"/>
      <c r="X20" s="1661"/>
      <c r="Y20" s="1661"/>
      <c r="Z20" s="1661"/>
      <c r="AA20" s="1661"/>
      <c r="AB20" s="1661"/>
      <c r="AC20" s="1661"/>
      <c r="AD20" s="1661"/>
      <c r="AE20" s="1661"/>
      <c r="AF20" s="1661"/>
      <c r="AG20" s="1661"/>
      <c r="AH20" s="1661"/>
      <c r="AI20" s="1661"/>
      <c r="AJ20" s="1661"/>
      <c r="AK20" s="1661"/>
      <c r="AL20" s="1661"/>
      <c r="AM20" s="1661"/>
      <c r="AN20" s="1661"/>
      <c r="AO20" s="1661"/>
      <c r="AP20" s="1661"/>
      <c r="AQ20" s="1661"/>
      <c r="AR20" s="1661"/>
      <c r="AS20" s="1661"/>
      <c r="AT20" s="1661"/>
      <c r="AU20" s="1661"/>
      <c r="AV20" s="1661"/>
      <c r="AW20" s="1661"/>
      <c r="AX20" s="1661"/>
      <c r="AY20" s="1661"/>
      <c r="AZ20" s="1661"/>
      <c r="BA20" s="1661"/>
      <c r="BB20" s="1661"/>
      <c r="BC20" s="1661"/>
      <c r="BD20" s="1661"/>
      <c r="BE20" s="1661"/>
      <c r="BF20" s="1661"/>
      <c r="BG20" s="1661"/>
      <c r="BH20" s="1661"/>
      <c r="BI20" s="1661"/>
      <c r="BJ20" s="1661"/>
      <c r="BK20" s="1661"/>
      <c r="BL20" s="1661"/>
      <c r="BM20" s="1661"/>
      <c r="BN20" s="1661"/>
      <c r="BO20" s="1661"/>
      <c r="BP20" s="1661"/>
      <c r="BQ20" s="1661"/>
      <c r="BR20" s="1661"/>
      <c r="BS20" s="1661"/>
      <c r="BT20" s="1661"/>
      <c r="BU20" s="1661"/>
      <c r="BV20" s="1661"/>
      <c r="BW20" s="1572" t="s">
        <v>933</v>
      </c>
      <c r="BX20" s="1573"/>
      <c r="BY20" s="1573"/>
      <c r="BZ20" s="1573"/>
      <c r="CA20" s="1573"/>
      <c r="CB20" s="1573"/>
      <c r="CC20" s="1573"/>
      <c r="CD20" s="1574"/>
      <c r="CE20" s="1509" t="str">
        <f>MID(SUVAHAMUJ!Q38,1,1)</f>
        <v xml:space="preserve"> </v>
      </c>
      <c r="CF20" s="1509"/>
      <c r="CG20" s="1509"/>
      <c r="CH20" s="1509"/>
      <c r="CI20" s="1509"/>
      <c r="CJ20" s="1509" t="str">
        <f>MID(SUVAHAMUJ!Q38,2,1)</f>
        <v xml:space="preserve"> </v>
      </c>
      <c r="CK20" s="1509"/>
      <c r="CL20" s="1509"/>
      <c r="CM20" s="1509"/>
      <c r="CN20" s="1509"/>
      <c r="CO20" s="1509"/>
      <c r="CP20" s="1509" t="str">
        <f>MID(SUVAHAMUJ!Q38,3,1)</f>
        <v xml:space="preserve"> </v>
      </c>
      <c r="CQ20" s="1509"/>
      <c r="CR20" s="1509"/>
      <c r="CS20" s="1509"/>
      <c r="CT20" s="1509"/>
      <c r="CU20" s="1509" t="str">
        <f>MID(SUVAHAMUJ!Q38,4,1)</f>
        <v xml:space="preserve"> </v>
      </c>
      <c r="CV20" s="1509"/>
      <c r="CW20" s="1509"/>
      <c r="CX20" s="1509"/>
      <c r="CY20" s="1509"/>
      <c r="CZ20" s="1509"/>
      <c r="DA20" s="1509" t="str">
        <f>MID(SUVAHAMUJ!Q38,5,1)</f>
        <v xml:space="preserve"> </v>
      </c>
      <c r="DB20" s="1509"/>
      <c r="DC20" s="1509"/>
      <c r="DD20" s="1509"/>
      <c r="DE20" s="1509"/>
      <c r="DF20" s="1509" t="str">
        <f>MID(SUVAHAMUJ!Q38,6,1)</f>
        <v xml:space="preserve"> </v>
      </c>
      <c r="DG20" s="1509"/>
      <c r="DH20" s="1509"/>
      <c r="DI20" s="1509"/>
      <c r="DJ20" s="1509"/>
      <c r="DK20" s="1509"/>
      <c r="DL20" s="1509" t="str">
        <f>MID(SUVAHAMUJ!Q38,7,1)</f>
        <v xml:space="preserve"> </v>
      </c>
      <c r="DM20" s="1509"/>
      <c r="DN20" s="1509"/>
      <c r="DO20" s="1509"/>
      <c r="DP20" s="1509"/>
      <c r="DQ20" s="1509"/>
      <c r="DR20" s="1509" t="str">
        <f>MID(SUVAHAMUJ!Q38,8,1)</f>
        <v xml:space="preserve"> </v>
      </c>
      <c r="DS20" s="1509"/>
      <c r="DT20" s="1509"/>
      <c r="DU20" s="1509"/>
      <c r="DV20" s="1509"/>
      <c r="DW20" s="1558" t="str">
        <f>MID(SUVAHAMUJ!Q38,9,1)</f>
        <v xml:space="preserve"> </v>
      </c>
      <c r="DX20" s="1558"/>
      <c r="DY20" s="1558"/>
      <c r="DZ20" s="1558"/>
      <c r="EA20" s="1558"/>
      <c r="EB20" s="1558"/>
      <c r="EC20" s="1558" t="str">
        <f>MID(SUVAHAMUJ!Q38,10,1)</f>
        <v xml:space="preserve"> </v>
      </c>
      <c r="ED20" s="1558"/>
      <c r="EE20" s="1558"/>
      <c r="EF20" s="1558"/>
      <c r="EG20" s="1558"/>
      <c r="EH20" s="1509" t="str">
        <f>MID(SUVAHAMUJ!Q38,11,1)</f>
        <v>0</v>
      </c>
      <c r="EI20" s="1509"/>
      <c r="EJ20" s="1509"/>
      <c r="EK20" s="1509"/>
      <c r="EL20" s="1509"/>
      <c r="EM20" s="1525"/>
      <c r="EN20" s="711"/>
      <c r="EO20" s="708"/>
      <c r="EP20" s="1509" t="str">
        <f>MID(SUVAHAMUJ!R38,1,1)</f>
        <v xml:space="preserve"> </v>
      </c>
      <c r="EQ20" s="1509"/>
      <c r="ER20" s="1509"/>
      <c r="ES20" s="1509"/>
      <c r="ET20" s="1509"/>
      <c r="EU20" s="1509"/>
      <c r="EV20" s="1509" t="str">
        <f>MID(SUVAHAMUJ!R38,2,1)</f>
        <v xml:space="preserve"> </v>
      </c>
      <c r="EW20" s="1509"/>
      <c r="EX20" s="1509"/>
      <c r="EY20" s="1509"/>
      <c r="EZ20" s="1509"/>
      <c r="FA20" s="1509" t="str">
        <f>MID(SUVAHAMUJ!R38,3,1)</f>
        <v xml:space="preserve"> </v>
      </c>
      <c r="FB20" s="1509"/>
      <c r="FC20" s="1509"/>
      <c r="FD20" s="1509"/>
      <c r="FE20" s="1509"/>
      <c r="FF20" s="1509"/>
      <c r="FG20" s="1509" t="str">
        <f>MID(SUVAHAMUJ!R38,4,1)</f>
        <v xml:space="preserve"> </v>
      </c>
      <c r="FH20" s="1509"/>
      <c r="FI20" s="1509"/>
      <c r="FJ20" s="1509"/>
      <c r="FK20" s="1509"/>
      <c r="FL20" s="1516" t="str">
        <f>MID(SUVAHAMUJ!R38,5,1)</f>
        <v xml:space="preserve"> </v>
      </c>
      <c r="FM20" s="1516"/>
      <c r="FN20" s="1516"/>
      <c r="FO20" s="1516"/>
      <c r="FP20" s="1516"/>
      <c r="FQ20" s="1516"/>
      <c r="FR20" s="1516" t="str">
        <f>MID(SUVAHAMUJ!R38,6,1)</f>
        <v xml:space="preserve"> </v>
      </c>
      <c r="FS20" s="1516"/>
      <c r="FT20" s="1516"/>
      <c r="FU20" s="1516"/>
      <c r="FV20" s="1516"/>
      <c r="FW20" s="1556" t="str">
        <f>MID(SUVAHAMUJ!R38,7,1)</f>
        <v xml:space="preserve"> </v>
      </c>
      <c r="FX20" s="1556"/>
      <c r="FY20" s="1556"/>
      <c r="FZ20" s="1556"/>
      <c r="GA20" s="1556"/>
      <c r="GB20" s="1556"/>
      <c r="GC20" s="1556" t="str">
        <f>MID(SUVAHAMUJ!R38,8,1)</f>
        <v xml:space="preserve"> </v>
      </c>
      <c r="GD20" s="1556"/>
      <c r="GE20" s="1556"/>
      <c r="GF20" s="1556"/>
      <c r="GG20" s="1556"/>
      <c r="GH20" s="1556" t="str">
        <f>MID(SUVAHAMUJ!R38,9,1)</f>
        <v xml:space="preserve"> </v>
      </c>
      <c r="GI20" s="1556"/>
      <c r="GJ20" s="1556"/>
      <c r="GK20" s="1556"/>
      <c r="GL20" s="1556"/>
      <c r="GM20" s="1556"/>
      <c r="GN20" s="1556" t="str">
        <f>MID(SUVAHAMUJ!R38,10,1)</f>
        <v xml:space="preserve"> </v>
      </c>
      <c r="GO20" s="1556"/>
      <c r="GP20" s="1556"/>
      <c r="GQ20" s="1556"/>
      <c r="GR20" s="1556"/>
      <c r="GS20" s="1556" t="str">
        <f>MID(SUVAHAMUJ!R38,11,1)</f>
        <v>0</v>
      </c>
      <c r="GT20" s="1556"/>
      <c r="GU20" s="1556"/>
      <c r="GV20" s="1556"/>
      <c r="GW20" s="1557"/>
    </row>
    <row r="21" spans="1:205" ht="24" customHeight="1">
      <c r="B21" s="1687" t="s">
        <v>2500</v>
      </c>
      <c r="C21" s="1688"/>
      <c r="D21" s="1688"/>
      <c r="E21" s="1688"/>
      <c r="F21" s="1688"/>
      <c r="G21" s="1688"/>
      <c r="H21" s="1688"/>
      <c r="I21" s="1688"/>
      <c r="J21" s="1688"/>
      <c r="K21" s="1689"/>
      <c r="L21" s="1660" t="s">
        <v>3561</v>
      </c>
      <c r="M21" s="1661"/>
      <c r="N21" s="1661"/>
      <c r="O21" s="1661"/>
      <c r="P21" s="1661"/>
      <c r="Q21" s="1661"/>
      <c r="R21" s="1661"/>
      <c r="S21" s="1661"/>
      <c r="T21" s="1661"/>
      <c r="U21" s="1661"/>
      <c r="V21" s="1661"/>
      <c r="W21" s="1661"/>
      <c r="X21" s="1661"/>
      <c r="Y21" s="1661"/>
      <c r="Z21" s="1661"/>
      <c r="AA21" s="1661"/>
      <c r="AB21" s="1661"/>
      <c r="AC21" s="1661"/>
      <c r="AD21" s="1661"/>
      <c r="AE21" s="1661"/>
      <c r="AF21" s="1661"/>
      <c r="AG21" s="1661"/>
      <c r="AH21" s="1661"/>
      <c r="AI21" s="1661"/>
      <c r="AJ21" s="1661"/>
      <c r="AK21" s="1661"/>
      <c r="AL21" s="1661"/>
      <c r="AM21" s="1661"/>
      <c r="AN21" s="1661"/>
      <c r="AO21" s="1661"/>
      <c r="AP21" s="1661"/>
      <c r="AQ21" s="1661"/>
      <c r="AR21" s="1661"/>
      <c r="AS21" s="1661"/>
      <c r="AT21" s="1661"/>
      <c r="AU21" s="1661"/>
      <c r="AV21" s="1661"/>
      <c r="AW21" s="1661"/>
      <c r="AX21" s="1661"/>
      <c r="AY21" s="1661"/>
      <c r="AZ21" s="1661"/>
      <c r="BA21" s="1661"/>
      <c r="BB21" s="1661"/>
      <c r="BC21" s="1661"/>
      <c r="BD21" s="1661"/>
      <c r="BE21" s="1661"/>
      <c r="BF21" s="1661"/>
      <c r="BG21" s="1661"/>
      <c r="BH21" s="1661"/>
      <c r="BI21" s="1661"/>
      <c r="BJ21" s="1661"/>
      <c r="BK21" s="1661"/>
      <c r="BL21" s="1661"/>
      <c r="BM21" s="1661"/>
      <c r="BN21" s="1661"/>
      <c r="BO21" s="1661"/>
      <c r="BP21" s="1661"/>
      <c r="BQ21" s="1661"/>
      <c r="BR21" s="1661"/>
      <c r="BS21" s="1661"/>
      <c r="BT21" s="1661"/>
      <c r="BU21" s="1661"/>
      <c r="BV21" s="1661"/>
      <c r="BW21" s="1572" t="s">
        <v>934</v>
      </c>
      <c r="BX21" s="1573"/>
      <c r="BY21" s="1573"/>
      <c r="BZ21" s="1573"/>
      <c r="CA21" s="1573"/>
      <c r="CB21" s="1573"/>
      <c r="CC21" s="1573"/>
      <c r="CD21" s="1574"/>
      <c r="CE21" s="1509" t="str">
        <f>MID(SUVAHAMUJ!Q39,1,1)</f>
        <v xml:space="preserve"> </v>
      </c>
      <c r="CF21" s="1509"/>
      <c r="CG21" s="1509"/>
      <c r="CH21" s="1509"/>
      <c r="CI21" s="1509"/>
      <c r="CJ21" s="1509" t="str">
        <f>MID(SUVAHAMUJ!Q39,2,1)</f>
        <v xml:space="preserve"> </v>
      </c>
      <c r="CK21" s="1509"/>
      <c r="CL21" s="1509"/>
      <c r="CM21" s="1509"/>
      <c r="CN21" s="1509"/>
      <c r="CO21" s="1509"/>
      <c r="CP21" s="1509" t="str">
        <f>MID(SUVAHAMUJ!Q39,3,1)</f>
        <v xml:space="preserve"> </v>
      </c>
      <c r="CQ21" s="1509"/>
      <c r="CR21" s="1509"/>
      <c r="CS21" s="1509"/>
      <c r="CT21" s="1509"/>
      <c r="CU21" s="1509" t="str">
        <f>MID(SUVAHAMUJ!Q39,4,1)</f>
        <v xml:space="preserve"> </v>
      </c>
      <c r="CV21" s="1509"/>
      <c r="CW21" s="1509"/>
      <c r="CX21" s="1509"/>
      <c r="CY21" s="1509"/>
      <c r="CZ21" s="1509"/>
      <c r="DA21" s="1509" t="str">
        <f>MID(SUVAHAMUJ!Q39,5,1)</f>
        <v xml:space="preserve"> </v>
      </c>
      <c r="DB21" s="1509"/>
      <c r="DC21" s="1509"/>
      <c r="DD21" s="1509"/>
      <c r="DE21" s="1509"/>
      <c r="DF21" s="1509" t="str">
        <f>MID(SUVAHAMUJ!Q39,6,1)</f>
        <v xml:space="preserve"> </v>
      </c>
      <c r="DG21" s="1509"/>
      <c r="DH21" s="1509"/>
      <c r="DI21" s="1509"/>
      <c r="DJ21" s="1509"/>
      <c r="DK21" s="1509"/>
      <c r="DL21" s="1509" t="str">
        <f>MID(SUVAHAMUJ!Q39,7,1)</f>
        <v xml:space="preserve"> </v>
      </c>
      <c r="DM21" s="1509"/>
      <c r="DN21" s="1509"/>
      <c r="DO21" s="1509"/>
      <c r="DP21" s="1509"/>
      <c r="DQ21" s="1509"/>
      <c r="DR21" s="1509" t="str">
        <f>MID(SUVAHAMUJ!Q39,8,1)</f>
        <v xml:space="preserve"> </v>
      </c>
      <c r="DS21" s="1509"/>
      <c r="DT21" s="1509"/>
      <c r="DU21" s="1509"/>
      <c r="DV21" s="1509"/>
      <c r="DW21" s="1558" t="str">
        <f>MID(SUVAHAMUJ!Q39,9,1)</f>
        <v xml:space="preserve"> </v>
      </c>
      <c r="DX21" s="1558"/>
      <c r="DY21" s="1558"/>
      <c r="DZ21" s="1558"/>
      <c r="EA21" s="1558"/>
      <c r="EB21" s="1558"/>
      <c r="EC21" s="1558" t="str">
        <f>MID(SUVAHAMUJ!Q39,10,1)</f>
        <v xml:space="preserve"> </v>
      </c>
      <c r="ED21" s="1558"/>
      <c r="EE21" s="1558"/>
      <c r="EF21" s="1558"/>
      <c r="EG21" s="1558"/>
      <c r="EH21" s="1509" t="str">
        <f>MID(SUVAHAMUJ!Q39,11,1)</f>
        <v>0</v>
      </c>
      <c r="EI21" s="1509"/>
      <c r="EJ21" s="1509"/>
      <c r="EK21" s="1509"/>
      <c r="EL21" s="1509"/>
      <c r="EM21" s="1525"/>
      <c r="EN21" s="711"/>
      <c r="EO21" s="708"/>
      <c r="EP21" s="1509" t="str">
        <f>MID(SUVAHAMUJ!R39,1,1)</f>
        <v xml:space="preserve"> </v>
      </c>
      <c r="EQ21" s="1509"/>
      <c r="ER21" s="1509"/>
      <c r="ES21" s="1509"/>
      <c r="ET21" s="1509"/>
      <c r="EU21" s="1509"/>
      <c r="EV21" s="1509" t="str">
        <f>MID(SUVAHAMUJ!R39,2,1)</f>
        <v xml:space="preserve"> </v>
      </c>
      <c r="EW21" s="1509"/>
      <c r="EX21" s="1509"/>
      <c r="EY21" s="1509"/>
      <c r="EZ21" s="1509"/>
      <c r="FA21" s="1509" t="str">
        <f>MID(SUVAHAMUJ!R39,3,1)</f>
        <v xml:space="preserve"> </v>
      </c>
      <c r="FB21" s="1509"/>
      <c r="FC21" s="1509"/>
      <c r="FD21" s="1509"/>
      <c r="FE21" s="1509"/>
      <c r="FF21" s="1509"/>
      <c r="FG21" s="1509" t="str">
        <f>MID(SUVAHAMUJ!R39,4,1)</f>
        <v xml:space="preserve"> </v>
      </c>
      <c r="FH21" s="1509"/>
      <c r="FI21" s="1509"/>
      <c r="FJ21" s="1509"/>
      <c r="FK21" s="1509"/>
      <c r="FL21" s="1516" t="str">
        <f>MID(SUVAHAMUJ!R39,5,1)</f>
        <v xml:space="preserve"> </v>
      </c>
      <c r="FM21" s="1516"/>
      <c r="FN21" s="1516"/>
      <c r="FO21" s="1516"/>
      <c r="FP21" s="1516"/>
      <c r="FQ21" s="1516"/>
      <c r="FR21" s="1516" t="str">
        <f>MID(SUVAHAMUJ!R39,6,1)</f>
        <v xml:space="preserve"> </v>
      </c>
      <c r="FS21" s="1516"/>
      <c r="FT21" s="1516"/>
      <c r="FU21" s="1516"/>
      <c r="FV21" s="1516"/>
      <c r="FW21" s="1556" t="str">
        <f>MID(SUVAHAMUJ!R39,7,1)</f>
        <v xml:space="preserve"> </v>
      </c>
      <c r="FX21" s="1556"/>
      <c r="FY21" s="1556"/>
      <c r="FZ21" s="1556"/>
      <c r="GA21" s="1556"/>
      <c r="GB21" s="1556"/>
      <c r="GC21" s="1556" t="str">
        <f>MID(SUVAHAMUJ!R39,8,1)</f>
        <v xml:space="preserve"> </v>
      </c>
      <c r="GD21" s="1556"/>
      <c r="GE21" s="1556"/>
      <c r="GF21" s="1556"/>
      <c r="GG21" s="1556"/>
      <c r="GH21" s="1556" t="str">
        <f>MID(SUVAHAMUJ!R39,9,1)</f>
        <v xml:space="preserve"> </v>
      </c>
      <c r="GI21" s="1556"/>
      <c r="GJ21" s="1556"/>
      <c r="GK21" s="1556"/>
      <c r="GL21" s="1556"/>
      <c r="GM21" s="1556"/>
      <c r="GN21" s="1556" t="str">
        <f>MID(SUVAHAMUJ!R39,10,1)</f>
        <v xml:space="preserve"> </v>
      </c>
      <c r="GO21" s="1556"/>
      <c r="GP21" s="1556"/>
      <c r="GQ21" s="1556"/>
      <c r="GR21" s="1556"/>
      <c r="GS21" s="1556" t="str">
        <f>MID(SUVAHAMUJ!R39,11,1)</f>
        <v>0</v>
      </c>
      <c r="GT21" s="1556"/>
      <c r="GU21" s="1556"/>
      <c r="GV21" s="1556"/>
      <c r="GW21" s="1557"/>
    </row>
    <row r="22" spans="1:205" ht="37.5" customHeight="1">
      <c r="B22" s="1711" t="s">
        <v>2616</v>
      </c>
      <c r="C22" s="1712"/>
      <c r="D22" s="1712"/>
      <c r="E22" s="1712"/>
      <c r="F22" s="1712"/>
      <c r="G22" s="1712"/>
      <c r="H22" s="1712"/>
      <c r="I22" s="1712"/>
      <c r="J22" s="1712"/>
      <c r="K22" s="1713"/>
      <c r="L22" s="1662" t="s">
        <v>3562</v>
      </c>
      <c r="M22" s="1663"/>
      <c r="N22" s="1663"/>
      <c r="O22" s="1663"/>
      <c r="P22" s="1663"/>
      <c r="Q22" s="1663"/>
      <c r="R22" s="1663"/>
      <c r="S22" s="1663"/>
      <c r="T22" s="1663"/>
      <c r="U22" s="1663"/>
      <c r="V22" s="1663"/>
      <c r="W22" s="1663"/>
      <c r="X22" s="1663"/>
      <c r="Y22" s="1663"/>
      <c r="Z22" s="1663"/>
      <c r="AA22" s="1663"/>
      <c r="AB22" s="1663"/>
      <c r="AC22" s="1663"/>
      <c r="AD22" s="1663"/>
      <c r="AE22" s="1663"/>
      <c r="AF22" s="1663"/>
      <c r="AG22" s="1663"/>
      <c r="AH22" s="1663"/>
      <c r="AI22" s="1663"/>
      <c r="AJ22" s="1663"/>
      <c r="AK22" s="1663"/>
      <c r="AL22" s="1663"/>
      <c r="AM22" s="1663"/>
      <c r="AN22" s="1663"/>
      <c r="AO22" s="1663"/>
      <c r="AP22" s="1663"/>
      <c r="AQ22" s="1663"/>
      <c r="AR22" s="1663"/>
      <c r="AS22" s="1663"/>
      <c r="AT22" s="1663"/>
      <c r="AU22" s="1663"/>
      <c r="AV22" s="1663"/>
      <c r="AW22" s="1663"/>
      <c r="AX22" s="1663"/>
      <c r="AY22" s="1663"/>
      <c r="AZ22" s="1663"/>
      <c r="BA22" s="1663"/>
      <c r="BB22" s="1663"/>
      <c r="BC22" s="1663"/>
      <c r="BD22" s="1663"/>
      <c r="BE22" s="1663"/>
      <c r="BF22" s="1663"/>
      <c r="BG22" s="1663"/>
      <c r="BH22" s="1663"/>
      <c r="BI22" s="1663"/>
      <c r="BJ22" s="1663"/>
      <c r="BK22" s="1663"/>
      <c r="BL22" s="1663"/>
      <c r="BM22" s="1663"/>
      <c r="BN22" s="1663"/>
      <c r="BO22" s="1663"/>
      <c r="BP22" s="1663"/>
      <c r="BQ22" s="1663"/>
      <c r="BR22" s="1663"/>
      <c r="BS22" s="1663"/>
      <c r="BT22" s="1663"/>
      <c r="BU22" s="1663"/>
      <c r="BV22" s="1663"/>
      <c r="BW22" s="1580" t="s">
        <v>276</v>
      </c>
      <c r="BX22" s="1581"/>
      <c r="BY22" s="1581"/>
      <c r="BZ22" s="1581"/>
      <c r="CA22" s="1581"/>
      <c r="CB22" s="1581"/>
      <c r="CC22" s="1581"/>
      <c r="CD22" s="1582"/>
      <c r="CE22" s="1509" t="str">
        <f>MID(SUVAHAMUJ!Q40,1,1)</f>
        <v xml:space="preserve"> </v>
      </c>
      <c r="CF22" s="1509"/>
      <c r="CG22" s="1509"/>
      <c r="CH22" s="1509"/>
      <c r="CI22" s="1509"/>
      <c r="CJ22" s="1509" t="str">
        <f>MID(SUVAHAMUJ!Q40,2,1)</f>
        <v xml:space="preserve"> </v>
      </c>
      <c r="CK22" s="1509"/>
      <c r="CL22" s="1509"/>
      <c r="CM22" s="1509"/>
      <c r="CN22" s="1509"/>
      <c r="CO22" s="1509"/>
      <c r="CP22" s="1509" t="str">
        <f>MID(SUVAHAMUJ!Q40,3,1)</f>
        <v xml:space="preserve"> </v>
      </c>
      <c r="CQ22" s="1509"/>
      <c r="CR22" s="1509"/>
      <c r="CS22" s="1509"/>
      <c r="CT22" s="1509"/>
      <c r="CU22" s="1509" t="str">
        <f>MID(SUVAHAMUJ!Q40,4,1)</f>
        <v xml:space="preserve"> </v>
      </c>
      <c r="CV22" s="1509"/>
      <c r="CW22" s="1509"/>
      <c r="CX22" s="1509"/>
      <c r="CY22" s="1509"/>
      <c r="CZ22" s="1509"/>
      <c r="DA22" s="1509" t="str">
        <f>MID(SUVAHAMUJ!Q40,5,1)</f>
        <v xml:space="preserve"> </v>
      </c>
      <c r="DB22" s="1509"/>
      <c r="DC22" s="1509"/>
      <c r="DD22" s="1509"/>
      <c r="DE22" s="1509"/>
      <c r="DF22" s="1509" t="str">
        <f>MID(SUVAHAMUJ!Q40,6,1)</f>
        <v xml:space="preserve"> </v>
      </c>
      <c r="DG22" s="1509"/>
      <c r="DH22" s="1509"/>
      <c r="DI22" s="1509"/>
      <c r="DJ22" s="1509"/>
      <c r="DK22" s="1509"/>
      <c r="DL22" s="1509" t="str">
        <f>MID(SUVAHAMUJ!Q40,7,1)</f>
        <v xml:space="preserve"> </v>
      </c>
      <c r="DM22" s="1509"/>
      <c r="DN22" s="1509"/>
      <c r="DO22" s="1509"/>
      <c r="DP22" s="1509"/>
      <c r="DQ22" s="1509"/>
      <c r="DR22" s="1509" t="str">
        <f>MID(SUVAHAMUJ!Q40,8,1)</f>
        <v xml:space="preserve"> </v>
      </c>
      <c r="DS22" s="1509"/>
      <c r="DT22" s="1509"/>
      <c r="DU22" s="1509"/>
      <c r="DV22" s="1509"/>
      <c r="DW22" s="1558" t="str">
        <f>MID(SUVAHAMUJ!Q40,9,1)</f>
        <v xml:space="preserve"> </v>
      </c>
      <c r="DX22" s="1558"/>
      <c r="DY22" s="1558"/>
      <c r="DZ22" s="1558"/>
      <c r="EA22" s="1558"/>
      <c r="EB22" s="1558"/>
      <c r="EC22" s="1558" t="str">
        <f>MID(SUVAHAMUJ!Q40,10,1)</f>
        <v xml:space="preserve"> </v>
      </c>
      <c r="ED22" s="1558"/>
      <c r="EE22" s="1558"/>
      <c r="EF22" s="1558"/>
      <c r="EG22" s="1558"/>
      <c r="EH22" s="1509" t="str">
        <f>MID(SUVAHAMUJ!Q40,11,1)</f>
        <v>0</v>
      </c>
      <c r="EI22" s="1509"/>
      <c r="EJ22" s="1509"/>
      <c r="EK22" s="1509"/>
      <c r="EL22" s="1509"/>
      <c r="EM22" s="1525"/>
      <c r="EN22" s="711"/>
      <c r="EO22" s="708"/>
      <c r="EP22" s="1509" t="str">
        <f>MID(SUVAHAMUJ!R40,1,1)</f>
        <v xml:space="preserve"> </v>
      </c>
      <c r="EQ22" s="1509"/>
      <c r="ER22" s="1509"/>
      <c r="ES22" s="1509"/>
      <c r="ET22" s="1509"/>
      <c r="EU22" s="1509"/>
      <c r="EV22" s="1509" t="str">
        <f>MID(SUVAHAMUJ!R40,2,1)</f>
        <v xml:space="preserve"> </v>
      </c>
      <c r="EW22" s="1509"/>
      <c r="EX22" s="1509"/>
      <c r="EY22" s="1509"/>
      <c r="EZ22" s="1509"/>
      <c r="FA22" s="1509" t="str">
        <f>MID(SUVAHAMUJ!R40,3,1)</f>
        <v xml:space="preserve"> </v>
      </c>
      <c r="FB22" s="1509"/>
      <c r="FC22" s="1509"/>
      <c r="FD22" s="1509"/>
      <c r="FE22" s="1509"/>
      <c r="FF22" s="1509"/>
      <c r="FG22" s="1509" t="str">
        <f>MID(SUVAHAMUJ!R40,4,1)</f>
        <v xml:space="preserve"> </v>
      </c>
      <c r="FH22" s="1509"/>
      <c r="FI22" s="1509"/>
      <c r="FJ22" s="1509"/>
      <c r="FK22" s="1509"/>
      <c r="FL22" s="1516" t="str">
        <f>MID(SUVAHAMUJ!R40,5,1)</f>
        <v xml:space="preserve"> </v>
      </c>
      <c r="FM22" s="1516"/>
      <c r="FN22" s="1516"/>
      <c r="FO22" s="1516"/>
      <c r="FP22" s="1516"/>
      <c r="FQ22" s="1516"/>
      <c r="FR22" s="1516" t="str">
        <f>MID(SUVAHAMUJ!R40,6,1)</f>
        <v xml:space="preserve"> </v>
      </c>
      <c r="FS22" s="1516"/>
      <c r="FT22" s="1516"/>
      <c r="FU22" s="1516"/>
      <c r="FV22" s="1516"/>
      <c r="FW22" s="1556" t="str">
        <f>MID(SUVAHAMUJ!R40,7,1)</f>
        <v xml:space="preserve"> </v>
      </c>
      <c r="FX22" s="1556"/>
      <c r="FY22" s="1556"/>
      <c r="FZ22" s="1556"/>
      <c r="GA22" s="1556"/>
      <c r="GB22" s="1556"/>
      <c r="GC22" s="1556" t="str">
        <f>MID(SUVAHAMUJ!R40,8,1)</f>
        <v xml:space="preserve"> </v>
      </c>
      <c r="GD22" s="1556"/>
      <c r="GE22" s="1556"/>
      <c r="GF22" s="1556"/>
      <c r="GG22" s="1556"/>
      <c r="GH22" s="1556" t="str">
        <f>MID(SUVAHAMUJ!R40,9,1)</f>
        <v xml:space="preserve"> </v>
      </c>
      <c r="GI22" s="1556"/>
      <c r="GJ22" s="1556"/>
      <c r="GK22" s="1556"/>
      <c r="GL22" s="1556"/>
      <c r="GM22" s="1556"/>
      <c r="GN22" s="1556" t="str">
        <f>MID(SUVAHAMUJ!R40,10,1)</f>
        <v xml:space="preserve"> </v>
      </c>
      <c r="GO22" s="1556"/>
      <c r="GP22" s="1556"/>
      <c r="GQ22" s="1556"/>
      <c r="GR22" s="1556"/>
      <c r="GS22" s="1556" t="str">
        <f>MID(SUVAHAMUJ!R40,11,1)</f>
        <v>0</v>
      </c>
      <c r="GT22" s="1556"/>
      <c r="GU22" s="1556"/>
      <c r="GV22" s="1556"/>
      <c r="GW22" s="1557"/>
    </row>
    <row r="23" spans="1:205" ht="24" customHeight="1">
      <c r="B23" s="1711" t="s">
        <v>2655</v>
      </c>
      <c r="C23" s="1712"/>
      <c r="D23" s="1712"/>
      <c r="E23" s="1712"/>
      <c r="F23" s="1712"/>
      <c r="G23" s="1712"/>
      <c r="H23" s="1712"/>
      <c r="I23" s="1712"/>
      <c r="J23" s="1712"/>
      <c r="K23" s="1713"/>
      <c r="L23" s="1662" t="s">
        <v>3563</v>
      </c>
      <c r="M23" s="1663"/>
      <c r="N23" s="1663"/>
      <c r="O23" s="1663"/>
      <c r="P23" s="1663"/>
      <c r="Q23" s="1663"/>
      <c r="R23" s="1663"/>
      <c r="S23" s="1663"/>
      <c r="T23" s="1663"/>
      <c r="U23" s="1663"/>
      <c r="V23" s="1663"/>
      <c r="W23" s="1663"/>
      <c r="X23" s="1663"/>
      <c r="Y23" s="1663"/>
      <c r="Z23" s="1663"/>
      <c r="AA23" s="1663"/>
      <c r="AB23" s="1663"/>
      <c r="AC23" s="1663"/>
      <c r="AD23" s="1663"/>
      <c r="AE23" s="1663"/>
      <c r="AF23" s="1663"/>
      <c r="AG23" s="1663"/>
      <c r="AH23" s="1663"/>
      <c r="AI23" s="1663"/>
      <c r="AJ23" s="1663"/>
      <c r="AK23" s="1663"/>
      <c r="AL23" s="1663"/>
      <c r="AM23" s="1663"/>
      <c r="AN23" s="1663"/>
      <c r="AO23" s="1663"/>
      <c r="AP23" s="1663"/>
      <c r="AQ23" s="1663"/>
      <c r="AR23" s="1663"/>
      <c r="AS23" s="1663"/>
      <c r="AT23" s="1663"/>
      <c r="AU23" s="1663"/>
      <c r="AV23" s="1663"/>
      <c r="AW23" s="1663"/>
      <c r="AX23" s="1663"/>
      <c r="AY23" s="1663"/>
      <c r="AZ23" s="1663"/>
      <c r="BA23" s="1663"/>
      <c r="BB23" s="1663"/>
      <c r="BC23" s="1663"/>
      <c r="BD23" s="1663"/>
      <c r="BE23" s="1663"/>
      <c r="BF23" s="1663"/>
      <c r="BG23" s="1663"/>
      <c r="BH23" s="1663"/>
      <c r="BI23" s="1663"/>
      <c r="BJ23" s="1663"/>
      <c r="BK23" s="1663"/>
      <c r="BL23" s="1663"/>
      <c r="BM23" s="1663"/>
      <c r="BN23" s="1663"/>
      <c r="BO23" s="1663"/>
      <c r="BP23" s="1663"/>
      <c r="BQ23" s="1663"/>
      <c r="BR23" s="1663"/>
      <c r="BS23" s="1663"/>
      <c r="BT23" s="1663"/>
      <c r="BU23" s="1663"/>
      <c r="BV23" s="1663"/>
      <c r="BW23" s="1580" t="s">
        <v>2306</v>
      </c>
      <c r="BX23" s="1581"/>
      <c r="BY23" s="1581"/>
      <c r="BZ23" s="1581"/>
      <c r="CA23" s="1581"/>
      <c r="CB23" s="1581"/>
      <c r="CC23" s="1581"/>
      <c r="CD23" s="1582"/>
      <c r="CE23" s="1509" t="str">
        <f>MID(SUVAHAMUJ!Q41,1,1)</f>
        <v xml:space="preserve"> </v>
      </c>
      <c r="CF23" s="1509"/>
      <c r="CG23" s="1509"/>
      <c r="CH23" s="1509"/>
      <c r="CI23" s="1509"/>
      <c r="CJ23" s="1509" t="str">
        <f>MID(SUVAHAMUJ!Q41,2,1)</f>
        <v xml:space="preserve"> </v>
      </c>
      <c r="CK23" s="1509"/>
      <c r="CL23" s="1509"/>
      <c r="CM23" s="1509"/>
      <c r="CN23" s="1509"/>
      <c r="CO23" s="1509"/>
      <c r="CP23" s="1509" t="str">
        <f>MID(SUVAHAMUJ!Q41,3,1)</f>
        <v xml:space="preserve"> </v>
      </c>
      <c r="CQ23" s="1509"/>
      <c r="CR23" s="1509"/>
      <c r="CS23" s="1509"/>
      <c r="CT23" s="1509"/>
      <c r="CU23" s="1509" t="str">
        <f>MID(SUVAHAMUJ!Q41,4,1)</f>
        <v xml:space="preserve"> </v>
      </c>
      <c r="CV23" s="1509"/>
      <c r="CW23" s="1509"/>
      <c r="CX23" s="1509"/>
      <c r="CY23" s="1509"/>
      <c r="CZ23" s="1509"/>
      <c r="DA23" s="1509" t="str">
        <f>MID(SUVAHAMUJ!Q41,5,1)</f>
        <v xml:space="preserve"> </v>
      </c>
      <c r="DB23" s="1509"/>
      <c r="DC23" s="1509"/>
      <c r="DD23" s="1509"/>
      <c r="DE23" s="1509"/>
      <c r="DF23" s="1509" t="str">
        <f>MID(SUVAHAMUJ!Q41,6,1)</f>
        <v xml:space="preserve"> </v>
      </c>
      <c r="DG23" s="1509"/>
      <c r="DH23" s="1509"/>
      <c r="DI23" s="1509"/>
      <c r="DJ23" s="1509"/>
      <c r="DK23" s="1509"/>
      <c r="DL23" s="1509" t="str">
        <f>MID(SUVAHAMUJ!Q41,7,1)</f>
        <v xml:space="preserve"> </v>
      </c>
      <c r="DM23" s="1509"/>
      <c r="DN23" s="1509"/>
      <c r="DO23" s="1509"/>
      <c r="DP23" s="1509"/>
      <c r="DQ23" s="1509"/>
      <c r="DR23" s="1509" t="str">
        <f>MID(SUVAHAMUJ!Q41,8,1)</f>
        <v xml:space="preserve"> </v>
      </c>
      <c r="DS23" s="1509"/>
      <c r="DT23" s="1509"/>
      <c r="DU23" s="1509"/>
      <c r="DV23" s="1509"/>
      <c r="DW23" s="1558" t="str">
        <f>MID(SUVAHAMUJ!Q41,9,1)</f>
        <v xml:space="preserve"> </v>
      </c>
      <c r="DX23" s="1558"/>
      <c r="DY23" s="1558"/>
      <c r="DZ23" s="1558"/>
      <c r="EA23" s="1558"/>
      <c r="EB23" s="1558"/>
      <c r="EC23" s="1558" t="str">
        <f>MID(SUVAHAMUJ!Q41,10,1)</f>
        <v xml:space="preserve"> </v>
      </c>
      <c r="ED23" s="1558"/>
      <c r="EE23" s="1558"/>
      <c r="EF23" s="1558"/>
      <c r="EG23" s="1558"/>
      <c r="EH23" s="1509" t="str">
        <f>MID(SUVAHAMUJ!Q41,11,1)</f>
        <v>0</v>
      </c>
      <c r="EI23" s="1509"/>
      <c r="EJ23" s="1509"/>
      <c r="EK23" s="1509"/>
      <c r="EL23" s="1509"/>
      <c r="EM23" s="1525"/>
      <c r="EN23" s="711"/>
      <c r="EO23" s="708"/>
      <c r="EP23" s="1509" t="str">
        <f>MID(SUVAHAMUJ!R41,1,1)</f>
        <v xml:space="preserve"> </v>
      </c>
      <c r="EQ23" s="1509"/>
      <c r="ER23" s="1509"/>
      <c r="ES23" s="1509"/>
      <c r="ET23" s="1509"/>
      <c r="EU23" s="1509"/>
      <c r="EV23" s="1509" t="str">
        <f>MID(SUVAHAMUJ!R41,2,1)</f>
        <v xml:space="preserve"> </v>
      </c>
      <c r="EW23" s="1509"/>
      <c r="EX23" s="1509"/>
      <c r="EY23" s="1509"/>
      <c r="EZ23" s="1509"/>
      <c r="FA23" s="1509" t="str">
        <f>MID(SUVAHAMUJ!R41,3,1)</f>
        <v xml:space="preserve"> </v>
      </c>
      <c r="FB23" s="1509"/>
      <c r="FC23" s="1509"/>
      <c r="FD23" s="1509"/>
      <c r="FE23" s="1509"/>
      <c r="FF23" s="1509"/>
      <c r="FG23" s="1509" t="str">
        <f>MID(SUVAHAMUJ!R41,4,1)</f>
        <v xml:space="preserve"> </v>
      </c>
      <c r="FH23" s="1509"/>
      <c r="FI23" s="1509"/>
      <c r="FJ23" s="1509"/>
      <c r="FK23" s="1509"/>
      <c r="FL23" s="1516" t="str">
        <f>MID(SUVAHAMUJ!R41,5,1)</f>
        <v xml:space="preserve"> </v>
      </c>
      <c r="FM23" s="1516"/>
      <c r="FN23" s="1516"/>
      <c r="FO23" s="1516"/>
      <c r="FP23" s="1516"/>
      <c r="FQ23" s="1516"/>
      <c r="FR23" s="1516" t="str">
        <f>MID(SUVAHAMUJ!R41,6,1)</f>
        <v xml:space="preserve"> </v>
      </c>
      <c r="FS23" s="1516"/>
      <c r="FT23" s="1516"/>
      <c r="FU23" s="1516"/>
      <c r="FV23" s="1516"/>
      <c r="FW23" s="1556" t="str">
        <f>MID(SUVAHAMUJ!R41,7,1)</f>
        <v xml:space="preserve"> </v>
      </c>
      <c r="FX23" s="1556"/>
      <c r="FY23" s="1556"/>
      <c r="FZ23" s="1556"/>
      <c r="GA23" s="1556"/>
      <c r="GB23" s="1556"/>
      <c r="GC23" s="1556" t="str">
        <f>MID(SUVAHAMUJ!R41,8,1)</f>
        <v xml:space="preserve"> </v>
      </c>
      <c r="GD23" s="1556"/>
      <c r="GE23" s="1556"/>
      <c r="GF23" s="1556"/>
      <c r="GG23" s="1556"/>
      <c r="GH23" s="1556" t="str">
        <f>MID(SUVAHAMUJ!R41,9,1)</f>
        <v xml:space="preserve"> </v>
      </c>
      <c r="GI23" s="1556"/>
      <c r="GJ23" s="1556"/>
      <c r="GK23" s="1556"/>
      <c r="GL23" s="1556"/>
      <c r="GM23" s="1556"/>
      <c r="GN23" s="1556" t="str">
        <f>MID(SUVAHAMUJ!R41,10,1)</f>
        <v xml:space="preserve"> </v>
      </c>
      <c r="GO23" s="1556"/>
      <c r="GP23" s="1556"/>
      <c r="GQ23" s="1556"/>
      <c r="GR23" s="1556"/>
      <c r="GS23" s="1556" t="str">
        <f>MID(SUVAHAMUJ!R41,11,1)</f>
        <v>0</v>
      </c>
      <c r="GT23" s="1556"/>
      <c r="GU23" s="1556"/>
      <c r="GV23" s="1556"/>
      <c r="GW23" s="1557"/>
    </row>
    <row r="24" spans="1:205" ht="25.5" customHeight="1">
      <c r="B24" s="1717" t="s">
        <v>2658</v>
      </c>
      <c r="C24" s="1718"/>
      <c r="D24" s="1718"/>
      <c r="E24" s="1718"/>
      <c r="F24" s="1718"/>
      <c r="G24" s="1718"/>
      <c r="H24" s="1718"/>
      <c r="I24" s="1718"/>
      <c r="J24" s="1718"/>
      <c r="K24" s="1719"/>
      <c r="L24" s="1660" t="s">
        <v>3564</v>
      </c>
      <c r="M24" s="1661"/>
      <c r="N24" s="1661"/>
      <c r="O24" s="1661"/>
      <c r="P24" s="1661"/>
      <c r="Q24" s="1661"/>
      <c r="R24" s="1661"/>
      <c r="S24" s="1661"/>
      <c r="T24" s="1661"/>
      <c r="U24" s="1661"/>
      <c r="V24" s="1661"/>
      <c r="W24" s="1661"/>
      <c r="X24" s="1661"/>
      <c r="Y24" s="1661"/>
      <c r="Z24" s="1661"/>
      <c r="AA24" s="1661"/>
      <c r="AB24" s="1661"/>
      <c r="AC24" s="1661"/>
      <c r="AD24" s="1661"/>
      <c r="AE24" s="1661"/>
      <c r="AF24" s="1661"/>
      <c r="AG24" s="1661"/>
      <c r="AH24" s="1661"/>
      <c r="AI24" s="1661"/>
      <c r="AJ24" s="1661"/>
      <c r="AK24" s="1661"/>
      <c r="AL24" s="1661"/>
      <c r="AM24" s="1661"/>
      <c r="AN24" s="1661"/>
      <c r="AO24" s="1661"/>
      <c r="AP24" s="1661"/>
      <c r="AQ24" s="1661"/>
      <c r="AR24" s="1661"/>
      <c r="AS24" s="1661"/>
      <c r="AT24" s="1661"/>
      <c r="AU24" s="1661"/>
      <c r="AV24" s="1661"/>
      <c r="AW24" s="1661"/>
      <c r="AX24" s="1661"/>
      <c r="AY24" s="1661"/>
      <c r="AZ24" s="1661"/>
      <c r="BA24" s="1661"/>
      <c r="BB24" s="1661"/>
      <c r="BC24" s="1661"/>
      <c r="BD24" s="1661"/>
      <c r="BE24" s="1661"/>
      <c r="BF24" s="1661"/>
      <c r="BG24" s="1661"/>
      <c r="BH24" s="1661"/>
      <c r="BI24" s="1661"/>
      <c r="BJ24" s="1661"/>
      <c r="BK24" s="1661"/>
      <c r="BL24" s="1661"/>
      <c r="BM24" s="1661"/>
      <c r="BN24" s="1661"/>
      <c r="BO24" s="1661"/>
      <c r="BP24" s="1661"/>
      <c r="BQ24" s="1661"/>
      <c r="BR24" s="1661"/>
      <c r="BS24" s="1661"/>
      <c r="BT24" s="1661"/>
      <c r="BU24" s="1661"/>
      <c r="BV24" s="1661"/>
      <c r="BW24" s="1572" t="s">
        <v>285</v>
      </c>
      <c r="BX24" s="1573"/>
      <c r="BY24" s="1573"/>
      <c r="BZ24" s="1573"/>
      <c r="CA24" s="1573"/>
      <c r="CB24" s="1573"/>
      <c r="CC24" s="1573"/>
      <c r="CD24" s="1574"/>
      <c r="CE24" s="1509" t="str">
        <f>MID(SUVAHAMUJ!Q42,1,1)</f>
        <v xml:space="preserve"> </v>
      </c>
      <c r="CF24" s="1509"/>
      <c r="CG24" s="1509"/>
      <c r="CH24" s="1509"/>
      <c r="CI24" s="1509"/>
      <c r="CJ24" s="1509" t="str">
        <f>MID(SUVAHAMUJ!Q42,2,1)</f>
        <v xml:space="preserve"> </v>
      </c>
      <c r="CK24" s="1509"/>
      <c r="CL24" s="1509"/>
      <c r="CM24" s="1509"/>
      <c r="CN24" s="1509"/>
      <c r="CO24" s="1509"/>
      <c r="CP24" s="1509" t="str">
        <f>MID(SUVAHAMUJ!Q42,3,1)</f>
        <v xml:space="preserve"> </v>
      </c>
      <c r="CQ24" s="1509"/>
      <c r="CR24" s="1509"/>
      <c r="CS24" s="1509"/>
      <c r="CT24" s="1509"/>
      <c r="CU24" s="1509" t="str">
        <f>MID(SUVAHAMUJ!Q42,4,1)</f>
        <v xml:space="preserve"> </v>
      </c>
      <c r="CV24" s="1509"/>
      <c r="CW24" s="1509"/>
      <c r="CX24" s="1509"/>
      <c r="CY24" s="1509"/>
      <c r="CZ24" s="1509"/>
      <c r="DA24" s="1509" t="str">
        <f>MID(SUVAHAMUJ!Q42,5,1)</f>
        <v xml:space="preserve"> </v>
      </c>
      <c r="DB24" s="1509"/>
      <c r="DC24" s="1509"/>
      <c r="DD24" s="1509"/>
      <c r="DE24" s="1509"/>
      <c r="DF24" s="1509" t="str">
        <f>MID(SUVAHAMUJ!Q42,6,1)</f>
        <v xml:space="preserve"> </v>
      </c>
      <c r="DG24" s="1509"/>
      <c r="DH24" s="1509"/>
      <c r="DI24" s="1509"/>
      <c r="DJ24" s="1509"/>
      <c r="DK24" s="1509"/>
      <c r="DL24" s="1509" t="str">
        <f>MID(SUVAHAMUJ!Q42,7,1)</f>
        <v xml:space="preserve"> </v>
      </c>
      <c r="DM24" s="1509"/>
      <c r="DN24" s="1509"/>
      <c r="DO24" s="1509"/>
      <c r="DP24" s="1509"/>
      <c r="DQ24" s="1509"/>
      <c r="DR24" s="1509" t="str">
        <f>MID(SUVAHAMUJ!Q42,8,1)</f>
        <v xml:space="preserve"> </v>
      </c>
      <c r="DS24" s="1509"/>
      <c r="DT24" s="1509"/>
      <c r="DU24" s="1509"/>
      <c r="DV24" s="1509"/>
      <c r="DW24" s="1558" t="str">
        <f>MID(SUVAHAMUJ!Q42,9,1)</f>
        <v xml:space="preserve"> </v>
      </c>
      <c r="DX24" s="1558"/>
      <c r="DY24" s="1558"/>
      <c r="DZ24" s="1558"/>
      <c r="EA24" s="1558"/>
      <c r="EB24" s="1558"/>
      <c r="EC24" s="1558" t="str">
        <f>MID(SUVAHAMUJ!Q42,10,1)</f>
        <v xml:space="preserve"> </v>
      </c>
      <c r="ED24" s="1558"/>
      <c r="EE24" s="1558"/>
      <c r="EF24" s="1558"/>
      <c r="EG24" s="1558"/>
      <c r="EH24" s="1509" t="str">
        <f>MID(SUVAHAMUJ!Q42,11,1)</f>
        <v>0</v>
      </c>
      <c r="EI24" s="1509"/>
      <c r="EJ24" s="1509"/>
      <c r="EK24" s="1509"/>
      <c r="EL24" s="1509"/>
      <c r="EM24" s="1525"/>
      <c r="EN24" s="711"/>
      <c r="EO24" s="708"/>
      <c r="EP24" s="1509" t="str">
        <f>MID(SUVAHAMUJ!R42,1,1)</f>
        <v xml:space="preserve"> </v>
      </c>
      <c r="EQ24" s="1509"/>
      <c r="ER24" s="1509"/>
      <c r="ES24" s="1509"/>
      <c r="ET24" s="1509"/>
      <c r="EU24" s="1509"/>
      <c r="EV24" s="1509" t="str">
        <f>MID(SUVAHAMUJ!R42,2,1)</f>
        <v xml:space="preserve"> </v>
      </c>
      <c r="EW24" s="1509"/>
      <c r="EX24" s="1509"/>
      <c r="EY24" s="1509"/>
      <c r="EZ24" s="1509"/>
      <c r="FA24" s="1509" t="str">
        <f>MID(SUVAHAMUJ!R42,3,1)</f>
        <v xml:space="preserve"> </v>
      </c>
      <c r="FB24" s="1509"/>
      <c r="FC24" s="1509"/>
      <c r="FD24" s="1509"/>
      <c r="FE24" s="1509"/>
      <c r="FF24" s="1509"/>
      <c r="FG24" s="1509" t="str">
        <f>MID(SUVAHAMUJ!R42,4,1)</f>
        <v xml:space="preserve"> </v>
      </c>
      <c r="FH24" s="1509"/>
      <c r="FI24" s="1509"/>
      <c r="FJ24" s="1509"/>
      <c r="FK24" s="1509"/>
      <c r="FL24" s="1516" t="str">
        <f>MID(SUVAHAMUJ!R42,5,1)</f>
        <v xml:space="preserve"> </v>
      </c>
      <c r="FM24" s="1516"/>
      <c r="FN24" s="1516"/>
      <c r="FO24" s="1516"/>
      <c r="FP24" s="1516"/>
      <c r="FQ24" s="1516"/>
      <c r="FR24" s="1516" t="str">
        <f>MID(SUVAHAMUJ!R42,6,1)</f>
        <v xml:space="preserve"> </v>
      </c>
      <c r="FS24" s="1516"/>
      <c r="FT24" s="1516"/>
      <c r="FU24" s="1516"/>
      <c r="FV24" s="1516"/>
      <c r="FW24" s="1556" t="str">
        <f>MID(SUVAHAMUJ!R42,7,1)</f>
        <v xml:space="preserve"> </v>
      </c>
      <c r="FX24" s="1556"/>
      <c r="FY24" s="1556"/>
      <c r="FZ24" s="1556"/>
      <c r="GA24" s="1556"/>
      <c r="GB24" s="1556"/>
      <c r="GC24" s="1556" t="str">
        <f>MID(SUVAHAMUJ!R42,8,1)</f>
        <v xml:space="preserve"> </v>
      </c>
      <c r="GD24" s="1556"/>
      <c r="GE24" s="1556"/>
      <c r="GF24" s="1556"/>
      <c r="GG24" s="1556"/>
      <c r="GH24" s="1556" t="str">
        <f>MID(SUVAHAMUJ!R42,9,1)</f>
        <v xml:space="preserve"> </v>
      </c>
      <c r="GI24" s="1556"/>
      <c r="GJ24" s="1556"/>
      <c r="GK24" s="1556"/>
      <c r="GL24" s="1556"/>
      <c r="GM24" s="1556"/>
      <c r="GN24" s="1556" t="str">
        <f>MID(SUVAHAMUJ!R42,10,1)</f>
        <v xml:space="preserve"> </v>
      </c>
      <c r="GO24" s="1556"/>
      <c r="GP24" s="1556"/>
      <c r="GQ24" s="1556"/>
      <c r="GR24" s="1556"/>
      <c r="GS24" s="1556" t="str">
        <f>MID(SUVAHAMUJ!R42,11,1)</f>
        <v>0</v>
      </c>
      <c r="GT24" s="1556"/>
      <c r="GU24" s="1556"/>
      <c r="GV24" s="1556"/>
      <c r="GW24" s="1557"/>
    </row>
    <row r="25" spans="1:205" ht="25.5" customHeight="1">
      <c r="B25" s="1687" t="s">
        <v>2500</v>
      </c>
      <c r="C25" s="1688"/>
      <c r="D25" s="1688"/>
      <c r="E25" s="1688"/>
      <c r="F25" s="1688"/>
      <c r="G25" s="1688"/>
      <c r="H25" s="1688"/>
      <c r="I25" s="1688"/>
      <c r="J25" s="1688"/>
      <c r="K25" s="1689"/>
      <c r="L25" s="1660" t="s">
        <v>3565</v>
      </c>
      <c r="M25" s="1661"/>
      <c r="N25" s="1661"/>
      <c r="O25" s="1661"/>
      <c r="P25" s="1661"/>
      <c r="Q25" s="1661"/>
      <c r="R25" s="1661"/>
      <c r="S25" s="1661"/>
      <c r="T25" s="1661"/>
      <c r="U25" s="1661"/>
      <c r="V25" s="1661"/>
      <c r="W25" s="1661"/>
      <c r="X25" s="1661"/>
      <c r="Y25" s="1661"/>
      <c r="Z25" s="1661"/>
      <c r="AA25" s="1661"/>
      <c r="AB25" s="1661"/>
      <c r="AC25" s="1661"/>
      <c r="AD25" s="1661"/>
      <c r="AE25" s="1661"/>
      <c r="AF25" s="1661"/>
      <c r="AG25" s="1661"/>
      <c r="AH25" s="1661"/>
      <c r="AI25" s="1661"/>
      <c r="AJ25" s="1661"/>
      <c r="AK25" s="1661"/>
      <c r="AL25" s="1661"/>
      <c r="AM25" s="1661"/>
      <c r="AN25" s="1661"/>
      <c r="AO25" s="1661"/>
      <c r="AP25" s="1661"/>
      <c r="AQ25" s="1661"/>
      <c r="AR25" s="1661"/>
      <c r="AS25" s="1661"/>
      <c r="AT25" s="1661"/>
      <c r="AU25" s="1661"/>
      <c r="AV25" s="1661"/>
      <c r="AW25" s="1661"/>
      <c r="AX25" s="1661"/>
      <c r="AY25" s="1661"/>
      <c r="AZ25" s="1661"/>
      <c r="BA25" s="1661"/>
      <c r="BB25" s="1661"/>
      <c r="BC25" s="1661"/>
      <c r="BD25" s="1661"/>
      <c r="BE25" s="1661"/>
      <c r="BF25" s="1661"/>
      <c r="BG25" s="1661"/>
      <c r="BH25" s="1661"/>
      <c r="BI25" s="1661"/>
      <c r="BJ25" s="1661"/>
      <c r="BK25" s="1661"/>
      <c r="BL25" s="1661"/>
      <c r="BM25" s="1661"/>
      <c r="BN25" s="1661"/>
      <c r="BO25" s="1661"/>
      <c r="BP25" s="1661"/>
      <c r="BQ25" s="1661"/>
      <c r="BR25" s="1661"/>
      <c r="BS25" s="1661"/>
      <c r="BT25" s="1661"/>
      <c r="BU25" s="1661"/>
      <c r="BV25" s="1661"/>
      <c r="BW25" s="1572" t="s">
        <v>940</v>
      </c>
      <c r="BX25" s="1573"/>
      <c r="BY25" s="1573"/>
      <c r="BZ25" s="1573"/>
      <c r="CA25" s="1573"/>
      <c r="CB25" s="1573"/>
      <c r="CC25" s="1573"/>
      <c r="CD25" s="1574"/>
      <c r="CE25" s="1509" t="str">
        <f>MID(SUVAHAMUJ!Q43,1,1)</f>
        <v xml:space="preserve"> </v>
      </c>
      <c r="CF25" s="1509"/>
      <c r="CG25" s="1509"/>
      <c r="CH25" s="1509"/>
      <c r="CI25" s="1509"/>
      <c r="CJ25" s="1509" t="str">
        <f>MID(SUVAHAMUJ!Q43,2,1)</f>
        <v xml:space="preserve"> </v>
      </c>
      <c r="CK25" s="1509"/>
      <c r="CL25" s="1509"/>
      <c r="CM25" s="1509"/>
      <c r="CN25" s="1509"/>
      <c r="CO25" s="1509"/>
      <c r="CP25" s="1509" t="str">
        <f>MID(SUVAHAMUJ!Q43,3,1)</f>
        <v xml:space="preserve"> </v>
      </c>
      <c r="CQ25" s="1509"/>
      <c r="CR25" s="1509"/>
      <c r="CS25" s="1509"/>
      <c r="CT25" s="1509"/>
      <c r="CU25" s="1509" t="str">
        <f>MID(SUVAHAMUJ!Q43,4,1)</f>
        <v xml:space="preserve"> </v>
      </c>
      <c r="CV25" s="1509"/>
      <c r="CW25" s="1509"/>
      <c r="CX25" s="1509"/>
      <c r="CY25" s="1509"/>
      <c r="CZ25" s="1509"/>
      <c r="DA25" s="1509" t="str">
        <f>MID(SUVAHAMUJ!Q43,5,1)</f>
        <v xml:space="preserve"> </v>
      </c>
      <c r="DB25" s="1509"/>
      <c r="DC25" s="1509"/>
      <c r="DD25" s="1509"/>
      <c r="DE25" s="1509"/>
      <c r="DF25" s="1509" t="str">
        <f>MID(SUVAHAMUJ!Q43,6,1)</f>
        <v xml:space="preserve"> </v>
      </c>
      <c r="DG25" s="1509"/>
      <c r="DH25" s="1509"/>
      <c r="DI25" s="1509"/>
      <c r="DJ25" s="1509"/>
      <c r="DK25" s="1509"/>
      <c r="DL25" s="1509" t="str">
        <f>MID(SUVAHAMUJ!Q43,7,1)</f>
        <v xml:space="preserve"> </v>
      </c>
      <c r="DM25" s="1509"/>
      <c r="DN25" s="1509"/>
      <c r="DO25" s="1509"/>
      <c r="DP25" s="1509"/>
      <c r="DQ25" s="1509"/>
      <c r="DR25" s="1509" t="str">
        <f>MID(SUVAHAMUJ!Q43,8,1)</f>
        <v xml:space="preserve"> </v>
      </c>
      <c r="DS25" s="1509"/>
      <c r="DT25" s="1509"/>
      <c r="DU25" s="1509"/>
      <c r="DV25" s="1509"/>
      <c r="DW25" s="1558" t="str">
        <f>MID(SUVAHAMUJ!Q43,9,1)</f>
        <v xml:space="preserve"> </v>
      </c>
      <c r="DX25" s="1558"/>
      <c r="DY25" s="1558"/>
      <c r="DZ25" s="1558"/>
      <c r="EA25" s="1558"/>
      <c r="EB25" s="1558"/>
      <c r="EC25" s="1558" t="str">
        <f>MID(SUVAHAMUJ!Q43,10,1)</f>
        <v xml:space="preserve"> </v>
      </c>
      <c r="ED25" s="1558"/>
      <c r="EE25" s="1558"/>
      <c r="EF25" s="1558"/>
      <c r="EG25" s="1558"/>
      <c r="EH25" s="1509" t="str">
        <f>MID(SUVAHAMUJ!Q43,11,1)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MID(SUVAHAMUJ!R43,1,1)</f>
        <v xml:space="preserve"> </v>
      </c>
      <c r="EQ25" s="1509"/>
      <c r="ER25" s="1509"/>
      <c r="ES25" s="1509"/>
      <c r="ET25" s="1509"/>
      <c r="EU25" s="1509"/>
      <c r="EV25" s="1509" t="str">
        <f>MID(SUVAHAMUJ!R43,2,1)</f>
        <v xml:space="preserve"> </v>
      </c>
      <c r="EW25" s="1509"/>
      <c r="EX25" s="1509"/>
      <c r="EY25" s="1509"/>
      <c r="EZ25" s="1509"/>
      <c r="FA25" s="1509" t="str">
        <f>MID(SUVAHAMUJ!R43,3,1)</f>
        <v xml:space="preserve"> </v>
      </c>
      <c r="FB25" s="1509"/>
      <c r="FC25" s="1509"/>
      <c r="FD25" s="1509"/>
      <c r="FE25" s="1509"/>
      <c r="FF25" s="1509"/>
      <c r="FG25" s="1509" t="str">
        <f>MID(SUVAHAMUJ!R43,4,1)</f>
        <v xml:space="preserve"> </v>
      </c>
      <c r="FH25" s="1509"/>
      <c r="FI25" s="1509"/>
      <c r="FJ25" s="1509"/>
      <c r="FK25" s="1509"/>
      <c r="FL25" s="1516" t="str">
        <f>MID(SUVAHAMUJ!R43,5,1)</f>
        <v xml:space="preserve"> </v>
      </c>
      <c r="FM25" s="1516"/>
      <c r="FN25" s="1516"/>
      <c r="FO25" s="1516"/>
      <c r="FP25" s="1516"/>
      <c r="FQ25" s="1516"/>
      <c r="FR25" s="1516" t="str">
        <f>MID(SUVAHAMUJ!R43,6,1)</f>
        <v xml:space="preserve"> </v>
      </c>
      <c r="FS25" s="1516"/>
      <c r="FT25" s="1516"/>
      <c r="FU25" s="1516"/>
      <c r="FV25" s="1516"/>
      <c r="FW25" s="1556" t="str">
        <f>MID(SUVAHAMUJ!R43,7,1)</f>
        <v xml:space="preserve"> </v>
      </c>
      <c r="FX25" s="1556"/>
      <c r="FY25" s="1556"/>
      <c r="FZ25" s="1556"/>
      <c r="GA25" s="1556"/>
      <c r="GB25" s="1556"/>
      <c r="GC25" s="1556" t="str">
        <f>MID(SUVAHAMUJ!R43,8,1)</f>
        <v xml:space="preserve"> </v>
      </c>
      <c r="GD25" s="1556"/>
      <c r="GE25" s="1556"/>
      <c r="GF25" s="1556"/>
      <c r="GG25" s="1556"/>
      <c r="GH25" s="1556" t="str">
        <f>MID(SUVAHAMUJ!R43,9,1)</f>
        <v xml:space="preserve"> </v>
      </c>
      <c r="GI25" s="1556"/>
      <c r="GJ25" s="1556"/>
      <c r="GK25" s="1556"/>
      <c r="GL25" s="1556"/>
      <c r="GM25" s="1556"/>
      <c r="GN25" s="1556" t="str">
        <f>MID(SUVAHAMUJ!R43,10,1)</f>
        <v xml:space="preserve"> </v>
      </c>
      <c r="GO25" s="1556"/>
      <c r="GP25" s="1556"/>
      <c r="GQ25" s="1556"/>
      <c r="GR25" s="1556"/>
      <c r="GS25" s="1556" t="str">
        <f>MID(SUVAHAMUJ!R43,11,1)</f>
        <v>0</v>
      </c>
      <c r="GT25" s="1556"/>
      <c r="GU25" s="1556"/>
      <c r="GV25" s="1556"/>
      <c r="GW25" s="1557"/>
    </row>
    <row r="26" spans="1:205" ht="24" customHeight="1">
      <c r="A26" s="721"/>
      <c r="B26" s="1687" t="s">
        <v>2503</v>
      </c>
      <c r="C26" s="1688"/>
      <c r="D26" s="1688"/>
      <c r="E26" s="1688"/>
      <c r="F26" s="1688"/>
      <c r="G26" s="1688"/>
      <c r="H26" s="1688"/>
      <c r="I26" s="1688"/>
      <c r="J26" s="1688"/>
      <c r="K26" s="1689"/>
      <c r="L26" s="1660" t="s">
        <v>3566</v>
      </c>
      <c r="M26" s="1661"/>
      <c r="N26" s="1661"/>
      <c r="O26" s="1661"/>
      <c r="P26" s="1661"/>
      <c r="Q26" s="1661"/>
      <c r="R26" s="1661"/>
      <c r="S26" s="1661"/>
      <c r="T26" s="1661"/>
      <c r="U26" s="1661"/>
      <c r="V26" s="1661"/>
      <c r="W26" s="1661"/>
      <c r="X26" s="1661"/>
      <c r="Y26" s="1661"/>
      <c r="Z26" s="1661"/>
      <c r="AA26" s="1661"/>
      <c r="AB26" s="1661"/>
      <c r="AC26" s="1661"/>
      <c r="AD26" s="1661"/>
      <c r="AE26" s="1661"/>
      <c r="AF26" s="1661"/>
      <c r="AG26" s="1661"/>
      <c r="AH26" s="1661"/>
      <c r="AI26" s="1661"/>
      <c r="AJ26" s="1661"/>
      <c r="AK26" s="1661"/>
      <c r="AL26" s="1661"/>
      <c r="AM26" s="1661"/>
      <c r="AN26" s="1661"/>
      <c r="AO26" s="1661"/>
      <c r="AP26" s="1661"/>
      <c r="AQ26" s="1661"/>
      <c r="AR26" s="1661"/>
      <c r="AS26" s="1661"/>
      <c r="AT26" s="1661"/>
      <c r="AU26" s="1661"/>
      <c r="AV26" s="1661"/>
      <c r="AW26" s="1661"/>
      <c r="AX26" s="1661"/>
      <c r="AY26" s="1661"/>
      <c r="AZ26" s="1661"/>
      <c r="BA26" s="1661"/>
      <c r="BB26" s="1661"/>
      <c r="BC26" s="1661"/>
      <c r="BD26" s="1661"/>
      <c r="BE26" s="1661"/>
      <c r="BF26" s="1661"/>
      <c r="BG26" s="1661"/>
      <c r="BH26" s="1661"/>
      <c r="BI26" s="1661"/>
      <c r="BJ26" s="1661"/>
      <c r="BK26" s="1661"/>
      <c r="BL26" s="1661"/>
      <c r="BM26" s="1661"/>
      <c r="BN26" s="1661"/>
      <c r="BO26" s="1661"/>
      <c r="BP26" s="1661"/>
      <c r="BQ26" s="1661"/>
      <c r="BR26" s="1661"/>
      <c r="BS26" s="1661"/>
      <c r="BT26" s="1661"/>
      <c r="BU26" s="1661"/>
      <c r="BV26" s="1661"/>
      <c r="BW26" s="1572" t="s">
        <v>942</v>
      </c>
      <c r="BX26" s="1573"/>
      <c r="BY26" s="1573"/>
      <c r="BZ26" s="1573"/>
      <c r="CA26" s="1573"/>
      <c r="CB26" s="1573"/>
      <c r="CC26" s="1573"/>
      <c r="CD26" s="1574"/>
      <c r="CE26" s="1509" t="str">
        <f>MID(SUVAHAMUJ!Q44,1,1)</f>
        <v xml:space="preserve"> </v>
      </c>
      <c r="CF26" s="1509"/>
      <c r="CG26" s="1509"/>
      <c r="CH26" s="1509"/>
      <c r="CI26" s="1509"/>
      <c r="CJ26" s="1509" t="str">
        <f>MID(SUVAHAMUJ!Q44,2,1)</f>
        <v xml:space="preserve"> </v>
      </c>
      <c r="CK26" s="1509"/>
      <c r="CL26" s="1509"/>
      <c r="CM26" s="1509"/>
      <c r="CN26" s="1509"/>
      <c r="CO26" s="1509"/>
      <c r="CP26" s="1509" t="str">
        <f>MID(SUVAHAMUJ!Q44,3,1)</f>
        <v xml:space="preserve"> </v>
      </c>
      <c r="CQ26" s="1509"/>
      <c r="CR26" s="1509"/>
      <c r="CS26" s="1509"/>
      <c r="CT26" s="1509"/>
      <c r="CU26" s="1509" t="str">
        <f>MID(SUVAHAMUJ!Q44,4,1)</f>
        <v xml:space="preserve"> </v>
      </c>
      <c r="CV26" s="1509"/>
      <c r="CW26" s="1509"/>
      <c r="CX26" s="1509"/>
      <c r="CY26" s="1509"/>
      <c r="CZ26" s="1509"/>
      <c r="DA26" s="1509" t="str">
        <f>MID(SUVAHAMUJ!Q44,5,1)</f>
        <v xml:space="preserve"> </v>
      </c>
      <c r="DB26" s="1509"/>
      <c r="DC26" s="1509"/>
      <c r="DD26" s="1509"/>
      <c r="DE26" s="1509"/>
      <c r="DF26" s="1509" t="str">
        <f>MID(SUVAHAMUJ!Q44,6,1)</f>
        <v xml:space="preserve"> </v>
      </c>
      <c r="DG26" s="1509"/>
      <c r="DH26" s="1509"/>
      <c r="DI26" s="1509"/>
      <c r="DJ26" s="1509"/>
      <c r="DK26" s="1509"/>
      <c r="DL26" s="1509" t="str">
        <f>MID(SUVAHAMUJ!Q44,7,1)</f>
        <v xml:space="preserve"> </v>
      </c>
      <c r="DM26" s="1509"/>
      <c r="DN26" s="1509"/>
      <c r="DO26" s="1509"/>
      <c r="DP26" s="1509"/>
      <c r="DQ26" s="1509"/>
      <c r="DR26" s="1509" t="str">
        <f>MID(SUVAHAMUJ!Q44,8,1)</f>
        <v xml:space="preserve"> </v>
      </c>
      <c r="DS26" s="1509"/>
      <c r="DT26" s="1509"/>
      <c r="DU26" s="1509"/>
      <c r="DV26" s="1509"/>
      <c r="DW26" s="1558" t="str">
        <f>MID(SUVAHAMUJ!Q44,9,1)</f>
        <v xml:space="preserve"> </v>
      </c>
      <c r="DX26" s="1558"/>
      <c r="DY26" s="1558"/>
      <c r="DZ26" s="1558"/>
      <c r="EA26" s="1558"/>
      <c r="EB26" s="1558"/>
      <c r="EC26" s="1558" t="str">
        <f>MID(SUVAHAMUJ!Q44,10,1)</f>
        <v xml:space="preserve"> </v>
      </c>
      <c r="ED26" s="1558"/>
      <c r="EE26" s="1558"/>
      <c r="EF26" s="1558"/>
      <c r="EG26" s="1558"/>
      <c r="EH26" s="1509" t="str">
        <f>MID(SUVAHAMUJ!Q44,11,1)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MID(SUVAHAMUJ!R44,1,1)</f>
        <v xml:space="preserve"> </v>
      </c>
      <c r="EQ26" s="1509"/>
      <c r="ER26" s="1509"/>
      <c r="ES26" s="1509"/>
      <c r="ET26" s="1509"/>
      <c r="EU26" s="1509"/>
      <c r="EV26" s="1509" t="str">
        <f>MID(SUVAHAMUJ!R44,2,1)</f>
        <v xml:space="preserve"> </v>
      </c>
      <c r="EW26" s="1509"/>
      <c r="EX26" s="1509"/>
      <c r="EY26" s="1509"/>
      <c r="EZ26" s="1509"/>
      <c r="FA26" s="1509" t="str">
        <f>MID(SUVAHAMUJ!R44,3,1)</f>
        <v xml:space="preserve"> </v>
      </c>
      <c r="FB26" s="1509"/>
      <c r="FC26" s="1509"/>
      <c r="FD26" s="1509"/>
      <c r="FE26" s="1509"/>
      <c r="FF26" s="1509"/>
      <c r="FG26" s="1509" t="str">
        <f>MID(SUVAHAMUJ!R44,4,1)</f>
        <v xml:space="preserve"> </v>
      </c>
      <c r="FH26" s="1509"/>
      <c r="FI26" s="1509"/>
      <c r="FJ26" s="1509"/>
      <c r="FK26" s="1509"/>
      <c r="FL26" s="1516" t="str">
        <f>MID(SUVAHAMUJ!R44,5,1)</f>
        <v xml:space="preserve"> </v>
      </c>
      <c r="FM26" s="1516"/>
      <c r="FN26" s="1516"/>
      <c r="FO26" s="1516"/>
      <c r="FP26" s="1516"/>
      <c r="FQ26" s="1516"/>
      <c r="FR26" s="1516" t="str">
        <f>MID(SUVAHAMUJ!R44,6,1)</f>
        <v xml:space="preserve"> </v>
      </c>
      <c r="FS26" s="1516"/>
      <c r="FT26" s="1516"/>
      <c r="FU26" s="1516"/>
      <c r="FV26" s="1516"/>
      <c r="FW26" s="1556" t="str">
        <f>MID(SUVAHAMUJ!R44,7,1)</f>
        <v xml:space="preserve"> </v>
      </c>
      <c r="FX26" s="1556"/>
      <c r="FY26" s="1556"/>
      <c r="FZ26" s="1556"/>
      <c r="GA26" s="1556"/>
      <c r="GB26" s="1556"/>
      <c r="GC26" s="1556" t="str">
        <f>MID(SUVAHAMUJ!R44,8,1)</f>
        <v xml:space="preserve"> </v>
      </c>
      <c r="GD26" s="1556"/>
      <c r="GE26" s="1556"/>
      <c r="GF26" s="1556"/>
      <c r="GG26" s="1556"/>
      <c r="GH26" s="1556" t="str">
        <f>MID(SUVAHAMUJ!R44,9,1)</f>
        <v xml:space="preserve"> </v>
      </c>
      <c r="GI26" s="1556"/>
      <c r="GJ26" s="1556"/>
      <c r="GK26" s="1556"/>
      <c r="GL26" s="1556"/>
      <c r="GM26" s="1556"/>
      <c r="GN26" s="1556" t="str">
        <f>MID(SUVAHAMUJ!R44,10,1)</f>
        <v xml:space="preserve"> </v>
      </c>
      <c r="GO26" s="1556"/>
      <c r="GP26" s="1556"/>
      <c r="GQ26" s="1556"/>
      <c r="GR26" s="1556"/>
      <c r="GS26" s="1556" t="str">
        <f>MID(SUVAHAMUJ!R44,11,1)</f>
        <v>0</v>
      </c>
      <c r="GT26" s="1556"/>
      <c r="GU26" s="1556"/>
      <c r="GV26" s="1556"/>
      <c r="GW26" s="1557"/>
    </row>
    <row r="27" spans="1:205" ht="30.75" customHeight="1">
      <c r="B27" s="1687" t="s">
        <v>2506</v>
      </c>
      <c r="C27" s="1688"/>
      <c r="D27" s="1688"/>
      <c r="E27" s="1688"/>
      <c r="F27" s="1688"/>
      <c r="G27" s="1688"/>
      <c r="H27" s="1688"/>
      <c r="I27" s="1688"/>
      <c r="J27" s="1688"/>
      <c r="K27" s="1689"/>
      <c r="L27" s="1660" t="s">
        <v>3567</v>
      </c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1"/>
      <c r="AF27" s="1661"/>
      <c r="AG27" s="1661"/>
      <c r="AH27" s="1661"/>
      <c r="AI27" s="1661"/>
      <c r="AJ27" s="1661"/>
      <c r="AK27" s="1661"/>
      <c r="AL27" s="1661"/>
      <c r="AM27" s="1661"/>
      <c r="AN27" s="1661"/>
      <c r="AO27" s="1661"/>
      <c r="AP27" s="1661"/>
      <c r="AQ27" s="1661"/>
      <c r="AR27" s="1661"/>
      <c r="AS27" s="1661"/>
      <c r="AT27" s="1661"/>
      <c r="AU27" s="1661"/>
      <c r="AV27" s="1661"/>
      <c r="AW27" s="1661"/>
      <c r="AX27" s="1661"/>
      <c r="AY27" s="1661"/>
      <c r="AZ27" s="1661"/>
      <c r="BA27" s="1661"/>
      <c r="BB27" s="1661"/>
      <c r="BC27" s="1661"/>
      <c r="BD27" s="1661"/>
      <c r="BE27" s="1661"/>
      <c r="BF27" s="1661"/>
      <c r="BG27" s="1661"/>
      <c r="BH27" s="1661"/>
      <c r="BI27" s="1661"/>
      <c r="BJ27" s="1661"/>
      <c r="BK27" s="1661"/>
      <c r="BL27" s="1661"/>
      <c r="BM27" s="1661"/>
      <c r="BN27" s="1661"/>
      <c r="BO27" s="1661"/>
      <c r="BP27" s="1661"/>
      <c r="BQ27" s="1661"/>
      <c r="BR27" s="1661"/>
      <c r="BS27" s="1661"/>
      <c r="BT27" s="1661"/>
      <c r="BU27" s="1661"/>
      <c r="BV27" s="1661"/>
      <c r="BW27" s="1572" t="s">
        <v>2305</v>
      </c>
      <c r="BX27" s="1573"/>
      <c r="BY27" s="1573"/>
      <c r="BZ27" s="1573"/>
      <c r="CA27" s="1573"/>
      <c r="CB27" s="1573"/>
      <c r="CC27" s="1573"/>
      <c r="CD27" s="1574"/>
      <c r="CE27" s="1509" t="str">
        <f>MID(SUVAHAMUJ!Q45,1,1)</f>
        <v xml:space="preserve"> </v>
      </c>
      <c r="CF27" s="1509"/>
      <c r="CG27" s="1509"/>
      <c r="CH27" s="1509"/>
      <c r="CI27" s="1509"/>
      <c r="CJ27" s="1509" t="str">
        <f>MID(SUVAHAMUJ!Q45,2,1)</f>
        <v xml:space="preserve"> </v>
      </c>
      <c r="CK27" s="1509"/>
      <c r="CL27" s="1509"/>
      <c r="CM27" s="1509"/>
      <c r="CN27" s="1509"/>
      <c r="CO27" s="1509"/>
      <c r="CP27" s="1509" t="str">
        <f>MID(SUVAHAMUJ!Q45,3,1)</f>
        <v xml:space="preserve"> </v>
      </c>
      <c r="CQ27" s="1509"/>
      <c r="CR27" s="1509"/>
      <c r="CS27" s="1509"/>
      <c r="CT27" s="1509"/>
      <c r="CU27" s="1509" t="str">
        <f>MID(SUVAHAMUJ!Q45,4,1)</f>
        <v xml:space="preserve"> </v>
      </c>
      <c r="CV27" s="1509"/>
      <c r="CW27" s="1509"/>
      <c r="CX27" s="1509"/>
      <c r="CY27" s="1509"/>
      <c r="CZ27" s="1509"/>
      <c r="DA27" s="1509" t="str">
        <f>MID(SUVAHAMUJ!Q45,5,1)</f>
        <v xml:space="preserve"> </v>
      </c>
      <c r="DB27" s="1509"/>
      <c r="DC27" s="1509"/>
      <c r="DD27" s="1509"/>
      <c r="DE27" s="1509"/>
      <c r="DF27" s="1509" t="str">
        <f>MID(SUVAHAMUJ!Q45,6,1)</f>
        <v xml:space="preserve"> </v>
      </c>
      <c r="DG27" s="1509"/>
      <c r="DH27" s="1509"/>
      <c r="DI27" s="1509"/>
      <c r="DJ27" s="1509"/>
      <c r="DK27" s="1509"/>
      <c r="DL27" s="1509" t="str">
        <f>MID(SUVAHAMUJ!Q45,7,1)</f>
        <v xml:space="preserve"> </v>
      </c>
      <c r="DM27" s="1509"/>
      <c r="DN27" s="1509"/>
      <c r="DO27" s="1509"/>
      <c r="DP27" s="1509"/>
      <c r="DQ27" s="1509"/>
      <c r="DR27" s="1509" t="str">
        <f>MID(SUVAHAMUJ!Q45,8,1)</f>
        <v xml:space="preserve"> </v>
      </c>
      <c r="DS27" s="1509"/>
      <c r="DT27" s="1509"/>
      <c r="DU27" s="1509"/>
      <c r="DV27" s="1509"/>
      <c r="DW27" s="1558" t="str">
        <f>MID(SUVAHAMUJ!Q45,9,1)</f>
        <v xml:space="preserve"> </v>
      </c>
      <c r="DX27" s="1558"/>
      <c r="DY27" s="1558"/>
      <c r="DZ27" s="1558"/>
      <c r="EA27" s="1558"/>
      <c r="EB27" s="1558"/>
      <c r="EC27" s="1558" t="str">
        <f>MID(SUVAHAMUJ!Q45,10,1)</f>
        <v xml:space="preserve"> </v>
      </c>
      <c r="ED27" s="1558"/>
      <c r="EE27" s="1558"/>
      <c r="EF27" s="1558"/>
      <c r="EG27" s="1558"/>
      <c r="EH27" s="1509" t="str">
        <f>MID(SUVAHAMUJ!Q45,11,1)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MID(SUVAHAMUJ!R45,1,1)</f>
        <v xml:space="preserve"> </v>
      </c>
      <c r="EQ27" s="1509"/>
      <c r="ER27" s="1509"/>
      <c r="ES27" s="1509"/>
      <c r="ET27" s="1509"/>
      <c r="EU27" s="1509"/>
      <c r="EV27" s="1509" t="str">
        <f>MID(SUVAHAMUJ!R45,2,1)</f>
        <v xml:space="preserve"> </v>
      </c>
      <c r="EW27" s="1509"/>
      <c r="EX27" s="1509"/>
      <c r="EY27" s="1509"/>
      <c r="EZ27" s="1509"/>
      <c r="FA27" s="1509" t="str">
        <f>MID(SUVAHAMUJ!R45,3,1)</f>
        <v xml:space="preserve"> </v>
      </c>
      <c r="FB27" s="1509"/>
      <c r="FC27" s="1509"/>
      <c r="FD27" s="1509"/>
      <c r="FE27" s="1509"/>
      <c r="FF27" s="1509"/>
      <c r="FG27" s="1509" t="str">
        <f>MID(SUVAHAMUJ!R45,4,1)</f>
        <v xml:space="preserve"> </v>
      </c>
      <c r="FH27" s="1509"/>
      <c r="FI27" s="1509"/>
      <c r="FJ27" s="1509"/>
      <c r="FK27" s="1509"/>
      <c r="FL27" s="1516" t="str">
        <f>MID(SUVAHAMUJ!R45,5,1)</f>
        <v xml:space="preserve"> </v>
      </c>
      <c r="FM27" s="1516"/>
      <c r="FN27" s="1516"/>
      <c r="FO27" s="1516"/>
      <c r="FP27" s="1516"/>
      <c r="FQ27" s="1516"/>
      <c r="FR27" s="1516" t="str">
        <f>MID(SUVAHAMUJ!R45,6,1)</f>
        <v xml:space="preserve"> </v>
      </c>
      <c r="FS27" s="1516"/>
      <c r="FT27" s="1516"/>
      <c r="FU27" s="1516"/>
      <c r="FV27" s="1516"/>
      <c r="FW27" s="1556" t="str">
        <f>MID(SUVAHAMUJ!R45,7,1)</f>
        <v xml:space="preserve"> </v>
      </c>
      <c r="FX27" s="1556"/>
      <c r="FY27" s="1556"/>
      <c r="FZ27" s="1556"/>
      <c r="GA27" s="1556"/>
      <c r="GB27" s="1556"/>
      <c r="GC27" s="1556" t="str">
        <f>MID(SUVAHAMUJ!R45,8,1)</f>
        <v xml:space="preserve"> </v>
      </c>
      <c r="GD27" s="1556"/>
      <c r="GE27" s="1556"/>
      <c r="GF27" s="1556"/>
      <c r="GG27" s="1556"/>
      <c r="GH27" s="1556" t="str">
        <f>MID(SUVAHAMUJ!R45,9,1)</f>
        <v xml:space="preserve"> </v>
      </c>
      <c r="GI27" s="1556"/>
      <c r="GJ27" s="1556"/>
      <c r="GK27" s="1556"/>
      <c r="GL27" s="1556"/>
      <c r="GM27" s="1556"/>
      <c r="GN27" s="1556" t="str">
        <f>MID(SUVAHAMUJ!R45,10,1)</f>
        <v xml:space="preserve"> </v>
      </c>
      <c r="GO27" s="1556"/>
      <c r="GP27" s="1556"/>
      <c r="GQ27" s="1556"/>
      <c r="GR27" s="1556"/>
      <c r="GS27" s="1556" t="str">
        <f>MID(SUVAHAMUJ!R45,11,1)</f>
        <v>0</v>
      </c>
      <c r="GT27" s="1556"/>
      <c r="GU27" s="1556"/>
      <c r="GV27" s="1556"/>
      <c r="GW27" s="1557"/>
    </row>
    <row r="28" spans="1:205" ht="24" customHeight="1">
      <c r="A28" s="721"/>
      <c r="B28" s="1711" t="s">
        <v>2680</v>
      </c>
      <c r="C28" s="1712"/>
      <c r="D28" s="1712"/>
      <c r="E28" s="1712"/>
      <c r="F28" s="1712"/>
      <c r="G28" s="1712"/>
      <c r="H28" s="1712"/>
      <c r="I28" s="1712"/>
      <c r="J28" s="1712"/>
      <c r="K28" s="1713"/>
      <c r="L28" s="1662" t="s">
        <v>2448</v>
      </c>
      <c r="M28" s="1663"/>
      <c r="N28" s="1663"/>
      <c r="O28" s="1663"/>
      <c r="P28" s="1663"/>
      <c r="Q28" s="1663"/>
      <c r="R28" s="1663"/>
      <c r="S28" s="1663"/>
      <c r="T28" s="1663"/>
      <c r="U28" s="1663"/>
      <c r="V28" s="1663"/>
      <c r="W28" s="1663"/>
      <c r="X28" s="1663"/>
      <c r="Y28" s="1663"/>
      <c r="Z28" s="1663"/>
      <c r="AA28" s="1663"/>
      <c r="AB28" s="1663"/>
      <c r="AC28" s="1663"/>
      <c r="AD28" s="1663"/>
      <c r="AE28" s="1663"/>
      <c r="AF28" s="1663"/>
      <c r="AG28" s="1663"/>
      <c r="AH28" s="1663"/>
      <c r="AI28" s="1663"/>
      <c r="AJ28" s="1663"/>
      <c r="AK28" s="1663"/>
      <c r="AL28" s="1663"/>
      <c r="AM28" s="1663"/>
      <c r="AN28" s="1663"/>
      <c r="AO28" s="1663"/>
      <c r="AP28" s="1663"/>
      <c r="AQ28" s="1663"/>
      <c r="AR28" s="1663"/>
      <c r="AS28" s="1663"/>
      <c r="AT28" s="1663"/>
      <c r="AU28" s="1663"/>
      <c r="AV28" s="1663"/>
      <c r="AW28" s="1663"/>
      <c r="AX28" s="1663"/>
      <c r="AY28" s="1663"/>
      <c r="AZ28" s="1663"/>
      <c r="BA28" s="1663"/>
      <c r="BB28" s="1663"/>
      <c r="BC28" s="1663"/>
      <c r="BD28" s="1663"/>
      <c r="BE28" s="1663"/>
      <c r="BF28" s="1663"/>
      <c r="BG28" s="1663"/>
      <c r="BH28" s="1663"/>
      <c r="BI28" s="1663"/>
      <c r="BJ28" s="1663"/>
      <c r="BK28" s="1663"/>
      <c r="BL28" s="1663"/>
      <c r="BM28" s="1663"/>
      <c r="BN28" s="1663"/>
      <c r="BO28" s="1663"/>
      <c r="BP28" s="1663"/>
      <c r="BQ28" s="1663"/>
      <c r="BR28" s="1663"/>
      <c r="BS28" s="1663"/>
      <c r="BT28" s="1663"/>
      <c r="BU28" s="1663"/>
      <c r="BV28" s="1663"/>
      <c r="BW28" s="1580" t="s">
        <v>937</v>
      </c>
      <c r="BX28" s="1581"/>
      <c r="BY28" s="1581"/>
      <c r="BZ28" s="1581"/>
      <c r="CA28" s="1581"/>
      <c r="CB28" s="1581"/>
      <c r="CC28" s="1581" t="str">
        <f>MID(SUVAHAVUJ!AF68,6,1)</f>
        <v xml:space="preserve"> </v>
      </c>
      <c r="CD28" s="1582"/>
      <c r="CE28" s="1509" t="str">
        <f>MID(SUVAHAMUJ!Q46,1,1)</f>
        <v xml:space="preserve"> </v>
      </c>
      <c r="CF28" s="1509"/>
      <c r="CG28" s="1509"/>
      <c r="CH28" s="1509"/>
      <c r="CI28" s="1509"/>
      <c r="CJ28" s="1509" t="str">
        <f>MID(SUVAHAMUJ!Q46,2,1)</f>
        <v xml:space="preserve"> </v>
      </c>
      <c r="CK28" s="1509"/>
      <c r="CL28" s="1509"/>
      <c r="CM28" s="1509"/>
      <c r="CN28" s="1509"/>
      <c r="CO28" s="1509"/>
      <c r="CP28" s="1509" t="str">
        <f>MID(SUVAHAMUJ!Q46,3,1)</f>
        <v xml:space="preserve"> </v>
      </c>
      <c r="CQ28" s="1509"/>
      <c r="CR28" s="1509"/>
      <c r="CS28" s="1509"/>
      <c r="CT28" s="1509"/>
      <c r="CU28" s="1509" t="str">
        <f>MID(SUVAHAMUJ!Q46,4,1)</f>
        <v xml:space="preserve"> </v>
      </c>
      <c r="CV28" s="1509"/>
      <c r="CW28" s="1509"/>
      <c r="CX28" s="1509"/>
      <c r="CY28" s="1509"/>
      <c r="CZ28" s="1509"/>
      <c r="DA28" s="1509" t="str">
        <f>MID(SUVAHAMUJ!Q46,5,1)</f>
        <v xml:space="preserve"> </v>
      </c>
      <c r="DB28" s="1509"/>
      <c r="DC28" s="1509"/>
      <c r="DD28" s="1509"/>
      <c r="DE28" s="1509"/>
      <c r="DF28" s="1509" t="str">
        <f>MID(SUVAHAMUJ!Q46,6,1)</f>
        <v xml:space="preserve"> </v>
      </c>
      <c r="DG28" s="1509"/>
      <c r="DH28" s="1509"/>
      <c r="DI28" s="1509"/>
      <c r="DJ28" s="1509"/>
      <c r="DK28" s="1509"/>
      <c r="DL28" s="1509" t="str">
        <f>MID(SUVAHAMUJ!Q46,7,1)</f>
        <v xml:space="preserve"> </v>
      </c>
      <c r="DM28" s="1509"/>
      <c r="DN28" s="1509"/>
      <c r="DO28" s="1509"/>
      <c r="DP28" s="1509"/>
      <c r="DQ28" s="1509"/>
      <c r="DR28" s="1509" t="str">
        <f>MID(SUVAHAMUJ!Q46,8,1)</f>
        <v xml:space="preserve"> </v>
      </c>
      <c r="DS28" s="1509"/>
      <c r="DT28" s="1509"/>
      <c r="DU28" s="1509"/>
      <c r="DV28" s="1509"/>
      <c r="DW28" s="1558" t="str">
        <f>MID(SUVAHAMUJ!Q46,9,1)</f>
        <v xml:space="preserve"> </v>
      </c>
      <c r="DX28" s="1558"/>
      <c r="DY28" s="1558"/>
      <c r="DZ28" s="1558"/>
      <c r="EA28" s="1558"/>
      <c r="EB28" s="1558"/>
      <c r="EC28" s="1558" t="str">
        <f>MID(SUVAHAMUJ!Q46,10,1)</f>
        <v xml:space="preserve"> </v>
      </c>
      <c r="ED28" s="1558"/>
      <c r="EE28" s="1558"/>
      <c r="EF28" s="1558"/>
      <c r="EG28" s="1558"/>
      <c r="EH28" s="1509" t="str">
        <f>MID(SUVAHAMUJ!Q46,11,1)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MID(SUVAHAMUJ!R46,1,1)</f>
        <v xml:space="preserve"> </v>
      </c>
      <c r="EQ28" s="1509"/>
      <c r="ER28" s="1509"/>
      <c r="ES28" s="1509"/>
      <c r="ET28" s="1509"/>
      <c r="EU28" s="1509"/>
      <c r="EV28" s="1509" t="str">
        <f>MID(SUVAHAMUJ!R46,2,1)</f>
        <v xml:space="preserve"> </v>
      </c>
      <c r="EW28" s="1509"/>
      <c r="EX28" s="1509"/>
      <c r="EY28" s="1509"/>
      <c r="EZ28" s="1509"/>
      <c r="FA28" s="1509" t="str">
        <f>MID(SUVAHAMUJ!R46,3,1)</f>
        <v xml:space="preserve"> </v>
      </c>
      <c r="FB28" s="1509"/>
      <c r="FC28" s="1509"/>
      <c r="FD28" s="1509"/>
      <c r="FE28" s="1509"/>
      <c r="FF28" s="1509"/>
      <c r="FG28" s="1509" t="str">
        <f>MID(SUVAHAMUJ!R46,4,1)</f>
        <v xml:space="preserve"> </v>
      </c>
      <c r="FH28" s="1509"/>
      <c r="FI28" s="1509"/>
      <c r="FJ28" s="1509"/>
      <c r="FK28" s="1509"/>
      <c r="FL28" s="1516" t="str">
        <f>MID(SUVAHAMUJ!R46,5,1)</f>
        <v xml:space="preserve"> </v>
      </c>
      <c r="FM28" s="1516"/>
      <c r="FN28" s="1516"/>
      <c r="FO28" s="1516"/>
      <c r="FP28" s="1516"/>
      <c r="FQ28" s="1516"/>
      <c r="FR28" s="1516" t="str">
        <f>MID(SUVAHAMUJ!R46,6,1)</f>
        <v xml:space="preserve"> </v>
      </c>
      <c r="FS28" s="1516"/>
      <c r="FT28" s="1516"/>
      <c r="FU28" s="1516"/>
      <c r="FV28" s="1516"/>
      <c r="FW28" s="1556" t="str">
        <f>MID(SUVAHAMUJ!R46,7,1)</f>
        <v xml:space="preserve"> </v>
      </c>
      <c r="FX28" s="1556"/>
      <c r="FY28" s="1556"/>
      <c r="FZ28" s="1556"/>
      <c r="GA28" s="1556"/>
      <c r="GB28" s="1556"/>
      <c r="GC28" s="1556" t="str">
        <f>MID(SUVAHAMUJ!R46,8,1)</f>
        <v xml:space="preserve"> </v>
      </c>
      <c r="GD28" s="1556"/>
      <c r="GE28" s="1556"/>
      <c r="GF28" s="1556"/>
      <c r="GG28" s="1556"/>
      <c r="GH28" s="1556" t="str">
        <f>MID(SUVAHAMUJ!R46,9,1)</f>
        <v xml:space="preserve"> </v>
      </c>
      <c r="GI28" s="1556"/>
      <c r="GJ28" s="1556"/>
      <c r="GK28" s="1556"/>
      <c r="GL28" s="1556"/>
      <c r="GM28" s="1556"/>
      <c r="GN28" s="1556" t="str">
        <f>MID(SUVAHAMUJ!R46,10,1)</f>
        <v xml:space="preserve"> </v>
      </c>
      <c r="GO28" s="1556"/>
      <c r="GP28" s="1556"/>
      <c r="GQ28" s="1556"/>
      <c r="GR28" s="1556"/>
      <c r="GS28" s="1556" t="str">
        <f>MID(SUVAHAMUJ!R46,11,1)</f>
        <v>0</v>
      </c>
      <c r="GT28" s="1556"/>
      <c r="GU28" s="1556"/>
      <c r="GV28" s="1556"/>
      <c r="GW28" s="1557"/>
    </row>
    <row r="29" spans="1:205" s="691" customFormat="1" ht="24" customHeight="1">
      <c r="A29" s="722"/>
      <c r="B29" s="1711" t="s">
        <v>2697</v>
      </c>
      <c r="C29" s="1712"/>
      <c r="D29" s="1712"/>
      <c r="E29" s="1712"/>
      <c r="F29" s="1712"/>
      <c r="G29" s="1712"/>
      <c r="H29" s="1712"/>
      <c r="I29" s="1712"/>
      <c r="J29" s="1712"/>
      <c r="K29" s="1713"/>
      <c r="L29" s="1662" t="s">
        <v>3568</v>
      </c>
      <c r="M29" s="1663"/>
      <c r="N29" s="1663"/>
      <c r="O29" s="1663"/>
      <c r="P29" s="1663"/>
      <c r="Q29" s="1663"/>
      <c r="R29" s="1663"/>
      <c r="S29" s="1663"/>
      <c r="T29" s="1663"/>
      <c r="U29" s="1663"/>
      <c r="V29" s="1663"/>
      <c r="W29" s="1663"/>
      <c r="X29" s="1663"/>
      <c r="Y29" s="1663"/>
      <c r="Z29" s="1663"/>
      <c r="AA29" s="1663"/>
      <c r="AB29" s="1663"/>
      <c r="AC29" s="1663"/>
      <c r="AD29" s="1663"/>
      <c r="AE29" s="1663"/>
      <c r="AF29" s="1663"/>
      <c r="AG29" s="1663"/>
      <c r="AH29" s="1663"/>
      <c r="AI29" s="1663"/>
      <c r="AJ29" s="1663"/>
      <c r="AK29" s="1663"/>
      <c r="AL29" s="1663"/>
      <c r="AM29" s="1663"/>
      <c r="AN29" s="1663"/>
      <c r="AO29" s="1663"/>
      <c r="AP29" s="1663"/>
      <c r="AQ29" s="1663"/>
      <c r="AR29" s="1663"/>
      <c r="AS29" s="1663"/>
      <c r="AT29" s="1663"/>
      <c r="AU29" s="1663"/>
      <c r="AV29" s="1663"/>
      <c r="AW29" s="1663"/>
      <c r="AX29" s="1663"/>
      <c r="AY29" s="1663"/>
      <c r="AZ29" s="1663"/>
      <c r="BA29" s="1663"/>
      <c r="BB29" s="1663"/>
      <c r="BC29" s="1663"/>
      <c r="BD29" s="1663"/>
      <c r="BE29" s="1663"/>
      <c r="BF29" s="1663"/>
      <c r="BG29" s="1663"/>
      <c r="BH29" s="1663"/>
      <c r="BI29" s="1663"/>
      <c r="BJ29" s="1663"/>
      <c r="BK29" s="1663"/>
      <c r="BL29" s="1663"/>
      <c r="BM29" s="1663"/>
      <c r="BN29" s="1663"/>
      <c r="BO29" s="1663"/>
      <c r="BP29" s="1663"/>
      <c r="BQ29" s="1663"/>
      <c r="BR29" s="1663"/>
      <c r="BS29" s="1663"/>
      <c r="BT29" s="1663"/>
      <c r="BU29" s="1663"/>
      <c r="BV29" s="1663"/>
      <c r="BW29" s="1580" t="s">
        <v>330</v>
      </c>
      <c r="BX29" s="1581"/>
      <c r="BY29" s="1581"/>
      <c r="BZ29" s="1581"/>
      <c r="CA29" s="1581"/>
      <c r="CB29" s="1581"/>
      <c r="CC29" s="1581" t="str">
        <f>MID(SUVAHAVUJ!AD69,6,1)</f>
        <v xml:space="preserve"> </v>
      </c>
      <c r="CD29" s="1582"/>
      <c r="CE29" s="1509" t="str">
        <f>MID(SUVAHAMUJ!Q47,1,1)</f>
        <v xml:space="preserve"> </v>
      </c>
      <c r="CF29" s="1509"/>
      <c r="CG29" s="1509"/>
      <c r="CH29" s="1509"/>
      <c r="CI29" s="1509"/>
      <c r="CJ29" s="1509" t="str">
        <f>MID(SUVAHAMUJ!Q47,2,1)</f>
        <v xml:space="preserve"> </v>
      </c>
      <c r="CK29" s="1509"/>
      <c r="CL29" s="1509"/>
      <c r="CM29" s="1509"/>
      <c r="CN29" s="1509"/>
      <c r="CO29" s="1509"/>
      <c r="CP29" s="1509" t="str">
        <f>MID(SUVAHAMUJ!Q47,3,1)</f>
        <v xml:space="preserve"> </v>
      </c>
      <c r="CQ29" s="1509"/>
      <c r="CR29" s="1509"/>
      <c r="CS29" s="1509"/>
      <c r="CT29" s="1509"/>
      <c r="CU29" s="1509" t="str">
        <f>MID(SUVAHAMUJ!Q47,4,1)</f>
        <v xml:space="preserve"> </v>
      </c>
      <c r="CV29" s="1509"/>
      <c r="CW29" s="1509"/>
      <c r="CX29" s="1509"/>
      <c r="CY29" s="1509"/>
      <c r="CZ29" s="1509"/>
      <c r="DA29" s="1509" t="str">
        <f>MID(SUVAHAMUJ!Q47,5,1)</f>
        <v xml:space="preserve"> </v>
      </c>
      <c r="DB29" s="1509"/>
      <c r="DC29" s="1509"/>
      <c r="DD29" s="1509"/>
      <c r="DE29" s="1509"/>
      <c r="DF29" s="1509" t="str">
        <f>MID(SUVAHAMUJ!Q47,6,1)</f>
        <v xml:space="preserve"> </v>
      </c>
      <c r="DG29" s="1509"/>
      <c r="DH29" s="1509"/>
      <c r="DI29" s="1509"/>
      <c r="DJ29" s="1509"/>
      <c r="DK29" s="1509"/>
      <c r="DL29" s="1509" t="str">
        <f>MID(SUVAHAMUJ!Q47,7,1)</f>
        <v xml:space="preserve"> </v>
      </c>
      <c r="DM29" s="1509"/>
      <c r="DN29" s="1509"/>
      <c r="DO29" s="1509"/>
      <c r="DP29" s="1509"/>
      <c r="DQ29" s="1509"/>
      <c r="DR29" s="1509" t="str">
        <f>MID(SUVAHAMUJ!Q47,8,1)</f>
        <v xml:space="preserve"> </v>
      </c>
      <c r="DS29" s="1509"/>
      <c r="DT29" s="1509"/>
      <c r="DU29" s="1509"/>
      <c r="DV29" s="1509"/>
      <c r="DW29" s="1558" t="str">
        <f>MID(SUVAHAMUJ!Q47,9,1)</f>
        <v xml:space="preserve"> </v>
      </c>
      <c r="DX29" s="1558"/>
      <c r="DY29" s="1558"/>
      <c r="DZ29" s="1558"/>
      <c r="EA29" s="1558"/>
      <c r="EB29" s="1558"/>
      <c r="EC29" s="1558" t="str">
        <f>MID(SUVAHAMUJ!Q47,10,1)</f>
        <v xml:space="preserve"> </v>
      </c>
      <c r="ED29" s="1558"/>
      <c r="EE29" s="1558"/>
      <c r="EF29" s="1558"/>
      <c r="EG29" s="1558"/>
      <c r="EH29" s="1509" t="str">
        <f>MID(SUVAHAMUJ!Q47,11,1)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MID(SUVAHAMUJ!R47,1,1)</f>
        <v xml:space="preserve"> </v>
      </c>
      <c r="EQ29" s="1509"/>
      <c r="ER29" s="1509"/>
      <c r="ES29" s="1509"/>
      <c r="ET29" s="1509"/>
      <c r="EU29" s="1509"/>
      <c r="EV29" s="1509" t="str">
        <f>MID(SUVAHAMUJ!R47,2,1)</f>
        <v xml:space="preserve"> </v>
      </c>
      <c r="EW29" s="1509"/>
      <c r="EX29" s="1509"/>
      <c r="EY29" s="1509"/>
      <c r="EZ29" s="1509"/>
      <c r="FA29" s="1509" t="str">
        <f>MID(SUVAHAMUJ!R47,3,1)</f>
        <v xml:space="preserve"> </v>
      </c>
      <c r="FB29" s="1509"/>
      <c r="FC29" s="1509"/>
      <c r="FD29" s="1509"/>
      <c r="FE29" s="1509"/>
      <c r="FF29" s="1509"/>
      <c r="FG29" s="1509" t="str">
        <f>MID(SUVAHAMUJ!R47,4,1)</f>
        <v xml:space="preserve"> </v>
      </c>
      <c r="FH29" s="1509"/>
      <c r="FI29" s="1509"/>
      <c r="FJ29" s="1509"/>
      <c r="FK29" s="1509"/>
      <c r="FL29" s="1516" t="str">
        <f>MID(SUVAHAMUJ!R47,5,1)</f>
        <v xml:space="preserve"> </v>
      </c>
      <c r="FM29" s="1516"/>
      <c r="FN29" s="1516"/>
      <c r="FO29" s="1516"/>
      <c r="FP29" s="1516"/>
      <c r="FQ29" s="1516"/>
      <c r="FR29" s="1516" t="str">
        <f>MID(SUVAHAMUJ!R47,6,1)</f>
        <v xml:space="preserve"> </v>
      </c>
      <c r="FS29" s="1516"/>
      <c r="FT29" s="1516"/>
      <c r="FU29" s="1516"/>
      <c r="FV29" s="1516"/>
      <c r="FW29" s="1556" t="str">
        <f>MID(SUVAHAMUJ!R47,7,1)</f>
        <v xml:space="preserve"> </v>
      </c>
      <c r="FX29" s="1556"/>
      <c r="FY29" s="1556"/>
      <c r="FZ29" s="1556"/>
      <c r="GA29" s="1556"/>
      <c r="GB29" s="1556"/>
      <c r="GC29" s="1556" t="str">
        <f>MID(SUVAHAMUJ!R47,8,1)</f>
        <v xml:space="preserve"> </v>
      </c>
      <c r="GD29" s="1556"/>
      <c r="GE29" s="1556"/>
      <c r="GF29" s="1556"/>
      <c r="GG29" s="1556"/>
      <c r="GH29" s="1556" t="str">
        <f>MID(SUVAHAMUJ!R47,9,1)</f>
        <v xml:space="preserve"> </v>
      </c>
      <c r="GI29" s="1556"/>
      <c r="GJ29" s="1556"/>
      <c r="GK29" s="1556"/>
      <c r="GL29" s="1556"/>
      <c r="GM29" s="1556"/>
      <c r="GN29" s="1556" t="str">
        <f>MID(SUVAHAMUJ!R47,10,1)</f>
        <v xml:space="preserve"> </v>
      </c>
      <c r="GO29" s="1556"/>
      <c r="GP29" s="1556"/>
      <c r="GQ29" s="1556"/>
      <c r="GR29" s="1556"/>
      <c r="GS29" s="1556" t="str">
        <f>MID(SUVAHAMUJ!R47,11,1)</f>
        <v>0</v>
      </c>
      <c r="GT29" s="1556"/>
      <c r="GU29" s="1556"/>
      <c r="GV29" s="1556"/>
      <c r="GW29" s="1557"/>
    </row>
    <row r="30" spans="1:205" s="691" customFormat="1" ht="24" customHeight="1">
      <c r="A30" s="722"/>
      <c r="B30" s="1687" t="s">
        <v>2700</v>
      </c>
      <c r="C30" s="1688"/>
      <c r="D30" s="1688"/>
      <c r="E30" s="1688"/>
      <c r="F30" s="1688"/>
      <c r="G30" s="1688"/>
      <c r="H30" s="1688"/>
      <c r="I30" s="1688"/>
      <c r="J30" s="1688"/>
      <c r="K30" s="1689"/>
      <c r="L30" s="1660" t="s">
        <v>3569</v>
      </c>
      <c r="M30" s="1661"/>
      <c r="N30" s="1661"/>
      <c r="O30" s="1661"/>
      <c r="P30" s="1661"/>
      <c r="Q30" s="1661"/>
      <c r="R30" s="1661"/>
      <c r="S30" s="1661"/>
      <c r="T30" s="1661"/>
      <c r="U30" s="1661"/>
      <c r="V30" s="1661"/>
      <c r="W30" s="1661"/>
      <c r="X30" s="1661"/>
      <c r="Y30" s="1661"/>
      <c r="Z30" s="1661"/>
      <c r="AA30" s="1661"/>
      <c r="AB30" s="1661"/>
      <c r="AC30" s="1661"/>
      <c r="AD30" s="1661"/>
      <c r="AE30" s="1661"/>
      <c r="AF30" s="1661"/>
      <c r="AG30" s="1661"/>
      <c r="AH30" s="1661"/>
      <c r="AI30" s="1661"/>
      <c r="AJ30" s="1661"/>
      <c r="AK30" s="1661"/>
      <c r="AL30" s="1661"/>
      <c r="AM30" s="1661"/>
      <c r="AN30" s="1661"/>
      <c r="AO30" s="1661"/>
      <c r="AP30" s="1661"/>
      <c r="AQ30" s="1661"/>
      <c r="AR30" s="1661"/>
      <c r="AS30" s="1661"/>
      <c r="AT30" s="1661"/>
      <c r="AU30" s="1661"/>
      <c r="AV30" s="1661"/>
      <c r="AW30" s="1661"/>
      <c r="AX30" s="1661"/>
      <c r="AY30" s="1661"/>
      <c r="AZ30" s="1661"/>
      <c r="BA30" s="1661"/>
      <c r="BB30" s="1661"/>
      <c r="BC30" s="1661"/>
      <c r="BD30" s="1661"/>
      <c r="BE30" s="1661"/>
      <c r="BF30" s="1661"/>
      <c r="BG30" s="1661"/>
      <c r="BH30" s="1661"/>
      <c r="BI30" s="1661"/>
      <c r="BJ30" s="1661"/>
      <c r="BK30" s="1661"/>
      <c r="BL30" s="1661"/>
      <c r="BM30" s="1661"/>
      <c r="BN30" s="1661"/>
      <c r="BO30" s="1661"/>
      <c r="BP30" s="1661"/>
      <c r="BQ30" s="1661"/>
      <c r="BR30" s="1661"/>
      <c r="BS30" s="1661"/>
      <c r="BT30" s="1661"/>
      <c r="BU30" s="1661"/>
      <c r="BV30" s="1661"/>
      <c r="BW30" s="1572" t="s">
        <v>333</v>
      </c>
      <c r="BX30" s="1573"/>
      <c r="BY30" s="1573"/>
      <c r="BZ30" s="1573"/>
      <c r="CA30" s="1573"/>
      <c r="CB30" s="1573"/>
      <c r="CC30" s="1573"/>
      <c r="CD30" s="1574"/>
      <c r="CE30" s="1509" t="str">
        <f>MID(SUVAHAMUJ!Q48,1,1)</f>
        <v xml:space="preserve"> </v>
      </c>
      <c r="CF30" s="1509"/>
      <c r="CG30" s="1509"/>
      <c r="CH30" s="1509"/>
      <c r="CI30" s="1509"/>
      <c r="CJ30" s="1509" t="str">
        <f>MID(SUVAHAMUJ!Q48,2,1)</f>
        <v xml:space="preserve"> </v>
      </c>
      <c r="CK30" s="1509"/>
      <c r="CL30" s="1509"/>
      <c r="CM30" s="1509"/>
      <c r="CN30" s="1509"/>
      <c r="CO30" s="1509"/>
      <c r="CP30" s="1509" t="str">
        <f>MID(SUVAHAMUJ!Q48,3,1)</f>
        <v xml:space="preserve"> </v>
      </c>
      <c r="CQ30" s="1509"/>
      <c r="CR30" s="1509"/>
      <c r="CS30" s="1509"/>
      <c r="CT30" s="1509"/>
      <c r="CU30" s="1509" t="str">
        <f>MID(SUVAHAMUJ!Q48,4,1)</f>
        <v xml:space="preserve"> </v>
      </c>
      <c r="CV30" s="1509"/>
      <c r="CW30" s="1509"/>
      <c r="CX30" s="1509"/>
      <c r="CY30" s="1509"/>
      <c r="CZ30" s="1509"/>
      <c r="DA30" s="1509" t="str">
        <f>MID(SUVAHAMUJ!Q48,5,1)</f>
        <v xml:space="preserve"> </v>
      </c>
      <c r="DB30" s="1509"/>
      <c r="DC30" s="1509"/>
      <c r="DD30" s="1509"/>
      <c r="DE30" s="1509"/>
      <c r="DF30" s="1509" t="str">
        <f>MID(SUVAHAMUJ!Q48,6,1)</f>
        <v xml:space="preserve"> </v>
      </c>
      <c r="DG30" s="1509"/>
      <c r="DH30" s="1509"/>
      <c r="DI30" s="1509"/>
      <c r="DJ30" s="1509"/>
      <c r="DK30" s="1509"/>
      <c r="DL30" s="1509" t="str">
        <f>MID(SUVAHAMUJ!Q48,7,1)</f>
        <v xml:space="preserve"> </v>
      </c>
      <c r="DM30" s="1509"/>
      <c r="DN30" s="1509"/>
      <c r="DO30" s="1509"/>
      <c r="DP30" s="1509"/>
      <c r="DQ30" s="1509"/>
      <c r="DR30" s="1509" t="str">
        <f>MID(SUVAHAMUJ!Q48,8,1)</f>
        <v xml:space="preserve"> </v>
      </c>
      <c r="DS30" s="1509"/>
      <c r="DT30" s="1509"/>
      <c r="DU30" s="1509"/>
      <c r="DV30" s="1509"/>
      <c r="DW30" s="1558" t="str">
        <f>MID(SUVAHAMUJ!Q48,9,1)</f>
        <v xml:space="preserve"> </v>
      </c>
      <c r="DX30" s="1558"/>
      <c r="DY30" s="1558"/>
      <c r="DZ30" s="1558"/>
      <c r="EA30" s="1558"/>
      <c r="EB30" s="1558"/>
      <c r="EC30" s="1558" t="str">
        <f>MID(SUVAHAMUJ!Q48,10,1)</f>
        <v xml:space="preserve"> </v>
      </c>
      <c r="ED30" s="1558"/>
      <c r="EE30" s="1558"/>
      <c r="EF30" s="1558"/>
      <c r="EG30" s="1558"/>
      <c r="EH30" s="1509" t="str">
        <f>MID(SUVAHAMUJ!Q48,11,1)</f>
        <v>0</v>
      </c>
      <c r="EI30" s="1509"/>
      <c r="EJ30" s="1509"/>
      <c r="EK30" s="1509"/>
      <c r="EL30" s="1509"/>
      <c r="EM30" s="1525"/>
      <c r="EN30" s="711"/>
      <c r="EO30" s="708"/>
      <c r="EP30" s="1509" t="str">
        <f>MID(SUVAHAMUJ!R48,1,1)</f>
        <v xml:space="preserve"> </v>
      </c>
      <c r="EQ30" s="1509"/>
      <c r="ER30" s="1509"/>
      <c r="ES30" s="1509"/>
      <c r="ET30" s="1509"/>
      <c r="EU30" s="1509"/>
      <c r="EV30" s="1509" t="str">
        <f>MID(SUVAHAMUJ!R48,2,1)</f>
        <v xml:space="preserve"> </v>
      </c>
      <c r="EW30" s="1509"/>
      <c r="EX30" s="1509"/>
      <c r="EY30" s="1509"/>
      <c r="EZ30" s="1509"/>
      <c r="FA30" s="1509" t="str">
        <f>MID(SUVAHAMUJ!R48,3,1)</f>
        <v xml:space="preserve"> </v>
      </c>
      <c r="FB30" s="1509"/>
      <c r="FC30" s="1509"/>
      <c r="FD30" s="1509"/>
      <c r="FE30" s="1509"/>
      <c r="FF30" s="1509"/>
      <c r="FG30" s="1509" t="str">
        <f>MID(SUVAHAMUJ!R48,4,1)</f>
        <v xml:space="preserve"> </v>
      </c>
      <c r="FH30" s="1509"/>
      <c r="FI30" s="1509"/>
      <c r="FJ30" s="1509"/>
      <c r="FK30" s="1509"/>
      <c r="FL30" s="1516" t="str">
        <f>MID(SUVAHAMUJ!R48,5,1)</f>
        <v xml:space="preserve"> </v>
      </c>
      <c r="FM30" s="1516"/>
      <c r="FN30" s="1516"/>
      <c r="FO30" s="1516"/>
      <c r="FP30" s="1516"/>
      <c r="FQ30" s="1516"/>
      <c r="FR30" s="1516" t="str">
        <f>MID(SUVAHAMUJ!R48,6,1)</f>
        <v xml:space="preserve"> </v>
      </c>
      <c r="FS30" s="1516"/>
      <c r="FT30" s="1516"/>
      <c r="FU30" s="1516"/>
      <c r="FV30" s="1516"/>
      <c r="FW30" s="1556" t="str">
        <f>MID(SUVAHAMUJ!R48,7,1)</f>
        <v xml:space="preserve"> </v>
      </c>
      <c r="FX30" s="1556"/>
      <c r="FY30" s="1556"/>
      <c r="FZ30" s="1556"/>
      <c r="GA30" s="1556"/>
      <c r="GB30" s="1556"/>
      <c r="GC30" s="1556" t="str">
        <f>MID(SUVAHAMUJ!R48,8,1)</f>
        <v xml:space="preserve"> </v>
      </c>
      <c r="GD30" s="1556"/>
      <c r="GE30" s="1556"/>
      <c r="GF30" s="1556"/>
      <c r="GG30" s="1556"/>
      <c r="GH30" s="1556" t="str">
        <f>MID(SUVAHAMUJ!R48,9,1)</f>
        <v xml:space="preserve"> </v>
      </c>
      <c r="GI30" s="1556"/>
      <c r="GJ30" s="1556"/>
      <c r="GK30" s="1556"/>
      <c r="GL30" s="1556"/>
      <c r="GM30" s="1556"/>
      <c r="GN30" s="1556" t="str">
        <f>MID(SUVAHAMUJ!R48,10,1)</f>
        <v xml:space="preserve"> </v>
      </c>
      <c r="GO30" s="1556"/>
      <c r="GP30" s="1556"/>
      <c r="GQ30" s="1556"/>
      <c r="GR30" s="1556"/>
      <c r="GS30" s="1556" t="str">
        <f>MID(SUVAHAMUJ!R48,11,1)</f>
        <v>0</v>
      </c>
      <c r="GT30" s="1556"/>
      <c r="GU30" s="1556"/>
      <c r="GV30" s="1556"/>
      <c r="GW30" s="1557"/>
    </row>
    <row r="31" spans="1:205" s="691" customFormat="1" ht="24" customHeight="1">
      <c r="A31" s="722"/>
      <c r="B31" s="1687" t="s">
        <v>2500</v>
      </c>
      <c r="C31" s="1688"/>
      <c r="D31" s="1688"/>
      <c r="E31" s="1688"/>
      <c r="F31" s="1688"/>
      <c r="G31" s="1688"/>
      <c r="H31" s="1688"/>
      <c r="I31" s="1688"/>
      <c r="J31" s="1688"/>
      <c r="K31" s="1689"/>
      <c r="L31" s="1660" t="s">
        <v>3462</v>
      </c>
      <c r="M31" s="1661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661"/>
      <c r="AA31" s="1661"/>
      <c r="AB31" s="1661"/>
      <c r="AC31" s="1661"/>
      <c r="AD31" s="1661"/>
      <c r="AE31" s="1661"/>
      <c r="AF31" s="1661"/>
      <c r="AG31" s="1661"/>
      <c r="AH31" s="1661"/>
      <c r="AI31" s="1661"/>
      <c r="AJ31" s="1661"/>
      <c r="AK31" s="1661"/>
      <c r="AL31" s="1661"/>
      <c r="AM31" s="1661"/>
      <c r="AN31" s="1661"/>
      <c r="AO31" s="1661"/>
      <c r="AP31" s="1661"/>
      <c r="AQ31" s="1661"/>
      <c r="AR31" s="1661"/>
      <c r="AS31" s="1661"/>
      <c r="AT31" s="1661"/>
      <c r="AU31" s="1661"/>
      <c r="AV31" s="1661"/>
      <c r="AW31" s="1661"/>
      <c r="AX31" s="1661"/>
      <c r="AY31" s="1661"/>
      <c r="AZ31" s="1661"/>
      <c r="BA31" s="1661"/>
      <c r="BB31" s="1661"/>
      <c r="BC31" s="1661"/>
      <c r="BD31" s="1661"/>
      <c r="BE31" s="1661"/>
      <c r="BF31" s="1661"/>
      <c r="BG31" s="1661"/>
      <c r="BH31" s="1661"/>
      <c r="BI31" s="1661"/>
      <c r="BJ31" s="1661"/>
      <c r="BK31" s="1661"/>
      <c r="BL31" s="1661"/>
      <c r="BM31" s="1661"/>
      <c r="BN31" s="1661"/>
      <c r="BO31" s="1661"/>
      <c r="BP31" s="1661"/>
      <c r="BQ31" s="1661"/>
      <c r="BR31" s="1661"/>
      <c r="BS31" s="1661"/>
      <c r="BT31" s="1661"/>
      <c r="BU31" s="1661"/>
      <c r="BV31" s="1661"/>
      <c r="BW31" s="1572" t="s">
        <v>351</v>
      </c>
      <c r="BX31" s="1573"/>
      <c r="BY31" s="1573"/>
      <c r="BZ31" s="1573"/>
      <c r="CA31" s="1573"/>
      <c r="CB31" s="1573"/>
      <c r="CC31" s="1573"/>
      <c r="CD31" s="1574"/>
      <c r="CE31" s="1509" t="str">
        <f>MID(SUVAHAMUJ!Q49,1,1)</f>
        <v xml:space="preserve"> </v>
      </c>
      <c r="CF31" s="1509"/>
      <c r="CG31" s="1509"/>
      <c r="CH31" s="1509"/>
      <c r="CI31" s="1509"/>
      <c r="CJ31" s="1509" t="str">
        <f>MID(SUVAHAMUJ!Q49,2,1)</f>
        <v xml:space="preserve"> </v>
      </c>
      <c r="CK31" s="1509"/>
      <c r="CL31" s="1509"/>
      <c r="CM31" s="1509"/>
      <c r="CN31" s="1509"/>
      <c r="CO31" s="1509"/>
      <c r="CP31" s="1509" t="str">
        <f>MID(SUVAHAMUJ!Q49,3,1)</f>
        <v xml:space="preserve"> </v>
      </c>
      <c r="CQ31" s="1509"/>
      <c r="CR31" s="1509"/>
      <c r="CS31" s="1509"/>
      <c r="CT31" s="1509"/>
      <c r="CU31" s="1509" t="str">
        <f>MID(SUVAHAMUJ!Q49,4,1)</f>
        <v xml:space="preserve"> </v>
      </c>
      <c r="CV31" s="1509"/>
      <c r="CW31" s="1509"/>
      <c r="CX31" s="1509"/>
      <c r="CY31" s="1509"/>
      <c r="CZ31" s="1509"/>
      <c r="DA31" s="1509" t="str">
        <f>MID(SUVAHAMUJ!Q49,5,1)</f>
        <v xml:space="preserve"> </v>
      </c>
      <c r="DB31" s="1509"/>
      <c r="DC31" s="1509"/>
      <c r="DD31" s="1509"/>
      <c r="DE31" s="1509"/>
      <c r="DF31" s="1509" t="str">
        <f>MID(SUVAHAMUJ!Q49,6,1)</f>
        <v xml:space="preserve"> </v>
      </c>
      <c r="DG31" s="1509"/>
      <c r="DH31" s="1509"/>
      <c r="DI31" s="1509"/>
      <c r="DJ31" s="1509"/>
      <c r="DK31" s="1509"/>
      <c r="DL31" s="1509" t="str">
        <f>MID(SUVAHAMUJ!Q49,7,1)</f>
        <v xml:space="preserve"> </v>
      </c>
      <c r="DM31" s="1509"/>
      <c r="DN31" s="1509"/>
      <c r="DO31" s="1509"/>
      <c r="DP31" s="1509"/>
      <c r="DQ31" s="1509"/>
      <c r="DR31" s="1509" t="str">
        <f>MID(SUVAHAMUJ!Q49,8,1)</f>
        <v xml:space="preserve"> </v>
      </c>
      <c r="DS31" s="1509"/>
      <c r="DT31" s="1509"/>
      <c r="DU31" s="1509"/>
      <c r="DV31" s="1509"/>
      <c r="DW31" s="1558" t="str">
        <f>MID(SUVAHAMUJ!Q49,9,1)</f>
        <v xml:space="preserve"> </v>
      </c>
      <c r="DX31" s="1558"/>
      <c r="DY31" s="1558"/>
      <c r="DZ31" s="1558"/>
      <c r="EA31" s="1558"/>
      <c r="EB31" s="1558"/>
      <c r="EC31" s="1558" t="str">
        <f>MID(SUVAHAMUJ!Q49,10,1)</f>
        <v xml:space="preserve"> </v>
      </c>
      <c r="ED31" s="1558"/>
      <c r="EE31" s="1558"/>
      <c r="EF31" s="1558"/>
      <c r="EG31" s="1558"/>
      <c r="EH31" s="1509" t="str">
        <f>MID(SUVAHAMUJ!Q49,11,1)</f>
        <v>0</v>
      </c>
      <c r="EI31" s="1509"/>
      <c r="EJ31" s="1509"/>
      <c r="EK31" s="1509"/>
      <c r="EL31" s="1509"/>
      <c r="EM31" s="1525"/>
      <c r="EN31" s="711"/>
      <c r="EO31" s="708"/>
      <c r="EP31" s="1509" t="str">
        <f>MID(SUVAHAMUJ!R49,1,1)</f>
        <v xml:space="preserve"> </v>
      </c>
      <c r="EQ31" s="1509"/>
      <c r="ER31" s="1509"/>
      <c r="ES31" s="1509"/>
      <c r="ET31" s="1509"/>
      <c r="EU31" s="1509"/>
      <c r="EV31" s="1509" t="str">
        <f>MID(SUVAHAMUJ!R49,2,1)</f>
        <v xml:space="preserve"> </v>
      </c>
      <c r="EW31" s="1509"/>
      <c r="EX31" s="1509"/>
      <c r="EY31" s="1509"/>
      <c r="EZ31" s="1509"/>
      <c r="FA31" s="1509" t="str">
        <f>MID(SUVAHAMUJ!R49,3,1)</f>
        <v xml:space="preserve"> </v>
      </c>
      <c r="FB31" s="1509"/>
      <c r="FC31" s="1509"/>
      <c r="FD31" s="1509"/>
      <c r="FE31" s="1509"/>
      <c r="FF31" s="1509"/>
      <c r="FG31" s="1509" t="str">
        <f>MID(SUVAHAMUJ!R49,4,1)</f>
        <v xml:space="preserve"> </v>
      </c>
      <c r="FH31" s="1509"/>
      <c r="FI31" s="1509"/>
      <c r="FJ31" s="1509"/>
      <c r="FK31" s="1509"/>
      <c r="FL31" s="1516" t="str">
        <f>MID(SUVAHAMUJ!R49,5,1)</f>
        <v xml:space="preserve"> </v>
      </c>
      <c r="FM31" s="1516"/>
      <c r="FN31" s="1516"/>
      <c r="FO31" s="1516"/>
      <c r="FP31" s="1516"/>
      <c r="FQ31" s="1516"/>
      <c r="FR31" s="1516" t="str">
        <f>MID(SUVAHAMUJ!R49,6,1)</f>
        <v xml:space="preserve"> </v>
      </c>
      <c r="FS31" s="1516"/>
      <c r="FT31" s="1516"/>
      <c r="FU31" s="1516"/>
      <c r="FV31" s="1516"/>
      <c r="FW31" s="1556" t="str">
        <f>MID(SUVAHAMUJ!R49,7,1)</f>
        <v xml:space="preserve"> </v>
      </c>
      <c r="FX31" s="1556"/>
      <c r="FY31" s="1556"/>
      <c r="FZ31" s="1556"/>
      <c r="GA31" s="1556"/>
      <c r="GB31" s="1556"/>
      <c r="GC31" s="1556" t="str">
        <f>MID(SUVAHAMUJ!R49,8,1)</f>
        <v xml:space="preserve"> </v>
      </c>
      <c r="GD31" s="1556"/>
      <c r="GE31" s="1556"/>
      <c r="GF31" s="1556"/>
      <c r="GG31" s="1556"/>
      <c r="GH31" s="1556" t="str">
        <f>MID(SUVAHAMUJ!R49,9,1)</f>
        <v xml:space="preserve"> </v>
      </c>
      <c r="GI31" s="1556"/>
      <c r="GJ31" s="1556"/>
      <c r="GK31" s="1556"/>
      <c r="GL31" s="1556"/>
      <c r="GM31" s="1556"/>
      <c r="GN31" s="1556" t="str">
        <f>MID(SUVAHAMUJ!R49,10,1)</f>
        <v xml:space="preserve"> </v>
      </c>
      <c r="GO31" s="1556"/>
      <c r="GP31" s="1556"/>
      <c r="GQ31" s="1556"/>
      <c r="GR31" s="1556"/>
      <c r="GS31" s="1556" t="str">
        <f>MID(SUVAHAMUJ!R49,11,1)</f>
        <v>0</v>
      </c>
      <c r="GT31" s="1556"/>
      <c r="GU31" s="1556"/>
      <c r="GV31" s="1556"/>
      <c r="GW31" s="1557"/>
    </row>
    <row r="32" spans="1:205" ht="3.75" customHeight="1">
      <c r="B32" s="691"/>
      <c r="C32" s="691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691"/>
      <c r="AJ32" s="691"/>
      <c r="AK32" s="691"/>
      <c r="AL32" s="691"/>
      <c r="AM32" s="691"/>
      <c r="AN32" s="691"/>
      <c r="AO32" s="691"/>
      <c r="AP32" s="691"/>
      <c r="AQ32" s="691"/>
      <c r="AR32" s="691"/>
      <c r="AS32" s="691"/>
      <c r="AT32" s="691"/>
      <c r="AU32" s="691"/>
      <c r="AV32" s="691"/>
      <c r="AW32" s="691"/>
      <c r="AX32" s="691"/>
      <c r="AY32" s="691"/>
      <c r="AZ32" s="691"/>
      <c r="BA32" s="691"/>
      <c r="BB32" s="691"/>
      <c r="BC32" s="691"/>
      <c r="BD32" s="691"/>
      <c r="BE32" s="691"/>
      <c r="BF32" s="691"/>
      <c r="BG32" s="691"/>
      <c r="BH32" s="691"/>
      <c r="BI32" s="691"/>
      <c r="BJ32" s="691"/>
      <c r="BK32" s="691"/>
      <c r="BL32" s="691"/>
      <c r="BM32" s="691"/>
      <c r="BN32" s="691"/>
      <c r="BO32" s="691"/>
      <c r="BP32" s="691"/>
      <c r="BQ32" s="691"/>
      <c r="BR32" s="691"/>
      <c r="BS32" s="691"/>
      <c r="BT32" s="691"/>
      <c r="BU32" s="691"/>
      <c r="BV32" s="691"/>
      <c r="BW32" s="691"/>
      <c r="BX32" s="691"/>
      <c r="BY32" s="691"/>
      <c r="BZ32" s="691"/>
      <c r="CA32" s="691"/>
      <c r="CB32" s="691"/>
      <c r="CC32" s="691"/>
      <c r="CD32" s="691"/>
      <c r="CE32" s="691"/>
      <c r="CF32" s="691"/>
      <c r="CG32" s="691"/>
      <c r="CH32" s="691"/>
      <c r="CI32" s="691"/>
      <c r="CJ32" s="691"/>
      <c r="CK32" s="691"/>
      <c r="CL32" s="691"/>
      <c r="CM32" s="691"/>
      <c r="CN32" s="691"/>
      <c r="CO32" s="691"/>
      <c r="CP32" s="691"/>
      <c r="CQ32" s="691"/>
      <c r="CR32" s="691"/>
      <c r="CS32" s="691"/>
      <c r="CT32" s="691"/>
      <c r="CU32" s="691"/>
      <c r="CV32" s="691"/>
      <c r="CW32" s="691"/>
      <c r="CX32" s="691"/>
      <c r="CY32" s="691"/>
      <c r="CZ32" s="691"/>
      <c r="DA32" s="691"/>
      <c r="DB32" s="691"/>
      <c r="DC32" s="691"/>
      <c r="DD32" s="691"/>
      <c r="DE32" s="691"/>
      <c r="DF32" s="691"/>
      <c r="DG32" s="691"/>
      <c r="DH32" s="691"/>
      <c r="DI32" s="691"/>
      <c r="DJ32" s="691"/>
      <c r="DK32" s="691"/>
      <c r="DL32" s="691"/>
      <c r="DM32" s="691"/>
      <c r="DN32" s="691"/>
      <c r="DO32" s="691"/>
      <c r="DP32" s="691"/>
      <c r="DQ32" s="691"/>
      <c r="DR32" s="691"/>
      <c r="DS32" s="691"/>
      <c r="DT32" s="691"/>
      <c r="DU32" s="691"/>
      <c r="DV32" s="691"/>
      <c r="DW32" s="691"/>
      <c r="DX32" s="691"/>
      <c r="DY32" s="691"/>
      <c r="DZ32" s="691"/>
      <c r="EA32" s="691"/>
      <c r="EB32" s="691"/>
      <c r="EC32" s="691"/>
      <c r="ED32" s="691"/>
      <c r="EE32" s="691"/>
      <c r="EF32" s="691"/>
      <c r="EG32" s="691"/>
      <c r="EH32" s="691"/>
      <c r="EI32" s="691"/>
      <c r="EJ32" s="691"/>
      <c r="EK32" s="691"/>
      <c r="EL32" s="691"/>
      <c r="EM32" s="691"/>
      <c r="EN32" s="691"/>
      <c r="EO32" s="691"/>
      <c r="EP32" s="691"/>
      <c r="EQ32" s="691"/>
      <c r="ER32" s="691"/>
      <c r="ES32" s="691"/>
      <c r="ET32" s="691"/>
      <c r="EU32" s="691"/>
      <c r="EV32" s="691"/>
      <c r="EW32" s="691"/>
      <c r="EX32" s="691"/>
      <c r="EY32" s="691"/>
      <c r="EZ32" s="691"/>
      <c r="FA32" s="691"/>
      <c r="FB32" s="691"/>
      <c r="FC32" s="691"/>
      <c r="FD32" s="691"/>
      <c r="FE32" s="691"/>
      <c r="FF32" s="691"/>
      <c r="FG32" s="691"/>
      <c r="FH32" s="691"/>
      <c r="FI32" s="691"/>
      <c r="FJ32" s="691"/>
      <c r="FK32" s="691"/>
      <c r="FL32" s="691"/>
      <c r="FM32" s="691"/>
      <c r="FN32" s="691"/>
      <c r="FO32" s="691"/>
      <c r="FP32" s="691"/>
      <c r="FQ32" s="691"/>
      <c r="FR32" s="691"/>
      <c r="FS32" s="691"/>
      <c r="FT32" s="691"/>
      <c r="FU32" s="691"/>
      <c r="FV32" s="691"/>
      <c r="FW32" s="691"/>
      <c r="FX32" s="691"/>
      <c r="FY32" s="691"/>
      <c r="FZ32" s="691"/>
      <c r="GA32" s="691"/>
      <c r="GB32" s="691"/>
      <c r="GC32" s="691"/>
      <c r="GD32" s="691"/>
      <c r="GE32" s="691"/>
      <c r="GF32" s="691"/>
      <c r="GG32" s="691"/>
      <c r="GH32" s="691"/>
      <c r="GI32" s="691"/>
      <c r="GJ32" s="691"/>
      <c r="GK32" s="691"/>
      <c r="GL32" s="691"/>
      <c r="GM32" s="691"/>
      <c r="GN32" s="691"/>
      <c r="GO32" s="691"/>
      <c r="GP32" s="691"/>
      <c r="GQ32" s="691"/>
      <c r="GR32" s="691"/>
      <c r="GS32" s="691"/>
      <c r="GT32" s="691"/>
      <c r="GU32" s="691"/>
    </row>
  </sheetData>
  <mergeCells count="657">
    <mergeCell ref="DW31:EB31"/>
    <mergeCell ref="GC30:GG30"/>
    <mergeCell ref="GH30:GM30"/>
    <mergeCell ref="GN30:GR30"/>
    <mergeCell ref="GS31:GW31"/>
    <mergeCell ref="FL31:FQ31"/>
    <mergeCell ref="FR31:FV31"/>
    <mergeCell ref="FW31:GB31"/>
    <mergeCell ref="GC31:GG31"/>
    <mergeCell ref="GH31:GM31"/>
    <mergeCell ref="GN31:GR31"/>
    <mergeCell ref="EC31:EG31"/>
    <mergeCell ref="EH31:EM31"/>
    <mergeCell ref="EP31:EU31"/>
    <mergeCell ref="EV31:EZ31"/>
    <mergeCell ref="FA31:FF31"/>
    <mergeCell ref="FG31:FK31"/>
    <mergeCell ref="GS30:GW30"/>
    <mergeCell ref="FL30:FQ30"/>
    <mergeCell ref="FR30:FV30"/>
    <mergeCell ref="FW30:GB30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DL30:DQ30"/>
    <mergeCell ref="DR30:DV30"/>
    <mergeCell ref="DW30:EB30"/>
    <mergeCell ref="EC30:EG30"/>
    <mergeCell ref="EH30:EM30"/>
    <mergeCell ref="EP30:EU30"/>
    <mergeCell ref="CU31:CZ31"/>
    <mergeCell ref="DA31:DE31"/>
    <mergeCell ref="DF31:DK31"/>
    <mergeCell ref="DL31:DQ31"/>
    <mergeCell ref="DR31:DV31"/>
    <mergeCell ref="B30:K30"/>
    <mergeCell ref="L30:BV30"/>
    <mergeCell ref="BW30:CD30"/>
    <mergeCell ref="CE30:CI30"/>
    <mergeCell ref="EC29:EG29"/>
    <mergeCell ref="EH29:EM29"/>
    <mergeCell ref="EP29:EU29"/>
    <mergeCell ref="EV29:EZ29"/>
    <mergeCell ref="FA29:FF29"/>
    <mergeCell ref="FG29:FK29"/>
    <mergeCell ref="CU29:CZ29"/>
    <mergeCell ref="DA29:DE29"/>
    <mergeCell ref="DF29:DK29"/>
    <mergeCell ref="DL29:DQ29"/>
    <mergeCell ref="DR29:DV29"/>
    <mergeCell ref="DW29:EB29"/>
    <mergeCell ref="CJ30:CO30"/>
    <mergeCell ref="CP30:CT30"/>
    <mergeCell ref="CU30:CZ30"/>
    <mergeCell ref="DA30:DE30"/>
    <mergeCell ref="DF30:DK30"/>
    <mergeCell ref="GH28:GM28"/>
    <mergeCell ref="GN28:GR28"/>
    <mergeCell ref="GS28:GW28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FL28:FQ28"/>
    <mergeCell ref="FR28:FV28"/>
    <mergeCell ref="FW28:GB28"/>
    <mergeCell ref="DL28:DQ28"/>
    <mergeCell ref="DR28:DV28"/>
    <mergeCell ref="DW28:EB28"/>
    <mergeCell ref="EC28:EG28"/>
    <mergeCell ref="GS29:GW29"/>
    <mergeCell ref="FL29:FQ29"/>
    <mergeCell ref="FR29:FV29"/>
    <mergeCell ref="FW29:GB29"/>
    <mergeCell ref="GC29:GG29"/>
    <mergeCell ref="EP27:EU27"/>
    <mergeCell ref="EV27:EZ27"/>
    <mergeCell ref="FA27:FF27"/>
    <mergeCell ref="FG27:FK27"/>
    <mergeCell ref="GC28:GG28"/>
    <mergeCell ref="GH29:GM29"/>
    <mergeCell ref="GN29:GR29"/>
    <mergeCell ref="DW27:EB27"/>
    <mergeCell ref="GC26:GG26"/>
    <mergeCell ref="GH26:GM26"/>
    <mergeCell ref="GN26:GR26"/>
    <mergeCell ref="EH28:EM28"/>
    <mergeCell ref="EP28:EU28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FL27:FQ27"/>
    <mergeCell ref="FR27:FV27"/>
    <mergeCell ref="FW27:GB27"/>
    <mergeCell ref="GC27:GG27"/>
    <mergeCell ref="GH27:GM27"/>
    <mergeCell ref="GN27:GR27"/>
    <mergeCell ref="EC27:EG27"/>
    <mergeCell ref="EH27:EM27"/>
    <mergeCell ref="GS26:GW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FL26:FQ26"/>
    <mergeCell ref="FR26:FV26"/>
    <mergeCell ref="FW26:GB26"/>
    <mergeCell ref="DL26:DQ26"/>
    <mergeCell ref="DR26:DV26"/>
    <mergeCell ref="DW26:EB26"/>
    <mergeCell ref="EC26:EG26"/>
    <mergeCell ref="EH26:EM26"/>
    <mergeCell ref="EP26:EU26"/>
    <mergeCell ref="CU27:CZ27"/>
    <mergeCell ref="DA27:DE27"/>
    <mergeCell ref="DF27:DK27"/>
    <mergeCell ref="DL27:DQ27"/>
    <mergeCell ref="DR27:DV27"/>
    <mergeCell ref="GH25:GM25"/>
    <mergeCell ref="GN25:GR25"/>
    <mergeCell ref="EC25:EG25"/>
    <mergeCell ref="EH25:EM25"/>
    <mergeCell ref="EP25:EU25"/>
    <mergeCell ref="EV25:EZ25"/>
    <mergeCell ref="FA25:FF25"/>
    <mergeCell ref="FG25:FK25"/>
    <mergeCell ref="CU25:CZ25"/>
    <mergeCell ref="DA25:DE25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GH24:GM24"/>
    <mergeCell ref="GN24:GR24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FL24:FQ24"/>
    <mergeCell ref="FR24:FV24"/>
    <mergeCell ref="FW24:GB24"/>
    <mergeCell ref="DL24:DQ24"/>
    <mergeCell ref="DR24:DV24"/>
    <mergeCell ref="DW24:EB24"/>
    <mergeCell ref="EC24:EG24"/>
    <mergeCell ref="GS25:GW25"/>
    <mergeCell ref="FL25:FQ25"/>
    <mergeCell ref="FR25:FV25"/>
    <mergeCell ref="FW25:GB25"/>
    <mergeCell ref="GC25:GG25"/>
    <mergeCell ref="EV23:EZ23"/>
    <mergeCell ref="FA23:FF23"/>
    <mergeCell ref="FG23:FK23"/>
    <mergeCell ref="DF25:DK25"/>
    <mergeCell ref="DL25:DQ25"/>
    <mergeCell ref="DR25:DV25"/>
    <mergeCell ref="DW25:EB25"/>
    <mergeCell ref="GC24:GG24"/>
    <mergeCell ref="DW23:EB23"/>
    <mergeCell ref="GC22:GG22"/>
    <mergeCell ref="GH22:GM22"/>
    <mergeCell ref="GN22:GR22"/>
    <mergeCell ref="EH24:EM24"/>
    <mergeCell ref="EP24:EU24"/>
    <mergeCell ref="GS23:GW23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GS22:GW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CU23:CZ23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EP23:EU23"/>
    <mergeCell ref="FL22:FQ22"/>
    <mergeCell ref="FR22:FV22"/>
    <mergeCell ref="FW22:GB22"/>
    <mergeCell ref="DL22:DQ22"/>
    <mergeCell ref="DR22:DV22"/>
    <mergeCell ref="DW22:EB22"/>
    <mergeCell ref="EC22:EG22"/>
    <mergeCell ref="EH22:EM22"/>
    <mergeCell ref="EP22:EU22"/>
    <mergeCell ref="GH21:GM21"/>
    <mergeCell ref="GN21:GR21"/>
    <mergeCell ref="EC21:EG21"/>
    <mergeCell ref="EH21:EM21"/>
    <mergeCell ref="EP21:EU21"/>
    <mergeCell ref="EV21:EZ21"/>
    <mergeCell ref="FA21:FF21"/>
    <mergeCell ref="FG21:FK21"/>
    <mergeCell ref="CU21:CZ21"/>
    <mergeCell ref="DA21:DE21"/>
    <mergeCell ref="GH20:GM20"/>
    <mergeCell ref="GN20:GR20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FL20:FQ20"/>
    <mergeCell ref="FR20:FV20"/>
    <mergeCell ref="FW20:GB20"/>
    <mergeCell ref="DL20:DQ20"/>
    <mergeCell ref="DR20:DV20"/>
    <mergeCell ref="DW20:EB20"/>
    <mergeCell ref="EC20:EG20"/>
    <mergeCell ref="GS21:GW21"/>
    <mergeCell ref="FL21:FQ21"/>
    <mergeCell ref="FR21:FV21"/>
    <mergeCell ref="FW21:GB21"/>
    <mergeCell ref="GC21:GG21"/>
    <mergeCell ref="EV19:EZ19"/>
    <mergeCell ref="FA19:FF19"/>
    <mergeCell ref="FG19:FK19"/>
    <mergeCell ref="DF21:DK21"/>
    <mergeCell ref="DL21:DQ21"/>
    <mergeCell ref="DR21:DV21"/>
    <mergeCell ref="DW21:EB21"/>
    <mergeCell ref="GC20:GG20"/>
    <mergeCell ref="DW19:EB19"/>
    <mergeCell ref="GC18:GG18"/>
    <mergeCell ref="GH18:GM18"/>
    <mergeCell ref="GN18:GR18"/>
    <mergeCell ref="EH20:EM20"/>
    <mergeCell ref="EP20:EU20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GS18:GW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CU19:CZ19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EP19:EU19"/>
    <mergeCell ref="FL18:FQ18"/>
    <mergeCell ref="FR18:FV18"/>
    <mergeCell ref="FW18:GB18"/>
    <mergeCell ref="DL18:DQ18"/>
    <mergeCell ref="DR18:DV18"/>
    <mergeCell ref="DW18:EB18"/>
    <mergeCell ref="EC18:EG18"/>
    <mergeCell ref="EH18:EM18"/>
    <mergeCell ref="EP18:EU18"/>
    <mergeCell ref="GH17:GM17"/>
    <mergeCell ref="GN17:GR17"/>
    <mergeCell ref="EC17:EG17"/>
    <mergeCell ref="EH17:EM17"/>
    <mergeCell ref="EP17:EU17"/>
    <mergeCell ref="EV17:EZ17"/>
    <mergeCell ref="FA17:FF17"/>
    <mergeCell ref="FG17:FK17"/>
    <mergeCell ref="CU17:CZ17"/>
    <mergeCell ref="DA17:DE17"/>
    <mergeCell ref="GH16:GM16"/>
    <mergeCell ref="GN16:GR16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FL16:FQ16"/>
    <mergeCell ref="FR16:FV16"/>
    <mergeCell ref="FW16:GB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GC17:GG17"/>
    <mergeCell ref="EV15:EZ15"/>
    <mergeCell ref="FA15:FF15"/>
    <mergeCell ref="FG15:FK15"/>
    <mergeCell ref="DF17:DK17"/>
    <mergeCell ref="DL17:DQ17"/>
    <mergeCell ref="DR17:DV17"/>
    <mergeCell ref="DW17:EB17"/>
    <mergeCell ref="GC16:GG16"/>
    <mergeCell ref="DW15:EB15"/>
    <mergeCell ref="GC14:GG14"/>
    <mergeCell ref="GH14:GM14"/>
    <mergeCell ref="GN14:GR14"/>
    <mergeCell ref="EH16:EM16"/>
    <mergeCell ref="EP16:EU16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GS14:GW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CU15:CZ15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EP15:EU15"/>
    <mergeCell ref="FL14:FQ14"/>
    <mergeCell ref="FR14:FV14"/>
    <mergeCell ref="FW14:GB14"/>
    <mergeCell ref="DL14:DQ14"/>
    <mergeCell ref="DR14:DV14"/>
    <mergeCell ref="DW14:EB14"/>
    <mergeCell ref="EC14:EG14"/>
    <mergeCell ref="EH14:EM14"/>
    <mergeCell ref="EP14:EU14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C13:EG13"/>
    <mergeCell ref="EH13:EM13"/>
    <mergeCell ref="EP13:EU13"/>
    <mergeCell ref="EV13:EZ13"/>
    <mergeCell ref="FA13:FF13"/>
    <mergeCell ref="FG13:FK13"/>
    <mergeCell ref="CU13:CZ13"/>
    <mergeCell ref="DA13:DE13"/>
    <mergeCell ref="DF13:DK13"/>
    <mergeCell ref="DL13:DQ13"/>
    <mergeCell ref="DR13:DV13"/>
    <mergeCell ref="DW13:EB13"/>
    <mergeCell ref="GC12:GG12"/>
    <mergeCell ref="DW11:EB11"/>
    <mergeCell ref="GH12:GM12"/>
    <mergeCell ref="GN12:GR12"/>
    <mergeCell ref="GS12:GW12"/>
    <mergeCell ref="FL12:FQ12"/>
    <mergeCell ref="FR12:FV12"/>
    <mergeCell ref="FW12:GB12"/>
    <mergeCell ref="GS13:GW13"/>
    <mergeCell ref="FL13:FQ13"/>
    <mergeCell ref="FR13:FV13"/>
    <mergeCell ref="FW13:GB13"/>
    <mergeCell ref="GC13:GG13"/>
    <mergeCell ref="GH13:GM13"/>
    <mergeCell ref="GN13:GR13"/>
    <mergeCell ref="GC10:GG10"/>
    <mergeCell ref="GH10:GM10"/>
    <mergeCell ref="GN10:GR10"/>
    <mergeCell ref="EH12:EM12"/>
    <mergeCell ref="EP12:EU12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EC11:EG11"/>
    <mergeCell ref="EH11:EM11"/>
    <mergeCell ref="GS10:GW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CU11:CZ11"/>
    <mergeCell ref="DA11:DE11"/>
    <mergeCell ref="DF11:DK11"/>
    <mergeCell ref="DL11:DQ11"/>
    <mergeCell ref="DR11:DV11"/>
    <mergeCell ref="EP11:EU11"/>
    <mergeCell ref="EV11:EZ11"/>
    <mergeCell ref="FA11:FF11"/>
    <mergeCell ref="FG11:FK11"/>
    <mergeCell ref="FL10:FQ10"/>
    <mergeCell ref="FR10:FV10"/>
    <mergeCell ref="FW10:GB10"/>
    <mergeCell ref="DL10:DQ10"/>
    <mergeCell ref="DR10:DV10"/>
    <mergeCell ref="DW10:EB10"/>
    <mergeCell ref="EC10:EG10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EP9:EU9"/>
    <mergeCell ref="EV9:EZ9"/>
    <mergeCell ref="FA9:FF9"/>
    <mergeCell ref="FG9:FK9"/>
    <mergeCell ref="CU9:CZ9"/>
    <mergeCell ref="DA9:DE9"/>
    <mergeCell ref="DF9:DK9"/>
    <mergeCell ref="DL9:DQ9"/>
    <mergeCell ref="DR9:DV9"/>
    <mergeCell ref="DW9:EB9"/>
    <mergeCell ref="GC8:GG8"/>
    <mergeCell ref="GH8:GM8"/>
    <mergeCell ref="GN8:GR8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FD4:FI4"/>
    <mergeCell ref="FJ4:FN4"/>
    <mergeCell ref="FO4:FS4"/>
    <mergeCell ref="FT4:GW4"/>
    <mergeCell ref="B5:K6"/>
    <mergeCell ref="L5:BV6"/>
    <mergeCell ref="BW5:CD6"/>
    <mergeCell ref="CE5:GW5"/>
    <mergeCell ref="CE6:EM6"/>
    <mergeCell ref="EN6:GW6"/>
    <mergeCell ref="DW4:EB4"/>
    <mergeCell ref="EC4:EG4"/>
    <mergeCell ref="EH4:EM4"/>
    <mergeCell ref="EN4:ER4"/>
    <mergeCell ref="ES4:EX4"/>
    <mergeCell ref="EY4:FC4"/>
    <mergeCell ref="CN4:CR4"/>
    <mergeCell ref="CS4:CX4"/>
    <mergeCell ref="CY4:DC4"/>
    <mergeCell ref="DD4:DI4"/>
    <mergeCell ref="DL4:DQ4"/>
    <mergeCell ref="DR4:DV4"/>
    <mergeCell ref="J2:AJ2"/>
    <mergeCell ref="BO2:CA2"/>
    <mergeCell ref="CB2:EG2"/>
    <mergeCell ref="BA4:BF4"/>
    <mergeCell ref="BG4:BK4"/>
    <mergeCell ref="BL4:BQ4"/>
    <mergeCell ref="BR4:BV4"/>
    <mergeCell ref="BW4:CB4"/>
    <mergeCell ref="CC4:CG4"/>
    <mergeCell ref="CH4:CM4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K107"/>
  <sheetViews>
    <sheetView workbookViewId="0"/>
  </sheetViews>
  <sheetFormatPr defaultRowHeight="12.75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>
      <c r="A1" s="314"/>
      <c r="B1" s="313"/>
      <c r="C1" s="313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3"/>
      <c r="BL1" s="313"/>
      <c r="BM1" s="312"/>
      <c r="BN1" s="132"/>
      <c r="BO1" s="308"/>
      <c r="BP1" s="308"/>
      <c r="BQ1" s="308"/>
      <c r="BR1" s="308"/>
      <c r="BS1" s="308"/>
      <c r="BT1" s="308"/>
      <c r="BU1" s="308"/>
      <c r="BV1" s="308"/>
      <c r="BW1" s="308"/>
      <c r="BX1" s="308"/>
      <c r="BY1" s="308"/>
      <c r="BZ1" s="308"/>
      <c r="CA1" s="308"/>
      <c r="CB1" s="308"/>
    </row>
    <row r="2" spans="1:115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932" t="s">
        <v>1583</v>
      </c>
      <c r="AC2" s="932"/>
      <c r="AD2" s="932"/>
      <c r="AE2" s="932"/>
      <c r="AF2" s="932"/>
      <c r="AG2" s="932"/>
      <c r="AH2" s="932"/>
      <c r="AI2" s="932"/>
      <c r="AJ2" s="932"/>
      <c r="AK2" s="932"/>
      <c r="AL2" s="932"/>
      <c r="AM2" s="932"/>
      <c r="AN2" s="932"/>
      <c r="AO2" s="932"/>
      <c r="AP2" s="932"/>
      <c r="AQ2" s="932"/>
      <c r="AR2" s="932"/>
      <c r="AS2" s="932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08"/>
      <c r="BO2" s="308"/>
      <c r="BP2" s="308"/>
      <c r="BQ2" s="308"/>
      <c r="BR2" s="308"/>
      <c r="BS2" s="308"/>
      <c r="BT2" s="308"/>
      <c r="BU2" s="308"/>
      <c r="BV2" s="308"/>
      <c r="BW2" s="308"/>
      <c r="BX2" s="308"/>
      <c r="BY2" s="308"/>
      <c r="BZ2" s="308"/>
      <c r="CA2" s="308"/>
      <c r="CB2" s="308"/>
    </row>
    <row r="3" spans="1:115" ht="3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32"/>
      <c r="AC3" s="932"/>
      <c r="AD3" s="932"/>
      <c r="AE3" s="932"/>
      <c r="AF3" s="932"/>
      <c r="AG3" s="932"/>
      <c r="AH3" s="932"/>
      <c r="AI3" s="932"/>
      <c r="AJ3" s="932"/>
      <c r="AK3" s="932"/>
      <c r="AL3" s="932"/>
      <c r="AM3" s="932"/>
      <c r="AN3" s="932"/>
      <c r="AO3" s="932"/>
      <c r="AP3" s="932"/>
      <c r="AQ3" s="932"/>
      <c r="AR3" s="932"/>
      <c r="AS3" s="932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08"/>
      <c r="BO3" s="308"/>
      <c r="BP3" s="308"/>
      <c r="BQ3" s="308"/>
      <c r="BR3" s="308"/>
      <c r="BS3" s="308"/>
      <c r="BT3" s="308"/>
      <c r="BU3" s="308"/>
      <c r="BV3" s="308"/>
      <c r="BW3" s="308"/>
      <c r="BX3" s="308"/>
      <c r="BY3" s="308"/>
      <c r="BZ3" s="308"/>
      <c r="CA3" s="308"/>
      <c r="CB3" s="308"/>
    </row>
    <row r="4" spans="1:115" ht="16.5" customHeight="1" thickTop="1" thickBot="1">
      <c r="B4" s="7"/>
      <c r="C4" s="7"/>
      <c r="D4" s="7"/>
      <c r="E4" s="7"/>
      <c r="F4" s="311" t="s">
        <v>1582</v>
      </c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09"/>
      <c r="W4" s="7"/>
      <c r="X4" s="7"/>
      <c r="Y4" s="7"/>
      <c r="Z4" s="7"/>
      <c r="AA4" s="7"/>
      <c r="AB4" s="932"/>
      <c r="AC4" s="932"/>
      <c r="AD4" s="932"/>
      <c r="AE4" s="932"/>
      <c r="AF4" s="932"/>
      <c r="AG4" s="932"/>
      <c r="AH4" s="932"/>
      <c r="AI4" s="932"/>
      <c r="AJ4" s="932"/>
      <c r="AK4" s="932"/>
      <c r="AL4" s="932"/>
      <c r="AM4" s="932"/>
      <c r="AN4" s="932"/>
      <c r="AO4" s="932"/>
      <c r="AP4" s="932"/>
      <c r="AQ4" s="932"/>
      <c r="AR4" s="932"/>
      <c r="AS4" s="932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08"/>
      <c r="BO4" s="308"/>
      <c r="BP4" s="308"/>
      <c r="BQ4" s="308"/>
      <c r="BR4" s="308"/>
      <c r="BS4" s="308"/>
      <c r="BT4" s="308"/>
      <c r="BU4" s="308"/>
      <c r="BV4" s="308"/>
      <c r="BW4" s="308"/>
      <c r="BX4" s="308"/>
      <c r="BY4" s="308"/>
      <c r="BZ4" s="308"/>
      <c r="CA4" s="308"/>
      <c r="CB4" s="308"/>
    </row>
    <row r="5" spans="1:115" s="7" customFormat="1" ht="3" customHeight="1" thickTop="1"/>
    <row r="6" spans="1:115" s="7" customFormat="1" ht="13.5" customHeight="1">
      <c r="D6" s="217"/>
      <c r="F6" s="217"/>
      <c r="H6" s="217"/>
      <c r="J6" s="217"/>
      <c r="L6" s="217"/>
      <c r="N6" s="217"/>
      <c r="P6" s="217"/>
      <c r="R6" s="217"/>
      <c r="T6" s="217"/>
      <c r="V6" s="217"/>
      <c r="X6" s="217"/>
      <c r="Z6" s="217" t="s">
        <v>1581</v>
      </c>
      <c r="AD6" s="217"/>
      <c r="AF6" s="217"/>
      <c r="AH6" s="217"/>
      <c r="AJ6" s="217"/>
      <c r="AL6" s="217"/>
      <c r="AN6" s="217"/>
      <c r="AP6" s="217"/>
      <c r="AR6" s="217"/>
      <c r="AT6" s="217"/>
      <c r="AV6" s="217"/>
      <c r="AX6" s="217"/>
      <c r="AZ6" s="217"/>
      <c r="BB6" s="217"/>
      <c r="BD6" s="217"/>
      <c r="BF6" s="217"/>
      <c r="BH6" s="217"/>
      <c r="BJ6" s="217"/>
      <c r="BL6" s="217"/>
      <c r="BN6" s="217"/>
      <c r="BP6" s="217"/>
      <c r="BR6" s="217"/>
      <c r="BT6" s="217"/>
      <c r="BV6" s="217"/>
      <c r="BX6" s="217"/>
      <c r="BZ6" s="217"/>
      <c r="CB6" s="217"/>
      <c r="CD6" s="217"/>
      <c r="CF6" s="217"/>
      <c r="CH6" s="217"/>
      <c r="CJ6" s="217"/>
      <c r="CL6" s="217"/>
      <c r="CN6" s="217"/>
      <c r="CP6" s="217"/>
      <c r="CR6" s="217"/>
      <c r="CT6" s="217"/>
      <c r="CV6" s="217"/>
      <c r="CX6" s="217"/>
      <c r="CZ6" s="217"/>
      <c r="DB6" s="217"/>
      <c r="DD6" s="217"/>
      <c r="DF6" s="217"/>
      <c r="DH6" s="217"/>
      <c r="DJ6" s="217"/>
    </row>
    <row r="7" spans="1:115" s="7" customFormat="1" ht="3" customHeight="1">
      <c r="D7" s="217"/>
      <c r="F7" s="217"/>
      <c r="H7" s="217"/>
      <c r="J7" s="217"/>
      <c r="L7" s="217"/>
      <c r="N7" s="217"/>
      <c r="P7" s="217"/>
      <c r="R7" s="217"/>
      <c r="T7" s="217"/>
      <c r="V7" s="217"/>
      <c r="X7" s="217"/>
      <c r="Z7" s="217"/>
      <c r="AD7" s="217"/>
      <c r="AF7" s="217"/>
      <c r="AH7" s="217"/>
      <c r="AJ7" s="217"/>
      <c r="AL7" s="217"/>
      <c r="AN7" s="217"/>
      <c r="AP7" s="217"/>
      <c r="AR7" s="217"/>
      <c r="AT7" s="217"/>
      <c r="AV7" s="217"/>
      <c r="AX7" s="217"/>
      <c r="AZ7" s="217"/>
      <c r="BB7" s="217"/>
      <c r="BD7" s="217"/>
      <c r="BF7" s="217"/>
      <c r="BH7" s="217"/>
      <c r="BJ7" s="217"/>
      <c r="BL7" s="217"/>
      <c r="BN7" s="217"/>
      <c r="BP7" s="217"/>
      <c r="BR7" s="217"/>
      <c r="BT7" s="217"/>
      <c r="BV7" s="217"/>
      <c r="BX7" s="217"/>
      <c r="BZ7" s="217"/>
      <c r="CB7" s="217"/>
      <c r="CD7" s="217"/>
      <c r="CF7" s="217"/>
      <c r="CH7" s="217"/>
      <c r="CJ7" s="217"/>
      <c r="CL7" s="217"/>
      <c r="CN7" s="217"/>
      <c r="CP7" s="217"/>
      <c r="CR7" s="217"/>
      <c r="CT7" s="217"/>
      <c r="CV7" s="217"/>
      <c r="CX7" s="217"/>
      <c r="CZ7" s="217"/>
      <c r="DB7" s="217"/>
      <c r="DD7" s="217"/>
      <c r="DF7" s="217"/>
      <c r="DH7" s="217"/>
      <c r="DJ7" s="217"/>
    </row>
    <row r="8" spans="1:115" ht="3.75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/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0"/>
      <c r="Z9" s="300"/>
      <c r="AA9" s="300"/>
      <c r="AB9" s="300"/>
      <c r="AC9" s="300"/>
      <c r="AD9" s="300"/>
      <c r="AE9" s="300"/>
      <c r="AF9" s="300"/>
      <c r="AG9" s="300"/>
      <c r="AI9" s="7"/>
      <c r="AK9" s="300"/>
      <c r="AM9" s="7"/>
      <c r="AO9" s="300"/>
      <c r="AQ9" s="7"/>
      <c r="AS9" s="7"/>
      <c r="AU9" s="7"/>
      <c r="AW9" s="300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>
      <c r="B10" s="7"/>
      <c r="C10" s="7"/>
      <c r="D10" s="217"/>
      <c r="E10" s="7"/>
      <c r="F10" s="217"/>
      <c r="G10" s="7"/>
      <c r="H10" s="217"/>
      <c r="I10" s="7"/>
      <c r="J10" s="217"/>
      <c r="K10" s="7"/>
      <c r="L10" s="217"/>
      <c r="M10" s="7"/>
      <c r="N10" s="217"/>
      <c r="O10" s="7"/>
      <c r="P10" s="217"/>
      <c r="Q10" s="7"/>
      <c r="R10" s="217"/>
      <c r="S10" s="7"/>
      <c r="T10" s="7"/>
      <c r="U10" s="7"/>
      <c r="V10" s="217"/>
      <c r="W10" s="307"/>
      <c r="X10" s="7"/>
      <c r="Y10" s="306" t="s">
        <v>1580</v>
      </c>
      <c r="Z10" s="305"/>
      <c r="AA10" s="300"/>
      <c r="AB10" s="305"/>
      <c r="AC10" s="300"/>
      <c r="AD10" s="305"/>
      <c r="AE10" s="300"/>
      <c r="AF10" s="305"/>
      <c r="AG10" s="300"/>
      <c r="AH10" s="301" t="str">
        <f>MID('Udaje o fy'!S7,1,1)</f>
        <v>3</v>
      </c>
      <c r="AI10" s="302"/>
      <c r="AJ10" s="301" t="str">
        <f>MID('Udaje o fy'!S7,2,1)</f>
        <v>1</v>
      </c>
      <c r="AK10" s="304" t="s">
        <v>932</v>
      </c>
      <c r="AL10" s="301" t="str">
        <f>MID('Udaje o fy'!S7,4,1)</f>
        <v>1</v>
      </c>
      <c r="AM10" s="302"/>
      <c r="AN10" s="301" t="str">
        <f>MID('Udaje o fy'!S7,5,1)</f>
        <v>2</v>
      </c>
      <c r="AO10" s="304" t="s">
        <v>932</v>
      </c>
      <c r="AP10" s="301" t="str">
        <f>MID('Udaje o fy'!X7,1,1)</f>
        <v>2</v>
      </c>
      <c r="AQ10" s="303"/>
      <c r="AR10" s="301" t="str">
        <f>MID('Udaje o fy'!X7,2,1)</f>
        <v>0</v>
      </c>
      <c r="AS10" s="302"/>
      <c r="AT10" s="301" t="str">
        <f>MID('Udaje o fy'!X7,3,1)</f>
        <v>1</v>
      </c>
      <c r="AU10" s="302"/>
      <c r="AV10" s="301" t="str">
        <f>MID('Udaje o fy'!X7,4,1)</f>
        <v>3</v>
      </c>
      <c r="AW10" s="300"/>
      <c r="AX10" s="217"/>
      <c r="AY10" s="7"/>
      <c r="AZ10" s="217"/>
      <c r="BA10" s="7"/>
      <c r="BB10" s="217"/>
      <c r="BC10" s="7"/>
      <c r="BD10" s="217"/>
      <c r="BE10" s="7"/>
      <c r="BF10" s="217"/>
      <c r="BG10" s="7"/>
      <c r="BH10" s="217"/>
      <c r="BI10" s="7"/>
      <c r="BJ10" s="217"/>
      <c r="BK10" s="7"/>
      <c r="BL10" s="217"/>
      <c r="BM10" s="7"/>
      <c r="BN10" s="217"/>
      <c r="BP10" s="217"/>
      <c r="BR10" s="217"/>
      <c r="BT10" s="217"/>
      <c r="BV10" s="217"/>
      <c r="BX10" s="217"/>
      <c r="BZ10" s="217"/>
      <c r="CB10" s="217"/>
      <c r="CD10" s="217"/>
      <c r="CF10" s="217"/>
      <c r="CH10" s="217"/>
      <c r="CJ10" s="217"/>
      <c r="CL10" s="217"/>
      <c r="CN10" s="217"/>
      <c r="CP10" s="217"/>
      <c r="CR10" s="217"/>
      <c r="CT10" s="217"/>
      <c r="CV10" s="217"/>
      <c r="CX10" s="217"/>
      <c r="CZ10" s="217"/>
      <c r="DB10" s="217"/>
      <c r="DD10" s="217"/>
      <c r="DF10" s="217"/>
      <c r="DH10" s="217"/>
      <c r="DJ10" s="217"/>
    </row>
    <row r="11" spans="1:115" ht="3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>
      <c r="D12" s="217"/>
      <c r="F12" s="217"/>
      <c r="H12" s="217"/>
      <c r="J12" s="217"/>
      <c r="L12" s="217"/>
      <c r="N12" s="217"/>
      <c r="P12" s="217"/>
      <c r="R12" s="217"/>
      <c r="T12" s="217"/>
      <c r="V12" s="217"/>
      <c r="X12" s="217"/>
      <c r="Z12" s="217"/>
      <c r="AB12" s="217"/>
      <c r="AD12" s="217"/>
      <c r="AF12" s="217"/>
      <c r="AH12" s="217"/>
      <c r="AJ12" s="217"/>
      <c r="AL12" s="217"/>
      <c r="AN12" s="217"/>
      <c r="AP12" s="217"/>
      <c r="AR12" s="217"/>
      <c r="AT12" s="217"/>
      <c r="AV12" s="217"/>
      <c r="AX12" s="217"/>
      <c r="AZ12" s="217"/>
      <c r="BB12" s="217"/>
      <c r="BD12" s="217"/>
      <c r="BF12" s="217"/>
      <c r="BH12" s="217"/>
      <c r="BJ12" s="217"/>
      <c r="BL12" s="217"/>
      <c r="BN12" s="217"/>
      <c r="BP12" s="217"/>
      <c r="BR12" s="217"/>
      <c r="BT12" s="217"/>
      <c r="BV12" s="217"/>
      <c r="BX12" s="217"/>
      <c r="BZ12" s="217"/>
      <c r="CB12" s="217"/>
      <c r="CD12" s="217"/>
      <c r="CF12" s="217"/>
      <c r="CH12" s="217"/>
      <c r="CJ12" s="217"/>
      <c r="CL12" s="217"/>
      <c r="CN12" s="217"/>
      <c r="CP12" s="217"/>
      <c r="CR12" s="217"/>
      <c r="CT12" s="217"/>
      <c r="CV12" s="217"/>
      <c r="CX12" s="217"/>
      <c r="CZ12" s="217"/>
      <c r="DB12" s="217"/>
      <c r="DD12" s="217"/>
      <c r="DF12" s="217"/>
      <c r="DH12" s="217"/>
      <c r="DJ12" s="217"/>
    </row>
    <row r="13" spans="1:115" s="289" customFormat="1" ht="13.5" customHeight="1">
      <c r="A13" s="290"/>
      <c r="B13" s="299" t="s">
        <v>1579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7"/>
      <c r="BM13" s="290"/>
      <c r="BN13" s="290"/>
      <c r="BO13" s="290"/>
      <c r="BP13" s="290"/>
      <c r="BQ13" s="290"/>
      <c r="BR13" s="290"/>
      <c r="BS13" s="290"/>
      <c r="BT13" s="290"/>
      <c r="BU13" s="290"/>
      <c r="BV13" s="290"/>
      <c r="BW13" s="290"/>
      <c r="BX13" s="290"/>
      <c r="BY13" s="290"/>
      <c r="BZ13" s="290"/>
      <c r="CA13" s="290"/>
      <c r="CB13" s="290"/>
      <c r="CC13" s="290"/>
      <c r="CD13" s="290"/>
      <c r="CE13" s="290"/>
      <c r="CF13" s="290"/>
      <c r="CG13" s="290"/>
      <c r="CH13" s="290"/>
      <c r="CI13" s="290"/>
      <c r="CJ13" s="290"/>
      <c r="CK13" s="290"/>
      <c r="CL13" s="290"/>
      <c r="CM13" s="290"/>
      <c r="CN13" s="290"/>
      <c r="CO13" s="290"/>
      <c r="CP13" s="290"/>
      <c r="CQ13" s="290"/>
      <c r="CR13" s="290"/>
      <c r="CS13" s="290"/>
      <c r="CT13" s="290"/>
      <c r="CU13" s="290"/>
      <c r="CV13" s="290"/>
      <c r="CW13" s="290"/>
      <c r="CX13" s="290"/>
      <c r="CY13" s="290"/>
      <c r="CZ13" s="290"/>
      <c r="DA13" s="290"/>
      <c r="DB13" s="290"/>
      <c r="DC13" s="290"/>
      <c r="DD13" s="290"/>
      <c r="DE13" s="290"/>
      <c r="DF13" s="290"/>
      <c r="DG13" s="290"/>
      <c r="DH13" s="290"/>
      <c r="DI13" s="290"/>
      <c r="DJ13" s="290"/>
      <c r="DK13" s="290"/>
    </row>
    <row r="14" spans="1:115" s="289" customFormat="1" ht="3" customHeight="1">
      <c r="A14" s="290"/>
      <c r="B14" s="296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5"/>
      <c r="AW14" s="295"/>
      <c r="AX14" s="295"/>
      <c r="AY14" s="295"/>
      <c r="AZ14" s="295"/>
      <c r="BA14" s="295"/>
      <c r="BB14" s="295"/>
      <c r="BC14" s="295"/>
      <c r="BD14" s="295"/>
      <c r="BE14" s="295"/>
      <c r="BF14" s="295"/>
      <c r="BG14" s="295"/>
      <c r="BH14" s="295"/>
      <c r="BI14" s="295"/>
      <c r="BJ14" s="295"/>
      <c r="BK14" s="295"/>
      <c r="BL14" s="294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0"/>
      <c r="DA14" s="290"/>
      <c r="DB14" s="290"/>
      <c r="DC14" s="290"/>
      <c r="DD14" s="290"/>
      <c r="DE14" s="290"/>
      <c r="DF14" s="290"/>
      <c r="DG14" s="290"/>
      <c r="DH14" s="290"/>
      <c r="DI14" s="290"/>
      <c r="DJ14" s="290"/>
      <c r="DK14" s="290"/>
    </row>
    <row r="15" spans="1:115" s="289" customFormat="1" ht="13.5" customHeight="1" thickBot="1">
      <c r="A15" s="290"/>
      <c r="B15" s="293" t="s">
        <v>1578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1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0"/>
      <c r="BY15" s="290"/>
      <c r="BZ15" s="290"/>
      <c r="CA15" s="290"/>
      <c r="CB15" s="290"/>
      <c r="CC15" s="290"/>
      <c r="CD15" s="290"/>
      <c r="CE15" s="290"/>
      <c r="CF15" s="290"/>
      <c r="CG15" s="290"/>
      <c r="CH15" s="290"/>
      <c r="CI15" s="290"/>
      <c r="CJ15" s="290"/>
      <c r="CK15" s="290"/>
      <c r="CL15" s="290"/>
      <c r="CM15" s="290"/>
      <c r="CN15" s="290"/>
      <c r="CO15" s="290"/>
      <c r="CP15" s="290"/>
      <c r="CQ15" s="290"/>
      <c r="CR15" s="290"/>
      <c r="CS15" s="290"/>
      <c r="CT15" s="290"/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90"/>
      <c r="DI15" s="290"/>
      <c r="DJ15" s="290"/>
      <c r="DK15" s="290"/>
    </row>
    <row r="16" spans="1:115" s="7" customFormat="1" ht="3" customHeight="1">
      <c r="A16" s="242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8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57"/>
      <c r="AQ16" s="933" t="s">
        <v>1577</v>
      </c>
      <c r="AR16" s="934"/>
      <c r="AS16" s="934"/>
      <c r="AT16" s="934"/>
      <c r="AU16" s="934"/>
      <c r="AV16" s="934"/>
      <c r="AW16" s="934"/>
      <c r="AX16" s="934"/>
      <c r="AY16" s="934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57"/>
    </row>
    <row r="17" spans="1:114" ht="13.5" customHeight="1">
      <c r="A17" s="242"/>
      <c r="B17" s="232" t="s">
        <v>1576</v>
      </c>
      <c r="C17" s="230"/>
      <c r="D17" s="231"/>
      <c r="E17" s="230"/>
      <c r="F17" s="231"/>
      <c r="G17" s="230"/>
      <c r="H17" s="231"/>
      <c r="I17" s="230"/>
      <c r="J17" s="231"/>
      <c r="K17" s="230"/>
      <c r="L17" s="231"/>
      <c r="M17" s="230"/>
      <c r="N17" s="231"/>
      <c r="O17" s="230"/>
      <c r="P17" s="231"/>
      <c r="Q17" s="230"/>
      <c r="R17" s="231"/>
      <c r="S17" s="230"/>
      <c r="T17" s="231"/>
      <c r="U17" s="230"/>
      <c r="V17" s="270" t="s">
        <v>914</v>
      </c>
      <c r="W17" s="230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 t="s">
        <v>914</v>
      </c>
      <c r="AI17" s="232"/>
      <c r="AJ17" s="232"/>
      <c r="AK17" s="232"/>
      <c r="AL17" s="232"/>
      <c r="AM17" s="232"/>
      <c r="AN17" s="232"/>
      <c r="AO17" s="232"/>
      <c r="AP17" s="287"/>
      <c r="AQ17" s="935"/>
      <c r="AR17" s="936"/>
      <c r="AS17" s="936"/>
      <c r="AT17" s="936"/>
      <c r="AU17" s="936"/>
      <c r="AV17" s="936"/>
      <c r="AW17" s="936"/>
      <c r="AX17" s="936"/>
      <c r="AY17" s="936"/>
      <c r="AZ17" s="231"/>
      <c r="BA17" s="230"/>
      <c r="BB17" s="231"/>
      <c r="BC17" s="230"/>
      <c r="BD17" s="231"/>
      <c r="BE17" s="230"/>
      <c r="BF17" s="231"/>
      <c r="BG17" s="230"/>
      <c r="BH17" s="231"/>
      <c r="BI17" s="230"/>
      <c r="BJ17" s="231"/>
      <c r="BK17" s="230"/>
      <c r="BL17" s="229"/>
      <c r="BM17" s="7"/>
      <c r="BN17" s="217"/>
      <c r="BP17" s="217"/>
      <c r="BR17" s="217"/>
      <c r="BT17" s="217"/>
      <c r="BV17" s="217"/>
      <c r="BX17" s="217"/>
      <c r="BZ17" s="217"/>
      <c r="CB17" s="217"/>
      <c r="CD17" s="217"/>
      <c r="CF17" s="217"/>
      <c r="CH17" s="217"/>
      <c r="CJ17" s="217"/>
      <c r="CL17" s="217"/>
      <c r="CN17" s="217"/>
      <c r="CP17" s="217"/>
      <c r="CR17" s="217"/>
      <c r="CT17" s="217"/>
      <c r="CV17" s="217"/>
      <c r="CX17" s="217"/>
      <c r="CZ17" s="217"/>
      <c r="DB17" s="217"/>
      <c r="DD17" s="217"/>
      <c r="DF17" s="217"/>
      <c r="DH17" s="217"/>
      <c r="DJ17" s="217"/>
    </row>
    <row r="18" spans="1:114" ht="3" customHeight="1">
      <c r="A18" s="242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5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4"/>
      <c r="AQ18" s="935"/>
      <c r="AR18" s="936"/>
      <c r="AS18" s="936"/>
      <c r="AT18" s="936"/>
      <c r="AU18" s="936"/>
      <c r="AV18" s="936"/>
      <c r="AW18" s="936"/>
      <c r="AX18" s="936"/>
      <c r="AY18" s="936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4"/>
      <c r="BM18" s="7"/>
    </row>
    <row r="19" spans="1:114" ht="3" customHeight="1">
      <c r="A19" s="24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0"/>
      <c r="V19" s="235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69"/>
      <c r="AM19" s="269"/>
      <c r="AN19" s="269"/>
      <c r="AO19" s="269"/>
      <c r="AP19" s="286"/>
      <c r="AQ19" s="935"/>
      <c r="AR19" s="936"/>
      <c r="AS19" s="936"/>
      <c r="AT19" s="936"/>
      <c r="AU19" s="936"/>
      <c r="AV19" s="936"/>
      <c r="AW19" s="936"/>
      <c r="AX19" s="936"/>
      <c r="AY19" s="936"/>
      <c r="AZ19" s="230"/>
      <c r="BA19" s="230"/>
      <c r="BB19" s="267"/>
      <c r="BC19" s="18"/>
      <c r="BD19" s="267"/>
      <c r="BE19" s="230"/>
      <c r="BF19" s="267"/>
      <c r="BG19" s="18"/>
      <c r="BH19" s="267"/>
      <c r="BI19" s="18"/>
      <c r="BJ19" s="267"/>
      <c r="BK19" s="18"/>
      <c r="BL19" s="283"/>
      <c r="BM19" s="7"/>
    </row>
    <row r="20" spans="1:114" ht="13.5" customHeight="1">
      <c r="A20" s="242"/>
      <c r="B20" s="280" t="str">
        <f>'Udaje o fy'!$M$27</f>
        <v>2</v>
      </c>
      <c r="C20" s="231"/>
      <c r="D20" s="280" t="str">
        <f>'Udaje o fy'!$N$27</f>
        <v>0</v>
      </c>
      <c r="E20" s="231"/>
      <c r="F20" s="280" t="str">
        <f>'Udaje o fy'!$O$27</f>
        <v>2</v>
      </c>
      <c r="G20" s="231"/>
      <c r="H20" s="280" t="str">
        <f>'Udaje o fy'!$P$27</f>
        <v>0</v>
      </c>
      <c r="I20" s="231"/>
      <c r="J20" s="280" t="str">
        <f>'Udaje o fy'!$Q$27</f>
        <v>1</v>
      </c>
      <c r="K20" s="231"/>
      <c r="L20" s="280" t="str">
        <f>'Udaje o fy'!$R$27</f>
        <v>5</v>
      </c>
      <c r="M20" s="231"/>
      <c r="N20" s="280" t="str">
        <f>'Udaje o fy'!$S$27</f>
        <v>7</v>
      </c>
      <c r="O20" s="231"/>
      <c r="P20" s="280" t="str">
        <f>'Udaje o fy'!$T$27</f>
        <v>1</v>
      </c>
      <c r="Q20" s="231"/>
      <c r="R20" s="280" t="str">
        <f>'Udaje o fy'!$U$27</f>
        <v>6</v>
      </c>
      <c r="S20" s="231"/>
      <c r="T20" s="280" t="str">
        <f>'Udaje o fy'!$V$27</f>
        <v>1</v>
      </c>
      <c r="U20" s="231"/>
      <c r="V20" s="233"/>
      <c r="W20" s="230"/>
      <c r="X20" s="285" t="str">
        <f>'Udaje o fy'!$X$22</f>
        <v>x</v>
      </c>
      <c r="Y20" s="230"/>
      <c r="Z20" s="269" t="s">
        <v>1575</v>
      </c>
      <c r="AA20" s="230"/>
      <c r="AB20" s="230"/>
      <c r="AC20" s="230"/>
      <c r="AD20" s="231"/>
      <c r="AE20" s="230"/>
      <c r="AF20" s="231"/>
      <c r="AG20" s="230"/>
      <c r="AH20" s="285" t="s">
        <v>950</v>
      </c>
      <c r="AI20" s="230"/>
      <c r="AJ20" s="269" t="s">
        <v>1574</v>
      </c>
      <c r="AK20" s="230"/>
      <c r="AL20" s="269"/>
      <c r="AM20" s="269"/>
      <c r="AN20" s="269"/>
      <c r="AO20" s="269"/>
      <c r="AP20" s="286"/>
      <c r="AQ20" s="935"/>
      <c r="AR20" s="936"/>
      <c r="AS20" s="936"/>
      <c r="AT20" s="936"/>
      <c r="AU20" s="936"/>
      <c r="AV20" s="936"/>
      <c r="AW20" s="936"/>
      <c r="AX20" s="936"/>
      <c r="AY20" s="936"/>
      <c r="AZ20" s="269" t="s">
        <v>474</v>
      </c>
      <c r="BA20" s="230"/>
      <c r="BB20" s="280" t="str">
        <f>'Udaje o fy'!$O$14</f>
        <v>0</v>
      </c>
      <c r="BC20" s="230"/>
      <c r="BD20" s="280" t="str">
        <f>'Udaje o fy'!$P$14</f>
        <v>1</v>
      </c>
      <c r="BE20" s="230"/>
      <c r="BF20" s="280" t="str">
        <f>'Udaje o fy'!$R$14</f>
        <v>2</v>
      </c>
      <c r="BG20" s="230"/>
      <c r="BH20" s="280" t="str">
        <f>'Udaje o fy'!$S$14</f>
        <v>0</v>
      </c>
      <c r="BI20" s="230"/>
      <c r="BJ20" s="280" t="str">
        <f>'Udaje o fy'!$T$14</f>
        <v>1</v>
      </c>
      <c r="BK20" s="230"/>
      <c r="BL20" s="279" t="str">
        <f>'Udaje o fy'!$U$14</f>
        <v>3</v>
      </c>
      <c r="BM20" s="7"/>
      <c r="BN20" s="217"/>
      <c r="BP20" s="217"/>
      <c r="BR20" s="217"/>
      <c r="BT20" s="217"/>
      <c r="BV20" s="217"/>
      <c r="BX20" s="217"/>
      <c r="BZ20" s="217"/>
      <c r="CB20" s="217"/>
      <c r="CD20" s="217"/>
      <c r="CF20" s="217"/>
      <c r="CH20" s="217"/>
      <c r="CJ20" s="217"/>
      <c r="CL20" s="217"/>
      <c r="CN20" s="217"/>
      <c r="CP20" s="217"/>
      <c r="CR20" s="217"/>
      <c r="CT20" s="217"/>
      <c r="CV20" s="217"/>
      <c r="CX20" s="217"/>
      <c r="CZ20" s="217"/>
      <c r="DB20" s="217"/>
      <c r="DD20" s="217"/>
      <c r="DF20" s="217"/>
      <c r="DH20" s="217"/>
      <c r="DJ20" s="217"/>
    </row>
    <row r="21" spans="1:114" ht="3" customHeight="1">
      <c r="A21" s="242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5"/>
      <c r="W21" s="230"/>
      <c r="X21" s="230"/>
      <c r="Y21" s="230"/>
      <c r="Z21" s="269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4"/>
      <c r="AQ21" s="935"/>
      <c r="AR21" s="936"/>
      <c r="AS21" s="936"/>
      <c r="AT21" s="936"/>
      <c r="AU21" s="936"/>
      <c r="AV21" s="936"/>
      <c r="AW21" s="936"/>
      <c r="AX21" s="936"/>
      <c r="AY21" s="936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4"/>
      <c r="BM21" s="7"/>
    </row>
    <row r="22" spans="1:114" ht="3" customHeight="1">
      <c r="A22" s="242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5"/>
      <c r="W22" s="230"/>
      <c r="X22" s="230"/>
      <c r="Y22" s="230"/>
      <c r="Z22" s="269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4"/>
      <c r="AQ22" s="935"/>
      <c r="AR22" s="936"/>
      <c r="AS22" s="936"/>
      <c r="AT22" s="936"/>
      <c r="AU22" s="936"/>
      <c r="AV22" s="936"/>
      <c r="AW22" s="936"/>
      <c r="AX22" s="936"/>
      <c r="AY22" s="936"/>
      <c r="AZ22" s="230"/>
      <c r="BA22" s="230"/>
      <c r="BB22" s="267"/>
      <c r="BC22" s="230"/>
      <c r="BD22" s="267"/>
      <c r="BE22" s="230"/>
      <c r="BF22" s="267"/>
      <c r="BG22" s="230"/>
      <c r="BH22" s="267"/>
      <c r="BI22" s="230"/>
      <c r="BJ22" s="267"/>
      <c r="BK22" s="230"/>
      <c r="BL22" s="283"/>
      <c r="BM22" s="7"/>
    </row>
    <row r="23" spans="1:114" ht="13.5" customHeight="1">
      <c r="A23" s="242"/>
      <c r="B23" s="284" t="s">
        <v>922</v>
      </c>
      <c r="C23" s="230"/>
      <c r="D23" s="231"/>
      <c r="E23" s="230"/>
      <c r="F23" s="231"/>
      <c r="G23" s="230"/>
      <c r="H23" s="231"/>
      <c r="I23" s="230"/>
      <c r="J23" s="231"/>
      <c r="K23" s="230"/>
      <c r="L23" s="231"/>
      <c r="M23" s="230"/>
      <c r="N23" s="231"/>
      <c r="O23" s="230"/>
      <c r="P23" s="231"/>
      <c r="Q23" s="230"/>
      <c r="R23" s="231"/>
      <c r="S23" s="230"/>
      <c r="T23" s="231"/>
      <c r="U23" s="230"/>
      <c r="V23" s="233"/>
      <c r="W23" s="230"/>
      <c r="X23" s="285"/>
      <c r="Y23" s="230"/>
      <c r="Z23" s="269" t="s">
        <v>1573</v>
      </c>
      <c r="AA23" s="230"/>
      <c r="AB23" s="230"/>
      <c r="AC23" s="230"/>
      <c r="AD23" s="231"/>
      <c r="AE23" s="230"/>
      <c r="AF23" s="231"/>
      <c r="AG23" s="230"/>
      <c r="AH23" s="277"/>
      <c r="AI23" s="230"/>
      <c r="AJ23" s="269" t="s">
        <v>1572</v>
      </c>
      <c r="AK23" s="230"/>
      <c r="AL23" s="231"/>
      <c r="AM23" s="230"/>
      <c r="AN23" s="231"/>
      <c r="AO23" s="230"/>
      <c r="AP23" s="229"/>
      <c r="AQ23" s="935"/>
      <c r="AR23" s="936"/>
      <c r="AS23" s="936"/>
      <c r="AT23" s="936"/>
      <c r="AU23" s="936"/>
      <c r="AV23" s="936"/>
      <c r="AW23" s="936"/>
      <c r="AX23" s="936"/>
      <c r="AY23" s="936"/>
      <c r="AZ23" s="269" t="s">
        <v>913</v>
      </c>
      <c r="BA23" s="230"/>
      <c r="BB23" s="280" t="str">
        <f>'Udaje o fy'!$X$14</f>
        <v>1</v>
      </c>
      <c r="BC23" s="230"/>
      <c r="BD23" s="280" t="str">
        <f>'Udaje o fy'!$Y$14</f>
        <v>2</v>
      </c>
      <c r="BE23" s="230"/>
      <c r="BF23" s="280" t="str">
        <f>'Udaje o fy'!$AA$17</f>
        <v>2</v>
      </c>
      <c r="BG23" s="230"/>
      <c r="BH23" s="280" t="str">
        <f>'Udaje o fy'!$AB$14</f>
        <v>0</v>
      </c>
      <c r="BI23" s="230"/>
      <c r="BJ23" s="280" t="str">
        <f>'Udaje o fy'!$AC$14</f>
        <v>1</v>
      </c>
      <c r="BK23" s="230"/>
      <c r="BL23" s="279" t="str">
        <f>'Udaje o fy'!$AD$14</f>
        <v>3</v>
      </c>
      <c r="BM23" s="7"/>
      <c r="BN23" s="217"/>
      <c r="BP23" s="217"/>
      <c r="BR23" s="217"/>
      <c r="BT23" s="217"/>
      <c r="BV23" s="217"/>
      <c r="BX23" s="217"/>
      <c r="BZ23" s="217"/>
      <c r="CB23" s="217"/>
      <c r="CD23" s="217"/>
      <c r="CF23" s="217"/>
      <c r="CH23" s="217"/>
      <c r="CJ23" s="217"/>
      <c r="CL23" s="217"/>
      <c r="CN23" s="217"/>
      <c r="CP23" s="217"/>
      <c r="CR23" s="217"/>
      <c r="CT23" s="217"/>
      <c r="CV23" s="217"/>
      <c r="CX23" s="217"/>
      <c r="CZ23" s="217"/>
      <c r="DB23" s="217"/>
      <c r="DD23" s="217"/>
      <c r="DF23" s="217"/>
      <c r="DH23" s="217"/>
      <c r="DJ23" s="217"/>
    </row>
    <row r="24" spans="1:114" ht="3" customHeight="1" thickBot="1">
      <c r="A24" s="242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5"/>
      <c r="W24" s="230"/>
      <c r="X24" s="230"/>
      <c r="Y24" s="230"/>
      <c r="Z24" s="269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4"/>
      <c r="AQ24" s="935"/>
      <c r="AR24" s="936"/>
      <c r="AS24" s="936"/>
      <c r="AT24" s="936"/>
      <c r="AU24" s="936"/>
      <c r="AV24" s="936"/>
      <c r="AW24" s="936"/>
      <c r="AX24" s="936"/>
      <c r="AY24" s="936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4"/>
      <c r="BM24" s="7"/>
    </row>
    <row r="25" spans="1:114" ht="3" customHeight="1">
      <c r="A25" s="24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0"/>
      <c r="R25" s="230"/>
      <c r="S25" s="230"/>
      <c r="T25" s="230"/>
      <c r="U25" s="230"/>
      <c r="V25" s="235"/>
      <c r="W25" s="230"/>
      <c r="X25" s="230"/>
      <c r="Y25" s="230"/>
      <c r="Z25" s="269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4"/>
      <c r="AQ25" s="937" t="s">
        <v>1571</v>
      </c>
      <c r="AR25" s="938"/>
      <c r="AS25" s="938"/>
      <c r="AT25" s="938"/>
      <c r="AU25" s="938"/>
      <c r="AV25" s="938"/>
      <c r="AW25" s="938"/>
      <c r="AX25" s="9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57"/>
      <c r="BM25" s="7"/>
    </row>
    <row r="26" spans="1:114" ht="13.5" customHeight="1">
      <c r="A26" s="242"/>
      <c r="B26" s="280">
        <f>'Udaje o fy'!$B$27</f>
        <v>0</v>
      </c>
      <c r="C26" s="231"/>
      <c r="D26" s="280">
        <f>'Udaje o fy'!$C$27</f>
        <v>0</v>
      </c>
      <c r="E26" s="231"/>
      <c r="F26" s="280">
        <f>'Udaje o fy'!$D$27</f>
        <v>0</v>
      </c>
      <c r="G26" s="231"/>
      <c r="H26" s="280">
        <f>'Udaje o fy'!$E$27</f>
        <v>0</v>
      </c>
      <c r="I26" s="231"/>
      <c r="J26" s="280">
        <f>'Udaje o fy'!$F$27</f>
        <v>0</v>
      </c>
      <c r="K26" s="231"/>
      <c r="L26" s="280">
        <f>'Udaje o fy'!$G$27</f>
        <v>0</v>
      </c>
      <c r="M26" s="231"/>
      <c r="N26" s="280">
        <f>'Udaje o fy'!$H$27</f>
        <v>0</v>
      </c>
      <c r="O26" s="231"/>
      <c r="P26" s="280">
        <f>'Udaje o fy'!$I$27</f>
        <v>0</v>
      </c>
      <c r="Q26" s="230"/>
      <c r="R26" s="231"/>
      <c r="S26" s="230"/>
      <c r="T26" s="231"/>
      <c r="U26" s="230"/>
      <c r="V26" s="233"/>
      <c r="W26" s="230"/>
      <c r="X26" s="282"/>
      <c r="Y26" s="230"/>
      <c r="Z26" s="269" t="s">
        <v>1570</v>
      </c>
      <c r="AA26" s="230"/>
      <c r="AB26" s="230"/>
      <c r="AC26" s="230"/>
      <c r="AD26" s="231"/>
      <c r="AE26" s="230"/>
      <c r="AF26" s="231"/>
      <c r="AG26" s="230"/>
      <c r="AH26" s="151"/>
      <c r="AI26" s="230"/>
      <c r="AJ26" s="269" t="s">
        <v>1566</v>
      </c>
      <c r="AK26" s="230"/>
      <c r="AL26" s="231"/>
      <c r="AM26" s="230"/>
      <c r="AN26" s="231"/>
      <c r="AO26" s="230"/>
      <c r="AP26" s="229"/>
      <c r="AQ26" s="939"/>
      <c r="AR26" s="940"/>
      <c r="AS26" s="940"/>
      <c r="AT26" s="940"/>
      <c r="AU26" s="940"/>
      <c r="AV26" s="940"/>
      <c r="AW26" s="940"/>
      <c r="AX26" s="940"/>
      <c r="AY26" s="230"/>
      <c r="AZ26" s="231"/>
      <c r="BA26" s="230"/>
      <c r="BB26" s="231"/>
      <c r="BC26" s="230"/>
      <c r="BD26" s="231"/>
      <c r="BE26" s="230"/>
      <c r="BF26" s="231"/>
      <c r="BG26" s="230"/>
      <c r="BH26" s="231"/>
      <c r="BI26" s="230"/>
      <c r="BJ26" s="231"/>
      <c r="BK26" s="230"/>
      <c r="BL26" s="229"/>
      <c r="BM26" s="7"/>
      <c r="BN26" s="217"/>
      <c r="BP26" s="217"/>
      <c r="BR26" s="217"/>
      <c r="BT26" s="217"/>
      <c r="BV26" s="217"/>
      <c r="BX26" s="217"/>
      <c r="BZ26" s="217"/>
      <c r="CB26" s="217"/>
      <c r="CD26" s="217"/>
      <c r="CF26" s="217"/>
      <c r="CH26" s="217"/>
      <c r="CJ26" s="217"/>
      <c r="CL26" s="217"/>
      <c r="CN26" s="217"/>
      <c r="CP26" s="217"/>
      <c r="CR26" s="217"/>
      <c r="CT26" s="217"/>
      <c r="CV26" s="217"/>
      <c r="CX26" s="217"/>
      <c r="CZ26" s="217"/>
      <c r="DB26" s="217"/>
      <c r="DD26" s="217"/>
      <c r="DF26" s="217"/>
      <c r="DH26" s="217"/>
      <c r="DJ26" s="217"/>
    </row>
    <row r="27" spans="1:114" ht="3" customHeight="1" thickBot="1">
      <c r="A27" s="242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28"/>
      <c r="W27" s="226"/>
      <c r="X27" s="226"/>
      <c r="Y27" s="226"/>
      <c r="Z27" s="260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5"/>
      <c r="AQ27" s="939"/>
      <c r="AR27" s="940"/>
      <c r="AS27" s="940"/>
      <c r="AT27" s="940"/>
      <c r="AU27" s="940"/>
      <c r="AV27" s="940"/>
      <c r="AW27" s="940"/>
      <c r="AX27" s="94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4"/>
      <c r="BM27" s="7"/>
    </row>
    <row r="28" spans="1:114" ht="3" customHeight="1">
      <c r="A28" s="242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5"/>
      <c r="W28" s="230"/>
      <c r="X28" s="230"/>
      <c r="Y28" s="230"/>
      <c r="Z28" s="269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4"/>
      <c r="AQ28" s="939"/>
      <c r="AR28" s="940"/>
      <c r="AS28" s="940"/>
      <c r="AT28" s="940"/>
      <c r="AU28" s="940"/>
      <c r="AV28" s="940"/>
      <c r="AW28" s="940"/>
      <c r="AX28" s="940"/>
      <c r="AY28" s="230"/>
      <c r="AZ28" s="269" t="s">
        <v>474</v>
      </c>
      <c r="BA28" s="230"/>
      <c r="BB28" s="267"/>
      <c r="BC28" s="18"/>
      <c r="BD28" s="267"/>
      <c r="BE28" s="230"/>
      <c r="BF28" s="267"/>
      <c r="BG28" s="18"/>
      <c r="BH28" s="18"/>
      <c r="BI28" s="18"/>
      <c r="BJ28" s="18"/>
      <c r="BK28" s="18"/>
      <c r="BL28" s="283"/>
      <c r="BM28" s="7"/>
    </row>
    <row r="29" spans="1:114" ht="13.5" customHeight="1">
      <c r="A29" s="242"/>
      <c r="B29" s="284" t="s">
        <v>1569</v>
      </c>
      <c r="C29" s="230"/>
      <c r="D29" s="231"/>
      <c r="E29" s="230"/>
      <c r="F29" s="231"/>
      <c r="G29" s="230"/>
      <c r="H29" s="231"/>
      <c r="I29" s="230"/>
      <c r="J29" s="231"/>
      <c r="K29" s="230"/>
      <c r="L29" s="231"/>
      <c r="M29" s="230"/>
      <c r="N29" s="231"/>
      <c r="O29" s="230"/>
      <c r="P29" s="231"/>
      <c r="Q29" s="230"/>
      <c r="R29" s="231"/>
      <c r="S29" s="230"/>
      <c r="T29" s="231"/>
      <c r="U29" s="230"/>
      <c r="V29" s="233"/>
      <c r="W29" s="230"/>
      <c r="X29" s="282"/>
      <c r="Y29" s="230"/>
      <c r="Z29" s="269" t="s">
        <v>1568</v>
      </c>
      <c r="AA29" s="230"/>
      <c r="AB29" s="230"/>
      <c r="AC29" s="230"/>
      <c r="AD29" s="231"/>
      <c r="AE29" s="230"/>
      <c r="AF29" s="231"/>
      <c r="AG29" s="230"/>
      <c r="AH29" s="231"/>
      <c r="AI29" s="230"/>
      <c r="AJ29" s="231"/>
      <c r="AK29" s="230"/>
      <c r="AL29" s="231"/>
      <c r="AM29" s="230"/>
      <c r="AN29" s="231"/>
      <c r="AO29" s="230"/>
      <c r="AP29" s="229"/>
      <c r="AQ29" s="939"/>
      <c r="AR29" s="940"/>
      <c r="AS29" s="940"/>
      <c r="AT29" s="940"/>
      <c r="AU29" s="940"/>
      <c r="AV29" s="940"/>
      <c r="AW29" s="940"/>
      <c r="AX29" s="940"/>
      <c r="AY29" s="230"/>
      <c r="AZ29" s="269" t="s">
        <v>474</v>
      </c>
      <c r="BA29" s="230"/>
      <c r="BB29" s="280" t="str">
        <f>'Udaje o fy'!$O$17</f>
        <v>0</v>
      </c>
      <c r="BC29" s="230"/>
      <c r="BD29" s="280" t="str">
        <f>'Udaje o fy'!$P$17</f>
        <v>1</v>
      </c>
      <c r="BE29" s="230"/>
      <c r="BF29" s="280" t="str">
        <f>'Udaje o fy'!$R$17</f>
        <v>2</v>
      </c>
      <c r="BG29" s="230"/>
      <c r="BH29" s="280" t="str">
        <f>'Udaje o fy'!$S$17</f>
        <v>0</v>
      </c>
      <c r="BI29" s="230"/>
      <c r="BJ29" s="280" t="str">
        <f>'Udaje o fy'!$T$17</f>
        <v>1</v>
      </c>
      <c r="BK29" s="230"/>
      <c r="BL29" s="279" t="str">
        <f>'Udaje o fy'!$U$17</f>
        <v>2</v>
      </c>
      <c r="BM29" s="7"/>
      <c r="BN29" s="217"/>
      <c r="BP29" s="217"/>
      <c r="BR29" s="217"/>
      <c r="BT29" s="217"/>
      <c r="BV29" s="217"/>
      <c r="BX29" s="217"/>
      <c r="BZ29" s="217"/>
      <c r="CB29" s="217"/>
      <c r="CD29" s="217"/>
      <c r="CF29" s="217"/>
      <c r="CH29" s="217"/>
      <c r="CJ29" s="217"/>
      <c r="CL29" s="217"/>
      <c r="CN29" s="217"/>
      <c r="CP29" s="217"/>
      <c r="CR29" s="217"/>
      <c r="CT29" s="217"/>
      <c r="CV29" s="217"/>
      <c r="CX29" s="217"/>
      <c r="CZ29" s="217"/>
      <c r="DB29" s="217"/>
      <c r="DD29" s="217"/>
      <c r="DF29" s="217"/>
      <c r="DH29" s="217"/>
      <c r="DJ29" s="217"/>
    </row>
    <row r="30" spans="1:114" ht="3" customHeight="1">
      <c r="A30" s="242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5"/>
      <c r="W30" s="230"/>
      <c r="X30" s="230"/>
      <c r="Y30" s="230"/>
      <c r="Z30" s="269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4"/>
      <c r="AQ30" s="939"/>
      <c r="AR30" s="940"/>
      <c r="AS30" s="940"/>
      <c r="AT30" s="940"/>
      <c r="AU30" s="940"/>
      <c r="AV30" s="940"/>
      <c r="AW30" s="940"/>
      <c r="AX30" s="94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4"/>
      <c r="BM30" s="7"/>
    </row>
    <row r="31" spans="1:114" ht="3" customHeight="1">
      <c r="A31" s="242"/>
      <c r="B31" s="18"/>
      <c r="C31" s="18"/>
      <c r="D31" s="18"/>
      <c r="E31" s="18"/>
      <c r="F31" s="18"/>
      <c r="G31" s="18"/>
      <c r="H31" s="18"/>
      <c r="I31" s="18"/>
      <c r="J31" s="18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5"/>
      <c r="W31" s="230"/>
      <c r="X31" s="230"/>
      <c r="Y31" s="230"/>
      <c r="Z31" s="269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4"/>
      <c r="AQ31" s="939"/>
      <c r="AR31" s="940"/>
      <c r="AS31" s="940"/>
      <c r="AT31" s="940"/>
      <c r="AU31" s="940"/>
      <c r="AV31" s="940"/>
      <c r="AW31" s="940"/>
      <c r="AX31" s="940"/>
      <c r="AY31" s="230"/>
      <c r="AZ31" s="230"/>
      <c r="BA31" s="230"/>
      <c r="BB31" s="267"/>
      <c r="BC31" s="18"/>
      <c r="BD31" s="267"/>
      <c r="BE31" s="230"/>
      <c r="BF31" s="267"/>
      <c r="BG31" s="18"/>
      <c r="BH31" s="18"/>
      <c r="BI31" s="18"/>
      <c r="BJ31" s="18"/>
      <c r="BK31" s="18"/>
      <c r="BL31" s="283"/>
      <c r="BM31" s="7"/>
    </row>
    <row r="32" spans="1:114" ht="13.5" customHeight="1">
      <c r="A32" s="242"/>
      <c r="B32" s="280">
        <f>'Udaje o fy'!$AB$27</f>
        <v>0</v>
      </c>
      <c r="C32" s="231"/>
      <c r="D32" s="280">
        <f>'Udaje o fy'!$AC$27</f>
        <v>0</v>
      </c>
      <c r="E32" s="256" t="s">
        <v>932</v>
      </c>
      <c r="F32" s="280">
        <f>'Udaje o fy'!$AE$27</f>
        <v>0</v>
      </c>
      <c r="G32" s="231"/>
      <c r="H32" s="280">
        <f>'Udaje o fy'!$AF$27</f>
        <v>0</v>
      </c>
      <c r="I32" s="256" t="s">
        <v>932</v>
      </c>
      <c r="J32" s="280">
        <f>'Udaje o fy'!$AH$27</f>
        <v>0</v>
      </c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3"/>
      <c r="W32" s="230"/>
      <c r="X32" s="282"/>
      <c r="Y32" s="281"/>
      <c r="Z32" s="269" t="s">
        <v>1567</v>
      </c>
      <c r="AA32" s="230"/>
      <c r="AB32" s="230"/>
      <c r="AC32" s="230"/>
      <c r="AD32" s="231"/>
      <c r="AE32" s="230"/>
      <c r="AF32" s="231"/>
      <c r="AG32" s="230"/>
      <c r="AH32" s="231"/>
      <c r="AI32" s="230"/>
      <c r="AJ32" s="269" t="s">
        <v>1566</v>
      </c>
      <c r="AK32" s="230"/>
      <c r="AL32" s="231"/>
      <c r="AM32" s="230"/>
      <c r="AN32" s="231"/>
      <c r="AO32" s="230"/>
      <c r="AP32" s="229"/>
      <c r="AQ32" s="939"/>
      <c r="AR32" s="940"/>
      <c r="AS32" s="940"/>
      <c r="AT32" s="940"/>
      <c r="AU32" s="940"/>
      <c r="AV32" s="940"/>
      <c r="AW32" s="940"/>
      <c r="AX32" s="940"/>
      <c r="AY32" s="230"/>
      <c r="AZ32" s="269" t="s">
        <v>913</v>
      </c>
      <c r="BA32" s="230"/>
      <c r="BB32" s="280" t="str">
        <f>'Udaje o fy'!$X$17</f>
        <v>1</v>
      </c>
      <c r="BC32" s="230"/>
      <c r="BD32" s="280" t="str">
        <f>'Udaje o fy'!$Y$17</f>
        <v>2</v>
      </c>
      <c r="BE32" s="230"/>
      <c r="BF32" s="280" t="str">
        <f>'Udaje o fy'!$AA$17</f>
        <v>2</v>
      </c>
      <c r="BG32" s="230"/>
      <c r="BH32" s="280" t="str">
        <f>'Udaje o fy'!$AB$17</f>
        <v>0</v>
      </c>
      <c r="BI32" s="230"/>
      <c r="BJ32" s="280" t="str">
        <f>'Udaje o fy'!$AC$17</f>
        <v>1</v>
      </c>
      <c r="BK32" s="230"/>
      <c r="BL32" s="279" t="str">
        <f>'Udaje o fy'!$AD$17</f>
        <v>2</v>
      </c>
      <c r="BM32" s="7"/>
      <c r="BN32" s="217"/>
      <c r="BP32" s="217"/>
      <c r="BR32" s="217"/>
      <c r="BT32" s="217"/>
      <c r="BV32" s="217"/>
      <c r="BX32" s="217"/>
      <c r="BZ32" s="217"/>
      <c r="CB32" s="217"/>
      <c r="CD32" s="217"/>
      <c r="CF32" s="217"/>
      <c r="CH32" s="217"/>
      <c r="CJ32" s="217"/>
      <c r="CL32" s="217"/>
      <c r="CN32" s="217"/>
      <c r="CP32" s="217"/>
      <c r="CR32" s="217"/>
      <c r="CT32" s="217"/>
      <c r="CV32" s="217"/>
      <c r="CX32" s="217"/>
      <c r="CZ32" s="217"/>
      <c r="DB32" s="217"/>
      <c r="DD32" s="217"/>
      <c r="DF32" s="217"/>
      <c r="DH32" s="217"/>
      <c r="DJ32" s="217"/>
    </row>
    <row r="33" spans="1:114" ht="3" customHeight="1" thickBot="1">
      <c r="A33" s="242"/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8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5"/>
      <c r="AQ33" s="941"/>
      <c r="AR33" s="942"/>
      <c r="AS33" s="942"/>
      <c r="AT33" s="942"/>
      <c r="AU33" s="942"/>
      <c r="AV33" s="942"/>
      <c r="AW33" s="942"/>
      <c r="AX33" s="942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5"/>
      <c r="BM33" s="7"/>
    </row>
    <row r="34" spans="1:114" ht="3" customHeight="1" thickBot="1">
      <c r="A34" s="18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78"/>
      <c r="AR34" s="278"/>
      <c r="AS34" s="278"/>
      <c r="AT34" s="278"/>
      <c r="AU34" s="278"/>
      <c r="AV34" s="278"/>
      <c r="AW34" s="278"/>
      <c r="AX34" s="278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7"/>
    </row>
    <row r="35" spans="1:114" ht="13.5" customHeight="1">
      <c r="A35" s="242"/>
      <c r="B35" s="240" t="s">
        <v>1565</v>
      </c>
      <c r="C35" s="238"/>
      <c r="D35" s="239"/>
      <c r="E35" s="238"/>
      <c r="F35" s="239"/>
      <c r="G35" s="238"/>
      <c r="H35" s="239"/>
      <c r="I35" s="238"/>
      <c r="J35" s="239"/>
      <c r="K35" s="238"/>
      <c r="L35" s="239"/>
      <c r="M35" s="238"/>
      <c r="N35" s="239"/>
      <c r="O35" s="238"/>
      <c r="P35" s="239"/>
      <c r="Q35" s="238"/>
      <c r="R35" s="239"/>
      <c r="S35" s="238"/>
      <c r="T35" s="239"/>
      <c r="U35" s="238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7"/>
      <c r="BM35" s="7"/>
      <c r="BN35" s="217"/>
      <c r="BP35" s="217"/>
      <c r="BR35" s="217"/>
      <c r="BT35" s="217"/>
      <c r="BV35" s="217"/>
      <c r="BX35" s="217"/>
      <c r="BZ35" s="217"/>
      <c r="CB35" s="217"/>
      <c r="CD35" s="217"/>
      <c r="CF35" s="217"/>
      <c r="CH35" s="217"/>
      <c r="CJ35" s="217"/>
      <c r="CL35" s="217"/>
      <c r="CN35" s="217"/>
      <c r="CP35" s="217"/>
      <c r="CR35" s="217"/>
      <c r="CT35" s="217"/>
      <c r="CV35" s="217"/>
      <c r="CX35" s="217"/>
      <c r="CZ35" s="217"/>
      <c r="DB35" s="217"/>
      <c r="DD35" s="217"/>
      <c r="DF35" s="217"/>
      <c r="DH35" s="217"/>
      <c r="DJ35" s="217"/>
    </row>
    <row r="36" spans="1:114" ht="3" customHeight="1">
      <c r="A36" s="242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78"/>
      <c r="AR36" s="278"/>
      <c r="AS36" s="278"/>
      <c r="AT36" s="278"/>
      <c r="AU36" s="278"/>
      <c r="AV36" s="278"/>
      <c r="AW36" s="278"/>
      <c r="AX36" s="278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4"/>
      <c r="BM36" s="7"/>
    </row>
    <row r="37" spans="1:114" ht="3" customHeight="1">
      <c r="A37" s="24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2"/>
      <c r="BM37" s="7"/>
    </row>
    <row r="38" spans="1:114" ht="13.5" customHeight="1">
      <c r="A38" s="242"/>
      <c r="B38" s="254" t="str">
        <f>MID('Udaje o fy'!B29,1,1)</f>
        <v/>
      </c>
      <c r="C38" s="253"/>
      <c r="D38" s="254" t="str">
        <f>MID('Udaje o fy'!B29,2,1)</f>
        <v/>
      </c>
      <c r="E38" s="253"/>
      <c r="F38" s="254" t="str">
        <f>MID('Udaje o fy'!B29,3,1)</f>
        <v/>
      </c>
      <c r="G38" s="253"/>
      <c r="H38" s="254" t="str">
        <f>MID('Udaje o fy'!B29,4,1)</f>
        <v/>
      </c>
      <c r="I38" s="253"/>
      <c r="J38" s="254" t="str">
        <f>MID('Udaje o fy'!B29,5,1)</f>
        <v/>
      </c>
      <c r="K38" s="253"/>
      <c r="L38" s="254" t="str">
        <f>MID('Udaje o fy'!B29,6,1)</f>
        <v/>
      </c>
      <c r="M38" s="253"/>
      <c r="N38" s="254" t="str">
        <f>MID('Udaje o fy'!B29,7,1)</f>
        <v/>
      </c>
      <c r="O38" s="253"/>
      <c r="P38" s="254" t="str">
        <f>MID('Udaje o fy'!B29,8,1)</f>
        <v/>
      </c>
      <c r="Q38" s="253"/>
      <c r="R38" s="254" t="str">
        <f>MID('Udaje o fy'!B29,9,1)</f>
        <v/>
      </c>
      <c r="S38" s="253"/>
      <c r="T38" s="254" t="str">
        <f>MID('Udaje o fy'!B29,10,1)</f>
        <v/>
      </c>
      <c r="U38" s="253"/>
      <c r="V38" s="254" t="str">
        <f>MID('Udaje o fy'!B29,11,1)</f>
        <v/>
      </c>
      <c r="W38" s="253"/>
      <c r="X38" s="254" t="str">
        <f>MID('Udaje o fy'!B29,12,1)</f>
        <v/>
      </c>
      <c r="Y38" s="253"/>
      <c r="Z38" s="254" t="str">
        <f>MID('Udaje o fy'!B29,13,1)</f>
        <v/>
      </c>
      <c r="AA38" s="253"/>
      <c r="AB38" s="254" t="str">
        <f>MID('Udaje o fy'!B29,14,1)</f>
        <v/>
      </c>
      <c r="AC38" s="253"/>
      <c r="AD38" s="254" t="str">
        <f>MID('Udaje o fy'!B29,15,1)</f>
        <v/>
      </c>
      <c r="AE38" s="253"/>
      <c r="AF38" s="254" t="str">
        <f>MID('Udaje o fy'!B29,16,1)</f>
        <v/>
      </c>
      <c r="AG38" s="253"/>
      <c r="AH38" s="254" t="str">
        <f>MID('Udaje o fy'!B29,17,1)</f>
        <v/>
      </c>
      <c r="AI38" s="253"/>
      <c r="AJ38" s="254" t="str">
        <f>MID('Udaje o fy'!B29,18,1)</f>
        <v/>
      </c>
      <c r="AK38" s="253"/>
      <c r="AL38" s="254" t="str">
        <f>MID('Udaje o fy'!B29,19,1)</f>
        <v/>
      </c>
      <c r="AM38" s="253"/>
      <c r="AN38" s="254" t="str">
        <f>MID('Udaje o fy'!B29,20,1)</f>
        <v/>
      </c>
      <c r="AO38" s="253"/>
      <c r="AP38" s="254" t="str">
        <f>MID('Udaje o fy'!B29,21,1)</f>
        <v/>
      </c>
      <c r="AQ38" s="253"/>
      <c r="AR38" s="254" t="str">
        <f>MID('Udaje o fy'!B29,22,1)</f>
        <v/>
      </c>
      <c r="AS38" s="253"/>
      <c r="AT38" s="254" t="str">
        <f>MID('Udaje o fy'!B29,23,1)</f>
        <v/>
      </c>
      <c r="AU38" s="253"/>
      <c r="AV38" s="254" t="str">
        <f>MID('Udaje o fy'!B29,24,1)</f>
        <v/>
      </c>
      <c r="AW38" s="253"/>
      <c r="AX38" s="254" t="str">
        <f>MID('Udaje o fy'!B29,25,1)</f>
        <v/>
      </c>
      <c r="AY38" s="253"/>
      <c r="AZ38" s="254" t="str">
        <f>MID('Udaje o fy'!B29,26,1)</f>
        <v/>
      </c>
      <c r="BA38" s="253"/>
      <c r="BB38" s="254" t="str">
        <f>MID('Udaje o fy'!B29,27,1)</f>
        <v/>
      </c>
      <c r="BC38" s="253"/>
      <c r="BD38" s="254" t="str">
        <f>MID('Udaje o fy'!B29,28,1)</f>
        <v/>
      </c>
      <c r="BE38" s="253"/>
      <c r="BF38" s="254" t="str">
        <f>MID('Udaje o fy'!B29,29,1)</f>
        <v/>
      </c>
      <c r="BG38" s="253"/>
      <c r="BH38" s="254" t="str">
        <f>MID('Udaje o fy'!B29,30,1)</f>
        <v/>
      </c>
      <c r="BI38" s="253"/>
      <c r="BJ38" s="254" t="str">
        <f>MID('Udaje o fy'!B29,31,1)</f>
        <v/>
      </c>
      <c r="BK38" s="253"/>
      <c r="BL38" s="271" t="str">
        <f>MID('Udaje o fy'!B29,32,1)</f>
        <v/>
      </c>
      <c r="BM38" s="7"/>
      <c r="BN38" s="217"/>
      <c r="BP38" s="217"/>
      <c r="BR38" s="217"/>
      <c r="BT38" s="217"/>
      <c r="BV38" s="217"/>
      <c r="BX38" s="217"/>
      <c r="BZ38" s="217"/>
      <c r="CB38" s="217"/>
      <c r="CD38" s="217"/>
      <c r="CF38" s="217"/>
      <c r="CH38" s="217"/>
      <c r="CJ38" s="217"/>
      <c r="CL38" s="217"/>
      <c r="CN38" s="217"/>
      <c r="CP38" s="217"/>
      <c r="CR38" s="217"/>
      <c r="CT38" s="217"/>
      <c r="CV38" s="217"/>
      <c r="CX38" s="217"/>
      <c r="CZ38" s="217"/>
      <c r="DB38" s="217"/>
      <c r="DD38" s="217"/>
      <c r="DF38" s="217"/>
      <c r="DH38" s="217"/>
      <c r="DJ38" s="217"/>
    </row>
    <row r="39" spans="1:114" ht="3" customHeight="1">
      <c r="A39" s="24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230"/>
      <c r="BL39" s="234"/>
      <c r="BM39" s="7"/>
    </row>
    <row r="40" spans="1:114" ht="3" customHeight="1">
      <c r="A40" s="242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4"/>
      <c r="BM40" s="7"/>
    </row>
    <row r="41" spans="1:114" ht="3" customHeight="1">
      <c r="A41" s="242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2"/>
      <c r="BM41" s="7"/>
    </row>
    <row r="42" spans="1:114" ht="13.5" customHeight="1">
      <c r="A42" s="242"/>
      <c r="B42" s="151"/>
      <c r="C42" s="230"/>
      <c r="D42" s="277"/>
      <c r="E42" s="230"/>
      <c r="F42" s="277"/>
      <c r="G42" s="230"/>
      <c r="H42" s="277"/>
      <c r="I42" s="230"/>
      <c r="J42" s="277"/>
      <c r="K42" s="230"/>
      <c r="L42" s="277"/>
      <c r="M42" s="230"/>
      <c r="N42" s="277"/>
      <c r="O42" s="230"/>
      <c r="P42" s="277"/>
      <c r="Q42" s="230"/>
      <c r="R42" s="277"/>
      <c r="S42" s="230"/>
      <c r="T42" s="277"/>
      <c r="U42" s="230"/>
      <c r="V42" s="277"/>
      <c r="W42" s="230"/>
      <c r="X42" s="277"/>
      <c r="Y42" s="230"/>
      <c r="Z42" s="277"/>
      <c r="AA42" s="230"/>
      <c r="AB42" s="277"/>
      <c r="AC42" s="230"/>
      <c r="AD42" s="277"/>
      <c r="AE42" s="230"/>
      <c r="AF42" s="277"/>
      <c r="AG42" s="230"/>
      <c r="AH42" s="277"/>
      <c r="AI42" s="230"/>
      <c r="AJ42" s="277"/>
      <c r="AK42" s="230"/>
      <c r="AL42" s="277"/>
      <c r="AM42" s="230"/>
      <c r="AN42" s="277"/>
      <c r="AO42" s="230"/>
      <c r="AP42" s="277"/>
      <c r="AQ42" s="230"/>
      <c r="AR42" s="277"/>
      <c r="AS42" s="230"/>
      <c r="AT42" s="277"/>
      <c r="AU42" s="230"/>
      <c r="AV42" s="277"/>
      <c r="AW42" s="230"/>
      <c r="AX42" s="277"/>
      <c r="AY42" s="230"/>
      <c r="AZ42" s="277"/>
      <c r="BA42" s="230"/>
      <c r="BB42" s="277"/>
      <c r="BC42" s="230"/>
      <c r="BD42" s="277"/>
      <c r="BE42" s="230"/>
      <c r="BF42" s="277"/>
      <c r="BG42" s="230"/>
      <c r="BH42" s="277"/>
      <c r="BI42" s="230"/>
      <c r="BJ42" s="277"/>
      <c r="BK42" s="230"/>
      <c r="BL42" s="276"/>
      <c r="BM42" s="7"/>
      <c r="BN42" s="217"/>
      <c r="BP42" s="217"/>
      <c r="BR42" s="217"/>
      <c r="BT42" s="217"/>
      <c r="BV42" s="217"/>
      <c r="BX42" s="217"/>
      <c r="BZ42" s="217"/>
      <c r="CB42" s="217"/>
      <c r="CD42" s="217"/>
      <c r="CF42" s="217"/>
      <c r="CH42" s="217"/>
      <c r="CJ42" s="217"/>
      <c r="CL42" s="217"/>
      <c r="CN42" s="217"/>
      <c r="CP42" s="217"/>
      <c r="CR42" s="217"/>
      <c r="CT42" s="217"/>
      <c r="CV42" s="217"/>
      <c r="CX42" s="217"/>
      <c r="CZ42" s="217"/>
      <c r="DB42" s="217"/>
      <c r="DD42" s="217"/>
      <c r="DF42" s="217"/>
      <c r="DH42" s="217"/>
      <c r="DJ42" s="217"/>
    </row>
    <row r="43" spans="1:114" ht="3" customHeight="1" thickBot="1">
      <c r="A43" s="242"/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5"/>
      <c r="BM43" s="7"/>
    </row>
    <row r="44" spans="1:114" ht="5.25" customHeight="1" thickBo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>
      <c r="A45" s="242"/>
      <c r="B45" s="240" t="s">
        <v>1564</v>
      </c>
      <c r="C45" s="238"/>
      <c r="D45" s="239"/>
      <c r="E45" s="238"/>
      <c r="F45" s="239"/>
      <c r="G45" s="238"/>
      <c r="H45" s="239"/>
      <c r="I45" s="238"/>
      <c r="J45" s="239"/>
      <c r="K45" s="238"/>
      <c r="L45" s="239"/>
      <c r="M45" s="238"/>
      <c r="N45" s="239"/>
      <c r="O45" s="238"/>
      <c r="P45" s="239"/>
      <c r="Q45" s="238"/>
      <c r="R45" s="239"/>
      <c r="S45" s="238"/>
      <c r="T45" s="239"/>
      <c r="U45" s="238"/>
      <c r="V45" s="239"/>
      <c r="W45" s="238"/>
      <c r="X45" s="239"/>
      <c r="Y45" s="238"/>
      <c r="Z45" s="239"/>
      <c r="AA45" s="238"/>
      <c r="AB45" s="239"/>
      <c r="AC45" s="238"/>
      <c r="AD45" s="239"/>
      <c r="AE45" s="238"/>
      <c r="AF45" s="239"/>
      <c r="AG45" s="238"/>
      <c r="AH45" s="239"/>
      <c r="AI45" s="238"/>
      <c r="AJ45" s="239"/>
      <c r="AK45" s="238"/>
      <c r="AL45" s="239"/>
      <c r="AM45" s="238"/>
      <c r="AN45" s="239"/>
      <c r="AO45" s="238"/>
      <c r="AP45" s="239"/>
      <c r="AQ45" s="238"/>
      <c r="AR45" s="239"/>
      <c r="AS45" s="238"/>
      <c r="AT45" s="239"/>
      <c r="AU45" s="238"/>
      <c r="AV45" s="239"/>
      <c r="AW45" s="238"/>
      <c r="AX45" s="239"/>
      <c r="AY45" s="238"/>
      <c r="AZ45" s="239"/>
      <c r="BA45" s="238"/>
      <c r="BB45" s="239"/>
      <c r="BC45" s="238"/>
      <c r="BD45" s="239"/>
      <c r="BE45" s="238"/>
      <c r="BF45" s="239"/>
      <c r="BG45" s="238"/>
      <c r="BH45" s="239"/>
      <c r="BI45" s="238"/>
      <c r="BJ45" s="239"/>
      <c r="BK45" s="238"/>
      <c r="BL45" s="237"/>
      <c r="BM45" s="7"/>
      <c r="BN45" s="217"/>
      <c r="BP45" s="217"/>
      <c r="BR45" s="217"/>
      <c r="BT45" s="217"/>
      <c r="BV45" s="217"/>
      <c r="BX45" s="217"/>
      <c r="BZ45" s="217"/>
      <c r="CB45" s="217"/>
      <c r="CD45" s="217"/>
      <c r="CF45" s="217"/>
      <c r="CH45" s="217"/>
      <c r="CJ45" s="217"/>
      <c r="CL45" s="217"/>
      <c r="CN45" s="217"/>
      <c r="CP45" s="217"/>
      <c r="CR45" s="217"/>
      <c r="CT45" s="217"/>
      <c r="CV45" s="217"/>
      <c r="CX45" s="217"/>
      <c r="CZ45" s="217"/>
      <c r="DB45" s="217"/>
      <c r="DD45" s="217"/>
      <c r="DF45" s="217"/>
      <c r="DH45" s="217"/>
      <c r="DJ45" s="217"/>
    </row>
    <row r="46" spans="1:114" ht="3" customHeight="1" thickBot="1">
      <c r="A46" s="242"/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5"/>
      <c r="BM46" s="7"/>
    </row>
    <row r="47" spans="1:114" ht="13.5" customHeight="1">
      <c r="A47" s="268"/>
      <c r="B47" s="275" t="s">
        <v>1563</v>
      </c>
      <c r="C47" s="238"/>
      <c r="D47" s="239"/>
      <c r="E47" s="238"/>
      <c r="F47" s="239"/>
      <c r="G47" s="238"/>
      <c r="H47" s="239"/>
      <c r="I47" s="238"/>
      <c r="J47" s="239"/>
      <c r="K47" s="238"/>
      <c r="L47" s="239"/>
      <c r="M47" s="238"/>
      <c r="N47" s="239"/>
      <c r="O47" s="238"/>
      <c r="P47" s="239"/>
      <c r="Q47" s="238"/>
      <c r="R47" s="239"/>
      <c r="S47" s="238"/>
      <c r="T47" s="239"/>
      <c r="U47" s="238"/>
      <c r="V47" s="239"/>
      <c r="W47" s="238"/>
      <c r="X47" s="239"/>
      <c r="Y47" s="238"/>
      <c r="Z47" s="239"/>
      <c r="AA47" s="238"/>
      <c r="AB47" s="239"/>
      <c r="AC47" s="238"/>
      <c r="AD47" s="239"/>
      <c r="AE47" s="238"/>
      <c r="AF47" s="239"/>
      <c r="AG47" s="238"/>
      <c r="AH47" s="239"/>
      <c r="AI47" s="238"/>
      <c r="AJ47" s="239"/>
      <c r="AK47" s="238"/>
      <c r="AL47" s="239"/>
      <c r="AM47" s="238"/>
      <c r="AN47" s="239"/>
      <c r="AO47" s="238"/>
      <c r="AP47" s="239"/>
      <c r="AQ47" s="238"/>
      <c r="AR47" s="239"/>
      <c r="AS47" s="238"/>
      <c r="AT47" s="239"/>
      <c r="AU47" s="238"/>
      <c r="AV47" s="239"/>
      <c r="AW47" s="238"/>
      <c r="AX47" s="239"/>
      <c r="AY47" s="238"/>
      <c r="AZ47" s="274" t="s">
        <v>1562</v>
      </c>
      <c r="BA47" s="238"/>
      <c r="BB47" s="239"/>
      <c r="BC47" s="238"/>
      <c r="BD47" s="239"/>
      <c r="BE47" s="238"/>
      <c r="BF47" s="239"/>
      <c r="BG47" s="238"/>
      <c r="BH47" s="239"/>
      <c r="BI47" s="238"/>
      <c r="BJ47" s="239"/>
      <c r="BK47" s="238"/>
      <c r="BL47" s="237"/>
      <c r="BM47" s="7"/>
      <c r="BN47" s="217"/>
      <c r="BP47" s="217"/>
      <c r="BR47" s="217"/>
      <c r="BT47" s="217"/>
      <c r="BV47" s="217"/>
      <c r="BX47" s="217"/>
      <c r="BZ47" s="217"/>
      <c r="CB47" s="217"/>
      <c r="CD47" s="217"/>
      <c r="CF47" s="217"/>
      <c r="CH47" s="217"/>
      <c r="CJ47" s="217"/>
      <c r="CL47" s="217"/>
      <c r="CN47" s="217"/>
      <c r="CP47" s="217"/>
      <c r="CR47" s="217"/>
      <c r="CT47" s="217"/>
      <c r="CV47" s="217"/>
      <c r="CX47" s="217"/>
      <c r="CZ47" s="217"/>
      <c r="DB47" s="217"/>
      <c r="DD47" s="217"/>
      <c r="DF47" s="217"/>
      <c r="DH47" s="217"/>
      <c r="DJ47" s="217"/>
    </row>
    <row r="48" spans="1:114" ht="3" customHeight="1">
      <c r="A48" s="18"/>
      <c r="B48" s="26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0"/>
      <c r="AX48" s="230"/>
      <c r="AY48" s="230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2"/>
      <c r="BM48" s="7"/>
    </row>
    <row r="49" spans="1:114" ht="13.5" customHeight="1">
      <c r="A49" s="7"/>
      <c r="B49" s="273" t="str">
        <f>MID('Udaje o fy'!B32,1,1)</f>
        <v/>
      </c>
      <c r="C49" s="253"/>
      <c r="D49" s="254" t="str">
        <f>MID('Udaje o fy'!B32,2,1)</f>
        <v/>
      </c>
      <c r="E49" s="253"/>
      <c r="F49" s="254" t="str">
        <f>MID('Udaje o fy'!B32,3,1)</f>
        <v/>
      </c>
      <c r="G49" s="253"/>
      <c r="H49" s="254" t="str">
        <f>MID('Udaje o fy'!B32,4,1)</f>
        <v/>
      </c>
      <c r="I49" s="253"/>
      <c r="J49" s="254" t="str">
        <f>MID('Udaje o fy'!B32,5,1)</f>
        <v/>
      </c>
      <c r="K49" s="253"/>
      <c r="L49" s="254" t="str">
        <f>MID('Udaje o fy'!B32,6,1)</f>
        <v/>
      </c>
      <c r="M49" s="253"/>
      <c r="N49" s="254" t="str">
        <f>MID('Udaje o fy'!B32,7,1)</f>
        <v/>
      </c>
      <c r="O49" s="253"/>
      <c r="P49" s="254" t="str">
        <f>MID('Udaje o fy'!B32,8,1)</f>
        <v/>
      </c>
      <c r="Q49" s="253"/>
      <c r="R49" s="254" t="str">
        <f>MID('Udaje o fy'!B32,9,1)</f>
        <v/>
      </c>
      <c r="S49" s="253"/>
      <c r="T49" s="254" t="str">
        <f>MID('Udaje o fy'!B32,10,1)</f>
        <v/>
      </c>
      <c r="U49" s="253"/>
      <c r="V49" s="254" t="str">
        <f>MID('Udaje o fy'!B32,11,1)</f>
        <v/>
      </c>
      <c r="W49" s="253"/>
      <c r="X49" s="254" t="str">
        <f>MID('Udaje o fy'!B32,12,1)</f>
        <v/>
      </c>
      <c r="Y49" s="253"/>
      <c r="Z49" s="254" t="str">
        <f>MID('Udaje o fy'!B32,13,1)</f>
        <v/>
      </c>
      <c r="AA49" s="253"/>
      <c r="AB49" s="254" t="str">
        <f>MID('Udaje o fy'!B32,14,1)</f>
        <v/>
      </c>
      <c r="AC49" s="253"/>
      <c r="AD49" s="254" t="str">
        <f>MID('Udaje o fy'!B32,15,1)</f>
        <v/>
      </c>
      <c r="AE49" s="253"/>
      <c r="AF49" s="254" t="str">
        <f>MID('Udaje o fy'!B32,16,1)</f>
        <v/>
      </c>
      <c r="AG49" s="253"/>
      <c r="AH49" s="254" t="str">
        <f>MID('Udaje o fy'!B32,17,1)</f>
        <v/>
      </c>
      <c r="AI49" s="253"/>
      <c r="AJ49" s="254" t="str">
        <f>MID('Udaje o fy'!B32,18,1)</f>
        <v/>
      </c>
      <c r="AK49" s="253"/>
      <c r="AL49" s="254" t="str">
        <f>MID('Udaje o fy'!B32,19,1)</f>
        <v/>
      </c>
      <c r="AM49" s="253"/>
      <c r="AN49" s="254" t="str">
        <f>MID('Udaje o fy'!B32,20,1)</f>
        <v/>
      </c>
      <c r="AO49" s="253"/>
      <c r="AP49" s="254" t="str">
        <f>MID('Udaje o fy'!B32,21,1)</f>
        <v/>
      </c>
      <c r="AQ49" s="253"/>
      <c r="AR49" s="254" t="str">
        <f>MID('Udaje o fy'!B32,22,1)</f>
        <v/>
      </c>
      <c r="AS49" s="253"/>
      <c r="AT49" s="254" t="str">
        <f>MID('Udaje o fy'!B32,23,1)</f>
        <v/>
      </c>
      <c r="AU49" s="253"/>
      <c r="AV49" s="254" t="str">
        <f>MID('Udaje o fy'!B32,24,1)</f>
        <v/>
      </c>
      <c r="AW49" s="230"/>
      <c r="AX49" s="231"/>
      <c r="AY49" s="230"/>
      <c r="AZ49" s="254" t="str">
        <f>MID('Udaje o fy'!AE32,1,1)</f>
        <v/>
      </c>
      <c r="BA49" s="263"/>
      <c r="BB49" s="254" t="str">
        <f>MID('Udaje o fy'!AE32,2,1)</f>
        <v/>
      </c>
      <c r="BC49" s="263"/>
      <c r="BD49" s="254" t="str">
        <f>MID('Udaje o fy'!AE32,3,1)</f>
        <v/>
      </c>
      <c r="BE49" s="263"/>
      <c r="BF49" s="254" t="str">
        <f>MID('Udaje o fy'!AE32,4,1)</f>
        <v/>
      </c>
      <c r="BG49" s="263"/>
      <c r="BH49" s="254" t="str">
        <f>MID('Udaje o fy'!AE32,5,1)</f>
        <v/>
      </c>
      <c r="BI49" s="263"/>
      <c r="BJ49" s="254" t="str">
        <f>MID('Udaje o fy'!AE32,6,1)</f>
        <v/>
      </c>
      <c r="BK49" s="263"/>
      <c r="BL49" s="271" t="str">
        <f>MID('Udaje o fy'!AE32,7,1)</f>
        <v/>
      </c>
      <c r="BM49" s="7"/>
      <c r="BN49" s="217"/>
      <c r="BP49" s="217"/>
      <c r="BR49" s="217"/>
      <c r="BT49" s="217"/>
      <c r="BV49" s="217"/>
      <c r="BX49" s="217"/>
      <c r="BZ49" s="217"/>
      <c r="CB49" s="217"/>
      <c r="CD49" s="217"/>
      <c r="CF49" s="217"/>
      <c r="CH49" s="217"/>
      <c r="CJ49" s="217"/>
      <c r="CL49" s="217"/>
      <c r="CN49" s="217"/>
      <c r="CP49" s="217"/>
      <c r="CR49" s="217"/>
      <c r="CT49" s="217"/>
      <c r="CV49" s="217"/>
      <c r="CX49" s="217"/>
      <c r="CZ49" s="217"/>
      <c r="DB49" s="217"/>
      <c r="DD49" s="217"/>
      <c r="DF49" s="217"/>
      <c r="DH49" s="217"/>
      <c r="DJ49" s="217"/>
    </row>
    <row r="50" spans="1:114" ht="3" customHeight="1">
      <c r="A50" s="7"/>
      <c r="B50" s="235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4"/>
      <c r="BM50" s="7"/>
    </row>
    <row r="51" spans="1:114" ht="13.5" customHeight="1">
      <c r="A51" s="18"/>
      <c r="B51" s="270" t="s">
        <v>924</v>
      </c>
      <c r="C51" s="230"/>
      <c r="D51" s="231"/>
      <c r="E51" s="230"/>
      <c r="F51" s="231"/>
      <c r="G51" s="230"/>
      <c r="H51" s="231"/>
      <c r="I51" s="230"/>
      <c r="J51" s="231"/>
      <c r="K51" s="230"/>
      <c r="L51" s="231"/>
      <c r="M51" s="230"/>
      <c r="N51" s="232" t="s">
        <v>1561</v>
      </c>
      <c r="O51" s="230"/>
      <c r="P51" s="230"/>
      <c r="Q51" s="230"/>
      <c r="R51" s="231"/>
      <c r="S51" s="230"/>
      <c r="T51" s="231"/>
      <c r="U51" s="230"/>
      <c r="V51" s="231"/>
      <c r="W51" s="230"/>
      <c r="X51" s="231"/>
      <c r="Y51" s="230"/>
      <c r="Z51" s="231"/>
      <c r="AA51" s="230"/>
      <c r="AB51" s="231"/>
      <c r="AC51" s="230"/>
      <c r="AD51" s="231"/>
      <c r="AE51" s="230"/>
      <c r="AF51" s="231"/>
      <c r="AG51" s="230"/>
      <c r="AH51" s="231"/>
      <c r="AI51" s="230"/>
      <c r="AJ51" s="231"/>
      <c r="AK51" s="230"/>
      <c r="AL51" s="231"/>
      <c r="AM51" s="230"/>
      <c r="AN51" s="231"/>
      <c r="AO51" s="230"/>
      <c r="AP51" s="231"/>
      <c r="AQ51" s="230"/>
      <c r="AR51" s="231"/>
      <c r="AS51" s="230"/>
      <c r="AT51" s="231"/>
      <c r="AU51" s="230"/>
      <c r="AV51" s="231"/>
      <c r="AW51" s="230"/>
      <c r="AX51" s="231"/>
      <c r="AY51" s="230"/>
      <c r="AZ51" s="269"/>
      <c r="BA51" s="230"/>
      <c r="BB51" s="231"/>
      <c r="BC51" s="230"/>
      <c r="BD51" s="231"/>
      <c r="BE51" s="230"/>
      <c r="BF51" s="231"/>
      <c r="BG51" s="230"/>
      <c r="BH51" s="231"/>
      <c r="BI51" s="230"/>
      <c r="BJ51" s="231"/>
      <c r="BK51" s="230"/>
      <c r="BL51" s="229"/>
      <c r="BM51" s="7"/>
      <c r="BN51" s="217"/>
      <c r="BP51" s="217"/>
      <c r="BR51" s="217"/>
      <c r="BT51" s="217"/>
      <c r="BV51" s="217"/>
      <c r="BX51" s="217"/>
      <c r="BZ51" s="217"/>
      <c r="CB51" s="217"/>
      <c r="CD51" s="217"/>
      <c r="CF51" s="217"/>
      <c r="CH51" s="217"/>
      <c r="CJ51" s="217"/>
      <c r="CL51" s="217"/>
      <c r="CN51" s="217"/>
      <c r="CP51" s="217"/>
      <c r="CR51" s="217"/>
      <c r="CT51" s="217"/>
      <c r="CV51" s="217"/>
      <c r="CX51" s="217"/>
      <c r="CZ51" s="217"/>
      <c r="DB51" s="217"/>
      <c r="DD51" s="217"/>
      <c r="DF51" s="217"/>
      <c r="DH51" s="217"/>
      <c r="DJ51" s="217"/>
    </row>
    <row r="52" spans="1:114" ht="3" customHeight="1">
      <c r="A52" s="7"/>
      <c r="B52" s="268"/>
      <c r="C52" s="18"/>
      <c r="D52" s="18"/>
      <c r="E52" s="18"/>
      <c r="F52" s="18"/>
      <c r="G52" s="18"/>
      <c r="H52" s="18"/>
      <c r="I52" s="18"/>
      <c r="J52" s="18"/>
      <c r="K52" s="230"/>
      <c r="L52" s="230"/>
      <c r="M52" s="230"/>
      <c r="N52" s="18"/>
      <c r="O52" s="18"/>
      <c r="P52" s="236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2"/>
      <c r="BM52" s="7"/>
    </row>
    <row r="53" spans="1:114" ht="13.5" customHeight="1">
      <c r="A53" s="7"/>
      <c r="B53" s="272" t="str">
        <f>MID('Udaje o fy'!B34,1,1)</f>
        <v/>
      </c>
      <c r="C53" s="263"/>
      <c r="D53" s="254" t="str">
        <f>MID('Udaje o fy'!B34,2,1)</f>
        <v/>
      </c>
      <c r="E53" s="263"/>
      <c r="F53" s="254" t="str">
        <f>MID('Udaje o fy'!B34,3,1)</f>
        <v/>
      </c>
      <c r="G53" s="263"/>
      <c r="H53" s="254" t="str">
        <f>MID('Udaje o fy'!B34,4,1)</f>
        <v/>
      </c>
      <c r="I53" s="263"/>
      <c r="J53" s="254" t="str">
        <f>MID('Udaje o fy'!B34,5,1)</f>
        <v/>
      </c>
      <c r="K53" s="230"/>
      <c r="L53" s="231"/>
      <c r="M53" s="230"/>
      <c r="N53" s="254" t="str">
        <f>MID('Udaje o fy'!H34,1,1)</f>
        <v/>
      </c>
      <c r="O53" s="253"/>
      <c r="P53" s="252" t="str">
        <f>MID('Udaje o fy'!H34,2,1)</f>
        <v/>
      </c>
      <c r="Q53" s="253"/>
      <c r="R53" s="254" t="str">
        <f>MID('Udaje o fy'!H34,3,1)</f>
        <v/>
      </c>
      <c r="S53" s="253"/>
      <c r="T53" s="254" t="str">
        <f>MID('Udaje o fy'!H34,4,1)</f>
        <v/>
      </c>
      <c r="U53" s="253"/>
      <c r="V53" s="254" t="str">
        <f>MID('Udaje o fy'!H34,5,1)</f>
        <v/>
      </c>
      <c r="W53" s="253"/>
      <c r="X53" s="254" t="str">
        <f>MID('Udaje o fy'!H34,6,1)</f>
        <v/>
      </c>
      <c r="Y53" s="253"/>
      <c r="Z53" s="254" t="str">
        <f>MID('Udaje o fy'!H34,7,1)</f>
        <v/>
      </c>
      <c r="AA53" s="253"/>
      <c r="AB53" s="254" t="str">
        <f>MID('Udaje o fy'!H34,8,1)</f>
        <v/>
      </c>
      <c r="AC53" s="253"/>
      <c r="AD53" s="254" t="str">
        <f>MID('Udaje o fy'!H34,9,1)</f>
        <v/>
      </c>
      <c r="AE53" s="253"/>
      <c r="AF53" s="254" t="str">
        <f>MID('Udaje o fy'!H34,10,1)</f>
        <v/>
      </c>
      <c r="AG53" s="253"/>
      <c r="AH53" s="254" t="str">
        <f>MID('Udaje o fy'!H34,11,1)</f>
        <v/>
      </c>
      <c r="AI53" s="253"/>
      <c r="AJ53" s="254" t="str">
        <f>MID('Udaje o fy'!H34,12,1)</f>
        <v/>
      </c>
      <c r="AK53" s="253"/>
      <c r="AL53" s="254" t="str">
        <f>MID('Udaje o fy'!H34,13,1)</f>
        <v/>
      </c>
      <c r="AM53" s="253"/>
      <c r="AN53" s="254" t="str">
        <f>MID('Udaje o fy'!H34,14,1)</f>
        <v/>
      </c>
      <c r="AO53" s="253"/>
      <c r="AP53" s="254" t="str">
        <f>MID('Udaje o fy'!H34,15,1)</f>
        <v/>
      </c>
      <c r="AQ53" s="253"/>
      <c r="AR53" s="254" t="str">
        <f>MID('Udaje o fy'!H34,16,1)</f>
        <v/>
      </c>
      <c r="AS53" s="253"/>
      <c r="AT53" s="254" t="str">
        <f>MID('Udaje o fy'!H34,17,1)</f>
        <v/>
      </c>
      <c r="AU53" s="253"/>
      <c r="AV53" s="254" t="str">
        <f>MID('Udaje o fy'!H34,18,1)</f>
        <v/>
      </c>
      <c r="AW53" s="253"/>
      <c r="AX53" s="254" t="str">
        <f>MID('Udaje o fy'!H34,19,1)</f>
        <v/>
      </c>
      <c r="AY53" s="253"/>
      <c r="AZ53" s="254" t="str">
        <f>MID('Udaje o fy'!H34,20,1)</f>
        <v/>
      </c>
      <c r="BA53" s="253"/>
      <c r="BB53" s="254" t="str">
        <f>MID('Udaje o fy'!H34,21,1)</f>
        <v/>
      </c>
      <c r="BC53" s="253"/>
      <c r="BD53" s="254" t="str">
        <f>MID('Udaje o fy'!H34,22,1)</f>
        <v/>
      </c>
      <c r="BE53" s="253"/>
      <c r="BF53" s="254" t="str">
        <f>MID('Udaje o fy'!H34,23,1)</f>
        <v/>
      </c>
      <c r="BG53" s="253"/>
      <c r="BH53" s="254" t="str">
        <f>MID('Udaje o fy'!H34,24,1)</f>
        <v/>
      </c>
      <c r="BI53" s="253"/>
      <c r="BJ53" s="254" t="str">
        <f>MID('Udaje o fy'!H34,25,1)</f>
        <v/>
      </c>
      <c r="BK53" s="253"/>
      <c r="BL53" s="271" t="str">
        <f>MID('Udaje o fy'!H34,26,1)</f>
        <v/>
      </c>
      <c r="BM53" s="7"/>
      <c r="BN53" s="217"/>
      <c r="BP53" s="217"/>
      <c r="BR53" s="217"/>
      <c r="BT53" s="217"/>
      <c r="BV53" s="217"/>
      <c r="BX53" s="217"/>
      <c r="BZ53" s="217"/>
      <c r="CB53" s="217"/>
      <c r="CD53" s="217"/>
      <c r="CF53" s="217"/>
      <c r="CH53" s="217"/>
      <c r="CJ53" s="217"/>
      <c r="CL53" s="217"/>
      <c r="CN53" s="217"/>
      <c r="CP53" s="217"/>
      <c r="CR53" s="217"/>
      <c r="CT53" s="217"/>
      <c r="CV53" s="217"/>
      <c r="CX53" s="217"/>
      <c r="CZ53" s="217"/>
      <c r="DB53" s="217"/>
      <c r="DD53" s="217"/>
      <c r="DF53" s="217"/>
      <c r="DH53" s="217"/>
      <c r="DJ53" s="217"/>
    </row>
    <row r="54" spans="1:114" ht="3" customHeight="1">
      <c r="A54" s="7"/>
      <c r="B54" s="235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1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4"/>
      <c r="BM54" s="7"/>
    </row>
    <row r="55" spans="1:114" ht="13.5" customHeight="1">
      <c r="A55" s="18"/>
      <c r="B55" s="270" t="s">
        <v>927</v>
      </c>
      <c r="C55" s="230"/>
      <c r="D55" s="231"/>
      <c r="E55" s="230"/>
      <c r="F55" s="231"/>
      <c r="G55" s="230"/>
      <c r="H55" s="231"/>
      <c r="I55" s="230"/>
      <c r="J55" s="231"/>
      <c r="K55" s="230"/>
      <c r="L55" s="231"/>
      <c r="M55" s="230"/>
      <c r="N55" s="232"/>
      <c r="O55" s="230"/>
      <c r="P55" s="230"/>
      <c r="Q55" s="230"/>
      <c r="R55" s="231"/>
      <c r="S55" s="230"/>
      <c r="T55" s="231"/>
      <c r="U55" s="230"/>
      <c r="V55" s="231"/>
      <c r="W55" s="230"/>
      <c r="X55" s="231"/>
      <c r="Y55" s="230"/>
      <c r="Z55" s="231"/>
      <c r="AA55" s="230"/>
      <c r="AB55" s="231"/>
      <c r="AC55" s="230"/>
      <c r="AD55" s="231"/>
      <c r="AE55" s="230"/>
      <c r="AF55" s="231"/>
      <c r="AG55" s="230"/>
      <c r="AH55" s="231"/>
      <c r="AI55" s="230"/>
      <c r="AJ55" s="231"/>
      <c r="AK55" s="230"/>
      <c r="AL55" s="231"/>
      <c r="AM55" s="230"/>
      <c r="AN55" s="231"/>
      <c r="AO55" s="230"/>
      <c r="AP55" s="231"/>
      <c r="AQ55" s="230"/>
      <c r="AR55" s="231"/>
      <c r="AS55" s="230"/>
      <c r="AT55" s="231"/>
      <c r="AU55" s="230"/>
      <c r="AV55" s="231"/>
      <c r="AW55" s="230"/>
      <c r="AX55" s="231"/>
      <c r="AY55" s="230"/>
      <c r="AZ55" s="269"/>
      <c r="BA55" s="230"/>
      <c r="BB55" s="231"/>
      <c r="BC55" s="230"/>
      <c r="BD55" s="231"/>
      <c r="BE55" s="230"/>
      <c r="BF55" s="231"/>
      <c r="BG55" s="230"/>
      <c r="BH55" s="231"/>
      <c r="BI55" s="230"/>
      <c r="BJ55" s="231"/>
      <c r="BK55" s="230"/>
      <c r="BL55" s="229"/>
      <c r="BM55" s="7"/>
      <c r="BN55" s="217"/>
      <c r="BP55" s="217"/>
      <c r="BR55" s="217"/>
      <c r="BT55" s="217"/>
      <c r="BV55" s="217"/>
      <c r="BX55" s="217"/>
      <c r="BZ55" s="217"/>
      <c r="CB55" s="217"/>
      <c r="CD55" s="217"/>
      <c r="CF55" s="217"/>
      <c r="CH55" s="217"/>
      <c r="CJ55" s="217"/>
      <c r="CL55" s="217"/>
      <c r="CN55" s="217"/>
      <c r="CP55" s="217"/>
      <c r="CR55" s="217"/>
      <c r="CT55" s="217"/>
      <c r="CV55" s="217"/>
      <c r="CX55" s="217"/>
      <c r="CZ55" s="217"/>
      <c r="DB55" s="217"/>
      <c r="DD55" s="217"/>
      <c r="DF55" s="217"/>
      <c r="DH55" s="217"/>
      <c r="DJ55" s="217"/>
    </row>
    <row r="56" spans="1:114" ht="3" customHeight="1">
      <c r="A56" s="7"/>
      <c r="B56" s="268"/>
      <c r="C56" s="18"/>
      <c r="D56" s="18"/>
      <c r="E56" s="18"/>
      <c r="F56" s="18"/>
      <c r="G56" s="18"/>
      <c r="H56" s="18"/>
      <c r="I56" s="230"/>
      <c r="J56" s="230"/>
      <c r="K56" s="230"/>
      <c r="L56" s="18"/>
      <c r="M56" s="18"/>
      <c r="N56" s="18"/>
      <c r="O56" s="18"/>
      <c r="P56" s="236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0"/>
      <c r="AB56" s="230"/>
      <c r="AC56" s="230"/>
      <c r="AD56" s="267"/>
      <c r="AE56" s="230"/>
      <c r="AF56" s="267"/>
      <c r="AG56" s="230"/>
      <c r="AH56" s="267"/>
      <c r="AI56" s="230"/>
      <c r="AJ56" s="267"/>
      <c r="AK56" s="230"/>
      <c r="AL56" s="230"/>
      <c r="AM56" s="230"/>
      <c r="AN56" s="267"/>
      <c r="AO56" s="230"/>
      <c r="AP56" s="267"/>
      <c r="AQ56" s="230"/>
      <c r="AR56" s="267"/>
      <c r="AS56" s="230"/>
      <c r="AT56" s="267"/>
      <c r="AU56" s="230"/>
      <c r="AV56" s="267"/>
      <c r="AW56" s="230"/>
      <c r="AX56" s="267"/>
      <c r="AY56" s="230"/>
      <c r="AZ56" s="267"/>
      <c r="BA56" s="230"/>
      <c r="BB56" s="267"/>
      <c r="BC56" s="230"/>
      <c r="BD56" s="230"/>
      <c r="BE56" s="230"/>
      <c r="BF56" s="230"/>
      <c r="BG56" s="230"/>
      <c r="BH56" s="230"/>
      <c r="BI56" s="230"/>
      <c r="BJ56" s="230"/>
      <c r="BK56" s="230"/>
      <c r="BL56" s="234"/>
      <c r="BM56" s="7"/>
    </row>
    <row r="57" spans="1:114" ht="13.5" customHeight="1">
      <c r="A57" s="7"/>
      <c r="B57" s="266">
        <v>0</v>
      </c>
      <c r="C57" s="230"/>
      <c r="D57" s="254" t="str">
        <f>MID('Udaje o fy'!B36,2,1)</f>
        <v/>
      </c>
      <c r="E57" s="263"/>
      <c r="F57" s="254" t="str">
        <f>MID('Udaje o fy'!B36,3,1)</f>
        <v/>
      </c>
      <c r="G57" s="263"/>
      <c r="H57" s="254" t="str">
        <f>MID('Udaje o fy'!B36,4,1)</f>
        <v/>
      </c>
      <c r="I57" s="230"/>
      <c r="J57" s="265" t="s">
        <v>1560</v>
      </c>
      <c r="K57" s="230"/>
      <c r="L57" s="254" t="str">
        <f>MID('Udaje o fy'!J36,1,1)</f>
        <v/>
      </c>
      <c r="M57" s="253"/>
      <c r="N57" s="254" t="str">
        <f>MID('Udaje o fy'!J36,2,1)</f>
        <v/>
      </c>
      <c r="O57" s="253"/>
      <c r="P57" s="252" t="str">
        <f>MID('Udaje o fy'!J36,3,1)</f>
        <v/>
      </c>
      <c r="Q57" s="253"/>
      <c r="R57" s="254" t="str">
        <f>MID('Udaje o fy'!J36,4,1)</f>
        <v/>
      </c>
      <c r="S57" s="253"/>
      <c r="T57" s="254" t="str">
        <f>MID('Udaje o fy'!J36,5,1)</f>
        <v/>
      </c>
      <c r="U57" s="253"/>
      <c r="V57" s="254" t="str">
        <f>MID('Udaje o fy'!J36,6,1)</f>
        <v/>
      </c>
      <c r="W57" s="253"/>
      <c r="X57" s="254" t="str">
        <f>MID('Udaje o fy'!J36,7,1)</f>
        <v/>
      </c>
      <c r="Y57" s="253"/>
      <c r="Z57" s="254" t="str">
        <f>MID('Udaje o fy'!J36,8,1)</f>
        <v/>
      </c>
      <c r="AA57" s="230"/>
      <c r="AB57" s="265" t="s">
        <v>1560</v>
      </c>
      <c r="AC57" s="230"/>
      <c r="AD57" s="264">
        <v>0</v>
      </c>
      <c r="AE57" s="230"/>
      <c r="AF57" s="254" t="str">
        <f>MID('Udaje o fy'!U36,2,1)</f>
        <v/>
      </c>
      <c r="AG57" s="263"/>
      <c r="AH57" s="254" t="str">
        <f>MID('Udaje o fy'!U36,3,1)</f>
        <v/>
      </c>
      <c r="AI57" s="263"/>
      <c r="AJ57" s="254" t="str">
        <f>MID('Udaje o fy'!U36,4,1)</f>
        <v/>
      </c>
      <c r="AK57" s="230"/>
      <c r="AL57" s="231"/>
      <c r="AM57" s="230"/>
      <c r="AN57" s="254" t="str">
        <f>MID('Udaje o fy'!AA36,1,1)</f>
        <v/>
      </c>
      <c r="AO57" s="263"/>
      <c r="AP57" s="254" t="str">
        <f>MID('Udaje o fy'!AA36,2,1)</f>
        <v/>
      </c>
      <c r="AQ57" s="263"/>
      <c r="AR57" s="254" t="str">
        <f>MID('Udaje o fy'!AA36,3,1)</f>
        <v/>
      </c>
      <c r="AS57" s="263"/>
      <c r="AT57" s="254" t="str">
        <f>MID('Udaje o fy'!AA36,4,1)</f>
        <v/>
      </c>
      <c r="AU57" s="263"/>
      <c r="AV57" s="254" t="str">
        <f>MID('Udaje o fy'!AA36,5,1)</f>
        <v/>
      </c>
      <c r="AW57" s="263"/>
      <c r="AX57" s="254" t="str">
        <f>MID('Udaje o fy'!AA36,6,1)</f>
        <v/>
      </c>
      <c r="AY57" s="263"/>
      <c r="AZ57" s="254" t="str">
        <f>MID('Udaje o fy'!AA36,7,1)</f>
        <v/>
      </c>
      <c r="BA57" s="263"/>
      <c r="BB57" s="254" t="str">
        <f>MID('Udaje o fy'!AA36,8,1)</f>
        <v/>
      </c>
      <c r="BC57" s="230"/>
      <c r="BD57" s="231"/>
      <c r="BE57" s="230"/>
      <c r="BF57" s="231"/>
      <c r="BG57" s="230"/>
      <c r="BH57" s="231"/>
      <c r="BI57" s="230"/>
      <c r="BJ57" s="231"/>
      <c r="BK57" s="230"/>
      <c r="BL57" s="229"/>
      <c r="BM57" s="7"/>
      <c r="BN57" s="217"/>
      <c r="BP57" s="217"/>
      <c r="BR57" s="217"/>
      <c r="BT57" s="217"/>
      <c r="BV57" s="217"/>
      <c r="BX57" s="217"/>
      <c r="BZ57" s="217"/>
      <c r="CB57" s="217"/>
      <c r="CD57" s="217"/>
      <c r="CF57" s="217"/>
      <c r="CH57" s="217"/>
      <c r="CJ57" s="217"/>
      <c r="CL57" s="217"/>
      <c r="CN57" s="217"/>
      <c r="CP57" s="217"/>
      <c r="CR57" s="217"/>
      <c r="CT57" s="217"/>
      <c r="CV57" s="217"/>
      <c r="CX57" s="217"/>
      <c r="CZ57" s="217"/>
      <c r="DB57" s="217"/>
      <c r="DD57" s="217"/>
      <c r="DF57" s="217"/>
      <c r="DH57" s="217"/>
      <c r="DJ57" s="217"/>
    </row>
    <row r="58" spans="1:114" ht="3" customHeight="1">
      <c r="A58" s="7"/>
      <c r="B58" s="235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1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4"/>
      <c r="BM58" s="7"/>
    </row>
    <row r="59" spans="1:114" ht="13.5" customHeight="1" thickBot="1">
      <c r="A59" s="18"/>
      <c r="B59" s="262" t="s">
        <v>1559</v>
      </c>
      <c r="C59" s="226"/>
      <c r="D59" s="227"/>
      <c r="E59" s="226"/>
      <c r="F59" s="227"/>
      <c r="G59" s="226"/>
      <c r="H59" s="227"/>
      <c r="I59" s="226"/>
      <c r="J59" s="227"/>
      <c r="K59" s="226"/>
      <c r="L59" s="227"/>
      <c r="M59" s="226"/>
      <c r="N59" s="261"/>
      <c r="O59" s="226"/>
      <c r="P59" s="226"/>
      <c r="Q59" s="226"/>
      <c r="R59" s="227"/>
      <c r="S59" s="226"/>
      <c r="T59" s="227"/>
      <c r="U59" s="226"/>
      <c r="V59" s="227"/>
      <c r="W59" s="226"/>
      <c r="X59" s="227"/>
      <c r="Y59" s="226"/>
      <c r="Z59" s="227"/>
      <c r="AA59" s="226"/>
      <c r="AB59" s="227"/>
      <c r="AC59" s="226"/>
      <c r="AD59" s="227"/>
      <c r="AE59" s="226"/>
      <c r="AF59" s="227"/>
      <c r="AG59" s="226"/>
      <c r="AH59" s="227"/>
      <c r="AI59" s="226"/>
      <c r="AJ59" s="227"/>
      <c r="AK59" s="226"/>
      <c r="AL59" s="227"/>
      <c r="AM59" s="226"/>
      <c r="AN59" s="227"/>
      <c r="AO59" s="226"/>
      <c r="AP59" s="227"/>
      <c r="AQ59" s="226"/>
      <c r="AR59" s="227"/>
      <c r="AS59" s="226"/>
      <c r="AT59" s="227"/>
      <c r="AU59" s="226"/>
      <c r="AV59" s="227"/>
      <c r="AW59" s="226"/>
      <c r="AX59" s="227"/>
      <c r="AY59" s="226"/>
      <c r="AZ59" s="260"/>
      <c r="BA59" s="226"/>
      <c r="BB59" s="227"/>
      <c r="BC59" s="226"/>
      <c r="BD59" s="227"/>
      <c r="BE59" s="226"/>
      <c r="BF59" s="227"/>
      <c r="BG59" s="226"/>
      <c r="BH59" s="227"/>
      <c r="BI59" s="226"/>
      <c r="BJ59" s="227"/>
      <c r="BK59" s="226"/>
      <c r="BL59" s="259"/>
      <c r="BM59" s="7"/>
      <c r="BN59" s="217"/>
      <c r="BP59" s="217"/>
      <c r="BR59" s="217"/>
      <c r="BT59" s="217"/>
      <c r="BV59" s="217"/>
      <c r="BX59" s="217"/>
      <c r="BZ59" s="217"/>
      <c r="CB59" s="217"/>
      <c r="CD59" s="217"/>
      <c r="CF59" s="217"/>
      <c r="CH59" s="217"/>
      <c r="CJ59" s="217"/>
      <c r="CL59" s="217"/>
      <c r="CN59" s="217"/>
      <c r="CP59" s="217"/>
      <c r="CR59" s="217"/>
      <c r="CT59" s="217"/>
      <c r="CV59" s="217"/>
      <c r="CX59" s="217"/>
      <c r="CZ59" s="217"/>
      <c r="DB59" s="217"/>
      <c r="DD59" s="217"/>
      <c r="DF59" s="217"/>
      <c r="DH59" s="217"/>
      <c r="DJ59" s="217"/>
    </row>
    <row r="60" spans="1:114" ht="5.25" customHeight="1" thickBo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58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>
      <c r="A61" s="242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0"/>
      <c r="Q61" s="257"/>
      <c r="R61" s="970" t="s">
        <v>1558</v>
      </c>
      <c r="S61" s="971"/>
      <c r="T61" s="971"/>
      <c r="U61" s="971"/>
      <c r="V61" s="971"/>
      <c r="W61" s="971"/>
      <c r="X61" s="971"/>
      <c r="Y61" s="971"/>
      <c r="Z61" s="971"/>
      <c r="AA61" s="971"/>
      <c r="AB61" s="971"/>
      <c r="AC61" s="971"/>
      <c r="AD61" s="972"/>
      <c r="AE61" s="970" t="s">
        <v>1557</v>
      </c>
      <c r="AF61" s="971"/>
      <c r="AG61" s="971"/>
      <c r="AH61" s="971"/>
      <c r="AI61" s="971"/>
      <c r="AJ61" s="971"/>
      <c r="AK61" s="971"/>
      <c r="AL61" s="971"/>
      <c r="AM61" s="971"/>
      <c r="AN61" s="971"/>
      <c r="AO61" s="971"/>
      <c r="AP61" s="971"/>
      <c r="AQ61" s="971"/>
      <c r="AR61" s="972"/>
      <c r="AS61" s="970" t="s">
        <v>1556</v>
      </c>
      <c r="AT61" s="971"/>
      <c r="AU61" s="971"/>
      <c r="AV61" s="971"/>
      <c r="AW61" s="971"/>
      <c r="AX61" s="971"/>
      <c r="AY61" s="971"/>
      <c r="AZ61" s="971"/>
      <c r="BA61" s="971"/>
      <c r="BB61" s="971"/>
      <c r="BC61" s="971"/>
      <c r="BD61" s="971"/>
      <c r="BE61" s="971"/>
      <c r="BF61" s="971"/>
      <c r="BG61" s="971"/>
      <c r="BH61" s="971"/>
      <c r="BI61" s="971"/>
      <c r="BJ61" s="971"/>
      <c r="BK61" s="971"/>
      <c r="BL61" s="972"/>
      <c r="BM61" s="7"/>
    </row>
    <row r="62" spans="1:114" ht="13.5" customHeight="1">
      <c r="A62" s="242"/>
      <c r="B62" s="232" t="s">
        <v>1555</v>
      </c>
      <c r="C62" s="230"/>
      <c r="D62" s="231"/>
      <c r="E62" s="230"/>
      <c r="F62" s="231"/>
      <c r="G62" s="230"/>
      <c r="H62" s="231"/>
      <c r="I62" s="230"/>
      <c r="J62" s="231"/>
      <c r="K62" s="230"/>
      <c r="L62" s="231"/>
      <c r="M62" s="230"/>
      <c r="N62" s="232"/>
      <c r="O62" s="230"/>
      <c r="P62" s="230"/>
      <c r="Q62" s="234"/>
      <c r="R62" s="973"/>
      <c r="S62" s="974"/>
      <c r="T62" s="974"/>
      <c r="U62" s="974"/>
      <c r="V62" s="974"/>
      <c r="W62" s="974"/>
      <c r="X62" s="974"/>
      <c r="Y62" s="974"/>
      <c r="Z62" s="974"/>
      <c r="AA62" s="974"/>
      <c r="AB62" s="974"/>
      <c r="AC62" s="974"/>
      <c r="AD62" s="975"/>
      <c r="AE62" s="973"/>
      <c r="AF62" s="974"/>
      <c r="AG62" s="974"/>
      <c r="AH62" s="974"/>
      <c r="AI62" s="974"/>
      <c r="AJ62" s="974"/>
      <c r="AK62" s="974"/>
      <c r="AL62" s="974"/>
      <c r="AM62" s="974"/>
      <c r="AN62" s="974"/>
      <c r="AO62" s="974"/>
      <c r="AP62" s="974"/>
      <c r="AQ62" s="974"/>
      <c r="AR62" s="975"/>
      <c r="AS62" s="973"/>
      <c r="AT62" s="974"/>
      <c r="AU62" s="974"/>
      <c r="AV62" s="974"/>
      <c r="AW62" s="974"/>
      <c r="AX62" s="974"/>
      <c r="AY62" s="974"/>
      <c r="AZ62" s="974"/>
      <c r="BA62" s="974"/>
      <c r="BB62" s="974"/>
      <c r="BC62" s="974"/>
      <c r="BD62" s="974"/>
      <c r="BE62" s="974"/>
      <c r="BF62" s="974"/>
      <c r="BG62" s="974"/>
      <c r="BH62" s="974"/>
      <c r="BI62" s="974"/>
      <c r="BJ62" s="974"/>
      <c r="BK62" s="974"/>
      <c r="BL62" s="975"/>
      <c r="BM62" s="7"/>
      <c r="BN62" s="217"/>
      <c r="BP62" s="217"/>
      <c r="BR62" s="217"/>
      <c r="BT62" s="217"/>
      <c r="BV62" s="217"/>
      <c r="BX62" s="217"/>
      <c r="BZ62" s="217"/>
      <c r="CB62" s="217"/>
      <c r="CD62" s="217"/>
      <c r="CF62" s="217"/>
      <c r="CH62" s="217"/>
      <c r="CJ62" s="217"/>
      <c r="CL62" s="217"/>
      <c r="CN62" s="217"/>
      <c r="CP62" s="217"/>
      <c r="CR62" s="217"/>
      <c r="CT62" s="217"/>
      <c r="CV62" s="217"/>
      <c r="CX62" s="217"/>
      <c r="CZ62" s="217"/>
      <c r="DB62" s="217"/>
      <c r="DD62" s="217"/>
      <c r="DF62" s="217"/>
      <c r="DH62" s="217"/>
      <c r="DJ62" s="217"/>
    </row>
    <row r="63" spans="1:114" ht="3" customHeight="1">
      <c r="A63" s="242"/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1"/>
      <c r="Q63" s="234"/>
      <c r="R63" s="973"/>
      <c r="S63" s="974"/>
      <c r="T63" s="974"/>
      <c r="U63" s="974"/>
      <c r="V63" s="974"/>
      <c r="W63" s="974"/>
      <c r="X63" s="974"/>
      <c r="Y63" s="974"/>
      <c r="Z63" s="974"/>
      <c r="AA63" s="974"/>
      <c r="AB63" s="974"/>
      <c r="AC63" s="974"/>
      <c r="AD63" s="975"/>
      <c r="AE63" s="973"/>
      <c r="AF63" s="974"/>
      <c r="AG63" s="974"/>
      <c r="AH63" s="974"/>
      <c r="AI63" s="974"/>
      <c r="AJ63" s="974"/>
      <c r="AK63" s="974"/>
      <c r="AL63" s="974"/>
      <c r="AM63" s="974"/>
      <c r="AN63" s="974"/>
      <c r="AO63" s="974"/>
      <c r="AP63" s="974"/>
      <c r="AQ63" s="974"/>
      <c r="AR63" s="975"/>
      <c r="AS63" s="973"/>
      <c r="AT63" s="974"/>
      <c r="AU63" s="974"/>
      <c r="AV63" s="974"/>
      <c r="AW63" s="974"/>
      <c r="AX63" s="974"/>
      <c r="AY63" s="974"/>
      <c r="AZ63" s="974"/>
      <c r="BA63" s="974"/>
      <c r="BB63" s="974"/>
      <c r="BC63" s="974"/>
      <c r="BD63" s="974"/>
      <c r="BE63" s="974"/>
      <c r="BF63" s="974"/>
      <c r="BG63" s="974"/>
      <c r="BH63" s="974"/>
      <c r="BI63" s="974"/>
      <c r="BJ63" s="974"/>
      <c r="BK63" s="974"/>
      <c r="BL63" s="975"/>
      <c r="BM63" s="7"/>
    </row>
    <row r="64" spans="1:114" ht="3" customHeight="1">
      <c r="A64" s="242"/>
      <c r="B64" s="18"/>
      <c r="C64" s="18"/>
      <c r="D64" s="18"/>
      <c r="E64" s="230"/>
      <c r="F64" s="18"/>
      <c r="G64" s="18"/>
      <c r="H64" s="18"/>
      <c r="I64" s="230"/>
      <c r="J64" s="18"/>
      <c r="K64" s="18"/>
      <c r="L64" s="18"/>
      <c r="M64" s="18"/>
      <c r="N64" s="18"/>
      <c r="O64" s="18"/>
      <c r="P64" s="18"/>
      <c r="Q64" s="234"/>
      <c r="R64" s="973"/>
      <c r="S64" s="974"/>
      <c r="T64" s="974"/>
      <c r="U64" s="974"/>
      <c r="V64" s="974"/>
      <c r="W64" s="974"/>
      <c r="X64" s="974"/>
      <c r="Y64" s="974"/>
      <c r="Z64" s="974"/>
      <c r="AA64" s="974"/>
      <c r="AB64" s="974"/>
      <c r="AC64" s="974"/>
      <c r="AD64" s="975"/>
      <c r="AE64" s="973"/>
      <c r="AF64" s="974"/>
      <c r="AG64" s="974"/>
      <c r="AH64" s="974"/>
      <c r="AI64" s="974"/>
      <c r="AJ64" s="974"/>
      <c r="AK64" s="974"/>
      <c r="AL64" s="974"/>
      <c r="AM64" s="974"/>
      <c r="AN64" s="974"/>
      <c r="AO64" s="974"/>
      <c r="AP64" s="974"/>
      <c r="AQ64" s="974"/>
      <c r="AR64" s="975"/>
      <c r="AS64" s="973"/>
      <c r="AT64" s="974"/>
      <c r="AU64" s="974"/>
      <c r="AV64" s="974"/>
      <c r="AW64" s="974"/>
      <c r="AX64" s="974"/>
      <c r="AY64" s="974"/>
      <c r="AZ64" s="974"/>
      <c r="BA64" s="974"/>
      <c r="BB64" s="974"/>
      <c r="BC64" s="974"/>
      <c r="BD64" s="974"/>
      <c r="BE64" s="974"/>
      <c r="BF64" s="974"/>
      <c r="BG64" s="974"/>
      <c r="BH64" s="974"/>
      <c r="BI64" s="974"/>
      <c r="BJ64" s="974"/>
      <c r="BK64" s="974"/>
      <c r="BL64" s="975"/>
      <c r="BM64" s="7"/>
    </row>
    <row r="65" spans="1:114" ht="13.5" customHeight="1">
      <c r="A65" s="242"/>
      <c r="B65" s="254" t="str">
        <f>MID('Udaje o fy'!B42,1,1)</f>
        <v/>
      </c>
      <c r="C65" s="253"/>
      <c r="D65" s="254" t="str">
        <f>MID('Udaje o fy'!B42,2,1)</f>
        <v/>
      </c>
      <c r="E65" s="256" t="s">
        <v>932</v>
      </c>
      <c r="F65" s="254" t="str">
        <f>MID('Udaje o fy'!E42,1,1)</f>
        <v/>
      </c>
      <c r="G65" s="253"/>
      <c r="H65" s="254" t="str">
        <f>MID('Udaje o fy'!E42,2,1)</f>
        <v/>
      </c>
      <c r="I65" s="255" t="s">
        <v>932</v>
      </c>
      <c r="J65" s="254" t="str">
        <f>MID('Udaje o fy'!H42,1,1)</f>
        <v/>
      </c>
      <c r="K65" s="253"/>
      <c r="L65" s="254" t="str">
        <f>MID('Udaje o fy'!H42,2,1)</f>
        <v/>
      </c>
      <c r="M65" s="253"/>
      <c r="N65" s="254" t="str">
        <f>MID('Udaje o fy'!H42,3,1)</f>
        <v/>
      </c>
      <c r="O65" s="253"/>
      <c r="P65" s="252" t="str">
        <f>MID('Udaje o fy'!H42,4,1)</f>
        <v/>
      </c>
      <c r="Q65" s="234"/>
      <c r="R65" s="973"/>
      <c r="S65" s="974"/>
      <c r="T65" s="974"/>
      <c r="U65" s="974"/>
      <c r="V65" s="974"/>
      <c r="W65" s="974"/>
      <c r="X65" s="974"/>
      <c r="Y65" s="974"/>
      <c r="Z65" s="974"/>
      <c r="AA65" s="974"/>
      <c r="AB65" s="974"/>
      <c r="AC65" s="974"/>
      <c r="AD65" s="975"/>
      <c r="AE65" s="973"/>
      <c r="AF65" s="974"/>
      <c r="AG65" s="974"/>
      <c r="AH65" s="974"/>
      <c r="AI65" s="974"/>
      <c r="AJ65" s="974"/>
      <c r="AK65" s="974"/>
      <c r="AL65" s="974"/>
      <c r="AM65" s="974"/>
      <c r="AN65" s="974"/>
      <c r="AO65" s="974"/>
      <c r="AP65" s="974"/>
      <c r="AQ65" s="974"/>
      <c r="AR65" s="975"/>
      <c r="AS65" s="973"/>
      <c r="AT65" s="974"/>
      <c r="AU65" s="974"/>
      <c r="AV65" s="974"/>
      <c r="AW65" s="974"/>
      <c r="AX65" s="974"/>
      <c r="AY65" s="974"/>
      <c r="AZ65" s="974"/>
      <c r="BA65" s="974"/>
      <c r="BB65" s="974"/>
      <c r="BC65" s="974"/>
      <c r="BD65" s="974"/>
      <c r="BE65" s="974"/>
      <c r="BF65" s="974"/>
      <c r="BG65" s="974"/>
      <c r="BH65" s="974"/>
      <c r="BI65" s="974"/>
      <c r="BJ65" s="974"/>
      <c r="BK65" s="974"/>
      <c r="BL65" s="975"/>
      <c r="BM65" s="7"/>
      <c r="BN65" s="217"/>
      <c r="BP65" s="217"/>
      <c r="BR65" s="217"/>
      <c r="BT65" s="217"/>
      <c r="BV65" s="217"/>
      <c r="BX65" s="217"/>
      <c r="BZ65" s="217"/>
      <c r="CB65" s="217"/>
      <c r="CD65" s="217"/>
      <c r="CF65" s="217"/>
      <c r="CH65" s="217"/>
      <c r="CJ65" s="217"/>
      <c r="CL65" s="217"/>
      <c r="CN65" s="217"/>
      <c r="CP65" s="217"/>
      <c r="CR65" s="217"/>
      <c r="CT65" s="217"/>
      <c r="CV65" s="217"/>
      <c r="CX65" s="217"/>
      <c r="CZ65" s="217"/>
      <c r="DB65" s="217"/>
      <c r="DD65" s="217"/>
      <c r="DF65" s="217"/>
      <c r="DH65" s="217"/>
      <c r="DJ65" s="217"/>
    </row>
    <row r="66" spans="1:114" ht="3" customHeight="1">
      <c r="A66" s="242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4"/>
      <c r="R66" s="973"/>
      <c r="S66" s="974"/>
      <c r="T66" s="974"/>
      <c r="U66" s="974"/>
      <c r="V66" s="974"/>
      <c r="W66" s="974"/>
      <c r="X66" s="974"/>
      <c r="Y66" s="974"/>
      <c r="Z66" s="974"/>
      <c r="AA66" s="974"/>
      <c r="AB66" s="974"/>
      <c r="AC66" s="974"/>
      <c r="AD66" s="975"/>
      <c r="AE66" s="973"/>
      <c r="AF66" s="974"/>
      <c r="AG66" s="974"/>
      <c r="AH66" s="974"/>
      <c r="AI66" s="974"/>
      <c r="AJ66" s="974"/>
      <c r="AK66" s="974"/>
      <c r="AL66" s="974"/>
      <c r="AM66" s="974"/>
      <c r="AN66" s="974"/>
      <c r="AO66" s="974"/>
      <c r="AP66" s="974"/>
      <c r="AQ66" s="974"/>
      <c r="AR66" s="975"/>
      <c r="AS66" s="973"/>
      <c r="AT66" s="974"/>
      <c r="AU66" s="974"/>
      <c r="AV66" s="974"/>
      <c r="AW66" s="974"/>
      <c r="AX66" s="974"/>
      <c r="AY66" s="974"/>
      <c r="AZ66" s="974"/>
      <c r="BA66" s="974"/>
      <c r="BB66" s="974"/>
      <c r="BC66" s="974"/>
      <c r="BD66" s="974"/>
      <c r="BE66" s="974"/>
      <c r="BF66" s="974"/>
      <c r="BG66" s="974"/>
      <c r="BH66" s="974"/>
      <c r="BI66" s="974"/>
      <c r="BJ66" s="974"/>
      <c r="BK66" s="974"/>
      <c r="BL66" s="975"/>
      <c r="BM66" s="7"/>
    </row>
    <row r="67" spans="1:114" ht="1.5" customHeight="1">
      <c r="A67" s="242"/>
      <c r="B67" s="232"/>
      <c r="C67" s="230"/>
      <c r="D67" s="231"/>
      <c r="E67" s="230"/>
      <c r="F67" s="231"/>
      <c r="G67" s="230"/>
      <c r="H67" s="231"/>
      <c r="I67" s="230"/>
      <c r="J67" s="231"/>
      <c r="K67" s="230"/>
      <c r="L67" s="231"/>
      <c r="M67" s="230"/>
      <c r="N67" s="232"/>
      <c r="O67" s="230"/>
      <c r="P67" s="230"/>
      <c r="Q67" s="234"/>
      <c r="R67" s="973"/>
      <c r="S67" s="974"/>
      <c r="T67" s="974"/>
      <c r="U67" s="974"/>
      <c r="V67" s="974"/>
      <c r="W67" s="974"/>
      <c r="X67" s="974"/>
      <c r="Y67" s="974"/>
      <c r="Z67" s="974"/>
      <c r="AA67" s="974"/>
      <c r="AB67" s="974"/>
      <c r="AC67" s="974"/>
      <c r="AD67" s="975"/>
      <c r="AE67" s="973"/>
      <c r="AF67" s="974"/>
      <c r="AG67" s="974"/>
      <c r="AH67" s="974"/>
      <c r="AI67" s="974"/>
      <c r="AJ67" s="974"/>
      <c r="AK67" s="974"/>
      <c r="AL67" s="974"/>
      <c r="AM67" s="974"/>
      <c r="AN67" s="974"/>
      <c r="AO67" s="974"/>
      <c r="AP67" s="974"/>
      <c r="AQ67" s="974"/>
      <c r="AR67" s="975"/>
      <c r="AS67" s="973"/>
      <c r="AT67" s="974"/>
      <c r="AU67" s="974"/>
      <c r="AV67" s="974"/>
      <c r="AW67" s="974"/>
      <c r="AX67" s="974"/>
      <c r="AY67" s="974"/>
      <c r="AZ67" s="974"/>
      <c r="BA67" s="974"/>
      <c r="BB67" s="974"/>
      <c r="BC67" s="974"/>
      <c r="BD67" s="974"/>
      <c r="BE67" s="974"/>
      <c r="BF67" s="974"/>
      <c r="BG67" s="974"/>
      <c r="BH67" s="974"/>
      <c r="BI67" s="974"/>
      <c r="BJ67" s="974"/>
      <c r="BK67" s="974"/>
      <c r="BL67" s="975"/>
      <c r="BM67" s="7"/>
      <c r="BN67" s="217"/>
      <c r="BP67" s="217"/>
      <c r="BR67" s="217"/>
      <c r="BT67" s="217"/>
      <c r="BV67" s="217"/>
      <c r="BX67" s="217"/>
      <c r="BZ67" s="217"/>
      <c r="CB67" s="217"/>
      <c r="CD67" s="217"/>
      <c r="CF67" s="217"/>
      <c r="CH67" s="217"/>
      <c r="CJ67" s="217"/>
      <c r="CL67" s="217"/>
      <c r="CN67" s="217"/>
      <c r="CP67" s="217"/>
      <c r="CR67" s="217"/>
      <c r="CT67" s="217"/>
      <c r="CV67" s="217"/>
      <c r="CX67" s="217"/>
      <c r="CZ67" s="217"/>
      <c r="DB67" s="217"/>
      <c r="DD67" s="217"/>
      <c r="DF67" s="217"/>
      <c r="DH67" s="217"/>
      <c r="DJ67" s="217"/>
    </row>
    <row r="68" spans="1:114" ht="3" customHeight="1" thickBot="1">
      <c r="A68" s="242"/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31"/>
      <c r="Q68" s="250"/>
      <c r="R68" s="976"/>
      <c r="S68" s="977"/>
      <c r="T68" s="977"/>
      <c r="U68" s="977"/>
      <c r="V68" s="977"/>
      <c r="W68" s="977"/>
      <c r="X68" s="977"/>
      <c r="Y68" s="977"/>
      <c r="Z68" s="977"/>
      <c r="AA68" s="977"/>
      <c r="AB68" s="977"/>
      <c r="AC68" s="977"/>
      <c r="AD68" s="978"/>
      <c r="AE68" s="976"/>
      <c r="AF68" s="977"/>
      <c r="AG68" s="977"/>
      <c r="AH68" s="977"/>
      <c r="AI68" s="977"/>
      <c r="AJ68" s="977"/>
      <c r="AK68" s="977"/>
      <c r="AL68" s="977"/>
      <c r="AM68" s="977"/>
      <c r="AN68" s="977"/>
      <c r="AO68" s="977"/>
      <c r="AP68" s="977"/>
      <c r="AQ68" s="977"/>
      <c r="AR68" s="978"/>
      <c r="AS68" s="976"/>
      <c r="AT68" s="977"/>
      <c r="AU68" s="977"/>
      <c r="AV68" s="977"/>
      <c r="AW68" s="977"/>
      <c r="AX68" s="977"/>
      <c r="AY68" s="977"/>
      <c r="AZ68" s="977"/>
      <c r="BA68" s="977"/>
      <c r="BB68" s="977"/>
      <c r="BC68" s="977"/>
      <c r="BD68" s="977"/>
      <c r="BE68" s="977"/>
      <c r="BF68" s="977"/>
      <c r="BG68" s="977"/>
      <c r="BH68" s="977"/>
      <c r="BI68" s="977"/>
      <c r="BJ68" s="977"/>
      <c r="BK68" s="977"/>
      <c r="BL68" s="978"/>
      <c r="BM68" s="7"/>
    </row>
    <row r="69" spans="1:114" ht="13.5" customHeight="1">
      <c r="A69" s="242"/>
      <c r="B69" s="248" t="s">
        <v>1555</v>
      </c>
      <c r="C69" s="247"/>
      <c r="D69" s="249"/>
      <c r="E69" s="247"/>
      <c r="F69" s="249"/>
      <c r="G69" s="247"/>
      <c r="H69" s="249"/>
      <c r="I69" s="247"/>
      <c r="J69" s="249"/>
      <c r="K69" s="247"/>
      <c r="L69" s="249"/>
      <c r="M69" s="247"/>
      <c r="N69" s="248"/>
      <c r="O69" s="247"/>
      <c r="P69" s="247"/>
      <c r="Q69" s="246"/>
      <c r="R69" s="943">
        <f>'Udaje o fy'!$K$44</f>
        <v>0</v>
      </c>
      <c r="S69" s="944"/>
      <c r="T69" s="944"/>
      <c r="U69" s="944"/>
      <c r="V69" s="944"/>
      <c r="W69" s="944"/>
      <c r="X69" s="944"/>
      <c r="Y69" s="944"/>
      <c r="Z69" s="944"/>
      <c r="AA69" s="944"/>
      <c r="AB69" s="944"/>
      <c r="AC69" s="944"/>
      <c r="AD69" s="945"/>
      <c r="AE69" s="952">
        <f>'Udaje o fy'!$T$44</f>
        <v>0</v>
      </c>
      <c r="AF69" s="953"/>
      <c r="AG69" s="953"/>
      <c r="AH69" s="953"/>
      <c r="AI69" s="953"/>
      <c r="AJ69" s="953"/>
      <c r="AK69" s="953"/>
      <c r="AL69" s="953"/>
      <c r="AM69" s="953"/>
      <c r="AN69" s="953"/>
      <c r="AO69" s="953"/>
      <c r="AP69" s="953"/>
      <c r="AQ69" s="953"/>
      <c r="AR69" s="954"/>
      <c r="AS69" s="961">
        <f>'Udaje o fy'!$AC$44</f>
        <v>0</v>
      </c>
      <c r="AT69" s="962"/>
      <c r="AU69" s="962"/>
      <c r="AV69" s="962"/>
      <c r="AW69" s="962"/>
      <c r="AX69" s="962"/>
      <c r="AY69" s="962"/>
      <c r="AZ69" s="962"/>
      <c r="BA69" s="962"/>
      <c r="BB69" s="962"/>
      <c r="BC69" s="962"/>
      <c r="BD69" s="962"/>
      <c r="BE69" s="962"/>
      <c r="BF69" s="962"/>
      <c r="BG69" s="962"/>
      <c r="BH69" s="962"/>
      <c r="BI69" s="962"/>
      <c r="BJ69" s="962"/>
      <c r="BK69" s="962"/>
      <c r="BL69" s="963"/>
      <c r="BM69" s="7"/>
      <c r="BN69" s="217"/>
      <c r="BP69" s="217"/>
      <c r="BR69" s="217"/>
      <c r="BT69" s="217"/>
      <c r="BV69" s="217"/>
      <c r="BX69" s="217"/>
      <c r="BZ69" s="217"/>
      <c r="CB69" s="217"/>
      <c r="CD69" s="217"/>
      <c r="CF69" s="217"/>
      <c r="CH69" s="217"/>
      <c r="CJ69" s="217"/>
      <c r="CL69" s="217"/>
      <c r="CN69" s="217"/>
      <c r="CP69" s="217"/>
      <c r="CR69" s="217"/>
      <c r="CT69" s="217"/>
      <c r="CV69" s="217"/>
      <c r="CX69" s="217"/>
      <c r="CZ69" s="217"/>
      <c r="DB69" s="217"/>
      <c r="DD69" s="217"/>
      <c r="DF69" s="217"/>
      <c r="DH69" s="217"/>
      <c r="DJ69" s="217"/>
    </row>
    <row r="70" spans="1:114" ht="3" customHeight="1">
      <c r="A70" s="242"/>
      <c r="B70" s="18"/>
      <c r="C70" s="18"/>
      <c r="D70" s="18"/>
      <c r="E70" s="230"/>
      <c r="F70" s="18"/>
      <c r="G70" s="18"/>
      <c r="H70" s="18"/>
      <c r="I70" s="230"/>
      <c r="J70" s="18"/>
      <c r="K70" s="18"/>
      <c r="L70" s="18"/>
      <c r="M70" s="18"/>
      <c r="N70" s="18"/>
      <c r="O70" s="18"/>
      <c r="P70" s="18"/>
      <c r="Q70" s="234"/>
      <c r="R70" s="946"/>
      <c r="S70" s="947"/>
      <c r="T70" s="947"/>
      <c r="U70" s="947"/>
      <c r="V70" s="947"/>
      <c r="W70" s="947"/>
      <c r="X70" s="947"/>
      <c r="Y70" s="947"/>
      <c r="Z70" s="947"/>
      <c r="AA70" s="947"/>
      <c r="AB70" s="947"/>
      <c r="AC70" s="947"/>
      <c r="AD70" s="948"/>
      <c r="AE70" s="955"/>
      <c r="AF70" s="956"/>
      <c r="AG70" s="956"/>
      <c r="AH70" s="956"/>
      <c r="AI70" s="956"/>
      <c r="AJ70" s="956"/>
      <c r="AK70" s="956"/>
      <c r="AL70" s="956"/>
      <c r="AM70" s="956"/>
      <c r="AN70" s="956"/>
      <c r="AO70" s="956"/>
      <c r="AP70" s="956"/>
      <c r="AQ70" s="956"/>
      <c r="AR70" s="957"/>
      <c r="AS70" s="964"/>
      <c r="AT70" s="965"/>
      <c r="AU70" s="965"/>
      <c r="AV70" s="965"/>
      <c r="AW70" s="965"/>
      <c r="AX70" s="965"/>
      <c r="AY70" s="965"/>
      <c r="AZ70" s="965"/>
      <c r="BA70" s="965"/>
      <c r="BB70" s="965"/>
      <c r="BC70" s="965"/>
      <c r="BD70" s="965"/>
      <c r="BE70" s="965"/>
      <c r="BF70" s="965"/>
      <c r="BG70" s="965"/>
      <c r="BH70" s="965"/>
      <c r="BI70" s="965"/>
      <c r="BJ70" s="965"/>
      <c r="BK70" s="965"/>
      <c r="BL70" s="966"/>
      <c r="BM70" s="7"/>
    </row>
    <row r="71" spans="1:114" ht="13.5" customHeight="1">
      <c r="A71" s="242"/>
      <c r="B71" s="243" t="str">
        <f>MID('Udaje o fy'!B46,1,1)</f>
        <v/>
      </c>
      <c r="C71" s="230"/>
      <c r="D71" s="243" t="str">
        <f>MID('Udaje o fy'!B46,2,1)</f>
        <v/>
      </c>
      <c r="E71" s="245" t="s">
        <v>932</v>
      </c>
      <c r="F71" s="243" t="str">
        <f>MID('Udaje o fy'!E46,1,1)</f>
        <v/>
      </c>
      <c r="G71" s="230"/>
      <c r="H71" s="243" t="str">
        <f>MID('Udaje o fy'!E46,2,1)</f>
        <v/>
      </c>
      <c r="I71" s="244" t="s">
        <v>932</v>
      </c>
      <c r="J71" s="243" t="str">
        <f>MID('Udaje o fy'!H46,1,1)</f>
        <v/>
      </c>
      <c r="K71" s="230"/>
      <c r="L71" s="243" t="str">
        <f>MID('Udaje o fy'!H46,2,1)</f>
        <v/>
      </c>
      <c r="M71" s="230"/>
      <c r="N71" s="243" t="str">
        <f>MID('Udaje o fy'!H46,3,1)</f>
        <v/>
      </c>
      <c r="O71" s="230"/>
      <c r="P71" s="18" t="str">
        <f>MID('Udaje o fy'!H46,4,1)</f>
        <v/>
      </c>
      <c r="Q71" s="234"/>
      <c r="R71" s="946"/>
      <c r="S71" s="947"/>
      <c r="T71" s="947"/>
      <c r="U71" s="947"/>
      <c r="V71" s="947"/>
      <c r="W71" s="947"/>
      <c r="X71" s="947"/>
      <c r="Y71" s="947"/>
      <c r="Z71" s="947"/>
      <c r="AA71" s="947"/>
      <c r="AB71" s="947"/>
      <c r="AC71" s="947"/>
      <c r="AD71" s="948"/>
      <c r="AE71" s="955"/>
      <c r="AF71" s="956"/>
      <c r="AG71" s="956"/>
      <c r="AH71" s="956"/>
      <c r="AI71" s="956"/>
      <c r="AJ71" s="956"/>
      <c r="AK71" s="956"/>
      <c r="AL71" s="956"/>
      <c r="AM71" s="956"/>
      <c r="AN71" s="956"/>
      <c r="AO71" s="956"/>
      <c r="AP71" s="956"/>
      <c r="AQ71" s="956"/>
      <c r="AR71" s="957"/>
      <c r="AS71" s="964"/>
      <c r="AT71" s="965"/>
      <c r="AU71" s="965"/>
      <c r="AV71" s="965"/>
      <c r="AW71" s="965"/>
      <c r="AX71" s="965"/>
      <c r="AY71" s="965"/>
      <c r="AZ71" s="965"/>
      <c r="BA71" s="965"/>
      <c r="BB71" s="965"/>
      <c r="BC71" s="965"/>
      <c r="BD71" s="965"/>
      <c r="BE71" s="965"/>
      <c r="BF71" s="965"/>
      <c r="BG71" s="965"/>
      <c r="BH71" s="965"/>
      <c r="BI71" s="965"/>
      <c r="BJ71" s="965"/>
      <c r="BK71" s="965"/>
      <c r="BL71" s="966"/>
      <c r="BM71" s="7"/>
      <c r="BN71" s="217"/>
      <c r="BP71" s="217"/>
      <c r="BR71" s="217"/>
      <c r="BT71" s="217"/>
      <c r="BV71" s="217"/>
      <c r="BX71" s="217"/>
      <c r="BZ71" s="217"/>
      <c r="CB71" s="217"/>
      <c r="CD71" s="217"/>
      <c r="CF71" s="217"/>
      <c r="CH71" s="217"/>
      <c r="CJ71" s="217"/>
      <c r="CL71" s="217"/>
      <c r="CN71" s="217"/>
      <c r="CP71" s="217"/>
      <c r="CR71" s="217"/>
      <c r="CT71" s="217"/>
      <c r="CV71" s="217"/>
      <c r="CX71" s="217"/>
      <c r="CZ71" s="217"/>
      <c r="DB71" s="217"/>
      <c r="DD71" s="217"/>
      <c r="DF71" s="217"/>
      <c r="DH71" s="217"/>
      <c r="DJ71" s="217"/>
    </row>
    <row r="72" spans="1:114" ht="9" customHeight="1" thickBot="1">
      <c r="A72" s="242"/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5"/>
      <c r="R72" s="949"/>
      <c r="S72" s="950"/>
      <c r="T72" s="950"/>
      <c r="U72" s="950"/>
      <c r="V72" s="950"/>
      <c r="W72" s="950"/>
      <c r="X72" s="950"/>
      <c r="Y72" s="950"/>
      <c r="Z72" s="950"/>
      <c r="AA72" s="950"/>
      <c r="AB72" s="950"/>
      <c r="AC72" s="950"/>
      <c r="AD72" s="951"/>
      <c r="AE72" s="958"/>
      <c r="AF72" s="959"/>
      <c r="AG72" s="959"/>
      <c r="AH72" s="959"/>
      <c r="AI72" s="959"/>
      <c r="AJ72" s="959"/>
      <c r="AK72" s="959"/>
      <c r="AL72" s="959"/>
      <c r="AM72" s="959"/>
      <c r="AN72" s="959"/>
      <c r="AO72" s="959"/>
      <c r="AP72" s="959"/>
      <c r="AQ72" s="959"/>
      <c r="AR72" s="960"/>
      <c r="AS72" s="967"/>
      <c r="AT72" s="968"/>
      <c r="AU72" s="968"/>
      <c r="AV72" s="968"/>
      <c r="AW72" s="968"/>
      <c r="AX72" s="968"/>
      <c r="AY72" s="968"/>
      <c r="AZ72" s="968"/>
      <c r="BA72" s="968"/>
      <c r="BB72" s="968"/>
      <c r="BC72" s="968"/>
      <c r="BD72" s="968"/>
      <c r="BE72" s="968"/>
      <c r="BF72" s="968"/>
      <c r="BG72" s="968"/>
      <c r="BH72" s="968"/>
      <c r="BI72" s="968"/>
      <c r="BJ72" s="968"/>
      <c r="BK72" s="968"/>
      <c r="BL72" s="969"/>
      <c r="BM72" s="7"/>
    </row>
    <row r="73" spans="1:114" ht="3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>
      <c r="A74" s="7"/>
      <c r="B74" s="7"/>
      <c r="C74" s="7"/>
      <c r="D74" s="217"/>
      <c r="E74" s="7"/>
      <c r="F74" s="217"/>
      <c r="G74" s="7"/>
      <c r="H74" s="217"/>
      <c r="I74" s="7"/>
      <c r="J74" s="217"/>
      <c r="K74" s="7"/>
      <c r="L74" s="217"/>
      <c r="M74" s="7"/>
      <c r="N74" s="217"/>
      <c r="O74" s="7"/>
      <c r="P74" s="18"/>
      <c r="Q74" s="7"/>
      <c r="R74" s="217"/>
      <c r="S74" s="7"/>
      <c r="T74" s="217"/>
      <c r="U74" s="7"/>
      <c r="V74" s="217"/>
      <c r="W74" s="7"/>
      <c r="X74" s="217"/>
      <c r="Y74" s="7"/>
      <c r="Z74" s="217"/>
      <c r="AA74" s="7"/>
      <c r="AB74" s="217"/>
      <c r="AC74" s="7"/>
      <c r="AD74" s="217"/>
      <c r="AE74" s="7"/>
      <c r="AF74" s="217"/>
      <c r="AG74" s="7"/>
      <c r="AH74" s="217"/>
      <c r="AI74" s="7"/>
      <c r="AJ74" s="217"/>
      <c r="AK74" s="7"/>
      <c r="AL74" s="217"/>
      <c r="AM74" s="7"/>
      <c r="AN74" s="217"/>
      <c r="AO74" s="7"/>
      <c r="AP74" s="217"/>
      <c r="AQ74" s="7"/>
      <c r="AR74" s="217"/>
      <c r="AS74" s="7"/>
      <c r="AT74" s="217"/>
      <c r="AU74" s="7"/>
      <c r="AV74" s="217"/>
      <c r="AW74" s="7"/>
      <c r="AX74" s="217"/>
      <c r="AY74" s="7"/>
      <c r="AZ74" s="217"/>
      <c r="BA74" s="7"/>
      <c r="BB74" s="217"/>
      <c r="BC74" s="7"/>
      <c r="BD74" s="217"/>
      <c r="BE74" s="7"/>
      <c r="BF74" s="217"/>
      <c r="BG74" s="7"/>
      <c r="BH74" s="217"/>
      <c r="BI74" s="7"/>
      <c r="BJ74" s="217"/>
      <c r="BK74" s="7"/>
      <c r="BL74" s="217"/>
      <c r="BM74" s="7"/>
      <c r="BN74" s="217"/>
      <c r="BP74" s="217"/>
      <c r="BR74" s="217"/>
      <c r="BT74" s="217"/>
      <c r="BV74" s="217"/>
      <c r="BX74" s="217"/>
      <c r="BZ74" s="217"/>
      <c r="CB74" s="217"/>
      <c r="CD74" s="217"/>
      <c r="CF74" s="217"/>
      <c r="CH74" s="217"/>
      <c r="CJ74" s="217"/>
      <c r="CL74" s="217"/>
      <c r="CN74" s="217"/>
      <c r="CP74" s="217"/>
      <c r="CR74" s="217"/>
      <c r="CT74" s="217"/>
      <c r="CV74" s="217"/>
      <c r="CX74" s="217"/>
      <c r="CZ74" s="217"/>
      <c r="DB74" s="217"/>
      <c r="DD74" s="217"/>
      <c r="DF74" s="217"/>
      <c r="DH74" s="217"/>
      <c r="DJ74" s="217"/>
    </row>
    <row r="75" spans="1:114" ht="3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1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>
      <c r="A77" s="7"/>
      <c r="B77" s="7"/>
      <c r="C77" s="7"/>
      <c r="D77" s="217"/>
      <c r="E77" s="7"/>
      <c r="F77" s="217"/>
      <c r="G77" s="7"/>
      <c r="H77" s="217"/>
      <c r="I77" s="7"/>
      <c r="J77" s="217"/>
      <c r="K77" s="7"/>
      <c r="L77" s="217"/>
      <c r="M77" s="7"/>
      <c r="N77" s="217"/>
      <c r="O77" s="7"/>
      <c r="P77" s="7"/>
      <c r="Q77" s="7"/>
      <c r="R77" s="217"/>
      <c r="S77" s="7"/>
      <c r="T77" s="217"/>
      <c r="U77" s="7"/>
      <c r="V77" s="217"/>
      <c r="W77" s="7"/>
      <c r="X77" s="217"/>
      <c r="Y77" s="7"/>
      <c r="Z77" s="217"/>
      <c r="AA77" s="7"/>
      <c r="AB77" s="217"/>
      <c r="AC77" s="7"/>
      <c r="AD77" s="217"/>
      <c r="AE77" s="7"/>
      <c r="AF77" s="217"/>
      <c r="AG77" s="7"/>
      <c r="AH77" s="21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17"/>
      <c r="AW77" s="7"/>
      <c r="AX77" s="217"/>
      <c r="AY77" s="7"/>
      <c r="AZ77" s="217"/>
      <c r="BA77" s="7"/>
      <c r="BB77" s="217"/>
      <c r="BC77" s="7"/>
      <c r="BD77" s="217"/>
      <c r="BE77" s="7"/>
      <c r="BF77" s="217"/>
      <c r="BG77" s="7"/>
      <c r="BH77" s="217"/>
      <c r="BI77" s="7"/>
      <c r="BJ77" s="217"/>
      <c r="BK77" s="7"/>
      <c r="BL77" s="217"/>
      <c r="BM77" s="7"/>
      <c r="BN77" s="217"/>
      <c r="BP77" s="217"/>
      <c r="BR77" s="217"/>
      <c r="BT77" s="217"/>
      <c r="BV77" s="217"/>
      <c r="BX77" s="217"/>
      <c r="BZ77" s="217"/>
      <c r="CB77" s="217"/>
      <c r="CD77" s="217"/>
      <c r="CF77" s="217"/>
      <c r="CH77" s="217"/>
      <c r="CJ77" s="217"/>
      <c r="CL77" s="217"/>
      <c r="CN77" s="217"/>
      <c r="CP77" s="217"/>
      <c r="CR77" s="217"/>
      <c r="CT77" s="217"/>
      <c r="CV77" s="217"/>
      <c r="CX77" s="217"/>
      <c r="CZ77" s="217"/>
      <c r="DB77" s="217"/>
      <c r="DD77" s="217"/>
      <c r="DF77" s="217"/>
      <c r="DH77" s="217"/>
      <c r="DJ77" s="217"/>
    </row>
    <row r="78" spans="1:114" ht="3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1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>
      <c r="A80" s="7"/>
      <c r="B80" s="7"/>
      <c r="C80" s="7"/>
      <c r="D80" s="217"/>
      <c r="E80" s="7"/>
      <c r="F80" s="217"/>
      <c r="G80" s="7"/>
      <c r="H80" s="217"/>
      <c r="I80" s="7"/>
      <c r="J80" s="217"/>
      <c r="K80" s="7"/>
      <c r="L80" s="217"/>
      <c r="M80" s="7"/>
      <c r="N80" s="217"/>
      <c r="O80" s="7"/>
      <c r="P80" s="7"/>
      <c r="Q80" s="7"/>
      <c r="R80" s="217"/>
      <c r="S80" s="7"/>
      <c r="T80" s="217"/>
      <c r="U80" s="7"/>
      <c r="V80" s="217"/>
      <c r="W80" s="7"/>
      <c r="X80" s="217"/>
      <c r="Y80" s="7"/>
      <c r="Z80" s="217"/>
      <c r="AA80" s="7"/>
      <c r="AB80" s="217"/>
      <c r="AC80" s="7"/>
      <c r="AD80" s="217"/>
      <c r="AE80" s="7"/>
      <c r="AF80" s="217"/>
      <c r="AG80" s="7"/>
      <c r="AH80" s="21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17"/>
      <c r="AW80" s="7"/>
      <c r="AX80" s="217"/>
      <c r="AY80" s="7"/>
      <c r="AZ80" s="217"/>
      <c r="BA80" s="7"/>
      <c r="BB80" s="217"/>
      <c r="BC80" s="7"/>
      <c r="BD80" s="217"/>
      <c r="BE80" s="7"/>
      <c r="BF80" s="217"/>
      <c r="BG80" s="7"/>
      <c r="BH80" s="217"/>
      <c r="BI80" s="7"/>
      <c r="BJ80" s="217"/>
      <c r="BK80" s="7"/>
      <c r="BL80" s="217"/>
      <c r="BM80" s="7"/>
      <c r="BN80" s="217"/>
      <c r="BP80" s="217"/>
      <c r="BR80" s="217"/>
      <c r="BT80" s="217"/>
      <c r="BV80" s="217"/>
      <c r="BX80" s="217"/>
      <c r="BZ80" s="217"/>
      <c r="CB80" s="217"/>
      <c r="CD80" s="217"/>
      <c r="CF80" s="217"/>
      <c r="CH80" s="217"/>
      <c r="CJ80" s="217"/>
      <c r="CL80" s="217"/>
      <c r="CN80" s="217"/>
      <c r="CP80" s="217"/>
      <c r="CR80" s="217"/>
      <c r="CT80" s="217"/>
      <c r="CV80" s="217"/>
      <c r="CX80" s="217"/>
      <c r="CZ80" s="217"/>
      <c r="DB80" s="217"/>
      <c r="DD80" s="217"/>
      <c r="DF80" s="217"/>
      <c r="DH80" s="217"/>
      <c r="DJ80" s="217"/>
    </row>
    <row r="81" spans="1:114" s="7" customFormat="1" ht="3" customHeight="1">
      <c r="P81" s="217"/>
    </row>
    <row r="82" spans="1:114" s="7" customFormat="1" ht="3" customHeight="1" thickBot="1"/>
    <row r="83" spans="1:114" ht="13.5" customHeight="1">
      <c r="A83" s="7"/>
      <c r="B83" s="7"/>
      <c r="C83" s="7"/>
      <c r="D83" s="241"/>
      <c r="E83" s="238"/>
      <c r="F83" s="240" t="s">
        <v>1554</v>
      </c>
      <c r="G83" s="238"/>
      <c r="H83" s="239"/>
      <c r="I83" s="238"/>
      <c r="J83" s="239"/>
      <c r="K83" s="238"/>
      <c r="L83" s="239"/>
      <c r="M83" s="238"/>
      <c r="N83" s="239"/>
      <c r="O83" s="238"/>
      <c r="P83" s="239"/>
      <c r="Q83" s="238"/>
      <c r="R83" s="239"/>
      <c r="S83" s="238"/>
      <c r="T83" s="239"/>
      <c r="U83" s="238"/>
      <c r="V83" s="239"/>
      <c r="W83" s="238"/>
      <c r="X83" s="239"/>
      <c r="Y83" s="238"/>
      <c r="Z83" s="239"/>
      <c r="AA83" s="238"/>
      <c r="AB83" s="239"/>
      <c r="AC83" s="238"/>
      <c r="AD83" s="239"/>
      <c r="AE83" s="238"/>
      <c r="AF83" s="239"/>
      <c r="AG83" s="238"/>
      <c r="AH83" s="239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9"/>
      <c r="AW83" s="238"/>
      <c r="AX83" s="239"/>
      <c r="AY83" s="238"/>
      <c r="AZ83" s="239"/>
      <c r="BA83" s="238"/>
      <c r="BB83" s="239"/>
      <c r="BC83" s="238"/>
      <c r="BD83" s="239"/>
      <c r="BE83" s="238"/>
      <c r="BF83" s="239"/>
      <c r="BG83" s="238"/>
      <c r="BH83" s="239"/>
      <c r="BI83" s="238"/>
      <c r="BJ83" s="237"/>
      <c r="BK83" s="7"/>
      <c r="BL83" s="217"/>
      <c r="BM83" s="7"/>
      <c r="BN83" s="217"/>
      <c r="BP83" s="217"/>
      <c r="BR83" s="217"/>
      <c r="BT83" s="217"/>
      <c r="BV83" s="217"/>
      <c r="BX83" s="217"/>
      <c r="BZ83" s="217"/>
      <c r="CB83" s="217"/>
      <c r="CD83" s="217"/>
      <c r="CF83" s="217"/>
      <c r="CH83" s="217"/>
      <c r="CJ83" s="217"/>
      <c r="CL83" s="217"/>
      <c r="CN83" s="217"/>
      <c r="CP83" s="217"/>
      <c r="CR83" s="217"/>
      <c r="CT83" s="217"/>
      <c r="CV83" s="217"/>
      <c r="CX83" s="217"/>
      <c r="CZ83" s="217"/>
      <c r="DB83" s="217"/>
      <c r="DD83" s="217"/>
      <c r="DF83" s="217"/>
      <c r="DH83" s="217"/>
      <c r="DJ83" s="217"/>
    </row>
    <row r="84" spans="1:114" ht="3" customHeight="1">
      <c r="A84" s="7"/>
      <c r="B84" s="7"/>
      <c r="C84" s="7"/>
      <c r="D84" s="235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36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0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4"/>
      <c r="BK84" s="7"/>
      <c r="BL84" s="7"/>
      <c r="BM84" s="7"/>
    </row>
    <row r="85" spans="1:114" ht="3" customHeight="1">
      <c r="A85" s="7"/>
      <c r="B85" s="7"/>
      <c r="C85" s="7"/>
      <c r="D85" s="235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0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4"/>
      <c r="BK85" s="7"/>
      <c r="BL85" s="7"/>
      <c r="BM85" s="7"/>
    </row>
    <row r="86" spans="1:114" ht="13.5" customHeight="1">
      <c r="A86" s="7"/>
      <c r="B86" s="7"/>
      <c r="C86" s="7"/>
      <c r="D86" s="233"/>
      <c r="E86" s="18"/>
      <c r="F86" s="236"/>
      <c r="G86" s="18"/>
      <c r="H86" s="236"/>
      <c r="I86" s="18"/>
      <c r="J86" s="236"/>
      <c r="K86" s="18"/>
      <c r="L86" s="236"/>
      <c r="M86" s="18"/>
      <c r="N86" s="236"/>
      <c r="O86" s="18"/>
      <c r="P86" s="18"/>
      <c r="Q86" s="18"/>
      <c r="R86" s="236"/>
      <c r="S86" s="18"/>
      <c r="T86" s="236"/>
      <c r="U86" s="18"/>
      <c r="V86" s="236"/>
      <c r="W86" s="18"/>
      <c r="X86" s="236"/>
      <c r="Y86" s="18"/>
      <c r="Z86" s="236"/>
      <c r="AA86" s="18"/>
      <c r="AB86" s="236"/>
      <c r="AC86" s="18"/>
      <c r="AD86" s="236"/>
      <c r="AE86" s="18"/>
      <c r="AF86" s="236"/>
      <c r="AG86" s="18"/>
      <c r="AH86" s="231"/>
      <c r="AI86" s="18"/>
      <c r="AJ86" s="236"/>
      <c r="AK86" s="18"/>
      <c r="AL86" s="236"/>
      <c r="AM86" s="18"/>
      <c r="AN86" s="236"/>
      <c r="AO86" s="18"/>
      <c r="AP86" s="236"/>
      <c r="AQ86" s="18"/>
      <c r="AR86" s="236"/>
      <c r="AS86" s="18"/>
      <c r="AT86" s="236"/>
      <c r="AU86" s="18"/>
      <c r="AV86" s="236"/>
      <c r="AW86" s="18"/>
      <c r="AX86" s="236"/>
      <c r="AY86" s="18"/>
      <c r="AZ86" s="236"/>
      <c r="BA86" s="18"/>
      <c r="BB86" s="236"/>
      <c r="BC86" s="18"/>
      <c r="BD86" s="236"/>
      <c r="BE86" s="18"/>
      <c r="BF86" s="236"/>
      <c r="BG86" s="18"/>
      <c r="BH86" s="236"/>
      <c r="BI86" s="18"/>
      <c r="BJ86" s="229"/>
      <c r="BK86" s="7"/>
      <c r="BL86" s="217"/>
      <c r="BM86" s="7"/>
      <c r="BN86" s="217"/>
      <c r="BP86" s="217"/>
      <c r="BR86" s="217"/>
      <c r="BT86" s="217"/>
      <c r="BV86" s="217"/>
      <c r="BX86" s="217"/>
      <c r="BZ86" s="217"/>
      <c r="CB86" s="217"/>
      <c r="CD86" s="217"/>
      <c r="CF86" s="217"/>
      <c r="CH86" s="217"/>
      <c r="CJ86" s="217"/>
      <c r="CL86" s="217"/>
      <c r="CN86" s="217"/>
      <c r="CP86" s="217"/>
      <c r="CR86" s="217"/>
      <c r="CT86" s="217"/>
      <c r="CV86" s="217"/>
      <c r="CX86" s="217"/>
      <c r="CZ86" s="217"/>
      <c r="DB86" s="217"/>
      <c r="DD86" s="217"/>
      <c r="DF86" s="217"/>
      <c r="DH86" s="217"/>
      <c r="DJ86" s="217"/>
    </row>
    <row r="87" spans="1:114" ht="3" customHeight="1">
      <c r="A87" s="7"/>
      <c r="B87" s="7"/>
      <c r="C87" s="7"/>
      <c r="D87" s="235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36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0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4"/>
      <c r="BK87" s="7"/>
      <c r="BL87" s="7"/>
      <c r="BM87" s="7"/>
    </row>
    <row r="88" spans="1:114" ht="3" customHeight="1">
      <c r="A88" s="7"/>
      <c r="B88" s="7"/>
      <c r="C88" s="7"/>
      <c r="D88" s="235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0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4"/>
      <c r="BK88" s="7"/>
      <c r="BL88" s="7"/>
      <c r="BM88" s="7"/>
    </row>
    <row r="89" spans="1:114" ht="13.5" customHeight="1">
      <c r="A89" s="7"/>
      <c r="B89" s="7"/>
      <c r="C89" s="7"/>
      <c r="D89" s="233"/>
      <c r="E89" s="18"/>
      <c r="F89" s="236"/>
      <c r="G89" s="18"/>
      <c r="H89" s="236"/>
      <c r="I89" s="18"/>
      <c r="J89" s="236"/>
      <c r="K89" s="18"/>
      <c r="L89" s="236"/>
      <c r="M89" s="18"/>
      <c r="N89" s="236"/>
      <c r="O89" s="18"/>
      <c r="P89" s="18"/>
      <c r="Q89" s="18"/>
      <c r="R89" s="236"/>
      <c r="S89" s="18"/>
      <c r="T89" s="236"/>
      <c r="U89" s="18"/>
      <c r="V89" s="236"/>
      <c r="W89" s="18"/>
      <c r="X89" s="236"/>
      <c r="Y89" s="18"/>
      <c r="Z89" s="236"/>
      <c r="AA89" s="18"/>
      <c r="AB89" s="236"/>
      <c r="AC89" s="18"/>
      <c r="AD89" s="236"/>
      <c r="AE89" s="18"/>
      <c r="AF89" s="236"/>
      <c r="AG89" s="18"/>
      <c r="AH89" s="231"/>
      <c r="AI89" s="18"/>
      <c r="AJ89" s="236"/>
      <c r="AK89" s="18"/>
      <c r="AL89" s="236"/>
      <c r="AM89" s="18"/>
      <c r="AN89" s="236"/>
      <c r="AO89" s="18"/>
      <c r="AP89" s="236"/>
      <c r="AQ89" s="18"/>
      <c r="AR89" s="236"/>
      <c r="AS89" s="18"/>
      <c r="AT89" s="236"/>
      <c r="AU89" s="18"/>
      <c r="AV89" s="236"/>
      <c r="AW89" s="18"/>
      <c r="AX89" s="236"/>
      <c r="AY89" s="18"/>
      <c r="AZ89" s="236"/>
      <c r="BA89" s="18"/>
      <c r="BB89" s="236"/>
      <c r="BC89" s="18"/>
      <c r="BD89" s="236"/>
      <c r="BE89" s="18"/>
      <c r="BF89" s="236"/>
      <c r="BG89" s="18"/>
      <c r="BH89" s="236"/>
      <c r="BI89" s="18"/>
      <c r="BJ89" s="229"/>
      <c r="BK89" s="7"/>
      <c r="BL89" s="217"/>
      <c r="BM89" s="7"/>
      <c r="BN89" s="217"/>
      <c r="BP89" s="217"/>
      <c r="BR89" s="217"/>
      <c r="BT89" s="217"/>
      <c r="BV89" s="217"/>
      <c r="BX89" s="217"/>
      <c r="BZ89" s="217"/>
      <c r="CB89" s="217"/>
      <c r="CD89" s="217"/>
      <c r="CF89" s="217"/>
      <c r="CH89" s="217"/>
      <c r="CJ89" s="217"/>
      <c r="CL89" s="217"/>
      <c r="CN89" s="217"/>
      <c r="CP89" s="217"/>
      <c r="CR89" s="217"/>
      <c r="CT89" s="217"/>
      <c r="CV89" s="217"/>
      <c r="CX89" s="217"/>
      <c r="CZ89" s="217"/>
      <c r="DB89" s="217"/>
      <c r="DD89" s="217"/>
      <c r="DF89" s="217"/>
      <c r="DH89" s="217"/>
      <c r="DJ89" s="217"/>
    </row>
    <row r="90" spans="1:114" ht="3" customHeight="1">
      <c r="A90" s="7"/>
      <c r="B90" s="7"/>
      <c r="C90" s="7"/>
      <c r="D90" s="235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36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0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4"/>
      <c r="BK90" s="7"/>
      <c r="BL90" s="7"/>
      <c r="BM90" s="7"/>
    </row>
    <row r="91" spans="1:114" ht="3" customHeight="1">
      <c r="A91" s="7"/>
      <c r="B91" s="7"/>
      <c r="C91" s="7"/>
      <c r="D91" s="235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0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4"/>
      <c r="BK91" s="7"/>
      <c r="BL91" s="7"/>
      <c r="BM91" s="7"/>
    </row>
    <row r="92" spans="1:114" ht="13.5" customHeight="1">
      <c r="A92" s="7"/>
      <c r="B92" s="7"/>
      <c r="C92" s="7"/>
      <c r="D92" s="233"/>
      <c r="E92" s="18"/>
      <c r="F92" s="236"/>
      <c r="G92" s="18"/>
      <c r="H92" s="236"/>
      <c r="I92" s="18"/>
      <c r="J92" s="236"/>
      <c r="K92" s="18"/>
      <c r="L92" s="236"/>
      <c r="M92" s="18"/>
      <c r="N92" s="236"/>
      <c r="O92" s="18"/>
      <c r="P92" s="18"/>
      <c r="Q92" s="18"/>
      <c r="R92" s="236"/>
      <c r="S92" s="18"/>
      <c r="T92" s="236"/>
      <c r="U92" s="18"/>
      <c r="V92" s="236"/>
      <c r="W92" s="18"/>
      <c r="X92" s="236"/>
      <c r="Y92" s="18"/>
      <c r="Z92" s="236"/>
      <c r="AA92" s="18"/>
      <c r="AB92" s="236"/>
      <c r="AC92" s="18"/>
      <c r="AD92" s="236"/>
      <c r="AE92" s="18"/>
      <c r="AF92" s="236"/>
      <c r="AG92" s="18"/>
      <c r="AH92" s="231"/>
      <c r="AI92" s="18"/>
      <c r="AJ92" s="236"/>
      <c r="AK92" s="18"/>
      <c r="AL92" s="236"/>
      <c r="AM92" s="18"/>
      <c r="AN92" s="236"/>
      <c r="AO92" s="18"/>
      <c r="AP92" s="236"/>
      <c r="AQ92" s="18"/>
      <c r="AR92" s="236"/>
      <c r="AS92" s="18"/>
      <c r="AT92" s="236"/>
      <c r="AU92" s="18"/>
      <c r="AV92" s="236"/>
      <c r="AW92" s="18"/>
      <c r="AX92" s="236"/>
      <c r="AY92" s="18"/>
      <c r="AZ92" s="236"/>
      <c r="BA92" s="18"/>
      <c r="BB92" s="236"/>
      <c r="BC92" s="18"/>
      <c r="BD92" s="236"/>
      <c r="BE92" s="18"/>
      <c r="BF92" s="236"/>
      <c r="BG92" s="18"/>
      <c r="BH92" s="236"/>
      <c r="BI92" s="18"/>
      <c r="BJ92" s="229"/>
      <c r="BK92" s="7"/>
      <c r="BL92" s="217"/>
      <c r="BM92" s="7"/>
      <c r="BN92" s="217"/>
      <c r="BP92" s="217"/>
      <c r="BR92" s="217"/>
      <c r="BT92" s="217"/>
      <c r="BV92" s="217"/>
      <c r="BX92" s="217"/>
      <c r="BZ92" s="217"/>
      <c r="CB92" s="217"/>
      <c r="CD92" s="217"/>
      <c r="CF92" s="217"/>
      <c r="CH92" s="217"/>
      <c r="CJ92" s="217"/>
      <c r="CL92" s="217"/>
      <c r="CN92" s="217"/>
      <c r="CP92" s="217"/>
      <c r="CR92" s="217"/>
      <c r="CT92" s="217"/>
      <c r="CV92" s="217"/>
      <c r="CX92" s="217"/>
      <c r="CZ92" s="217"/>
      <c r="DB92" s="217"/>
      <c r="DD92" s="217"/>
      <c r="DF92" s="217"/>
      <c r="DH92" s="217"/>
      <c r="DJ92" s="217"/>
    </row>
    <row r="93" spans="1:114" ht="3" customHeight="1">
      <c r="A93" s="7"/>
      <c r="B93" s="7"/>
      <c r="C93" s="7"/>
      <c r="D93" s="235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36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0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4"/>
      <c r="BK93" s="7"/>
      <c r="BL93" s="7"/>
      <c r="BM93" s="7"/>
    </row>
    <row r="94" spans="1:114" ht="3" customHeight="1">
      <c r="A94" s="7"/>
      <c r="B94" s="7"/>
      <c r="C94" s="7"/>
      <c r="D94" s="235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0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4"/>
      <c r="BK94" s="7"/>
      <c r="BL94" s="7"/>
      <c r="BM94" s="7"/>
    </row>
    <row r="95" spans="1:114" ht="13.5" customHeight="1">
      <c r="A95" s="7"/>
      <c r="B95" s="7"/>
      <c r="C95" s="7"/>
      <c r="D95" s="233"/>
      <c r="E95" s="18"/>
      <c r="F95" s="236"/>
      <c r="G95" s="18"/>
      <c r="H95" s="236"/>
      <c r="I95" s="18"/>
      <c r="J95" s="236"/>
      <c r="K95" s="18"/>
      <c r="L95" s="236"/>
      <c r="M95" s="18"/>
      <c r="N95" s="236"/>
      <c r="O95" s="18"/>
      <c r="P95" s="18"/>
      <c r="Q95" s="18"/>
      <c r="R95" s="236"/>
      <c r="S95" s="18"/>
      <c r="T95" s="236"/>
      <c r="U95" s="18"/>
      <c r="V95" s="236"/>
      <c r="W95" s="18"/>
      <c r="X95" s="236"/>
      <c r="Y95" s="18"/>
      <c r="Z95" s="236"/>
      <c r="AA95" s="18"/>
      <c r="AB95" s="236"/>
      <c r="AC95" s="18"/>
      <c r="AD95" s="236"/>
      <c r="AE95" s="18"/>
      <c r="AF95" s="236"/>
      <c r="AG95" s="18"/>
      <c r="AH95" s="231"/>
      <c r="AI95" s="18"/>
      <c r="AJ95" s="236"/>
      <c r="AK95" s="18"/>
      <c r="AL95" s="236"/>
      <c r="AM95" s="18"/>
      <c r="AN95" s="236"/>
      <c r="AO95" s="18"/>
      <c r="AP95" s="236"/>
      <c r="AQ95" s="18"/>
      <c r="AR95" s="236"/>
      <c r="AS95" s="18"/>
      <c r="AT95" s="236"/>
      <c r="AU95" s="18"/>
      <c r="AV95" s="236"/>
      <c r="AW95" s="18"/>
      <c r="AX95" s="236"/>
      <c r="AY95" s="18"/>
      <c r="AZ95" s="236"/>
      <c r="BA95" s="18"/>
      <c r="BB95" s="236"/>
      <c r="BC95" s="18"/>
      <c r="BD95" s="236"/>
      <c r="BE95" s="18"/>
      <c r="BF95" s="236"/>
      <c r="BG95" s="18"/>
      <c r="BH95" s="236"/>
      <c r="BI95" s="18"/>
      <c r="BJ95" s="229"/>
      <c r="BK95" s="7"/>
      <c r="BL95" s="217"/>
      <c r="BM95" s="7"/>
      <c r="BN95" s="217"/>
      <c r="BP95" s="217"/>
      <c r="BR95" s="217"/>
      <c r="BT95" s="217"/>
      <c r="BV95" s="217"/>
      <c r="BX95" s="217"/>
      <c r="BZ95" s="217"/>
      <c r="CB95" s="217"/>
      <c r="CD95" s="217"/>
      <c r="CF95" s="217"/>
      <c r="CH95" s="217"/>
      <c r="CJ95" s="217"/>
      <c r="CL95" s="217"/>
      <c r="CN95" s="217"/>
      <c r="CP95" s="217"/>
      <c r="CR95" s="217"/>
      <c r="CT95" s="217"/>
      <c r="CV95" s="217"/>
      <c r="CX95" s="217"/>
      <c r="CZ95" s="217"/>
      <c r="DB95" s="217"/>
      <c r="DD95" s="217"/>
      <c r="DF95" s="217"/>
      <c r="DH95" s="217"/>
      <c r="DJ95" s="217"/>
    </row>
    <row r="96" spans="1:114" ht="3" customHeight="1">
      <c r="A96" s="7"/>
      <c r="B96" s="7"/>
      <c r="C96" s="7"/>
      <c r="D96" s="235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36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0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4"/>
      <c r="BK96" s="7"/>
      <c r="BL96" s="7"/>
      <c r="BM96" s="7"/>
    </row>
    <row r="97" spans="1:114" ht="3" customHeight="1">
      <c r="A97" s="7"/>
      <c r="B97" s="7"/>
      <c r="C97" s="7"/>
      <c r="D97" s="235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0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4"/>
      <c r="BK97" s="7"/>
      <c r="BL97" s="7"/>
      <c r="BM97" s="7"/>
    </row>
    <row r="98" spans="1:114" ht="13.5" customHeight="1">
      <c r="A98" s="7"/>
      <c r="B98" s="7"/>
      <c r="C98" s="7"/>
      <c r="D98" s="233"/>
      <c r="E98" s="18"/>
      <c r="F98" s="236"/>
      <c r="G98" s="18"/>
      <c r="H98" s="236"/>
      <c r="I98" s="18"/>
      <c r="J98" s="236"/>
      <c r="K98" s="18"/>
      <c r="L98" s="236"/>
      <c r="M98" s="18"/>
      <c r="N98" s="236"/>
      <c r="O98" s="18"/>
      <c r="P98" s="18"/>
      <c r="Q98" s="18"/>
      <c r="R98" s="236"/>
      <c r="S98" s="18"/>
      <c r="T98" s="236"/>
      <c r="U98" s="18"/>
      <c r="V98" s="236"/>
      <c r="W98" s="18"/>
      <c r="X98" s="236"/>
      <c r="Y98" s="18"/>
      <c r="Z98" s="236"/>
      <c r="AA98" s="18"/>
      <c r="AB98" s="236"/>
      <c r="AC98" s="18"/>
      <c r="AD98" s="236"/>
      <c r="AE98" s="18"/>
      <c r="AF98" s="236"/>
      <c r="AG98" s="18"/>
      <c r="AH98" s="231"/>
      <c r="AI98" s="18"/>
      <c r="AJ98" s="236"/>
      <c r="AK98" s="18"/>
      <c r="AL98" s="236"/>
      <c r="AM98" s="18"/>
      <c r="AN98" s="236"/>
      <c r="AO98" s="18"/>
      <c r="AP98" s="236"/>
      <c r="AQ98" s="18"/>
      <c r="AR98" s="236"/>
      <c r="AS98" s="18"/>
      <c r="AT98" s="236"/>
      <c r="AU98" s="18"/>
      <c r="AV98" s="236"/>
      <c r="AW98" s="18"/>
      <c r="AX98" s="236"/>
      <c r="AY98" s="18"/>
      <c r="AZ98" s="236"/>
      <c r="BA98" s="18"/>
      <c r="BB98" s="236"/>
      <c r="BC98" s="18"/>
      <c r="BD98" s="236"/>
      <c r="BE98" s="18"/>
      <c r="BF98" s="236"/>
      <c r="BG98" s="18"/>
      <c r="BH98" s="236"/>
      <c r="BI98" s="18"/>
      <c r="BJ98" s="229"/>
      <c r="BK98" s="7"/>
      <c r="BL98" s="217"/>
      <c r="BM98" s="7"/>
      <c r="BN98" s="217"/>
      <c r="BP98" s="217"/>
      <c r="BR98" s="217"/>
      <c r="BT98" s="217"/>
      <c r="BV98" s="217"/>
      <c r="BX98" s="217"/>
      <c r="BZ98" s="217"/>
      <c r="CB98" s="217"/>
      <c r="CD98" s="217"/>
      <c r="CF98" s="217"/>
      <c r="CH98" s="217"/>
      <c r="CJ98" s="217"/>
      <c r="CL98" s="217"/>
      <c r="CN98" s="217"/>
      <c r="CP98" s="217"/>
      <c r="CR98" s="217"/>
      <c r="CT98" s="217"/>
      <c r="CV98" s="217"/>
      <c r="CX98" s="217"/>
      <c r="CZ98" s="217"/>
      <c r="DB98" s="217"/>
      <c r="DD98" s="217"/>
      <c r="DF98" s="217"/>
      <c r="DH98" s="217"/>
      <c r="DJ98" s="217"/>
    </row>
    <row r="99" spans="1:114" ht="3" customHeight="1">
      <c r="A99" s="7"/>
      <c r="B99" s="7"/>
      <c r="C99" s="7"/>
      <c r="D99" s="235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36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0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4"/>
      <c r="BK99" s="7"/>
      <c r="BL99" s="7"/>
      <c r="BM99" s="7"/>
    </row>
    <row r="100" spans="1:114" ht="3" customHeight="1">
      <c r="A100" s="7"/>
      <c r="B100" s="7"/>
      <c r="C100" s="7"/>
      <c r="D100" s="235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0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4"/>
      <c r="BK100" s="7"/>
      <c r="BL100" s="7"/>
      <c r="BM100" s="7"/>
    </row>
    <row r="101" spans="1:114" ht="13.5" customHeight="1">
      <c r="A101" s="7"/>
      <c r="B101" s="7"/>
      <c r="C101" s="7"/>
      <c r="D101" s="233"/>
      <c r="E101" s="230"/>
      <c r="F101" s="231"/>
      <c r="G101" s="230"/>
      <c r="H101" s="231"/>
      <c r="I101" s="230"/>
      <c r="J101" s="232" t="s">
        <v>1553</v>
      </c>
      <c r="K101" s="230"/>
      <c r="L101" s="231"/>
      <c r="M101" s="230"/>
      <c r="N101" s="231"/>
      <c r="O101" s="230"/>
      <c r="P101" s="231"/>
      <c r="Q101" s="230"/>
      <c r="R101" s="231"/>
      <c r="S101" s="230"/>
      <c r="T101" s="231"/>
      <c r="U101" s="230"/>
      <c r="V101" s="231"/>
      <c r="W101" s="230"/>
      <c r="X101" s="231"/>
      <c r="Y101" s="230"/>
      <c r="Z101" s="231"/>
      <c r="AA101" s="230"/>
      <c r="AB101" s="231"/>
      <c r="AC101" s="230"/>
      <c r="AD101" s="231"/>
      <c r="AE101" s="230"/>
      <c r="AF101" s="231"/>
      <c r="AG101" s="230"/>
      <c r="AH101" s="231"/>
      <c r="AI101" s="230"/>
      <c r="AJ101" s="232" t="s">
        <v>1552</v>
      </c>
      <c r="AK101" s="230"/>
      <c r="AL101" s="231"/>
      <c r="AM101" s="230"/>
      <c r="AN101" s="231"/>
      <c r="AO101" s="230"/>
      <c r="AP101" s="231"/>
      <c r="AQ101" s="230"/>
      <c r="AR101" s="231"/>
      <c r="AS101" s="230"/>
      <c r="AT101" s="231"/>
      <c r="AU101" s="230"/>
      <c r="AV101" s="231"/>
      <c r="AW101" s="230"/>
      <c r="AX101" s="231"/>
      <c r="AY101" s="230"/>
      <c r="AZ101" s="231"/>
      <c r="BA101" s="230"/>
      <c r="BB101" s="231"/>
      <c r="BC101" s="230"/>
      <c r="BD101" s="231"/>
      <c r="BE101" s="230"/>
      <c r="BF101" s="231"/>
      <c r="BG101" s="230"/>
      <c r="BH101" s="231"/>
      <c r="BI101" s="230"/>
      <c r="BJ101" s="229"/>
      <c r="BK101" s="7"/>
      <c r="BL101" s="217"/>
      <c r="BM101" s="7"/>
      <c r="BN101" s="217"/>
      <c r="BP101" s="217"/>
      <c r="BR101" s="217"/>
      <c r="BT101" s="217"/>
      <c r="BV101" s="217"/>
      <c r="BX101" s="217"/>
      <c r="BZ101" s="217"/>
      <c r="CB101" s="217"/>
      <c r="CD101" s="217"/>
      <c r="CF101" s="217"/>
      <c r="CH101" s="217"/>
      <c r="CJ101" s="217"/>
      <c r="CL101" s="217"/>
      <c r="CN101" s="217"/>
      <c r="CP101" s="217"/>
      <c r="CR101" s="217"/>
      <c r="CT101" s="217"/>
      <c r="CV101" s="217"/>
      <c r="CX101" s="217"/>
      <c r="CZ101" s="217"/>
      <c r="DB101" s="217"/>
      <c r="DD101" s="217"/>
      <c r="DF101" s="217"/>
      <c r="DH101" s="217"/>
      <c r="DJ101" s="217"/>
    </row>
    <row r="102" spans="1:114" ht="3" customHeight="1" thickBot="1">
      <c r="A102" s="224"/>
      <c r="B102" s="18"/>
      <c r="C102" s="18"/>
      <c r="D102" s="228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7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5"/>
      <c r="BK102" s="18"/>
      <c r="BL102" s="18"/>
      <c r="BM102" s="223"/>
    </row>
    <row r="103" spans="1:114" ht="3" customHeight="1">
      <c r="A103" s="224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3"/>
    </row>
    <row r="104" spans="1:114" ht="13.5" customHeight="1" thickBot="1">
      <c r="A104" s="222"/>
      <c r="B104" s="220"/>
      <c r="C104" s="220"/>
      <c r="D104" s="221" t="s">
        <v>1551</v>
      </c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7"/>
      <c r="P104" s="7"/>
      <c r="Q104" s="7"/>
      <c r="R104" s="217"/>
      <c r="S104" s="7"/>
      <c r="T104" s="217"/>
      <c r="U104" s="7"/>
      <c r="V104" s="217"/>
      <c r="W104" s="7"/>
      <c r="X104" s="217"/>
      <c r="Y104" s="7"/>
      <c r="Z104" s="217"/>
      <c r="AA104" s="7"/>
      <c r="AB104" s="217"/>
      <c r="AC104" s="7"/>
      <c r="AD104" s="217"/>
      <c r="AE104" s="7"/>
      <c r="AF104" s="217"/>
      <c r="AG104" s="7"/>
      <c r="AH104" s="217"/>
      <c r="AI104" s="7"/>
      <c r="AJ104" s="217"/>
      <c r="AK104" s="7"/>
      <c r="AL104" s="217"/>
      <c r="AM104" s="7"/>
      <c r="AN104" s="217"/>
      <c r="AO104" s="7"/>
      <c r="AP104" s="217"/>
      <c r="AQ104" s="7"/>
      <c r="AR104" s="217"/>
      <c r="AS104" s="7"/>
      <c r="AT104" s="217"/>
      <c r="AU104" s="7"/>
      <c r="AV104" s="217"/>
      <c r="AW104" s="7"/>
      <c r="AX104" s="217"/>
      <c r="AY104" s="7"/>
      <c r="AZ104" s="217"/>
      <c r="BA104" s="7"/>
      <c r="BB104" s="217"/>
      <c r="BC104" s="7"/>
      <c r="BD104" s="217"/>
      <c r="BE104" s="7"/>
      <c r="BF104" s="221" t="s">
        <v>1550</v>
      </c>
      <c r="BG104" s="7"/>
      <c r="BH104" s="217"/>
      <c r="BI104" s="7"/>
      <c r="BJ104" s="217"/>
      <c r="BK104" s="220"/>
      <c r="BL104" s="219"/>
      <c r="BM104" s="218"/>
      <c r="BN104" s="217"/>
      <c r="BP104" s="217"/>
      <c r="BR104" s="217"/>
      <c r="BT104" s="217"/>
      <c r="BV104" s="217"/>
      <c r="BX104" s="217"/>
      <c r="BZ104" s="217"/>
      <c r="CB104" s="217"/>
      <c r="CD104" s="217"/>
      <c r="CF104" s="217"/>
      <c r="CH104" s="217"/>
      <c r="CJ104" s="217"/>
      <c r="CL104" s="217"/>
      <c r="CN104" s="217"/>
      <c r="CP104" s="217"/>
      <c r="CR104" s="217"/>
      <c r="CT104" s="217"/>
      <c r="CV104" s="217"/>
      <c r="CX104" s="217"/>
      <c r="CZ104" s="217"/>
      <c r="DB104" s="217"/>
      <c r="DD104" s="217"/>
      <c r="DF104" s="217"/>
      <c r="DH104" s="217"/>
      <c r="DJ104" s="217"/>
    </row>
    <row r="105" spans="1:114" ht="3" customHeight="1" thickTop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1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W32"/>
  <sheetViews>
    <sheetView showGridLines="0" showZeros="0" topLeftCell="A11" zoomScaleNormal="100" zoomScaleSheetLayoutView="16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482" t="s">
        <v>3607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70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CB2" s="1459" t="s">
        <v>844</v>
      </c>
      <c r="CC2" s="1460"/>
      <c r="CD2" s="1460"/>
      <c r="CE2" s="1460"/>
      <c r="CF2" s="1460"/>
      <c r="CG2" s="1460"/>
      <c r="CH2" s="1460"/>
      <c r="CI2" s="1460"/>
      <c r="CJ2" s="1460"/>
      <c r="CK2" s="1460"/>
      <c r="CL2" s="1460"/>
      <c r="CM2" s="1460"/>
      <c r="CN2" s="1460"/>
      <c r="CO2" s="1723"/>
      <c r="CP2" s="1458"/>
      <c r="CQ2" s="1458"/>
      <c r="CR2" s="1458"/>
      <c r="CS2" s="1458"/>
      <c r="CT2" s="1458"/>
      <c r="CU2" s="1458"/>
      <c r="CV2" s="1458"/>
      <c r="CW2" s="1458"/>
      <c r="CX2" s="1458"/>
      <c r="CY2" s="1458"/>
      <c r="CZ2" s="1458"/>
      <c r="DA2" s="1458"/>
      <c r="DB2" s="1458"/>
      <c r="DC2" s="1458"/>
      <c r="DD2" s="1458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703"/>
      <c r="EU2" s="739"/>
      <c r="EV2" s="691"/>
      <c r="EW2" s="691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s="691" customFormat="1" ht="11.25" customHeight="1">
      <c r="B5" s="1680" t="s">
        <v>3425</v>
      </c>
      <c r="C5" s="1680"/>
      <c r="D5" s="1680"/>
      <c r="E5" s="1680"/>
      <c r="F5" s="1680"/>
      <c r="G5" s="1680"/>
      <c r="H5" s="1680"/>
      <c r="I5" s="1680"/>
      <c r="J5" s="1680"/>
      <c r="K5" s="1680"/>
      <c r="L5" s="1681" t="s">
        <v>3339</v>
      </c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81"/>
      <c r="Y5" s="1681"/>
      <c r="Z5" s="1681"/>
      <c r="AA5" s="1681"/>
      <c r="AB5" s="1681"/>
      <c r="AC5" s="1681"/>
      <c r="AD5" s="1681"/>
      <c r="AE5" s="1681"/>
      <c r="AF5" s="1681"/>
      <c r="AG5" s="1681"/>
      <c r="AH5" s="1681"/>
      <c r="AI5" s="1681"/>
      <c r="AJ5" s="1681"/>
      <c r="AK5" s="1681"/>
      <c r="AL5" s="1681"/>
      <c r="AM5" s="1681"/>
      <c r="AN5" s="1681"/>
      <c r="AO5" s="1681"/>
      <c r="AP5" s="1681"/>
      <c r="AQ5" s="1681"/>
      <c r="AR5" s="1681"/>
      <c r="AS5" s="1681"/>
      <c r="AT5" s="1681"/>
      <c r="AU5" s="1681"/>
      <c r="AV5" s="1681"/>
      <c r="AW5" s="1681"/>
      <c r="AX5" s="1681"/>
      <c r="AY5" s="1681"/>
      <c r="AZ5" s="1681"/>
      <c r="BA5" s="1681"/>
      <c r="BB5" s="1681"/>
      <c r="BC5" s="1681"/>
      <c r="BD5" s="1681"/>
      <c r="BE5" s="1681"/>
      <c r="BF5" s="1681"/>
      <c r="BG5" s="1681"/>
      <c r="BH5" s="1681"/>
      <c r="BI5" s="1681"/>
      <c r="BJ5" s="1681"/>
      <c r="BK5" s="1681"/>
      <c r="BL5" s="1681"/>
      <c r="BM5" s="1681"/>
      <c r="BN5" s="1681"/>
      <c r="BO5" s="1681"/>
      <c r="BP5" s="1681"/>
      <c r="BQ5" s="1681"/>
      <c r="BR5" s="1681"/>
      <c r="BS5" s="1681"/>
      <c r="BT5" s="1681"/>
      <c r="BU5" s="1681"/>
      <c r="BV5" s="1681"/>
      <c r="BW5" s="1682" t="s">
        <v>3426</v>
      </c>
      <c r="BX5" s="1682"/>
      <c r="BY5" s="1682"/>
      <c r="BZ5" s="1682"/>
      <c r="CA5" s="1682"/>
      <c r="CB5" s="1682"/>
      <c r="CC5" s="1682"/>
      <c r="CD5" s="1682"/>
      <c r="CE5" s="1704"/>
      <c r="CF5" s="1705"/>
      <c r="CG5" s="1705"/>
      <c r="CH5" s="1705"/>
      <c r="CI5" s="1705"/>
      <c r="CJ5" s="1705"/>
      <c r="CK5" s="1705"/>
      <c r="CL5" s="1705"/>
      <c r="CM5" s="1705"/>
      <c r="CN5" s="1705"/>
      <c r="CO5" s="1705"/>
      <c r="CP5" s="1705"/>
      <c r="CQ5" s="1705"/>
      <c r="CR5" s="1705"/>
      <c r="CS5" s="1705"/>
      <c r="CT5" s="1705"/>
      <c r="CU5" s="1705"/>
      <c r="CV5" s="1705"/>
      <c r="CW5" s="1705"/>
      <c r="CX5" s="1705"/>
      <c r="CY5" s="1705"/>
      <c r="CZ5" s="1705"/>
      <c r="DA5" s="1705"/>
      <c r="DB5" s="1705"/>
      <c r="DC5" s="1705"/>
      <c r="DD5" s="1705"/>
      <c r="DE5" s="1705"/>
      <c r="DF5" s="1705"/>
      <c r="DG5" s="1705"/>
      <c r="DH5" s="1705"/>
      <c r="DI5" s="1705"/>
      <c r="DJ5" s="1705"/>
      <c r="DK5" s="1705"/>
      <c r="DL5" s="1705"/>
      <c r="DM5" s="1705"/>
      <c r="DN5" s="1705"/>
      <c r="DO5" s="1705"/>
      <c r="DP5" s="1705"/>
      <c r="DQ5" s="1705"/>
      <c r="DR5" s="1705"/>
      <c r="DS5" s="1705"/>
      <c r="DT5" s="1705"/>
      <c r="DU5" s="1705"/>
      <c r="DV5" s="1705"/>
      <c r="DW5" s="1705"/>
      <c r="DX5" s="1705"/>
      <c r="DY5" s="1705"/>
      <c r="DZ5" s="1705"/>
      <c r="EA5" s="1705"/>
      <c r="EB5" s="1705"/>
      <c r="EC5" s="1705"/>
      <c r="ED5" s="1705"/>
      <c r="EE5" s="1705"/>
      <c r="EF5" s="1705"/>
      <c r="EG5" s="1705"/>
      <c r="EH5" s="1705"/>
      <c r="EI5" s="1705"/>
      <c r="EJ5" s="1705"/>
      <c r="EK5" s="1705"/>
      <c r="EL5" s="1705"/>
      <c r="EM5" s="1705"/>
      <c r="EN5" s="1705"/>
      <c r="EO5" s="1705"/>
      <c r="EP5" s="1705"/>
      <c r="EQ5" s="1705"/>
      <c r="ER5" s="1705"/>
      <c r="ES5" s="1705"/>
      <c r="ET5" s="1705"/>
      <c r="EU5" s="1705"/>
      <c r="EV5" s="1705"/>
      <c r="EW5" s="1705"/>
      <c r="EX5" s="1705"/>
      <c r="EY5" s="1705"/>
      <c r="EZ5" s="1705"/>
      <c r="FA5" s="1705"/>
      <c r="FB5" s="1705"/>
      <c r="FC5" s="1705"/>
      <c r="FD5" s="1705"/>
      <c r="FE5" s="1705"/>
      <c r="FF5" s="1705"/>
      <c r="FG5" s="1705"/>
      <c r="FH5" s="1705"/>
      <c r="FI5" s="1705"/>
      <c r="FJ5" s="1705"/>
      <c r="FK5" s="1705"/>
      <c r="FL5" s="1705"/>
      <c r="FM5" s="1705"/>
      <c r="FN5" s="1705"/>
      <c r="FO5" s="1705"/>
      <c r="FP5" s="1705"/>
      <c r="FQ5" s="1705"/>
      <c r="FR5" s="1705"/>
      <c r="FS5" s="1705"/>
      <c r="FT5" s="1705"/>
      <c r="FU5" s="1705"/>
      <c r="FV5" s="1705"/>
      <c r="FW5" s="1705"/>
      <c r="FX5" s="1705"/>
      <c r="FY5" s="1705"/>
      <c r="FZ5" s="1705"/>
      <c r="GA5" s="1705"/>
      <c r="GB5" s="1705"/>
      <c r="GC5" s="1705"/>
      <c r="GD5" s="1705"/>
      <c r="GE5" s="1705"/>
      <c r="GF5" s="1705"/>
      <c r="GG5" s="1705"/>
      <c r="GH5" s="1705"/>
      <c r="GI5" s="1705"/>
      <c r="GJ5" s="1705"/>
      <c r="GK5" s="1705"/>
      <c r="GL5" s="1705"/>
      <c r="GM5" s="1705"/>
      <c r="GN5" s="1705"/>
      <c r="GO5" s="1705"/>
      <c r="GP5" s="1705"/>
      <c r="GQ5" s="1705"/>
      <c r="GR5" s="1705"/>
      <c r="GS5" s="1705"/>
      <c r="GT5" s="1705"/>
      <c r="GU5" s="1705"/>
      <c r="GV5" s="1705"/>
      <c r="GW5" s="1706"/>
    </row>
    <row r="6" spans="2:205" ht="25.5" customHeight="1"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1"/>
      <c r="M6" s="1681"/>
      <c r="N6" s="1681"/>
      <c r="O6" s="1681"/>
      <c r="P6" s="1681"/>
      <c r="Q6" s="1681"/>
      <c r="R6" s="1681"/>
      <c r="S6" s="1681"/>
      <c r="T6" s="1681"/>
      <c r="U6" s="1681"/>
      <c r="V6" s="1681"/>
      <c r="W6" s="1681"/>
      <c r="X6" s="1681"/>
      <c r="Y6" s="1681"/>
      <c r="Z6" s="1681"/>
      <c r="AA6" s="1681"/>
      <c r="AB6" s="1681"/>
      <c r="AC6" s="1681"/>
      <c r="AD6" s="1681"/>
      <c r="AE6" s="1681"/>
      <c r="AF6" s="1681"/>
      <c r="AG6" s="1681"/>
      <c r="AH6" s="1681"/>
      <c r="AI6" s="1681"/>
      <c r="AJ6" s="1681"/>
      <c r="AK6" s="1681"/>
      <c r="AL6" s="1681"/>
      <c r="AM6" s="1681"/>
      <c r="AN6" s="1681"/>
      <c r="AO6" s="1681"/>
      <c r="AP6" s="1681"/>
      <c r="AQ6" s="1681"/>
      <c r="AR6" s="1681"/>
      <c r="AS6" s="1681"/>
      <c r="AT6" s="1681"/>
      <c r="AU6" s="1681"/>
      <c r="AV6" s="1681"/>
      <c r="AW6" s="1681"/>
      <c r="AX6" s="1681"/>
      <c r="AY6" s="1681"/>
      <c r="AZ6" s="1681"/>
      <c r="BA6" s="1681"/>
      <c r="BB6" s="1681"/>
      <c r="BC6" s="1681"/>
      <c r="BD6" s="1681"/>
      <c r="BE6" s="1681"/>
      <c r="BF6" s="1681"/>
      <c r="BG6" s="1681"/>
      <c r="BH6" s="1681"/>
      <c r="BI6" s="1681"/>
      <c r="BJ6" s="1681"/>
      <c r="BK6" s="1681"/>
      <c r="BL6" s="1681"/>
      <c r="BM6" s="1681"/>
      <c r="BN6" s="1681"/>
      <c r="BO6" s="1681"/>
      <c r="BP6" s="1681"/>
      <c r="BQ6" s="1681"/>
      <c r="BR6" s="1681"/>
      <c r="BS6" s="1681"/>
      <c r="BT6" s="1681"/>
      <c r="BU6" s="1681"/>
      <c r="BV6" s="1681"/>
      <c r="BW6" s="1682"/>
      <c r="BX6" s="1682"/>
      <c r="BY6" s="1682"/>
      <c r="BZ6" s="1682"/>
      <c r="CA6" s="1682"/>
      <c r="CB6" s="1682"/>
      <c r="CC6" s="1682"/>
      <c r="CD6" s="1682"/>
      <c r="CE6" s="1696" t="s">
        <v>3522</v>
      </c>
      <c r="CF6" s="1672"/>
      <c r="CG6" s="1672"/>
      <c r="CH6" s="1672"/>
      <c r="CI6" s="1672"/>
      <c r="CJ6" s="1672"/>
      <c r="CK6" s="1672"/>
      <c r="CL6" s="1672"/>
      <c r="CM6" s="1672"/>
      <c r="CN6" s="1672"/>
      <c r="CO6" s="1672"/>
      <c r="CP6" s="1672"/>
      <c r="CQ6" s="1672"/>
      <c r="CR6" s="1672"/>
      <c r="CS6" s="1672"/>
      <c r="CT6" s="1672"/>
      <c r="CU6" s="1672"/>
      <c r="CV6" s="1672"/>
      <c r="CW6" s="1672"/>
      <c r="CX6" s="1672"/>
      <c r="CY6" s="1672"/>
      <c r="CZ6" s="1672"/>
      <c r="DA6" s="1672"/>
      <c r="DB6" s="1672"/>
      <c r="DC6" s="1672"/>
      <c r="DD6" s="1672"/>
      <c r="DE6" s="1672"/>
      <c r="DF6" s="1672"/>
      <c r="DG6" s="1672"/>
      <c r="DH6" s="1672"/>
      <c r="DI6" s="1672"/>
      <c r="DJ6" s="1672"/>
      <c r="DK6" s="1672"/>
      <c r="DL6" s="1672"/>
      <c r="DM6" s="1672"/>
      <c r="DN6" s="1672"/>
      <c r="DO6" s="1672"/>
      <c r="DP6" s="1672"/>
      <c r="DQ6" s="1672"/>
      <c r="DR6" s="1672"/>
      <c r="DS6" s="1672"/>
      <c r="DT6" s="1672"/>
      <c r="DU6" s="1672"/>
      <c r="DV6" s="1672"/>
      <c r="DW6" s="1672"/>
      <c r="DX6" s="1672"/>
      <c r="DY6" s="1672"/>
      <c r="DZ6" s="1672"/>
      <c r="EA6" s="1672"/>
      <c r="EB6" s="1672"/>
      <c r="EC6" s="1672"/>
      <c r="ED6" s="1672"/>
      <c r="EE6" s="1672"/>
      <c r="EF6" s="1672"/>
      <c r="EG6" s="1672"/>
      <c r="EH6" s="1672"/>
      <c r="EI6" s="1672"/>
      <c r="EJ6" s="1672"/>
      <c r="EK6" s="1672"/>
      <c r="EL6" s="1672"/>
      <c r="EM6" s="1673"/>
      <c r="EN6" s="1674" t="s">
        <v>3523</v>
      </c>
      <c r="EO6" s="1675"/>
      <c r="EP6" s="1675"/>
      <c r="EQ6" s="1675"/>
      <c r="ER6" s="1675"/>
      <c r="ES6" s="1675"/>
      <c r="ET6" s="1675"/>
      <c r="EU6" s="1675"/>
      <c r="EV6" s="1675"/>
      <c r="EW6" s="1675"/>
      <c r="EX6" s="1675"/>
      <c r="EY6" s="1675"/>
      <c r="EZ6" s="1675"/>
      <c r="FA6" s="1675"/>
      <c r="FB6" s="1675"/>
      <c r="FC6" s="1675"/>
      <c r="FD6" s="1675"/>
      <c r="FE6" s="1675"/>
      <c r="FF6" s="1675"/>
      <c r="FG6" s="1675"/>
      <c r="FH6" s="1675"/>
      <c r="FI6" s="1675"/>
      <c r="FJ6" s="1675"/>
      <c r="FK6" s="1675"/>
      <c r="FL6" s="1675"/>
      <c r="FM6" s="1675"/>
      <c r="FN6" s="1675"/>
      <c r="FO6" s="1675"/>
      <c r="FP6" s="1675"/>
      <c r="FQ6" s="1675"/>
      <c r="FR6" s="1675"/>
      <c r="FS6" s="1675"/>
      <c r="FT6" s="1675"/>
      <c r="FU6" s="1675"/>
      <c r="FV6" s="1675"/>
      <c r="FW6" s="1675"/>
      <c r="FX6" s="1675"/>
      <c r="FY6" s="1675"/>
      <c r="FZ6" s="1675"/>
      <c r="GA6" s="1675"/>
      <c r="GB6" s="1675"/>
      <c r="GC6" s="1675"/>
      <c r="GD6" s="1675"/>
      <c r="GE6" s="1675"/>
      <c r="GF6" s="1675"/>
      <c r="GG6" s="1675"/>
      <c r="GH6" s="1675"/>
      <c r="GI6" s="1675"/>
      <c r="GJ6" s="1675"/>
      <c r="GK6" s="1675"/>
      <c r="GL6" s="1675"/>
      <c r="GM6" s="1675"/>
      <c r="GN6" s="1675"/>
      <c r="GO6" s="1675"/>
      <c r="GP6" s="1675"/>
      <c r="GQ6" s="1675"/>
      <c r="GR6" s="1675"/>
      <c r="GS6" s="1675"/>
      <c r="GT6" s="1675"/>
      <c r="GU6" s="1675"/>
      <c r="GV6" s="1675"/>
      <c r="GW6" s="1676"/>
    </row>
    <row r="7" spans="2:205" s="691" customFormat="1" ht="24" customHeight="1">
      <c r="B7" s="1677" t="s">
        <v>2074</v>
      </c>
      <c r="C7" s="1678"/>
      <c r="D7" s="1678"/>
      <c r="E7" s="1678"/>
      <c r="F7" s="1678"/>
      <c r="G7" s="1678"/>
      <c r="H7" s="1678"/>
      <c r="I7" s="1678"/>
      <c r="J7" s="1678"/>
      <c r="K7" s="1679"/>
      <c r="L7" s="1662" t="s">
        <v>3571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580" t="s">
        <v>955</v>
      </c>
      <c r="BX7" s="1581"/>
      <c r="BY7" s="1581"/>
      <c r="BZ7" s="1581"/>
      <c r="CA7" s="1581"/>
      <c r="CB7" s="1581"/>
      <c r="CC7" s="1581"/>
      <c r="CD7" s="1582"/>
      <c r="CE7" s="1509" t="str">
        <f>MID(SUVAHAMUJ!Q51,1,1)</f>
        <v xml:space="preserve"> </v>
      </c>
      <c r="CF7" s="1509"/>
      <c r="CG7" s="1509"/>
      <c r="CH7" s="1509"/>
      <c r="CI7" s="1509"/>
      <c r="CJ7" s="1509" t="str">
        <f>MID(SUVAHAMUJ!Q51,2,1)</f>
        <v xml:space="preserve"> </v>
      </c>
      <c r="CK7" s="1509"/>
      <c r="CL7" s="1509"/>
      <c r="CM7" s="1509"/>
      <c r="CN7" s="1509"/>
      <c r="CO7" s="1509"/>
      <c r="CP7" s="1509" t="str">
        <f>MID(SUVAHAMUJ!Q51,3,1)</f>
        <v xml:space="preserve"> </v>
      </c>
      <c r="CQ7" s="1509"/>
      <c r="CR7" s="1509"/>
      <c r="CS7" s="1509"/>
      <c r="CT7" s="1509"/>
      <c r="CU7" s="1509" t="str">
        <f>MID(SUVAHAMUJ!Q51,4,1)</f>
        <v xml:space="preserve"> </v>
      </c>
      <c r="CV7" s="1509"/>
      <c r="CW7" s="1509"/>
      <c r="CX7" s="1509"/>
      <c r="CY7" s="1509"/>
      <c r="CZ7" s="1509"/>
      <c r="DA7" s="1509" t="str">
        <f>MID(SUVAHAMUJ!Q51,5,1)</f>
        <v xml:space="preserve"> </v>
      </c>
      <c r="DB7" s="1509"/>
      <c r="DC7" s="1509"/>
      <c r="DD7" s="1509"/>
      <c r="DE7" s="1509"/>
      <c r="DF7" s="1509" t="str">
        <f>MID(SUVAHAMUJ!Q51,6,1)</f>
        <v xml:space="preserve"> </v>
      </c>
      <c r="DG7" s="1509"/>
      <c r="DH7" s="1509"/>
      <c r="DI7" s="1509"/>
      <c r="DJ7" s="1509"/>
      <c r="DK7" s="1509"/>
      <c r="DL7" s="1509" t="str">
        <f>MID(SUVAHAMUJ!Q51,7,1)</f>
        <v xml:space="preserve"> </v>
      </c>
      <c r="DM7" s="1509"/>
      <c r="DN7" s="1509"/>
      <c r="DO7" s="1509"/>
      <c r="DP7" s="1509"/>
      <c r="DQ7" s="1509"/>
      <c r="DR7" s="1509" t="str">
        <f>MID(SUVAHAMUJ!Q51,8,1)</f>
        <v xml:space="preserve"> </v>
      </c>
      <c r="DS7" s="1509"/>
      <c r="DT7" s="1509"/>
      <c r="DU7" s="1509"/>
      <c r="DV7" s="1509"/>
      <c r="DW7" s="1558" t="str">
        <f>MID(SUVAHAMUJ!Q51,9,1)</f>
        <v xml:space="preserve"> </v>
      </c>
      <c r="DX7" s="1558"/>
      <c r="DY7" s="1558"/>
      <c r="DZ7" s="1558"/>
      <c r="EA7" s="1558"/>
      <c r="EB7" s="1558"/>
      <c r="EC7" s="1558" t="str">
        <f>MID(SUVAHAMUJ!Q51,10,1)</f>
        <v xml:space="preserve"> </v>
      </c>
      <c r="ED7" s="1558"/>
      <c r="EE7" s="1558"/>
      <c r="EF7" s="1558"/>
      <c r="EG7" s="1558"/>
      <c r="EH7" s="1509" t="str">
        <f>MID(SUVAHAMUJ!Q51,11,1)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MID(SUVAHAMUJ!R51,1,1)</f>
        <v xml:space="preserve"> </v>
      </c>
      <c r="EQ7" s="1509"/>
      <c r="ER7" s="1509"/>
      <c r="ES7" s="1509"/>
      <c r="ET7" s="1509"/>
      <c r="EU7" s="1509"/>
      <c r="EV7" s="1509" t="str">
        <f>MID(SUVAHAMUJ!R51,2,1)</f>
        <v xml:space="preserve"> </v>
      </c>
      <c r="EW7" s="1509"/>
      <c r="EX7" s="1509"/>
      <c r="EY7" s="1509"/>
      <c r="EZ7" s="1509"/>
      <c r="FA7" s="1509" t="str">
        <f>MID(SUVAHAMUJ!R51,3,1)</f>
        <v xml:space="preserve"> </v>
      </c>
      <c r="FB7" s="1509"/>
      <c r="FC7" s="1509"/>
      <c r="FD7" s="1509"/>
      <c r="FE7" s="1509"/>
      <c r="FF7" s="1509"/>
      <c r="FG7" s="1509" t="str">
        <f>MID(SUVAHAMUJ!R51,4,1)</f>
        <v xml:space="preserve"> </v>
      </c>
      <c r="FH7" s="1509"/>
      <c r="FI7" s="1509"/>
      <c r="FJ7" s="1509"/>
      <c r="FK7" s="1509"/>
      <c r="FL7" s="1516" t="str">
        <f>MID(SUVAHAMUJ!R51,5,1)</f>
        <v xml:space="preserve"> </v>
      </c>
      <c r="FM7" s="1516"/>
      <c r="FN7" s="1516"/>
      <c r="FO7" s="1516"/>
      <c r="FP7" s="1516"/>
      <c r="FQ7" s="1516"/>
      <c r="FR7" s="1516" t="str">
        <f>MID(SUVAHAMUJ!R51,6,1)</f>
        <v xml:space="preserve"> </v>
      </c>
      <c r="FS7" s="1516"/>
      <c r="FT7" s="1516"/>
      <c r="FU7" s="1516"/>
      <c r="FV7" s="1516"/>
      <c r="FW7" s="1556" t="str">
        <f>MID(SUVAHAMUJ!R51,7,1)</f>
        <v xml:space="preserve"> </v>
      </c>
      <c r="FX7" s="1556"/>
      <c r="FY7" s="1556"/>
      <c r="FZ7" s="1556"/>
      <c r="GA7" s="1556"/>
      <c r="GB7" s="1556"/>
      <c r="GC7" s="1556" t="str">
        <f>MID(SUVAHAMUJ!R51,8,1)</f>
        <v xml:space="preserve"> </v>
      </c>
      <c r="GD7" s="1556"/>
      <c r="GE7" s="1556"/>
      <c r="GF7" s="1556"/>
      <c r="GG7" s="1556"/>
      <c r="GH7" s="1556" t="str">
        <f>MID(SUVAHAMUJ!R51,9,1)</f>
        <v xml:space="preserve"> </v>
      </c>
      <c r="GI7" s="1556"/>
      <c r="GJ7" s="1556"/>
      <c r="GK7" s="1556"/>
      <c r="GL7" s="1556"/>
      <c r="GM7" s="1556"/>
      <c r="GN7" s="1556" t="str">
        <f>MID(SUVAHAMUJ!R51,10,1)</f>
        <v xml:space="preserve"> </v>
      </c>
      <c r="GO7" s="1556"/>
      <c r="GP7" s="1556"/>
      <c r="GQ7" s="1556"/>
      <c r="GR7" s="1556"/>
      <c r="GS7" s="1556" t="str">
        <f>MID(SUVAHAMUJ!R51,11,1)</f>
        <v>0</v>
      </c>
      <c r="GT7" s="1556"/>
      <c r="GU7" s="1556"/>
      <c r="GV7" s="1556"/>
      <c r="GW7" s="1557"/>
    </row>
    <row r="8" spans="2:205" ht="24" customHeight="1">
      <c r="B8" s="1720" t="s">
        <v>2921</v>
      </c>
      <c r="C8" s="1721"/>
      <c r="D8" s="1721"/>
      <c r="E8" s="1721"/>
      <c r="F8" s="1721"/>
      <c r="G8" s="1721"/>
      <c r="H8" s="1721"/>
      <c r="I8" s="1721"/>
      <c r="J8" s="1721"/>
      <c r="K8" s="1722"/>
      <c r="L8" s="1660" t="s">
        <v>3572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572" t="s">
        <v>973</v>
      </c>
      <c r="BX8" s="1573"/>
      <c r="BY8" s="1573"/>
      <c r="BZ8" s="1573"/>
      <c r="CA8" s="1573"/>
      <c r="CB8" s="1573"/>
      <c r="CC8" s="1573"/>
      <c r="CD8" s="1574"/>
      <c r="CE8" s="1509" t="str">
        <f>MID(SUVAHAMUJ!Q52,1,1)</f>
        <v xml:space="preserve"> </v>
      </c>
      <c r="CF8" s="1509"/>
      <c r="CG8" s="1509"/>
      <c r="CH8" s="1509"/>
      <c r="CI8" s="1509"/>
      <c r="CJ8" s="1509" t="str">
        <f>MID(SUVAHAMUJ!Q52,2,1)</f>
        <v xml:space="preserve"> </v>
      </c>
      <c r="CK8" s="1509"/>
      <c r="CL8" s="1509"/>
      <c r="CM8" s="1509"/>
      <c r="CN8" s="1509"/>
      <c r="CO8" s="1509"/>
      <c r="CP8" s="1509" t="str">
        <f>MID(SUVAHAMUJ!Q52,3,1)</f>
        <v xml:space="preserve"> </v>
      </c>
      <c r="CQ8" s="1509"/>
      <c r="CR8" s="1509"/>
      <c r="CS8" s="1509"/>
      <c r="CT8" s="1509"/>
      <c r="CU8" s="1509" t="str">
        <f>MID(SUVAHAMUJ!Q52,4,1)</f>
        <v xml:space="preserve"> </v>
      </c>
      <c r="CV8" s="1509"/>
      <c r="CW8" s="1509"/>
      <c r="CX8" s="1509"/>
      <c r="CY8" s="1509"/>
      <c r="CZ8" s="1509"/>
      <c r="DA8" s="1509" t="str">
        <f>MID(SUVAHAMUJ!Q52,5,1)</f>
        <v xml:space="preserve"> </v>
      </c>
      <c r="DB8" s="1509"/>
      <c r="DC8" s="1509"/>
      <c r="DD8" s="1509"/>
      <c r="DE8" s="1509"/>
      <c r="DF8" s="1509" t="str">
        <f>MID(SUVAHAMUJ!Q52,6,1)</f>
        <v xml:space="preserve"> </v>
      </c>
      <c r="DG8" s="1509"/>
      <c r="DH8" s="1509"/>
      <c r="DI8" s="1509"/>
      <c r="DJ8" s="1509"/>
      <c r="DK8" s="1509"/>
      <c r="DL8" s="1509" t="str">
        <f>MID(SUVAHAMUJ!Q52,7,1)</f>
        <v xml:space="preserve"> </v>
      </c>
      <c r="DM8" s="1509"/>
      <c r="DN8" s="1509"/>
      <c r="DO8" s="1509"/>
      <c r="DP8" s="1509"/>
      <c r="DQ8" s="1509"/>
      <c r="DR8" s="1509" t="str">
        <f>MID(SUVAHAMUJ!Q52,8,1)</f>
        <v xml:space="preserve"> </v>
      </c>
      <c r="DS8" s="1509"/>
      <c r="DT8" s="1509"/>
      <c r="DU8" s="1509"/>
      <c r="DV8" s="1509"/>
      <c r="DW8" s="1558" t="str">
        <f>MID(SUVAHAMUJ!Q52,9,1)</f>
        <v xml:space="preserve"> </v>
      </c>
      <c r="DX8" s="1558"/>
      <c r="DY8" s="1558"/>
      <c r="DZ8" s="1558"/>
      <c r="EA8" s="1558"/>
      <c r="EB8" s="1558"/>
      <c r="EC8" s="1558" t="str">
        <f>MID(SUVAHAMUJ!Q52,10,1)</f>
        <v xml:space="preserve"> </v>
      </c>
      <c r="ED8" s="1558"/>
      <c r="EE8" s="1558"/>
      <c r="EF8" s="1558"/>
      <c r="EG8" s="1558"/>
      <c r="EH8" s="1509" t="str">
        <f>MID(SUVAHAMUJ!Q52,11,1)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MID(SUVAHAMUJ!R52,1,1)</f>
        <v xml:space="preserve"> </v>
      </c>
      <c r="EQ8" s="1509"/>
      <c r="ER8" s="1509"/>
      <c r="ES8" s="1509"/>
      <c r="ET8" s="1509"/>
      <c r="EU8" s="1509"/>
      <c r="EV8" s="1509" t="str">
        <f>MID(SUVAHAMUJ!R52,2,1)</f>
        <v xml:space="preserve"> </v>
      </c>
      <c r="EW8" s="1509"/>
      <c r="EX8" s="1509"/>
      <c r="EY8" s="1509"/>
      <c r="EZ8" s="1509"/>
      <c r="FA8" s="1509" t="str">
        <f>MID(SUVAHAMUJ!R52,3,1)</f>
        <v xml:space="preserve"> </v>
      </c>
      <c r="FB8" s="1509"/>
      <c r="FC8" s="1509"/>
      <c r="FD8" s="1509"/>
      <c r="FE8" s="1509"/>
      <c r="FF8" s="1509"/>
      <c r="FG8" s="1509" t="str">
        <f>MID(SUVAHAMUJ!R52,4,1)</f>
        <v xml:space="preserve"> </v>
      </c>
      <c r="FH8" s="1509"/>
      <c r="FI8" s="1509"/>
      <c r="FJ8" s="1509"/>
      <c r="FK8" s="1509"/>
      <c r="FL8" s="1516" t="str">
        <f>MID(SUVAHAMUJ!R52,5,1)</f>
        <v xml:space="preserve"> </v>
      </c>
      <c r="FM8" s="1516"/>
      <c r="FN8" s="1516"/>
      <c r="FO8" s="1516"/>
      <c r="FP8" s="1516"/>
      <c r="FQ8" s="1516"/>
      <c r="FR8" s="1516" t="str">
        <f>MID(SUVAHAMUJ!R52,6,1)</f>
        <v xml:space="preserve"> </v>
      </c>
      <c r="FS8" s="1516"/>
      <c r="FT8" s="1516"/>
      <c r="FU8" s="1516"/>
      <c r="FV8" s="1516"/>
      <c r="FW8" s="1556" t="str">
        <f>MID(SUVAHAMUJ!R52,7,1)</f>
        <v xml:space="preserve"> </v>
      </c>
      <c r="FX8" s="1556"/>
      <c r="FY8" s="1556"/>
      <c r="FZ8" s="1556"/>
      <c r="GA8" s="1556"/>
      <c r="GB8" s="1556"/>
      <c r="GC8" s="1556" t="str">
        <f>MID(SUVAHAMUJ!R52,8,1)</f>
        <v xml:space="preserve"> </v>
      </c>
      <c r="GD8" s="1556"/>
      <c r="GE8" s="1556"/>
      <c r="GF8" s="1556"/>
      <c r="GG8" s="1556"/>
      <c r="GH8" s="1556" t="str">
        <f>MID(SUVAHAMUJ!R52,9,1)</f>
        <v xml:space="preserve"> </v>
      </c>
      <c r="GI8" s="1556"/>
      <c r="GJ8" s="1556"/>
      <c r="GK8" s="1556"/>
      <c r="GL8" s="1556"/>
      <c r="GM8" s="1556"/>
      <c r="GN8" s="1556" t="str">
        <f>MID(SUVAHAMUJ!R52,10,1)</f>
        <v xml:space="preserve"> </v>
      </c>
      <c r="GO8" s="1556"/>
      <c r="GP8" s="1556"/>
      <c r="GQ8" s="1556"/>
      <c r="GR8" s="1556"/>
      <c r="GS8" s="1556" t="str">
        <f>MID(SUVAHAMUJ!R52,11,1)</f>
        <v>0</v>
      </c>
      <c r="GT8" s="1556"/>
      <c r="GU8" s="1556"/>
      <c r="GV8" s="1556"/>
      <c r="GW8" s="1557"/>
    </row>
    <row r="9" spans="2:205" ht="24" customHeight="1">
      <c r="B9" s="1720" t="s">
        <v>3493</v>
      </c>
      <c r="C9" s="1721"/>
      <c r="D9" s="1721"/>
      <c r="E9" s="1721"/>
      <c r="F9" s="1721"/>
      <c r="G9" s="1721"/>
      <c r="H9" s="1721"/>
      <c r="I9" s="1721"/>
      <c r="J9" s="1721"/>
      <c r="K9" s="1722"/>
      <c r="L9" s="1660" t="s">
        <v>3573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572" t="s">
        <v>991</v>
      </c>
      <c r="BX9" s="1573"/>
      <c r="BY9" s="1573"/>
      <c r="BZ9" s="1573"/>
      <c r="CA9" s="1573"/>
      <c r="CB9" s="1573"/>
      <c r="CC9" s="1573"/>
      <c r="CD9" s="1574"/>
      <c r="CE9" s="1509" t="str">
        <f>MID(SUVAHAMUJ!Q53,1,1)</f>
        <v xml:space="preserve"> </v>
      </c>
      <c r="CF9" s="1509"/>
      <c r="CG9" s="1509"/>
      <c r="CH9" s="1509"/>
      <c r="CI9" s="1509"/>
      <c r="CJ9" s="1509" t="str">
        <f>MID(SUVAHAMUJ!Q53,2,1)</f>
        <v xml:space="preserve"> </v>
      </c>
      <c r="CK9" s="1509"/>
      <c r="CL9" s="1509"/>
      <c r="CM9" s="1509"/>
      <c r="CN9" s="1509"/>
      <c r="CO9" s="1509"/>
      <c r="CP9" s="1509" t="str">
        <f>MID(SUVAHAMUJ!Q53,3,1)</f>
        <v xml:space="preserve"> </v>
      </c>
      <c r="CQ9" s="1509"/>
      <c r="CR9" s="1509"/>
      <c r="CS9" s="1509"/>
      <c r="CT9" s="1509"/>
      <c r="CU9" s="1509" t="str">
        <f>MID(SUVAHAMUJ!Q53,4,1)</f>
        <v xml:space="preserve"> </v>
      </c>
      <c r="CV9" s="1509"/>
      <c r="CW9" s="1509"/>
      <c r="CX9" s="1509"/>
      <c r="CY9" s="1509"/>
      <c r="CZ9" s="1509"/>
      <c r="DA9" s="1509" t="str">
        <f>MID(SUVAHAMUJ!Q53,5,1)</f>
        <v xml:space="preserve"> </v>
      </c>
      <c r="DB9" s="1509"/>
      <c r="DC9" s="1509"/>
      <c r="DD9" s="1509"/>
      <c r="DE9" s="1509"/>
      <c r="DF9" s="1509" t="str">
        <f>MID(SUVAHAMUJ!Q53,6,1)</f>
        <v xml:space="preserve"> </v>
      </c>
      <c r="DG9" s="1509"/>
      <c r="DH9" s="1509"/>
      <c r="DI9" s="1509"/>
      <c r="DJ9" s="1509"/>
      <c r="DK9" s="1509"/>
      <c r="DL9" s="1509" t="str">
        <f>MID(SUVAHAMUJ!Q53,7,1)</f>
        <v xml:space="preserve"> </v>
      </c>
      <c r="DM9" s="1509"/>
      <c r="DN9" s="1509"/>
      <c r="DO9" s="1509"/>
      <c r="DP9" s="1509"/>
      <c r="DQ9" s="1509"/>
      <c r="DR9" s="1509" t="str">
        <f>MID(SUVAHAMUJ!Q53,8,1)</f>
        <v xml:space="preserve"> </v>
      </c>
      <c r="DS9" s="1509"/>
      <c r="DT9" s="1509"/>
      <c r="DU9" s="1509"/>
      <c r="DV9" s="1509"/>
      <c r="DW9" s="1558" t="str">
        <f>MID(SUVAHAMUJ!Q53,9,1)</f>
        <v xml:space="preserve"> </v>
      </c>
      <c r="DX9" s="1558"/>
      <c r="DY9" s="1558"/>
      <c r="DZ9" s="1558"/>
      <c r="EA9" s="1558"/>
      <c r="EB9" s="1558"/>
      <c r="EC9" s="1558" t="str">
        <f>MID(SUVAHAMUJ!Q53,10,1)</f>
        <v xml:space="preserve"> </v>
      </c>
      <c r="ED9" s="1558"/>
      <c r="EE9" s="1558"/>
      <c r="EF9" s="1558"/>
      <c r="EG9" s="1558"/>
      <c r="EH9" s="1509" t="str">
        <f>MID(SUVAHAMUJ!Q53,11,1)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MID(SUVAHAMUJ!R53,1,1)</f>
        <v xml:space="preserve"> </v>
      </c>
      <c r="EQ9" s="1509"/>
      <c r="ER9" s="1509"/>
      <c r="ES9" s="1509"/>
      <c r="ET9" s="1509"/>
      <c r="EU9" s="1509"/>
      <c r="EV9" s="1509" t="str">
        <f>MID(SUVAHAMUJ!R53,2,1)</f>
        <v xml:space="preserve"> </v>
      </c>
      <c r="EW9" s="1509"/>
      <c r="EX9" s="1509"/>
      <c r="EY9" s="1509"/>
      <c r="EZ9" s="1509"/>
      <c r="FA9" s="1509" t="str">
        <f>MID(SUVAHAMUJ!R53,3,1)</f>
        <v xml:space="preserve"> </v>
      </c>
      <c r="FB9" s="1509"/>
      <c r="FC9" s="1509"/>
      <c r="FD9" s="1509"/>
      <c r="FE9" s="1509"/>
      <c r="FF9" s="1509"/>
      <c r="FG9" s="1509" t="str">
        <f>MID(SUVAHAMUJ!R53,4,1)</f>
        <v xml:space="preserve"> </v>
      </c>
      <c r="FH9" s="1509"/>
      <c r="FI9" s="1509"/>
      <c r="FJ9" s="1509"/>
      <c r="FK9" s="1509"/>
      <c r="FL9" s="1516" t="str">
        <f>MID(SUVAHAMUJ!R53,5,1)</f>
        <v xml:space="preserve"> </v>
      </c>
      <c r="FM9" s="1516"/>
      <c r="FN9" s="1516"/>
      <c r="FO9" s="1516"/>
      <c r="FP9" s="1516"/>
      <c r="FQ9" s="1516"/>
      <c r="FR9" s="1516" t="str">
        <f>MID(SUVAHAMUJ!R53,6,1)</f>
        <v xml:space="preserve"> </v>
      </c>
      <c r="FS9" s="1516"/>
      <c r="FT9" s="1516"/>
      <c r="FU9" s="1516"/>
      <c r="FV9" s="1516"/>
      <c r="FW9" s="1556" t="str">
        <f>MID(SUVAHAMUJ!R53,7,1)</f>
        <v xml:space="preserve"> </v>
      </c>
      <c r="FX9" s="1556"/>
      <c r="FY9" s="1556"/>
      <c r="FZ9" s="1556"/>
      <c r="GA9" s="1556"/>
      <c r="GB9" s="1556"/>
      <c r="GC9" s="1556" t="str">
        <f>MID(SUVAHAMUJ!R53,8,1)</f>
        <v xml:space="preserve"> </v>
      </c>
      <c r="GD9" s="1556"/>
      <c r="GE9" s="1556"/>
      <c r="GF9" s="1556"/>
      <c r="GG9" s="1556"/>
      <c r="GH9" s="1556" t="str">
        <f>MID(SUVAHAMUJ!R53,9,1)</f>
        <v xml:space="preserve"> </v>
      </c>
      <c r="GI9" s="1556"/>
      <c r="GJ9" s="1556"/>
      <c r="GK9" s="1556"/>
      <c r="GL9" s="1556"/>
      <c r="GM9" s="1556"/>
      <c r="GN9" s="1556" t="str">
        <f>MID(SUVAHAMUJ!R53,10,1)</f>
        <v xml:space="preserve"> </v>
      </c>
      <c r="GO9" s="1556"/>
      <c r="GP9" s="1556"/>
      <c r="GQ9" s="1556"/>
      <c r="GR9" s="1556"/>
      <c r="GS9" s="1556" t="str">
        <f>MID(SUVAHAMUJ!R53,11,1)</f>
        <v>0</v>
      </c>
      <c r="GT9" s="1556"/>
      <c r="GU9" s="1556"/>
      <c r="GV9" s="1556"/>
      <c r="GW9" s="1557"/>
    </row>
    <row r="10" spans="2:205" ht="24" customHeight="1">
      <c r="B10" s="1720" t="s">
        <v>2928</v>
      </c>
      <c r="C10" s="1721"/>
      <c r="D10" s="1721"/>
      <c r="E10" s="1721"/>
      <c r="F10" s="1721"/>
      <c r="G10" s="1721"/>
      <c r="H10" s="1721"/>
      <c r="I10" s="1721"/>
      <c r="J10" s="1721"/>
      <c r="K10" s="1722"/>
      <c r="L10" s="1660" t="s">
        <v>3574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572" t="s">
        <v>997</v>
      </c>
      <c r="BX10" s="1573"/>
      <c r="BY10" s="1573"/>
      <c r="BZ10" s="1573"/>
      <c r="CA10" s="1573"/>
      <c r="CB10" s="1573"/>
      <c r="CC10" s="1573"/>
      <c r="CD10" s="1574"/>
      <c r="CE10" s="1509" t="str">
        <f>MID(SUVAHAMUJ!Q54,1,1)</f>
        <v xml:space="preserve"> </v>
      </c>
      <c r="CF10" s="1509"/>
      <c r="CG10" s="1509"/>
      <c r="CH10" s="1509"/>
      <c r="CI10" s="1509"/>
      <c r="CJ10" s="1509" t="str">
        <f>MID(SUVAHAMUJ!Q54,2,1)</f>
        <v xml:space="preserve"> </v>
      </c>
      <c r="CK10" s="1509"/>
      <c r="CL10" s="1509"/>
      <c r="CM10" s="1509"/>
      <c r="CN10" s="1509"/>
      <c r="CO10" s="1509"/>
      <c r="CP10" s="1509" t="str">
        <f>MID(SUVAHAMUJ!Q54,3,1)</f>
        <v xml:space="preserve"> </v>
      </c>
      <c r="CQ10" s="1509"/>
      <c r="CR10" s="1509"/>
      <c r="CS10" s="1509"/>
      <c r="CT10" s="1509"/>
      <c r="CU10" s="1509" t="str">
        <f>MID(SUVAHAMUJ!Q54,4,1)</f>
        <v xml:space="preserve"> </v>
      </c>
      <c r="CV10" s="1509"/>
      <c r="CW10" s="1509"/>
      <c r="CX10" s="1509"/>
      <c r="CY10" s="1509"/>
      <c r="CZ10" s="1509"/>
      <c r="DA10" s="1509" t="str">
        <f>MID(SUVAHAMUJ!Q54,5,1)</f>
        <v xml:space="preserve"> </v>
      </c>
      <c r="DB10" s="1509"/>
      <c r="DC10" s="1509"/>
      <c r="DD10" s="1509"/>
      <c r="DE10" s="1509"/>
      <c r="DF10" s="1509" t="str">
        <f>MID(SUVAHAMUJ!Q54,6,1)</f>
        <v xml:space="preserve"> </v>
      </c>
      <c r="DG10" s="1509"/>
      <c r="DH10" s="1509"/>
      <c r="DI10" s="1509"/>
      <c r="DJ10" s="1509"/>
      <c r="DK10" s="1509"/>
      <c r="DL10" s="1509" t="str">
        <f>MID(SUVAHAMUJ!Q54,7,1)</f>
        <v xml:space="preserve"> </v>
      </c>
      <c r="DM10" s="1509"/>
      <c r="DN10" s="1509"/>
      <c r="DO10" s="1509"/>
      <c r="DP10" s="1509"/>
      <c r="DQ10" s="1509"/>
      <c r="DR10" s="1509" t="str">
        <f>MID(SUVAHAMUJ!Q54,8,1)</f>
        <v xml:space="preserve"> </v>
      </c>
      <c r="DS10" s="1509"/>
      <c r="DT10" s="1509"/>
      <c r="DU10" s="1509"/>
      <c r="DV10" s="1509"/>
      <c r="DW10" s="1558" t="str">
        <f>MID(SUVAHAMUJ!Q54,9,1)</f>
        <v xml:space="preserve"> </v>
      </c>
      <c r="DX10" s="1558"/>
      <c r="DY10" s="1558"/>
      <c r="DZ10" s="1558"/>
      <c r="EA10" s="1558"/>
      <c r="EB10" s="1558"/>
      <c r="EC10" s="1558" t="str">
        <f>MID(SUVAHAMUJ!Q54,10,1)</f>
        <v xml:space="preserve"> </v>
      </c>
      <c r="ED10" s="1558"/>
      <c r="EE10" s="1558"/>
      <c r="EF10" s="1558"/>
      <c r="EG10" s="1558"/>
      <c r="EH10" s="1509" t="str">
        <f>MID(SUVAHAMUJ!Q54,11,1)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MID(SUVAHAMUJ!R54,1,1)</f>
        <v xml:space="preserve"> </v>
      </c>
      <c r="EQ10" s="1509"/>
      <c r="ER10" s="1509"/>
      <c r="ES10" s="1509"/>
      <c r="ET10" s="1509"/>
      <c r="EU10" s="1509"/>
      <c r="EV10" s="1509" t="str">
        <f>MID(SUVAHAMUJ!R54,2,1)</f>
        <v xml:space="preserve"> </v>
      </c>
      <c r="EW10" s="1509"/>
      <c r="EX10" s="1509"/>
      <c r="EY10" s="1509"/>
      <c r="EZ10" s="1509"/>
      <c r="FA10" s="1509" t="str">
        <f>MID(SUVAHAMUJ!R54,3,1)</f>
        <v xml:space="preserve"> </v>
      </c>
      <c r="FB10" s="1509"/>
      <c r="FC10" s="1509"/>
      <c r="FD10" s="1509"/>
      <c r="FE10" s="1509"/>
      <c r="FF10" s="1509"/>
      <c r="FG10" s="1509" t="str">
        <f>MID(SUVAHAMUJ!R54,4,1)</f>
        <v xml:space="preserve"> </v>
      </c>
      <c r="FH10" s="1509"/>
      <c r="FI10" s="1509"/>
      <c r="FJ10" s="1509"/>
      <c r="FK10" s="1509"/>
      <c r="FL10" s="1516" t="str">
        <f>MID(SUVAHAMUJ!R54,5,1)</f>
        <v xml:space="preserve"> </v>
      </c>
      <c r="FM10" s="1516"/>
      <c r="FN10" s="1516"/>
      <c r="FO10" s="1516"/>
      <c r="FP10" s="1516"/>
      <c r="FQ10" s="1516"/>
      <c r="FR10" s="1516" t="str">
        <f>MID(SUVAHAMUJ!R54,6,1)</f>
        <v xml:space="preserve"> </v>
      </c>
      <c r="FS10" s="1516"/>
      <c r="FT10" s="1516"/>
      <c r="FU10" s="1516"/>
      <c r="FV10" s="1516"/>
      <c r="FW10" s="1556" t="str">
        <f>MID(SUVAHAMUJ!R54,7,1)</f>
        <v xml:space="preserve"> </v>
      </c>
      <c r="FX10" s="1556"/>
      <c r="FY10" s="1556"/>
      <c r="FZ10" s="1556"/>
      <c r="GA10" s="1556"/>
      <c r="GB10" s="1556"/>
      <c r="GC10" s="1556" t="str">
        <f>MID(SUVAHAMUJ!R54,8,1)</f>
        <v xml:space="preserve"> </v>
      </c>
      <c r="GD10" s="1556"/>
      <c r="GE10" s="1556"/>
      <c r="GF10" s="1556"/>
      <c r="GG10" s="1556"/>
      <c r="GH10" s="1556" t="str">
        <f>MID(SUVAHAMUJ!R54,9,1)</f>
        <v xml:space="preserve"> </v>
      </c>
      <c r="GI10" s="1556"/>
      <c r="GJ10" s="1556"/>
      <c r="GK10" s="1556"/>
      <c r="GL10" s="1556"/>
      <c r="GM10" s="1556"/>
      <c r="GN10" s="1556" t="str">
        <f>MID(SUVAHAMUJ!R54,10,1)</f>
        <v xml:space="preserve"> </v>
      </c>
      <c r="GO10" s="1556"/>
      <c r="GP10" s="1556"/>
      <c r="GQ10" s="1556"/>
      <c r="GR10" s="1556"/>
      <c r="GS10" s="1556" t="str">
        <f>MID(SUVAHAMUJ!R54,11,1)</f>
        <v>0</v>
      </c>
      <c r="GT10" s="1556"/>
      <c r="GU10" s="1556"/>
      <c r="GV10" s="1556"/>
      <c r="GW10" s="1557"/>
    </row>
    <row r="11" spans="2:205" ht="24" customHeight="1">
      <c r="B11" s="1720" t="s">
        <v>2932</v>
      </c>
      <c r="C11" s="1721"/>
      <c r="D11" s="1721"/>
      <c r="E11" s="1721"/>
      <c r="F11" s="1721"/>
      <c r="G11" s="1721"/>
      <c r="H11" s="1721"/>
      <c r="I11" s="1721"/>
      <c r="J11" s="1721"/>
      <c r="K11" s="1722"/>
      <c r="L11" s="1660" t="s">
        <v>3575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572" t="s">
        <v>1007</v>
      </c>
      <c r="BX11" s="1573"/>
      <c r="BY11" s="1573"/>
      <c r="BZ11" s="1573"/>
      <c r="CA11" s="1573"/>
      <c r="CB11" s="1573"/>
      <c r="CC11" s="1573"/>
      <c r="CD11" s="1574"/>
      <c r="CE11" s="1509" t="str">
        <f>MID(SUVAHAMUJ!Q55,1,1)</f>
        <v xml:space="preserve"> </v>
      </c>
      <c r="CF11" s="1509"/>
      <c r="CG11" s="1509"/>
      <c r="CH11" s="1509"/>
      <c r="CI11" s="1509"/>
      <c r="CJ11" s="1509" t="str">
        <f>MID(SUVAHAMUJ!Q55,2,1)</f>
        <v xml:space="preserve"> </v>
      </c>
      <c r="CK11" s="1509"/>
      <c r="CL11" s="1509"/>
      <c r="CM11" s="1509"/>
      <c r="CN11" s="1509"/>
      <c r="CO11" s="1509"/>
      <c r="CP11" s="1509" t="str">
        <f>MID(SUVAHAMUJ!Q55,3,1)</f>
        <v xml:space="preserve"> </v>
      </c>
      <c r="CQ11" s="1509"/>
      <c r="CR11" s="1509"/>
      <c r="CS11" s="1509"/>
      <c r="CT11" s="1509"/>
      <c r="CU11" s="1509" t="str">
        <f>MID(SUVAHAMUJ!Q55,4,1)</f>
        <v xml:space="preserve"> </v>
      </c>
      <c r="CV11" s="1509"/>
      <c r="CW11" s="1509"/>
      <c r="CX11" s="1509"/>
      <c r="CY11" s="1509"/>
      <c r="CZ11" s="1509"/>
      <c r="DA11" s="1509" t="str">
        <f>MID(SUVAHAMUJ!Q55,5,1)</f>
        <v xml:space="preserve"> </v>
      </c>
      <c r="DB11" s="1509"/>
      <c r="DC11" s="1509"/>
      <c r="DD11" s="1509"/>
      <c r="DE11" s="1509"/>
      <c r="DF11" s="1509" t="str">
        <f>MID(SUVAHAMUJ!Q55,6,1)</f>
        <v xml:space="preserve"> </v>
      </c>
      <c r="DG11" s="1509"/>
      <c r="DH11" s="1509"/>
      <c r="DI11" s="1509"/>
      <c r="DJ11" s="1509"/>
      <c r="DK11" s="1509"/>
      <c r="DL11" s="1509" t="str">
        <f>MID(SUVAHAMUJ!Q55,7,1)</f>
        <v xml:space="preserve"> </v>
      </c>
      <c r="DM11" s="1509"/>
      <c r="DN11" s="1509"/>
      <c r="DO11" s="1509"/>
      <c r="DP11" s="1509"/>
      <c r="DQ11" s="1509"/>
      <c r="DR11" s="1509" t="str">
        <f>MID(SUVAHAMUJ!Q55,8,1)</f>
        <v xml:space="preserve"> </v>
      </c>
      <c r="DS11" s="1509"/>
      <c r="DT11" s="1509"/>
      <c r="DU11" s="1509"/>
      <c r="DV11" s="1509"/>
      <c r="DW11" s="1558" t="str">
        <f>MID(SUVAHAMUJ!Q55,9,1)</f>
        <v xml:space="preserve"> </v>
      </c>
      <c r="DX11" s="1558"/>
      <c r="DY11" s="1558"/>
      <c r="DZ11" s="1558"/>
      <c r="EA11" s="1558"/>
      <c r="EB11" s="1558"/>
      <c r="EC11" s="1558" t="str">
        <f>MID(SUVAHAMUJ!Q55,10,1)</f>
        <v xml:space="preserve"> </v>
      </c>
      <c r="ED11" s="1558"/>
      <c r="EE11" s="1558"/>
      <c r="EF11" s="1558"/>
      <c r="EG11" s="1558"/>
      <c r="EH11" s="1509" t="str">
        <f>MID(SUVAHAMUJ!Q55,11,1)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MID(SUVAHAMUJ!R55,1,1)</f>
        <v xml:space="preserve"> </v>
      </c>
      <c r="EQ11" s="1509"/>
      <c r="ER11" s="1509"/>
      <c r="ES11" s="1509"/>
      <c r="ET11" s="1509"/>
      <c r="EU11" s="1509"/>
      <c r="EV11" s="1509" t="str">
        <f>MID(SUVAHAMUJ!R55,2,1)</f>
        <v xml:space="preserve"> </v>
      </c>
      <c r="EW11" s="1509"/>
      <c r="EX11" s="1509"/>
      <c r="EY11" s="1509"/>
      <c r="EZ11" s="1509"/>
      <c r="FA11" s="1509" t="str">
        <f>MID(SUVAHAMUJ!R55,3,1)</f>
        <v xml:space="preserve"> </v>
      </c>
      <c r="FB11" s="1509"/>
      <c r="FC11" s="1509"/>
      <c r="FD11" s="1509"/>
      <c r="FE11" s="1509"/>
      <c r="FF11" s="1509"/>
      <c r="FG11" s="1509" t="str">
        <f>MID(SUVAHAMUJ!R55,4,1)</f>
        <v xml:space="preserve"> </v>
      </c>
      <c r="FH11" s="1509"/>
      <c r="FI11" s="1509"/>
      <c r="FJ11" s="1509"/>
      <c r="FK11" s="1509"/>
      <c r="FL11" s="1516" t="str">
        <f>MID(SUVAHAMUJ!R55,5,1)</f>
        <v xml:space="preserve"> </v>
      </c>
      <c r="FM11" s="1516"/>
      <c r="FN11" s="1516"/>
      <c r="FO11" s="1516"/>
      <c r="FP11" s="1516"/>
      <c r="FQ11" s="1516"/>
      <c r="FR11" s="1516" t="str">
        <f>MID(SUVAHAMUJ!R55,6,1)</f>
        <v xml:space="preserve"> </v>
      </c>
      <c r="FS11" s="1516"/>
      <c r="FT11" s="1516"/>
      <c r="FU11" s="1516"/>
      <c r="FV11" s="1516"/>
      <c r="FW11" s="1556" t="str">
        <f>MID(SUVAHAMUJ!R55,7,1)</f>
        <v xml:space="preserve"> </v>
      </c>
      <c r="FX11" s="1556"/>
      <c r="FY11" s="1556"/>
      <c r="FZ11" s="1556"/>
      <c r="GA11" s="1556"/>
      <c r="GB11" s="1556"/>
      <c r="GC11" s="1556" t="str">
        <f>MID(SUVAHAMUJ!R55,8,1)</f>
        <v xml:space="preserve"> </v>
      </c>
      <c r="GD11" s="1556"/>
      <c r="GE11" s="1556"/>
      <c r="GF11" s="1556"/>
      <c r="GG11" s="1556"/>
      <c r="GH11" s="1556" t="str">
        <f>MID(SUVAHAMUJ!R55,9,1)</f>
        <v xml:space="preserve"> </v>
      </c>
      <c r="GI11" s="1556"/>
      <c r="GJ11" s="1556"/>
      <c r="GK11" s="1556"/>
      <c r="GL11" s="1556"/>
      <c r="GM11" s="1556"/>
      <c r="GN11" s="1556" t="str">
        <f>MID(SUVAHAMUJ!R55,10,1)</f>
        <v xml:space="preserve"> </v>
      </c>
      <c r="GO11" s="1556"/>
      <c r="GP11" s="1556"/>
      <c r="GQ11" s="1556"/>
      <c r="GR11" s="1556"/>
      <c r="GS11" s="1556" t="str">
        <f>MID(SUVAHAMUJ!R55,11,1)</f>
        <v>0</v>
      </c>
      <c r="GT11" s="1556"/>
      <c r="GU11" s="1556"/>
      <c r="GV11" s="1556"/>
      <c r="GW11" s="1557"/>
    </row>
    <row r="12" spans="2:205" ht="24" customHeight="1">
      <c r="B12" s="1720" t="s">
        <v>2936</v>
      </c>
      <c r="C12" s="1721"/>
      <c r="D12" s="1721"/>
      <c r="E12" s="1721"/>
      <c r="F12" s="1721"/>
      <c r="G12" s="1721"/>
      <c r="H12" s="1721"/>
      <c r="I12" s="1721"/>
      <c r="J12" s="1721"/>
      <c r="K12" s="1722"/>
      <c r="L12" s="1660" t="s">
        <v>3478</v>
      </c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661"/>
      <c r="AO12" s="1661"/>
      <c r="AP12" s="1661"/>
      <c r="AQ12" s="1661"/>
      <c r="AR12" s="1661"/>
      <c r="AS12" s="1661"/>
      <c r="AT12" s="1661"/>
      <c r="AU12" s="1661"/>
      <c r="AV12" s="1661"/>
      <c r="AW12" s="1661"/>
      <c r="AX12" s="1661"/>
      <c r="AY12" s="1661"/>
      <c r="AZ12" s="1661"/>
      <c r="BA12" s="1661"/>
      <c r="BB12" s="1661"/>
      <c r="BC12" s="1661"/>
      <c r="BD12" s="1661"/>
      <c r="BE12" s="1661"/>
      <c r="BF12" s="1661"/>
      <c r="BG12" s="1661"/>
      <c r="BH12" s="1661"/>
      <c r="BI12" s="1661"/>
      <c r="BJ12" s="1661"/>
      <c r="BK12" s="1661"/>
      <c r="BL12" s="1661"/>
      <c r="BM12" s="1661"/>
      <c r="BN12" s="1661"/>
      <c r="BO12" s="1661"/>
      <c r="BP12" s="1661"/>
      <c r="BQ12" s="1661"/>
      <c r="BR12" s="1661"/>
      <c r="BS12" s="1661"/>
      <c r="BT12" s="1661"/>
      <c r="BU12" s="1661"/>
      <c r="BV12" s="1661"/>
      <c r="BW12" s="1572" t="s">
        <v>5</v>
      </c>
      <c r="BX12" s="1573"/>
      <c r="BY12" s="1573"/>
      <c r="BZ12" s="1573"/>
      <c r="CA12" s="1573"/>
      <c r="CB12" s="1573"/>
      <c r="CC12" s="1573"/>
      <c r="CD12" s="1574"/>
      <c r="CE12" s="1509" t="str">
        <f>MID(SUVAHAMUJ!Q56,1,1)</f>
        <v xml:space="preserve"> </v>
      </c>
      <c r="CF12" s="1509"/>
      <c r="CG12" s="1509"/>
      <c r="CH12" s="1509"/>
      <c r="CI12" s="1509"/>
      <c r="CJ12" s="1509" t="str">
        <f>MID(SUVAHAMUJ!Q56,2,1)</f>
        <v xml:space="preserve"> </v>
      </c>
      <c r="CK12" s="1509"/>
      <c r="CL12" s="1509"/>
      <c r="CM12" s="1509"/>
      <c r="CN12" s="1509"/>
      <c r="CO12" s="1509"/>
      <c r="CP12" s="1509" t="str">
        <f>MID(SUVAHAMUJ!Q56,3,1)</f>
        <v xml:space="preserve"> </v>
      </c>
      <c r="CQ12" s="1509"/>
      <c r="CR12" s="1509"/>
      <c r="CS12" s="1509"/>
      <c r="CT12" s="1509"/>
      <c r="CU12" s="1509" t="str">
        <f>MID(SUVAHAMUJ!Q56,4,1)</f>
        <v xml:space="preserve"> </v>
      </c>
      <c r="CV12" s="1509"/>
      <c r="CW12" s="1509"/>
      <c r="CX12" s="1509"/>
      <c r="CY12" s="1509"/>
      <c r="CZ12" s="1509"/>
      <c r="DA12" s="1509" t="str">
        <f>MID(SUVAHAMUJ!Q56,5,1)</f>
        <v xml:space="preserve"> </v>
      </c>
      <c r="DB12" s="1509"/>
      <c r="DC12" s="1509"/>
      <c r="DD12" s="1509"/>
      <c r="DE12" s="1509"/>
      <c r="DF12" s="1509" t="str">
        <f>MID(SUVAHAMUJ!Q56,6,1)</f>
        <v xml:space="preserve"> </v>
      </c>
      <c r="DG12" s="1509"/>
      <c r="DH12" s="1509"/>
      <c r="DI12" s="1509"/>
      <c r="DJ12" s="1509"/>
      <c r="DK12" s="1509"/>
      <c r="DL12" s="1509" t="str">
        <f>MID(SUVAHAMUJ!Q56,7,1)</f>
        <v xml:space="preserve"> </v>
      </c>
      <c r="DM12" s="1509"/>
      <c r="DN12" s="1509"/>
      <c r="DO12" s="1509"/>
      <c r="DP12" s="1509"/>
      <c r="DQ12" s="1509"/>
      <c r="DR12" s="1509" t="str">
        <f>MID(SUVAHAMUJ!Q56,8,1)</f>
        <v xml:space="preserve"> </v>
      </c>
      <c r="DS12" s="1509"/>
      <c r="DT12" s="1509"/>
      <c r="DU12" s="1509"/>
      <c r="DV12" s="1509"/>
      <c r="DW12" s="1558" t="str">
        <f>MID(SUVAHAMUJ!Q56,9,1)</f>
        <v xml:space="preserve"> </v>
      </c>
      <c r="DX12" s="1558"/>
      <c r="DY12" s="1558"/>
      <c r="DZ12" s="1558"/>
      <c r="EA12" s="1558"/>
      <c r="EB12" s="1558"/>
      <c r="EC12" s="1558" t="str">
        <f>MID(SUVAHAMUJ!Q56,10,1)</f>
        <v xml:space="preserve"> </v>
      </c>
      <c r="ED12" s="1558"/>
      <c r="EE12" s="1558"/>
      <c r="EF12" s="1558"/>
      <c r="EG12" s="1558"/>
      <c r="EH12" s="1509" t="str">
        <f>MID(SUVAHAMUJ!Q56,11,1)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MID(SUVAHAMUJ!R56,1,1)</f>
        <v xml:space="preserve"> </v>
      </c>
      <c r="EQ12" s="1509"/>
      <c r="ER12" s="1509"/>
      <c r="ES12" s="1509"/>
      <c r="ET12" s="1509"/>
      <c r="EU12" s="1509"/>
      <c r="EV12" s="1509" t="str">
        <f>MID(SUVAHAMUJ!R56,2,1)</f>
        <v xml:space="preserve"> </v>
      </c>
      <c r="EW12" s="1509"/>
      <c r="EX12" s="1509"/>
      <c r="EY12" s="1509"/>
      <c r="EZ12" s="1509"/>
      <c r="FA12" s="1509" t="str">
        <f>MID(SUVAHAMUJ!R56,3,1)</f>
        <v xml:space="preserve"> </v>
      </c>
      <c r="FB12" s="1509"/>
      <c r="FC12" s="1509"/>
      <c r="FD12" s="1509"/>
      <c r="FE12" s="1509"/>
      <c r="FF12" s="1509"/>
      <c r="FG12" s="1509" t="str">
        <f>MID(SUVAHAMUJ!R56,4,1)</f>
        <v xml:space="preserve"> </v>
      </c>
      <c r="FH12" s="1509"/>
      <c r="FI12" s="1509"/>
      <c r="FJ12" s="1509"/>
      <c r="FK12" s="1509"/>
      <c r="FL12" s="1516" t="str">
        <f>MID(SUVAHAMUJ!R56,5,1)</f>
        <v xml:space="preserve"> </v>
      </c>
      <c r="FM12" s="1516"/>
      <c r="FN12" s="1516"/>
      <c r="FO12" s="1516"/>
      <c r="FP12" s="1516"/>
      <c r="FQ12" s="1516"/>
      <c r="FR12" s="1516" t="str">
        <f>MID(SUVAHAMUJ!R56,6,1)</f>
        <v xml:space="preserve"> </v>
      </c>
      <c r="FS12" s="1516"/>
      <c r="FT12" s="1516"/>
      <c r="FU12" s="1516"/>
      <c r="FV12" s="1516"/>
      <c r="FW12" s="1556" t="str">
        <f>MID(SUVAHAMUJ!R56,7,1)</f>
        <v xml:space="preserve"> </v>
      </c>
      <c r="FX12" s="1556"/>
      <c r="FY12" s="1556"/>
      <c r="FZ12" s="1556"/>
      <c r="GA12" s="1556"/>
      <c r="GB12" s="1556"/>
      <c r="GC12" s="1556" t="str">
        <f>MID(SUVAHAMUJ!R56,8,1)</f>
        <v xml:space="preserve"> </v>
      </c>
      <c r="GD12" s="1556"/>
      <c r="GE12" s="1556"/>
      <c r="GF12" s="1556"/>
      <c r="GG12" s="1556"/>
      <c r="GH12" s="1556" t="str">
        <f>MID(SUVAHAMUJ!R56,9,1)</f>
        <v xml:space="preserve"> </v>
      </c>
      <c r="GI12" s="1556"/>
      <c r="GJ12" s="1556"/>
      <c r="GK12" s="1556"/>
      <c r="GL12" s="1556"/>
      <c r="GM12" s="1556"/>
      <c r="GN12" s="1556" t="str">
        <f>MID(SUVAHAMUJ!R56,10,1)</f>
        <v xml:space="preserve"> </v>
      </c>
      <c r="GO12" s="1556"/>
      <c r="GP12" s="1556"/>
      <c r="GQ12" s="1556"/>
      <c r="GR12" s="1556"/>
      <c r="GS12" s="1556" t="str">
        <f>MID(SUVAHAMUJ!R56,11,1)</f>
        <v>0</v>
      </c>
      <c r="GT12" s="1556"/>
      <c r="GU12" s="1556"/>
      <c r="GV12" s="1556"/>
      <c r="GW12" s="1557"/>
    </row>
    <row r="13" spans="2:205" ht="24" customHeight="1">
      <c r="B13" s="1720" t="s">
        <v>2939</v>
      </c>
      <c r="C13" s="1721"/>
      <c r="D13" s="1721"/>
      <c r="E13" s="1721"/>
      <c r="F13" s="1721"/>
      <c r="G13" s="1721"/>
      <c r="H13" s="1721"/>
      <c r="I13" s="1721"/>
      <c r="J13" s="1721"/>
      <c r="K13" s="1722"/>
      <c r="L13" s="1660" t="s">
        <v>3576</v>
      </c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B13" s="1661"/>
      <c r="BC13" s="1661"/>
      <c r="BD13" s="1661"/>
      <c r="BE13" s="1661"/>
      <c r="BF13" s="1661"/>
      <c r="BG13" s="1661"/>
      <c r="BH13" s="1661"/>
      <c r="BI13" s="1661"/>
      <c r="BJ13" s="1661"/>
      <c r="BK13" s="1661"/>
      <c r="BL13" s="1661"/>
      <c r="BM13" s="1661"/>
      <c r="BN13" s="1661"/>
      <c r="BO13" s="1661"/>
      <c r="BP13" s="1661"/>
      <c r="BQ13" s="1661"/>
      <c r="BR13" s="1661"/>
      <c r="BS13" s="1661"/>
      <c r="BT13" s="1661"/>
      <c r="BU13" s="1661"/>
      <c r="BV13" s="1661"/>
      <c r="BW13" s="1572" t="s">
        <v>21</v>
      </c>
      <c r="BX13" s="1573"/>
      <c r="BY13" s="1573"/>
      <c r="BZ13" s="1573"/>
      <c r="CA13" s="1573"/>
      <c r="CB13" s="1573"/>
      <c r="CC13" s="1573"/>
      <c r="CD13" s="1574"/>
      <c r="CE13" s="1509" t="str">
        <f>MID(SUVAHAMUJ!Q57,1,1)</f>
        <v xml:space="preserve"> </v>
      </c>
      <c r="CF13" s="1509"/>
      <c r="CG13" s="1509"/>
      <c r="CH13" s="1509"/>
      <c r="CI13" s="1509"/>
      <c r="CJ13" s="1509" t="str">
        <f>MID(SUVAHAMUJ!Q57,2,1)</f>
        <v xml:space="preserve"> </v>
      </c>
      <c r="CK13" s="1509"/>
      <c r="CL13" s="1509"/>
      <c r="CM13" s="1509"/>
      <c r="CN13" s="1509"/>
      <c r="CO13" s="1509"/>
      <c r="CP13" s="1509" t="str">
        <f>MID(SUVAHAMUJ!Q57,3,1)</f>
        <v xml:space="preserve"> </v>
      </c>
      <c r="CQ13" s="1509"/>
      <c r="CR13" s="1509"/>
      <c r="CS13" s="1509"/>
      <c r="CT13" s="1509"/>
      <c r="CU13" s="1509" t="str">
        <f>MID(SUVAHAMUJ!Q57,4,1)</f>
        <v xml:space="preserve"> </v>
      </c>
      <c r="CV13" s="1509"/>
      <c r="CW13" s="1509"/>
      <c r="CX13" s="1509"/>
      <c r="CY13" s="1509"/>
      <c r="CZ13" s="1509"/>
      <c r="DA13" s="1509" t="str">
        <f>MID(SUVAHAMUJ!Q57,5,1)</f>
        <v xml:space="preserve"> </v>
      </c>
      <c r="DB13" s="1509"/>
      <c r="DC13" s="1509"/>
      <c r="DD13" s="1509"/>
      <c r="DE13" s="1509"/>
      <c r="DF13" s="1509" t="str">
        <f>MID(SUVAHAMUJ!Q57,6,1)</f>
        <v xml:space="preserve"> </v>
      </c>
      <c r="DG13" s="1509"/>
      <c r="DH13" s="1509"/>
      <c r="DI13" s="1509"/>
      <c r="DJ13" s="1509"/>
      <c r="DK13" s="1509"/>
      <c r="DL13" s="1509" t="str">
        <f>MID(SUVAHAMUJ!Q57,7,1)</f>
        <v xml:space="preserve"> </v>
      </c>
      <c r="DM13" s="1509"/>
      <c r="DN13" s="1509"/>
      <c r="DO13" s="1509"/>
      <c r="DP13" s="1509"/>
      <c r="DQ13" s="1509"/>
      <c r="DR13" s="1509" t="str">
        <f>MID(SUVAHAMUJ!Q57,8,1)</f>
        <v xml:space="preserve"> </v>
      </c>
      <c r="DS13" s="1509"/>
      <c r="DT13" s="1509"/>
      <c r="DU13" s="1509"/>
      <c r="DV13" s="1509"/>
      <c r="DW13" s="1558" t="str">
        <f>MID(SUVAHAMUJ!Q57,9,1)</f>
        <v xml:space="preserve"> </v>
      </c>
      <c r="DX13" s="1558"/>
      <c r="DY13" s="1558"/>
      <c r="DZ13" s="1558"/>
      <c r="EA13" s="1558"/>
      <c r="EB13" s="1558"/>
      <c r="EC13" s="1558" t="str">
        <f>MID(SUVAHAMUJ!Q57,10,1)</f>
        <v xml:space="preserve"> </v>
      </c>
      <c r="ED13" s="1558"/>
      <c r="EE13" s="1558"/>
      <c r="EF13" s="1558"/>
      <c r="EG13" s="1558"/>
      <c r="EH13" s="1509" t="str">
        <f>MID(SUVAHAMUJ!Q57,11,1)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MID(SUVAHAMUJ!R57,1,1)</f>
        <v xml:space="preserve"> </v>
      </c>
      <c r="EQ13" s="1509"/>
      <c r="ER13" s="1509"/>
      <c r="ES13" s="1509"/>
      <c r="ET13" s="1509"/>
      <c r="EU13" s="1509"/>
      <c r="EV13" s="1509" t="str">
        <f>MID(SUVAHAMUJ!R57,2,1)</f>
        <v xml:space="preserve"> </v>
      </c>
      <c r="EW13" s="1509"/>
      <c r="EX13" s="1509"/>
      <c r="EY13" s="1509"/>
      <c r="EZ13" s="1509"/>
      <c r="FA13" s="1509" t="str">
        <f>MID(SUVAHAMUJ!R57,3,1)</f>
        <v xml:space="preserve"> </v>
      </c>
      <c r="FB13" s="1509"/>
      <c r="FC13" s="1509"/>
      <c r="FD13" s="1509"/>
      <c r="FE13" s="1509"/>
      <c r="FF13" s="1509"/>
      <c r="FG13" s="1509" t="str">
        <f>MID(SUVAHAMUJ!R57,4,1)</f>
        <v xml:space="preserve"> </v>
      </c>
      <c r="FH13" s="1509"/>
      <c r="FI13" s="1509"/>
      <c r="FJ13" s="1509"/>
      <c r="FK13" s="1509"/>
      <c r="FL13" s="1516" t="str">
        <f>MID(SUVAHAMUJ!R57,5,1)</f>
        <v xml:space="preserve"> </v>
      </c>
      <c r="FM13" s="1516"/>
      <c r="FN13" s="1516"/>
      <c r="FO13" s="1516"/>
      <c r="FP13" s="1516"/>
      <c r="FQ13" s="1516"/>
      <c r="FR13" s="1516" t="str">
        <f>MID(SUVAHAMUJ!R57,6,1)</f>
        <v xml:space="preserve"> </v>
      </c>
      <c r="FS13" s="1516"/>
      <c r="FT13" s="1516"/>
      <c r="FU13" s="1516"/>
      <c r="FV13" s="1516"/>
      <c r="FW13" s="1556" t="str">
        <f>MID(SUVAHAMUJ!R57,7,1)</f>
        <v xml:space="preserve"> </v>
      </c>
      <c r="FX13" s="1556"/>
      <c r="FY13" s="1556"/>
      <c r="FZ13" s="1556"/>
      <c r="GA13" s="1556"/>
      <c r="GB13" s="1556"/>
      <c r="GC13" s="1556" t="str">
        <f>MID(SUVAHAMUJ!R57,8,1)</f>
        <v xml:space="preserve"> </v>
      </c>
      <c r="GD13" s="1556"/>
      <c r="GE13" s="1556"/>
      <c r="GF13" s="1556"/>
      <c r="GG13" s="1556"/>
      <c r="GH13" s="1556" t="str">
        <f>MID(SUVAHAMUJ!R57,9,1)</f>
        <v xml:space="preserve"> </v>
      </c>
      <c r="GI13" s="1556"/>
      <c r="GJ13" s="1556"/>
      <c r="GK13" s="1556"/>
      <c r="GL13" s="1556"/>
      <c r="GM13" s="1556"/>
      <c r="GN13" s="1556" t="str">
        <f>MID(SUVAHAMUJ!R57,10,1)</f>
        <v xml:space="preserve"> </v>
      </c>
      <c r="GO13" s="1556"/>
      <c r="GP13" s="1556"/>
      <c r="GQ13" s="1556"/>
      <c r="GR13" s="1556"/>
      <c r="GS13" s="1556" t="str">
        <f>MID(SUVAHAMUJ!R57,11,1)</f>
        <v>0</v>
      </c>
      <c r="GT13" s="1556"/>
      <c r="GU13" s="1556"/>
      <c r="GV13" s="1556"/>
      <c r="GW13" s="1557"/>
    </row>
    <row r="14" spans="2:205" ht="24" customHeight="1">
      <c r="B14" s="1677" t="s">
        <v>2074</v>
      </c>
      <c r="C14" s="1678"/>
      <c r="D14" s="1678"/>
      <c r="E14" s="1678"/>
      <c r="F14" s="1678"/>
      <c r="G14" s="1678"/>
      <c r="H14" s="1678"/>
      <c r="I14" s="1678"/>
      <c r="J14" s="1678"/>
      <c r="K14" s="1679"/>
      <c r="L14" s="1662" t="s">
        <v>3577</v>
      </c>
      <c r="M14" s="1663"/>
      <c r="N14" s="1663"/>
      <c r="O14" s="1663"/>
      <c r="P14" s="1663"/>
      <c r="Q14" s="1663"/>
      <c r="R14" s="1663"/>
      <c r="S14" s="1663"/>
      <c r="T14" s="1663"/>
      <c r="U14" s="1663"/>
      <c r="V14" s="1663"/>
      <c r="W14" s="1663"/>
      <c r="X14" s="1663"/>
      <c r="Y14" s="1663"/>
      <c r="Z14" s="1663"/>
      <c r="AA14" s="1663"/>
      <c r="AB14" s="1663"/>
      <c r="AC14" s="1663"/>
      <c r="AD14" s="1663"/>
      <c r="AE14" s="1663"/>
      <c r="AF14" s="1663"/>
      <c r="AG14" s="1663"/>
      <c r="AH14" s="1663"/>
      <c r="AI14" s="1663"/>
      <c r="AJ14" s="1663"/>
      <c r="AK14" s="1663"/>
      <c r="AL14" s="1663"/>
      <c r="AM14" s="1663"/>
      <c r="AN14" s="1663"/>
      <c r="AO14" s="1663"/>
      <c r="AP14" s="1663"/>
      <c r="AQ14" s="1663"/>
      <c r="AR14" s="1663"/>
      <c r="AS14" s="1663"/>
      <c r="AT14" s="1663"/>
      <c r="AU14" s="1663"/>
      <c r="AV14" s="1663"/>
      <c r="AW14" s="1663"/>
      <c r="AX14" s="1663"/>
      <c r="AY14" s="1663"/>
      <c r="AZ14" s="1663"/>
      <c r="BA14" s="1663"/>
      <c r="BB14" s="1663"/>
      <c r="BC14" s="1663"/>
      <c r="BD14" s="1663"/>
      <c r="BE14" s="1663"/>
      <c r="BF14" s="1663"/>
      <c r="BG14" s="1663"/>
      <c r="BH14" s="1663"/>
      <c r="BI14" s="1663"/>
      <c r="BJ14" s="1663"/>
      <c r="BK14" s="1663"/>
      <c r="BL14" s="1663"/>
      <c r="BM14" s="1663"/>
      <c r="BN14" s="1663"/>
      <c r="BO14" s="1663"/>
      <c r="BP14" s="1663"/>
      <c r="BQ14" s="1663"/>
      <c r="BR14" s="1663"/>
      <c r="BS14" s="1663"/>
      <c r="BT14" s="1663"/>
      <c r="BU14" s="1663"/>
      <c r="BV14" s="1663"/>
      <c r="BW14" s="1580" t="s">
        <v>39</v>
      </c>
      <c r="BX14" s="1581"/>
      <c r="BY14" s="1581"/>
      <c r="BZ14" s="1581"/>
      <c r="CA14" s="1581"/>
      <c r="CB14" s="1581"/>
      <c r="CC14" s="1581"/>
      <c r="CD14" s="1582"/>
      <c r="CE14" s="1509" t="str">
        <f>MID(SUVAHAMUJ!Q58,1,1)</f>
        <v xml:space="preserve"> </v>
      </c>
      <c r="CF14" s="1509"/>
      <c r="CG14" s="1509"/>
      <c r="CH14" s="1509"/>
      <c r="CI14" s="1509"/>
      <c r="CJ14" s="1509" t="str">
        <f>MID(SUVAHAMUJ!Q58,2,1)</f>
        <v xml:space="preserve"> </v>
      </c>
      <c r="CK14" s="1509"/>
      <c r="CL14" s="1509"/>
      <c r="CM14" s="1509"/>
      <c r="CN14" s="1509"/>
      <c r="CO14" s="1509"/>
      <c r="CP14" s="1509" t="str">
        <f>MID(SUVAHAMUJ!Q58,3,1)</f>
        <v xml:space="preserve"> </v>
      </c>
      <c r="CQ14" s="1509"/>
      <c r="CR14" s="1509"/>
      <c r="CS14" s="1509"/>
      <c r="CT14" s="1509"/>
      <c r="CU14" s="1509" t="str">
        <f>MID(SUVAHAMUJ!Q58,4,1)</f>
        <v xml:space="preserve"> </v>
      </c>
      <c r="CV14" s="1509"/>
      <c r="CW14" s="1509"/>
      <c r="CX14" s="1509"/>
      <c r="CY14" s="1509"/>
      <c r="CZ14" s="1509"/>
      <c r="DA14" s="1509" t="str">
        <f>MID(SUVAHAMUJ!Q58,5,1)</f>
        <v xml:space="preserve"> </v>
      </c>
      <c r="DB14" s="1509"/>
      <c r="DC14" s="1509"/>
      <c r="DD14" s="1509"/>
      <c r="DE14" s="1509"/>
      <c r="DF14" s="1509" t="str">
        <f>MID(SUVAHAMUJ!Q58,6,1)</f>
        <v xml:space="preserve"> </v>
      </c>
      <c r="DG14" s="1509"/>
      <c r="DH14" s="1509"/>
      <c r="DI14" s="1509"/>
      <c r="DJ14" s="1509"/>
      <c r="DK14" s="1509"/>
      <c r="DL14" s="1509" t="str">
        <f>MID(SUVAHAMUJ!Q58,7,1)</f>
        <v xml:space="preserve"> </v>
      </c>
      <c r="DM14" s="1509"/>
      <c r="DN14" s="1509"/>
      <c r="DO14" s="1509"/>
      <c r="DP14" s="1509"/>
      <c r="DQ14" s="1509"/>
      <c r="DR14" s="1509" t="str">
        <f>MID(SUVAHAMUJ!Q58,8,1)</f>
        <v xml:space="preserve"> </v>
      </c>
      <c r="DS14" s="1509"/>
      <c r="DT14" s="1509"/>
      <c r="DU14" s="1509"/>
      <c r="DV14" s="1509"/>
      <c r="DW14" s="1558" t="str">
        <f>MID(SUVAHAMUJ!Q58,9,1)</f>
        <v xml:space="preserve"> </v>
      </c>
      <c r="DX14" s="1558"/>
      <c r="DY14" s="1558"/>
      <c r="DZ14" s="1558"/>
      <c r="EA14" s="1558"/>
      <c r="EB14" s="1558"/>
      <c r="EC14" s="1558" t="str">
        <f>MID(SUVAHAMUJ!Q58,10,1)</f>
        <v xml:space="preserve"> </v>
      </c>
      <c r="ED14" s="1558"/>
      <c r="EE14" s="1558"/>
      <c r="EF14" s="1558"/>
      <c r="EG14" s="1558"/>
      <c r="EH14" s="1509" t="str">
        <f>MID(SUVAHAMUJ!Q58,11,1)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MID(SUVAHAMUJ!R58,1,1)</f>
        <v xml:space="preserve"> </v>
      </c>
      <c r="EQ14" s="1509"/>
      <c r="ER14" s="1509"/>
      <c r="ES14" s="1509"/>
      <c r="ET14" s="1509"/>
      <c r="EU14" s="1509"/>
      <c r="EV14" s="1509" t="str">
        <f>MID(SUVAHAMUJ!R58,2,1)</f>
        <v xml:space="preserve"> </v>
      </c>
      <c r="EW14" s="1509"/>
      <c r="EX14" s="1509"/>
      <c r="EY14" s="1509"/>
      <c r="EZ14" s="1509"/>
      <c r="FA14" s="1509" t="str">
        <f>MID(SUVAHAMUJ!R58,3,1)</f>
        <v xml:space="preserve"> </v>
      </c>
      <c r="FB14" s="1509"/>
      <c r="FC14" s="1509"/>
      <c r="FD14" s="1509"/>
      <c r="FE14" s="1509"/>
      <c r="FF14" s="1509"/>
      <c r="FG14" s="1509" t="str">
        <f>MID(SUVAHAMUJ!R58,4,1)</f>
        <v xml:space="preserve"> </v>
      </c>
      <c r="FH14" s="1509"/>
      <c r="FI14" s="1509"/>
      <c r="FJ14" s="1509"/>
      <c r="FK14" s="1509"/>
      <c r="FL14" s="1516" t="str">
        <f>MID(SUVAHAMUJ!R58,5,1)</f>
        <v xml:space="preserve"> </v>
      </c>
      <c r="FM14" s="1516"/>
      <c r="FN14" s="1516"/>
      <c r="FO14" s="1516"/>
      <c r="FP14" s="1516"/>
      <c r="FQ14" s="1516"/>
      <c r="FR14" s="1516" t="str">
        <f>MID(SUVAHAMUJ!R58,6,1)</f>
        <v xml:space="preserve"> </v>
      </c>
      <c r="FS14" s="1516"/>
      <c r="FT14" s="1516"/>
      <c r="FU14" s="1516"/>
      <c r="FV14" s="1516"/>
      <c r="FW14" s="1556" t="str">
        <f>MID(SUVAHAMUJ!R58,7,1)</f>
        <v xml:space="preserve"> </v>
      </c>
      <c r="FX14" s="1556"/>
      <c r="FY14" s="1556"/>
      <c r="FZ14" s="1556"/>
      <c r="GA14" s="1556"/>
      <c r="GB14" s="1556"/>
      <c r="GC14" s="1556" t="str">
        <f>MID(SUVAHAMUJ!R58,8,1)</f>
        <v xml:space="preserve"> </v>
      </c>
      <c r="GD14" s="1556"/>
      <c r="GE14" s="1556"/>
      <c r="GF14" s="1556"/>
      <c r="GG14" s="1556"/>
      <c r="GH14" s="1556" t="str">
        <f>MID(SUVAHAMUJ!R58,9,1)</f>
        <v xml:space="preserve"> </v>
      </c>
      <c r="GI14" s="1556"/>
      <c r="GJ14" s="1556"/>
      <c r="GK14" s="1556"/>
      <c r="GL14" s="1556"/>
      <c r="GM14" s="1556"/>
      <c r="GN14" s="1556" t="str">
        <f>MID(SUVAHAMUJ!R58,10,1)</f>
        <v xml:space="preserve"> </v>
      </c>
      <c r="GO14" s="1556"/>
      <c r="GP14" s="1556"/>
      <c r="GQ14" s="1556"/>
      <c r="GR14" s="1556"/>
      <c r="GS14" s="1556" t="str">
        <f>MID(SUVAHAMUJ!R58,11,1)</f>
        <v>0</v>
      </c>
      <c r="GT14" s="1556"/>
      <c r="GU14" s="1556"/>
      <c r="GV14" s="1556"/>
      <c r="GW14" s="1557"/>
    </row>
    <row r="15" spans="2:205" ht="24" customHeight="1">
      <c r="B15" s="1720" t="s">
        <v>2057</v>
      </c>
      <c r="C15" s="1721"/>
      <c r="D15" s="1721"/>
      <c r="E15" s="1721"/>
      <c r="F15" s="1721"/>
      <c r="G15" s="1721"/>
      <c r="H15" s="1721"/>
      <c r="I15" s="1721"/>
      <c r="J15" s="1721"/>
      <c r="K15" s="1722"/>
      <c r="L15" s="1660" t="s">
        <v>3578</v>
      </c>
      <c r="M15" s="1661"/>
      <c r="N15" s="1661"/>
      <c r="O15" s="1661"/>
      <c r="P15" s="1661"/>
      <c r="Q15" s="1661"/>
      <c r="R15" s="1661"/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  <c r="AI15" s="1661"/>
      <c r="AJ15" s="1661"/>
      <c r="AK15" s="1661"/>
      <c r="AL15" s="1661"/>
      <c r="AM15" s="1661"/>
      <c r="AN15" s="1661"/>
      <c r="AO15" s="1661"/>
      <c r="AP15" s="1661"/>
      <c r="AQ15" s="1661"/>
      <c r="AR15" s="1661"/>
      <c r="AS15" s="1661"/>
      <c r="AT15" s="1661"/>
      <c r="AU15" s="1661"/>
      <c r="AV15" s="1661"/>
      <c r="AW15" s="1661"/>
      <c r="AX15" s="1661"/>
      <c r="AY15" s="1661"/>
      <c r="AZ15" s="1661"/>
      <c r="BA15" s="1661"/>
      <c r="BB15" s="1661"/>
      <c r="BC15" s="1661"/>
      <c r="BD15" s="1661"/>
      <c r="BE15" s="1661"/>
      <c r="BF15" s="1661"/>
      <c r="BG15" s="1661"/>
      <c r="BH15" s="1661"/>
      <c r="BI15" s="1661"/>
      <c r="BJ15" s="1661"/>
      <c r="BK15" s="1661"/>
      <c r="BL15" s="1661"/>
      <c r="BM15" s="1661"/>
      <c r="BN15" s="1661"/>
      <c r="BO15" s="1661"/>
      <c r="BP15" s="1661"/>
      <c r="BQ15" s="1661"/>
      <c r="BR15" s="1661"/>
      <c r="BS15" s="1661"/>
      <c r="BT15" s="1661"/>
      <c r="BU15" s="1661"/>
      <c r="BV15" s="1661"/>
      <c r="BW15" s="1572" t="s">
        <v>943</v>
      </c>
      <c r="BX15" s="1573"/>
      <c r="BY15" s="1573"/>
      <c r="BZ15" s="1573"/>
      <c r="CA15" s="1573"/>
      <c r="CB15" s="1573"/>
      <c r="CC15" s="1573"/>
      <c r="CD15" s="1574"/>
      <c r="CE15" s="1509" t="str">
        <f>MID(SUVAHAMUJ!Q59,1,1)</f>
        <v xml:space="preserve"> </v>
      </c>
      <c r="CF15" s="1509"/>
      <c r="CG15" s="1509"/>
      <c r="CH15" s="1509"/>
      <c r="CI15" s="1509"/>
      <c r="CJ15" s="1509" t="str">
        <f>MID(SUVAHAMUJ!Q59,2,1)</f>
        <v xml:space="preserve"> </v>
      </c>
      <c r="CK15" s="1509"/>
      <c r="CL15" s="1509"/>
      <c r="CM15" s="1509"/>
      <c r="CN15" s="1509"/>
      <c r="CO15" s="1509"/>
      <c r="CP15" s="1509" t="str">
        <f>MID(SUVAHAMUJ!Q59,3,1)</f>
        <v xml:space="preserve"> </v>
      </c>
      <c r="CQ15" s="1509"/>
      <c r="CR15" s="1509"/>
      <c r="CS15" s="1509"/>
      <c r="CT15" s="1509"/>
      <c r="CU15" s="1509" t="str">
        <f>MID(SUVAHAMUJ!Q59,4,1)</f>
        <v xml:space="preserve"> </v>
      </c>
      <c r="CV15" s="1509"/>
      <c r="CW15" s="1509"/>
      <c r="CX15" s="1509"/>
      <c r="CY15" s="1509"/>
      <c r="CZ15" s="1509"/>
      <c r="DA15" s="1509" t="str">
        <f>MID(SUVAHAMUJ!Q59,5,1)</f>
        <v xml:space="preserve"> </v>
      </c>
      <c r="DB15" s="1509"/>
      <c r="DC15" s="1509"/>
      <c r="DD15" s="1509"/>
      <c r="DE15" s="1509"/>
      <c r="DF15" s="1509" t="str">
        <f>MID(SUVAHAMUJ!Q59,6,1)</f>
        <v xml:space="preserve"> </v>
      </c>
      <c r="DG15" s="1509"/>
      <c r="DH15" s="1509"/>
      <c r="DI15" s="1509"/>
      <c r="DJ15" s="1509"/>
      <c r="DK15" s="1509"/>
      <c r="DL15" s="1509" t="str">
        <f>MID(SUVAHAMUJ!Q59,7,1)</f>
        <v xml:space="preserve"> </v>
      </c>
      <c r="DM15" s="1509"/>
      <c r="DN15" s="1509"/>
      <c r="DO15" s="1509"/>
      <c r="DP15" s="1509"/>
      <c r="DQ15" s="1509"/>
      <c r="DR15" s="1509" t="str">
        <f>MID(SUVAHAMUJ!Q59,8,1)</f>
        <v xml:space="preserve"> </v>
      </c>
      <c r="DS15" s="1509"/>
      <c r="DT15" s="1509"/>
      <c r="DU15" s="1509"/>
      <c r="DV15" s="1509"/>
      <c r="DW15" s="1558" t="str">
        <f>MID(SUVAHAMUJ!Q59,9,1)</f>
        <v xml:space="preserve"> </v>
      </c>
      <c r="DX15" s="1558"/>
      <c r="DY15" s="1558"/>
      <c r="DZ15" s="1558"/>
      <c r="EA15" s="1558"/>
      <c r="EB15" s="1558"/>
      <c r="EC15" s="1558" t="str">
        <f>MID(SUVAHAMUJ!Q59,10,1)</f>
        <v xml:space="preserve"> </v>
      </c>
      <c r="ED15" s="1558"/>
      <c r="EE15" s="1558"/>
      <c r="EF15" s="1558"/>
      <c r="EG15" s="1558"/>
      <c r="EH15" s="1509" t="str">
        <f>MID(SUVAHAMUJ!Q59,11,1)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MID(SUVAHAMUJ!R59,1,1)</f>
        <v xml:space="preserve"> </v>
      </c>
      <c r="EQ15" s="1509"/>
      <c r="ER15" s="1509"/>
      <c r="ES15" s="1509"/>
      <c r="ET15" s="1509"/>
      <c r="EU15" s="1509"/>
      <c r="EV15" s="1509" t="str">
        <f>MID(SUVAHAMUJ!R59,2,1)</f>
        <v xml:space="preserve"> </v>
      </c>
      <c r="EW15" s="1509"/>
      <c r="EX15" s="1509"/>
      <c r="EY15" s="1509"/>
      <c r="EZ15" s="1509"/>
      <c r="FA15" s="1509" t="str">
        <f>MID(SUVAHAMUJ!R59,3,1)</f>
        <v xml:space="preserve"> </v>
      </c>
      <c r="FB15" s="1509"/>
      <c r="FC15" s="1509"/>
      <c r="FD15" s="1509"/>
      <c r="FE15" s="1509"/>
      <c r="FF15" s="1509"/>
      <c r="FG15" s="1509" t="str">
        <f>MID(SUVAHAMUJ!R59,4,1)</f>
        <v xml:space="preserve"> </v>
      </c>
      <c r="FH15" s="1509"/>
      <c r="FI15" s="1509"/>
      <c r="FJ15" s="1509"/>
      <c r="FK15" s="1509"/>
      <c r="FL15" s="1516" t="str">
        <f>MID(SUVAHAMUJ!R59,5,1)</f>
        <v xml:space="preserve"> </v>
      </c>
      <c r="FM15" s="1516"/>
      <c r="FN15" s="1516"/>
      <c r="FO15" s="1516"/>
      <c r="FP15" s="1516"/>
      <c r="FQ15" s="1516"/>
      <c r="FR15" s="1516" t="str">
        <f>MID(SUVAHAMUJ!R59,6,1)</f>
        <v xml:space="preserve"> </v>
      </c>
      <c r="FS15" s="1516"/>
      <c r="FT15" s="1516"/>
      <c r="FU15" s="1516"/>
      <c r="FV15" s="1516"/>
      <c r="FW15" s="1556" t="str">
        <f>MID(SUVAHAMUJ!R59,7,1)</f>
        <v xml:space="preserve"> </v>
      </c>
      <c r="FX15" s="1556"/>
      <c r="FY15" s="1556"/>
      <c r="FZ15" s="1556"/>
      <c r="GA15" s="1556"/>
      <c r="GB15" s="1556"/>
      <c r="GC15" s="1556" t="str">
        <f>MID(SUVAHAMUJ!R59,8,1)</f>
        <v xml:space="preserve"> </v>
      </c>
      <c r="GD15" s="1556"/>
      <c r="GE15" s="1556"/>
      <c r="GF15" s="1556"/>
      <c r="GG15" s="1556"/>
      <c r="GH15" s="1556" t="str">
        <f>MID(SUVAHAMUJ!R59,9,1)</f>
        <v xml:space="preserve"> </v>
      </c>
      <c r="GI15" s="1556"/>
      <c r="GJ15" s="1556"/>
      <c r="GK15" s="1556"/>
      <c r="GL15" s="1556"/>
      <c r="GM15" s="1556"/>
      <c r="GN15" s="1556" t="str">
        <f>MID(SUVAHAMUJ!R59,10,1)</f>
        <v xml:space="preserve"> </v>
      </c>
      <c r="GO15" s="1556"/>
      <c r="GP15" s="1556"/>
      <c r="GQ15" s="1556"/>
      <c r="GR15" s="1556"/>
      <c r="GS15" s="1556" t="str">
        <f>MID(SUVAHAMUJ!R59,11,1)</f>
        <v>0</v>
      </c>
      <c r="GT15" s="1556"/>
      <c r="GU15" s="1556"/>
      <c r="GV15" s="1556"/>
      <c r="GW15" s="1557"/>
    </row>
    <row r="16" spans="2:205" ht="24.6" customHeight="1">
      <c r="B16" s="1720" t="s">
        <v>2016</v>
      </c>
      <c r="C16" s="1721"/>
      <c r="D16" s="1721"/>
      <c r="E16" s="1721"/>
      <c r="F16" s="1721"/>
      <c r="G16" s="1721"/>
      <c r="H16" s="1721"/>
      <c r="I16" s="1721"/>
      <c r="J16" s="1721"/>
      <c r="K16" s="1722"/>
      <c r="L16" s="1660" t="s">
        <v>3579</v>
      </c>
      <c r="M16" s="1661"/>
      <c r="N16" s="1661"/>
      <c r="O16" s="1661"/>
      <c r="P16" s="1661"/>
      <c r="Q16" s="1661"/>
      <c r="R16" s="1661"/>
      <c r="S16" s="1661"/>
      <c r="T16" s="1661"/>
      <c r="U16" s="1661"/>
      <c r="V16" s="1661"/>
      <c r="W16" s="1661"/>
      <c r="X16" s="1661"/>
      <c r="Y16" s="1661"/>
      <c r="Z16" s="1661"/>
      <c r="AA16" s="1661"/>
      <c r="AB16" s="1661"/>
      <c r="AC16" s="1661"/>
      <c r="AD16" s="1661"/>
      <c r="AE16" s="1661"/>
      <c r="AF16" s="1661"/>
      <c r="AG16" s="1661"/>
      <c r="AH16" s="1661"/>
      <c r="AI16" s="1661"/>
      <c r="AJ16" s="1661"/>
      <c r="AK16" s="1661"/>
      <c r="AL16" s="1661"/>
      <c r="AM16" s="1661"/>
      <c r="AN16" s="1661"/>
      <c r="AO16" s="1661"/>
      <c r="AP16" s="1661"/>
      <c r="AQ16" s="1661"/>
      <c r="AR16" s="1661"/>
      <c r="AS16" s="1661"/>
      <c r="AT16" s="1661"/>
      <c r="AU16" s="1661"/>
      <c r="AV16" s="1661"/>
      <c r="AW16" s="1661"/>
      <c r="AX16" s="1661"/>
      <c r="AY16" s="1661"/>
      <c r="AZ16" s="1661"/>
      <c r="BA16" s="1661"/>
      <c r="BB16" s="1661"/>
      <c r="BC16" s="1661"/>
      <c r="BD16" s="1661"/>
      <c r="BE16" s="1661"/>
      <c r="BF16" s="1661"/>
      <c r="BG16" s="1661"/>
      <c r="BH16" s="1661"/>
      <c r="BI16" s="1661"/>
      <c r="BJ16" s="1661"/>
      <c r="BK16" s="1661"/>
      <c r="BL16" s="1661"/>
      <c r="BM16" s="1661"/>
      <c r="BN16" s="1661"/>
      <c r="BO16" s="1661"/>
      <c r="BP16" s="1661"/>
      <c r="BQ16" s="1661"/>
      <c r="BR16" s="1661"/>
      <c r="BS16" s="1661"/>
      <c r="BT16" s="1661"/>
      <c r="BU16" s="1661"/>
      <c r="BV16" s="1661"/>
      <c r="BW16" s="1572" t="s">
        <v>796</v>
      </c>
      <c r="BX16" s="1573"/>
      <c r="BY16" s="1573"/>
      <c r="BZ16" s="1573"/>
      <c r="CA16" s="1573"/>
      <c r="CB16" s="1573"/>
      <c r="CC16" s="1573"/>
      <c r="CD16" s="1574"/>
      <c r="CE16" s="1509" t="str">
        <f>MID(SUVAHAMUJ!Q60,1,1)</f>
        <v xml:space="preserve"> </v>
      </c>
      <c r="CF16" s="1509"/>
      <c r="CG16" s="1509"/>
      <c r="CH16" s="1509"/>
      <c r="CI16" s="1509"/>
      <c r="CJ16" s="1509" t="str">
        <f>MID(SUVAHAMUJ!Q60,2,1)</f>
        <v xml:space="preserve"> </v>
      </c>
      <c r="CK16" s="1509"/>
      <c r="CL16" s="1509"/>
      <c r="CM16" s="1509"/>
      <c r="CN16" s="1509"/>
      <c r="CO16" s="1509"/>
      <c r="CP16" s="1509" t="str">
        <f>MID(SUVAHAMUJ!Q60,3,1)</f>
        <v xml:space="preserve"> </v>
      </c>
      <c r="CQ16" s="1509"/>
      <c r="CR16" s="1509"/>
      <c r="CS16" s="1509"/>
      <c r="CT16" s="1509"/>
      <c r="CU16" s="1509" t="str">
        <f>MID(SUVAHAMUJ!Q60,4,1)</f>
        <v xml:space="preserve"> </v>
      </c>
      <c r="CV16" s="1509"/>
      <c r="CW16" s="1509"/>
      <c r="CX16" s="1509"/>
      <c r="CY16" s="1509"/>
      <c r="CZ16" s="1509"/>
      <c r="DA16" s="1509" t="str">
        <f>MID(SUVAHAMUJ!Q60,5,1)</f>
        <v xml:space="preserve"> </v>
      </c>
      <c r="DB16" s="1509"/>
      <c r="DC16" s="1509"/>
      <c r="DD16" s="1509"/>
      <c r="DE16" s="1509"/>
      <c r="DF16" s="1509" t="str">
        <f>MID(SUVAHAMUJ!Q60,6,1)</f>
        <v xml:space="preserve"> </v>
      </c>
      <c r="DG16" s="1509"/>
      <c r="DH16" s="1509"/>
      <c r="DI16" s="1509"/>
      <c r="DJ16" s="1509"/>
      <c r="DK16" s="1509"/>
      <c r="DL16" s="1509" t="str">
        <f>MID(SUVAHAMUJ!Q60,7,1)</f>
        <v xml:space="preserve"> </v>
      </c>
      <c r="DM16" s="1509"/>
      <c r="DN16" s="1509"/>
      <c r="DO16" s="1509"/>
      <c r="DP16" s="1509"/>
      <c r="DQ16" s="1509"/>
      <c r="DR16" s="1509" t="str">
        <f>MID(SUVAHAMUJ!Q60,8,1)</f>
        <v xml:space="preserve"> </v>
      </c>
      <c r="DS16" s="1509"/>
      <c r="DT16" s="1509"/>
      <c r="DU16" s="1509"/>
      <c r="DV16" s="1509"/>
      <c r="DW16" s="1558" t="str">
        <f>MID(SUVAHAMUJ!Q60,9,1)</f>
        <v xml:space="preserve"> </v>
      </c>
      <c r="DX16" s="1558"/>
      <c r="DY16" s="1558"/>
      <c r="DZ16" s="1558"/>
      <c r="EA16" s="1558"/>
      <c r="EB16" s="1558"/>
      <c r="EC16" s="1558" t="str">
        <f>MID(SUVAHAMUJ!Q60,10,1)</f>
        <v xml:space="preserve"> </v>
      </c>
      <c r="ED16" s="1558"/>
      <c r="EE16" s="1558"/>
      <c r="EF16" s="1558"/>
      <c r="EG16" s="1558"/>
      <c r="EH16" s="1509" t="str">
        <f>MID(SUVAHAMUJ!Q60,11,1)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MID(SUVAHAMUJ!R60,1,1)</f>
        <v xml:space="preserve"> </v>
      </c>
      <c r="EQ16" s="1509"/>
      <c r="ER16" s="1509"/>
      <c r="ES16" s="1509"/>
      <c r="ET16" s="1509"/>
      <c r="EU16" s="1509"/>
      <c r="EV16" s="1509" t="str">
        <f>MID(SUVAHAMUJ!R60,2,1)</f>
        <v xml:space="preserve"> </v>
      </c>
      <c r="EW16" s="1509"/>
      <c r="EX16" s="1509"/>
      <c r="EY16" s="1509"/>
      <c r="EZ16" s="1509"/>
      <c r="FA16" s="1509" t="str">
        <f>MID(SUVAHAMUJ!R60,3,1)</f>
        <v xml:space="preserve"> </v>
      </c>
      <c r="FB16" s="1509"/>
      <c r="FC16" s="1509"/>
      <c r="FD16" s="1509"/>
      <c r="FE16" s="1509"/>
      <c r="FF16" s="1509"/>
      <c r="FG16" s="1509" t="str">
        <f>MID(SUVAHAMUJ!R60,4,1)</f>
        <v xml:space="preserve"> </v>
      </c>
      <c r="FH16" s="1509"/>
      <c r="FI16" s="1509"/>
      <c r="FJ16" s="1509"/>
      <c r="FK16" s="1509"/>
      <c r="FL16" s="1516" t="str">
        <f>MID(SUVAHAMUJ!R60,5,1)</f>
        <v xml:space="preserve"> </v>
      </c>
      <c r="FM16" s="1516"/>
      <c r="FN16" s="1516"/>
      <c r="FO16" s="1516"/>
      <c r="FP16" s="1516"/>
      <c r="FQ16" s="1516"/>
      <c r="FR16" s="1516" t="str">
        <f>MID(SUVAHAMUJ!R60,6,1)</f>
        <v xml:space="preserve"> </v>
      </c>
      <c r="FS16" s="1516"/>
      <c r="FT16" s="1516"/>
      <c r="FU16" s="1516"/>
      <c r="FV16" s="1516"/>
      <c r="FW16" s="1556" t="str">
        <f>MID(SUVAHAMUJ!R60,7,1)</f>
        <v xml:space="preserve"> </v>
      </c>
      <c r="FX16" s="1556"/>
      <c r="FY16" s="1556"/>
      <c r="FZ16" s="1556"/>
      <c r="GA16" s="1556"/>
      <c r="GB16" s="1556"/>
      <c r="GC16" s="1556" t="str">
        <f>MID(SUVAHAMUJ!R60,8,1)</f>
        <v xml:space="preserve"> </v>
      </c>
      <c r="GD16" s="1556"/>
      <c r="GE16" s="1556"/>
      <c r="GF16" s="1556"/>
      <c r="GG16" s="1556"/>
      <c r="GH16" s="1556" t="str">
        <f>MID(SUVAHAMUJ!R60,9,1)</f>
        <v xml:space="preserve"> </v>
      </c>
      <c r="GI16" s="1556"/>
      <c r="GJ16" s="1556"/>
      <c r="GK16" s="1556"/>
      <c r="GL16" s="1556"/>
      <c r="GM16" s="1556"/>
      <c r="GN16" s="1556" t="str">
        <f>MID(SUVAHAMUJ!R60,10,1)</f>
        <v xml:space="preserve"> </v>
      </c>
      <c r="GO16" s="1556"/>
      <c r="GP16" s="1556"/>
      <c r="GQ16" s="1556"/>
      <c r="GR16" s="1556"/>
      <c r="GS16" s="1556" t="str">
        <f>MID(SUVAHAMUJ!R60,11,1)</f>
        <v>0</v>
      </c>
      <c r="GT16" s="1556"/>
      <c r="GU16" s="1556"/>
      <c r="GV16" s="1556"/>
      <c r="GW16" s="1557"/>
    </row>
    <row r="17" spans="1:205" ht="25.5" customHeight="1">
      <c r="B17" s="1720" t="s">
        <v>1959</v>
      </c>
      <c r="C17" s="1721"/>
      <c r="D17" s="1721"/>
      <c r="E17" s="1721"/>
      <c r="F17" s="1721"/>
      <c r="G17" s="1721"/>
      <c r="H17" s="1721"/>
      <c r="I17" s="1721"/>
      <c r="J17" s="1721"/>
      <c r="K17" s="1722"/>
      <c r="L17" s="1660" t="s">
        <v>3580</v>
      </c>
      <c r="M17" s="1661"/>
      <c r="N17" s="1661"/>
      <c r="O17" s="1661"/>
      <c r="P17" s="1661"/>
      <c r="Q17" s="1661"/>
      <c r="R17" s="1661"/>
      <c r="S17" s="1661"/>
      <c r="T17" s="1661"/>
      <c r="U17" s="1661"/>
      <c r="V17" s="1661"/>
      <c r="W17" s="1661"/>
      <c r="X17" s="1661"/>
      <c r="Y17" s="1661"/>
      <c r="Z17" s="1661"/>
      <c r="AA17" s="1661"/>
      <c r="AB17" s="1661"/>
      <c r="AC17" s="1661"/>
      <c r="AD17" s="1661"/>
      <c r="AE17" s="1661"/>
      <c r="AF17" s="1661"/>
      <c r="AG17" s="1661"/>
      <c r="AH17" s="1661"/>
      <c r="AI17" s="1661"/>
      <c r="AJ17" s="1661"/>
      <c r="AK17" s="1661"/>
      <c r="AL17" s="1661"/>
      <c r="AM17" s="1661"/>
      <c r="AN17" s="1661"/>
      <c r="AO17" s="1661"/>
      <c r="AP17" s="1661"/>
      <c r="AQ17" s="1661"/>
      <c r="AR17" s="1661"/>
      <c r="AS17" s="1661"/>
      <c r="AT17" s="1661"/>
      <c r="AU17" s="1661"/>
      <c r="AV17" s="1661"/>
      <c r="AW17" s="1661"/>
      <c r="AX17" s="1661"/>
      <c r="AY17" s="1661"/>
      <c r="AZ17" s="1661"/>
      <c r="BA17" s="1661"/>
      <c r="BB17" s="1661"/>
      <c r="BC17" s="1661"/>
      <c r="BD17" s="1661"/>
      <c r="BE17" s="1661"/>
      <c r="BF17" s="1661"/>
      <c r="BG17" s="1661"/>
      <c r="BH17" s="1661"/>
      <c r="BI17" s="1661"/>
      <c r="BJ17" s="1661"/>
      <c r="BK17" s="1661"/>
      <c r="BL17" s="1661"/>
      <c r="BM17" s="1661"/>
      <c r="BN17" s="1661"/>
      <c r="BO17" s="1661"/>
      <c r="BP17" s="1661"/>
      <c r="BQ17" s="1661"/>
      <c r="BR17" s="1661"/>
      <c r="BS17" s="1661"/>
      <c r="BT17" s="1661"/>
      <c r="BU17" s="1661"/>
      <c r="BV17" s="1661"/>
      <c r="BW17" s="1572" t="s">
        <v>1044</v>
      </c>
      <c r="BX17" s="1573"/>
      <c r="BY17" s="1573"/>
      <c r="BZ17" s="1573"/>
      <c r="CA17" s="1573"/>
      <c r="CB17" s="1573"/>
      <c r="CC17" s="1573"/>
      <c r="CD17" s="1574"/>
      <c r="CE17" s="1509" t="str">
        <f>MID(SUVAHAMUJ!Q61,1,1)</f>
        <v xml:space="preserve"> </v>
      </c>
      <c r="CF17" s="1509"/>
      <c r="CG17" s="1509"/>
      <c r="CH17" s="1509"/>
      <c r="CI17" s="1509"/>
      <c r="CJ17" s="1509" t="str">
        <f>MID(SUVAHAMUJ!Q61,2,1)</f>
        <v xml:space="preserve"> </v>
      </c>
      <c r="CK17" s="1509"/>
      <c r="CL17" s="1509"/>
      <c r="CM17" s="1509"/>
      <c r="CN17" s="1509"/>
      <c r="CO17" s="1509"/>
      <c r="CP17" s="1509" t="str">
        <f>MID(SUVAHAMUJ!Q61,3,1)</f>
        <v xml:space="preserve"> </v>
      </c>
      <c r="CQ17" s="1509"/>
      <c r="CR17" s="1509"/>
      <c r="CS17" s="1509"/>
      <c r="CT17" s="1509"/>
      <c r="CU17" s="1509" t="str">
        <f>MID(SUVAHAMUJ!Q61,4,1)</f>
        <v xml:space="preserve"> </v>
      </c>
      <c r="CV17" s="1509"/>
      <c r="CW17" s="1509"/>
      <c r="CX17" s="1509"/>
      <c r="CY17" s="1509"/>
      <c r="CZ17" s="1509"/>
      <c r="DA17" s="1509" t="str">
        <f>MID(SUVAHAMUJ!Q61,5,1)</f>
        <v xml:space="preserve"> </v>
      </c>
      <c r="DB17" s="1509"/>
      <c r="DC17" s="1509"/>
      <c r="DD17" s="1509"/>
      <c r="DE17" s="1509"/>
      <c r="DF17" s="1509" t="str">
        <f>MID(SUVAHAMUJ!Q61,6,1)</f>
        <v xml:space="preserve"> </v>
      </c>
      <c r="DG17" s="1509"/>
      <c r="DH17" s="1509"/>
      <c r="DI17" s="1509"/>
      <c r="DJ17" s="1509"/>
      <c r="DK17" s="1509"/>
      <c r="DL17" s="1509" t="str">
        <f>MID(SUVAHAMUJ!Q61,7,1)</f>
        <v xml:space="preserve"> </v>
      </c>
      <c r="DM17" s="1509"/>
      <c r="DN17" s="1509"/>
      <c r="DO17" s="1509"/>
      <c r="DP17" s="1509"/>
      <c r="DQ17" s="1509"/>
      <c r="DR17" s="1509" t="str">
        <f>MID(SUVAHAMUJ!Q61,8,1)</f>
        <v xml:space="preserve"> </v>
      </c>
      <c r="DS17" s="1509"/>
      <c r="DT17" s="1509"/>
      <c r="DU17" s="1509"/>
      <c r="DV17" s="1509"/>
      <c r="DW17" s="1558" t="str">
        <f>MID(SUVAHAMUJ!Q61,9,1)</f>
        <v xml:space="preserve"> </v>
      </c>
      <c r="DX17" s="1558"/>
      <c r="DY17" s="1558"/>
      <c r="DZ17" s="1558"/>
      <c r="EA17" s="1558"/>
      <c r="EB17" s="1558"/>
      <c r="EC17" s="1558" t="str">
        <f>MID(SUVAHAMUJ!Q61,10,1)</f>
        <v xml:space="preserve"> </v>
      </c>
      <c r="ED17" s="1558"/>
      <c r="EE17" s="1558"/>
      <c r="EF17" s="1558"/>
      <c r="EG17" s="1558"/>
      <c r="EH17" s="1509" t="str">
        <f>MID(SUVAHAMUJ!Q61,11,1)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MID(SUVAHAMUJ!R61,1,1)</f>
        <v xml:space="preserve"> </v>
      </c>
      <c r="EQ17" s="1509"/>
      <c r="ER17" s="1509"/>
      <c r="ES17" s="1509"/>
      <c r="ET17" s="1509"/>
      <c r="EU17" s="1509"/>
      <c r="EV17" s="1509" t="str">
        <f>MID(SUVAHAMUJ!R61,2,1)</f>
        <v xml:space="preserve"> </v>
      </c>
      <c r="EW17" s="1509"/>
      <c r="EX17" s="1509"/>
      <c r="EY17" s="1509"/>
      <c r="EZ17" s="1509"/>
      <c r="FA17" s="1509" t="str">
        <f>MID(SUVAHAMUJ!R61,3,1)</f>
        <v xml:space="preserve"> </v>
      </c>
      <c r="FB17" s="1509"/>
      <c r="FC17" s="1509"/>
      <c r="FD17" s="1509"/>
      <c r="FE17" s="1509"/>
      <c r="FF17" s="1509"/>
      <c r="FG17" s="1509" t="str">
        <f>MID(SUVAHAMUJ!R61,4,1)</f>
        <v xml:space="preserve"> </v>
      </c>
      <c r="FH17" s="1509"/>
      <c r="FI17" s="1509"/>
      <c r="FJ17" s="1509"/>
      <c r="FK17" s="1509"/>
      <c r="FL17" s="1516" t="str">
        <f>MID(SUVAHAMUJ!R61,5,1)</f>
        <v xml:space="preserve"> </v>
      </c>
      <c r="FM17" s="1516"/>
      <c r="FN17" s="1516"/>
      <c r="FO17" s="1516"/>
      <c r="FP17" s="1516"/>
      <c r="FQ17" s="1516"/>
      <c r="FR17" s="1516" t="str">
        <f>MID(SUVAHAMUJ!R61,6,1)</f>
        <v xml:space="preserve"> </v>
      </c>
      <c r="FS17" s="1516"/>
      <c r="FT17" s="1516"/>
      <c r="FU17" s="1516"/>
      <c r="FV17" s="1516"/>
      <c r="FW17" s="1556" t="str">
        <f>MID(SUVAHAMUJ!R61,7,1)</f>
        <v xml:space="preserve"> </v>
      </c>
      <c r="FX17" s="1556"/>
      <c r="FY17" s="1556"/>
      <c r="FZ17" s="1556"/>
      <c r="GA17" s="1556"/>
      <c r="GB17" s="1556"/>
      <c r="GC17" s="1556" t="str">
        <f>MID(SUVAHAMUJ!R61,8,1)</f>
        <v xml:space="preserve"> </v>
      </c>
      <c r="GD17" s="1556"/>
      <c r="GE17" s="1556"/>
      <c r="GF17" s="1556"/>
      <c r="GG17" s="1556"/>
      <c r="GH17" s="1556" t="str">
        <f>MID(SUVAHAMUJ!R61,9,1)</f>
        <v xml:space="preserve"> </v>
      </c>
      <c r="GI17" s="1556"/>
      <c r="GJ17" s="1556"/>
      <c r="GK17" s="1556"/>
      <c r="GL17" s="1556"/>
      <c r="GM17" s="1556"/>
      <c r="GN17" s="1556" t="str">
        <f>MID(SUVAHAMUJ!R61,10,1)</f>
        <v xml:space="preserve"> </v>
      </c>
      <c r="GO17" s="1556"/>
      <c r="GP17" s="1556"/>
      <c r="GQ17" s="1556"/>
      <c r="GR17" s="1556"/>
      <c r="GS17" s="1556" t="str">
        <f>MID(SUVAHAMUJ!R61,11,1)</f>
        <v>0</v>
      </c>
      <c r="GT17" s="1556"/>
      <c r="GU17" s="1556"/>
      <c r="GV17" s="1556"/>
      <c r="GW17" s="1557"/>
    </row>
    <row r="18" spans="1:205" ht="24" customHeight="1">
      <c r="B18" s="1720" t="s">
        <v>1957</v>
      </c>
      <c r="C18" s="1721"/>
      <c r="D18" s="1721"/>
      <c r="E18" s="1721"/>
      <c r="F18" s="1721"/>
      <c r="G18" s="1721"/>
      <c r="H18" s="1721"/>
      <c r="I18" s="1721"/>
      <c r="J18" s="1721"/>
      <c r="K18" s="1722"/>
      <c r="L18" s="1660" t="s">
        <v>3581</v>
      </c>
      <c r="M18" s="1661"/>
      <c r="N18" s="1661"/>
      <c r="O18" s="1661"/>
      <c r="P18" s="1661"/>
      <c r="Q18" s="1661"/>
      <c r="R18" s="1661"/>
      <c r="S18" s="1661"/>
      <c r="T18" s="1661"/>
      <c r="U18" s="1661"/>
      <c r="V18" s="1661"/>
      <c r="W18" s="1661"/>
      <c r="X18" s="1661"/>
      <c r="Y18" s="1661"/>
      <c r="Z18" s="1661"/>
      <c r="AA18" s="1661"/>
      <c r="AB18" s="1661"/>
      <c r="AC18" s="1661"/>
      <c r="AD18" s="1661"/>
      <c r="AE18" s="1661"/>
      <c r="AF18" s="1661"/>
      <c r="AG18" s="1661"/>
      <c r="AH18" s="1661"/>
      <c r="AI18" s="1661"/>
      <c r="AJ18" s="1661"/>
      <c r="AK18" s="1661"/>
      <c r="AL18" s="1661"/>
      <c r="AM18" s="1661"/>
      <c r="AN18" s="1661"/>
      <c r="AO18" s="1661"/>
      <c r="AP18" s="1661"/>
      <c r="AQ18" s="1661"/>
      <c r="AR18" s="1661"/>
      <c r="AS18" s="1661"/>
      <c r="AT18" s="1661"/>
      <c r="AU18" s="1661"/>
      <c r="AV18" s="1661"/>
      <c r="AW18" s="1661"/>
      <c r="AX18" s="1661"/>
      <c r="AY18" s="1661"/>
      <c r="AZ18" s="1661"/>
      <c r="BA18" s="1661"/>
      <c r="BB18" s="1661"/>
      <c r="BC18" s="1661"/>
      <c r="BD18" s="1661"/>
      <c r="BE18" s="1661"/>
      <c r="BF18" s="1661"/>
      <c r="BG18" s="1661"/>
      <c r="BH18" s="1661"/>
      <c r="BI18" s="1661"/>
      <c r="BJ18" s="1661"/>
      <c r="BK18" s="1661"/>
      <c r="BL18" s="1661"/>
      <c r="BM18" s="1661"/>
      <c r="BN18" s="1661"/>
      <c r="BO18" s="1661"/>
      <c r="BP18" s="1661"/>
      <c r="BQ18" s="1661"/>
      <c r="BR18" s="1661"/>
      <c r="BS18" s="1661"/>
      <c r="BT18" s="1661"/>
      <c r="BU18" s="1661"/>
      <c r="BV18" s="1661"/>
      <c r="BW18" s="1572" t="s">
        <v>84</v>
      </c>
      <c r="BX18" s="1573"/>
      <c r="BY18" s="1573"/>
      <c r="BZ18" s="1573"/>
      <c r="CA18" s="1573"/>
      <c r="CB18" s="1573"/>
      <c r="CC18" s="1573"/>
      <c r="CD18" s="1574"/>
      <c r="CE18" s="1509" t="str">
        <f>MID(SUVAHAMUJ!Q62,1,1)</f>
        <v xml:space="preserve"> </v>
      </c>
      <c r="CF18" s="1509"/>
      <c r="CG18" s="1509"/>
      <c r="CH18" s="1509"/>
      <c r="CI18" s="1509"/>
      <c r="CJ18" s="1509" t="str">
        <f>MID(SUVAHAMUJ!Q62,2,1)</f>
        <v xml:space="preserve"> </v>
      </c>
      <c r="CK18" s="1509"/>
      <c r="CL18" s="1509"/>
      <c r="CM18" s="1509"/>
      <c r="CN18" s="1509"/>
      <c r="CO18" s="1509"/>
      <c r="CP18" s="1509" t="str">
        <f>MID(SUVAHAMUJ!Q62,3,1)</f>
        <v xml:space="preserve"> </v>
      </c>
      <c r="CQ18" s="1509"/>
      <c r="CR18" s="1509"/>
      <c r="CS18" s="1509"/>
      <c r="CT18" s="1509"/>
      <c r="CU18" s="1509" t="str">
        <f>MID(SUVAHAMUJ!Q62,4,1)</f>
        <v xml:space="preserve"> </v>
      </c>
      <c r="CV18" s="1509"/>
      <c r="CW18" s="1509"/>
      <c r="CX18" s="1509"/>
      <c r="CY18" s="1509"/>
      <c r="CZ18" s="1509"/>
      <c r="DA18" s="1509" t="str">
        <f>MID(SUVAHAMUJ!Q62,5,1)</f>
        <v xml:space="preserve"> </v>
      </c>
      <c r="DB18" s="1509"/>
      <c r="DC18" s="1509"/>
      <c r="DD18" s="1509"/>
      <c r="DE18" s="1509"/>
      <c r="DF18" s="1509" t="str">
        <f>MID(SUVAHAMUJ!Q62,6,1)</f>
        <v xml:space="preserve"> </v>
      </c>
      <c r="DG18" s="1509"/>
      <c r="DH18" s="1509"/>
      <c r="DI18" s="1509"/>
      <c r="DJ18" s="1509"/>
      <c r="DK18" s="1509"/>
      <c r="DL18" s="1509" t="str">
        <f>MID(SUVAHAMUJ!Q62,7,1)</f>
        <v xml:space="preserve"> </v>
      </c>
      <c r="DM18" s="1509"/>
      <c r="DN18" s="1509"/>
      <c r="DO18" s="1509"/>
      <c r="DP18" s="1509"/>
      <c r="DQ18" s="1509"/>
      <c r="DR18" s="1509" t="str">
        <f>MID(SUVAHAMUJ!Q62,8,1)</f>
        <v xml:space="preserve"> </v>
      </c>
      <c r="DS18" s="1509"/>
      <c r="DT18" s="1509"/>
      <c r="DU18" s="1509"/>
      <c r="DV18" s="1509"/>
      <c r="DW18" s="1558" t="str">
        <f>MID(SUVAHAMUJ!Q62,9,1)</f>
        <v xml:space="preserve"> </v>
      </c>
      <c r="DX18" s="1558"/>
      <c r="DY18" s="1558"/>
      <c r="DZ18" s="1558"/>
      <c r="EA18" s="1558"/>
      <c r="EB18" s="1558"/>
      <c r="EC18" s="1558" t="str">
        <f>MID(SUVAHAMUJ!Q62,10,1)</f>
        <v xml:space="preserve"> </v>
      </c>
      <c r="ED18" s="1558"/>
      <c r="EE18" s="1558"/>
      <c r="EF18" s="1558"/>
      <c r="EG18" s="1558"/>
      <c r="EH18" s="1509" t="str">
        <f>MID(SUVAHAMUJ!Q62,11,1)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MID(SUVAHAMUJ!R62,1,1)</f>
        <v xml:space="preserve"> </v>
      </c>
      <c r="EQ18" s="1509"/>
      <c r="ER18" s="1509"/>
      <c r="ES18" s="1509"/>
      <c r="ET18" s="1509"/>
      <c r="EU18" s="1509"/>
      <c r="EV18" s="1509" t="str">
        <f>MID(SUVAHAMUJ!R62,2,1)</f>
        <v xml:space="preserve"> </v>
      </c>
      <c r="EW18" s="1509"/>
      <c r="EX18" s="1509"/>
      <c r="EY18" s="1509"/>
      <c r="EZ18" s="1509"/>
      <c r="FA18" s="1509" t="str">
        <f>MID(SUVAHAMUJ!R62,3,1)</f>
        <v xml:space="preserve"> </v>
      </c>
      <c r="FB18" s="1509"/>
      <c r="FC18" s="1509"/>
      <c r="FD18" s="1509"/>
      <c r="FE18" s="1509"/>
      <c r="FF18" s="1509"/>
      <c r="FG18" s="1509" t="str">
        <f>MID(SUVAHAMUJ!R62,4,1)</f>
        <v xml:space="preserve"> </v>
      </c>
      <c r="FH18" s="1509"/>
      <c r="FI18" s="1509"/>
      <c r="FJ18" s="1509"/>
      <c r="FK18" s="1509"/>
      <c r="FL18" s="1516" t="str">
        <f>MID(SUVAHAMUJ!R62,5,1)</f>
        <v xml:space="preserve"> </v>
      </c>
      <c r="FM18" s="1516"/>
      <c r="FN18" s="1516"/>
      <c r="FO18" s="1516"/>
      <c r="FP18" s="1516"/>
      <c r="FQ18" s="1516"/>
      <c r="FR18" s="1516" t="str">
        <f>MID(SUVAHAMUJ!R62,6,1)</f>
        <v xml:space="preserve"> </v>
      </c>
      <c r="FS18" s="1516"/>
      <c r="FT18" s="1516"/>
      <c r="FU18" s="1516"/>
      <c r="FV18" s="1516"/>
      <c r="FW18" s="1556" t="str">
        <f>MID(SUVAHAMUJ!R62,7,1)</f>
        <v xml:space="preserve"> </v>
      </c>
      <c r="FX18" s="1556"/>
      <c r="FY18" s="1556"/>
      <c r="FZ18" s="1556"/>
      <c r="GA18" s="1556"/>
      <c r="GB18" s="1556"/>
      <c r="GC18" s="1556" t="str">
        <f>MID(SUVAHAMUJ!R62,8,1)</f>
        <v xml:space="preserve"> </v>
      </c>
      <c r="GD18" s="1556"/>
      <c r="GE18" s="1556"/>
      <c r="GF18" s="1556"/>
      <c r="GG18" s="1556"/>
      <c r="GH18" s="1556" t="str">
        <f>MID(SUVAHAMUJ!R62,9,1)</f>
        <v xml:space="preserve"> </v>
      </c>
      <c r="GI18" s="1556"/>
      <c r="GJ18" s="1556"/>
      <c r="GK18" s="1556"/>
      <c r="GL18" s="1556"/>
      <c r="GM18" s="1556"/>
      <c r="GN18" s="1556" t="str">
        <f>MID(SUVAHAMUJ!R62,10,1)</f>
        <v xml:space="preserve"> </v>
      </c>
      <c r="GO18" s="1556"/>
      <c r="GP18" s="1556"/>
      <c r="GQ18" s="1556"/>
      <c r="GR18" s="1556"/>
      <c r="GS18" s="1556" t="str">
        <f>MID(SUVAHAMUJ!R62,11,1)</f>
        <v>0</v>
      </c>
      <c r="GT18" s="1556"/>
      <c r="GU18" s="1556"/>
      <c r="GV18" s="1556"/>
      <c r="GW18" s="1557"/>
    </row>
    <row r="19" spans="1:205" ht="24" customHeight="1">
      <c r="B19" s="1720" t="s">
        <v>1955</v>
      </c>
      <c r="C19" s="1721"/>
      <c r="D19" s="1721"/>
      <c r="E19" s="1721"/>
      <c r="F19" s="1721"/>
      <c r="G19" s="1721"/>
      <c r="H19" s="1721"/>
      <c r="I19" s="1721"/>
      <c r="J19" s="1721"/>
      <c r="K19" s="1722"/>
      <c r="L19" s="1660" t="s">
        <v>3582</v>
      </c>
      <c r="M19" s="1661"/>
      <c r="N19" s="1661"/>
      <c r="O19" s="1661"/>
      <c r="P19" s="1661"/>
      <c r="Q19" s="1661"/>
      <c r="R19" s="1661"/>
      <c r="S19" s="1661"/>
      <c r="T19" s="1661"/>
      <c r="U19" s="1661"/>
      <c r="V19" s="1661"/>
      <c r="W19" s="1661"/>
      <c r="X19" s="1661"/>
      <c r="Y19" s="1661"/>
      <c r="Z19" s="1661"/>
      <c r="AA19" s="1661"/>
      <c r="AB19" s="1661"/>
      <c r="AC19" s="1661"/>
      <c r="AD19" s="1661"/>
      <c r="AE19" s="1661"/>
      <c r="AF19" s="1661"/>
      <c r="AG19" s="1661"/>
      <c r="AH19" s="1661"/>
      <c r="AI19" s="1661"/>
      <c r="AJ19" s="1661"/>
      <c r="AK19" s="1661"/>
      <c r="AL19" s="1661"/>
      <c r="AM19" s="1661"/>
      <c r="AN19" s="1661"/>
      <c r="AO19" s="1661"/>
      <c r="AP19" s="1661"/>
      <c r="AQ19" s="1661"/>
      <c r="AR19" s="1661"/>
      <c r="AS19" s="1661"/>
      <c r="AT19" s="1661"/>
      <c r="AU19" s="1661"/>
      <c r="AV19" s="1661"/>
      <c r="AW19" s="1661"/>
      <c r="AX19" s="1661"/>
      <c r="AY19" s="1661"/>
      <c r="AZ19" s="1661"/>
      <c r="BA19" s="1661"/>
      <c r="BB19" s="1661"/>
      <c r="BC19" s="1661"/>
      <c r="BD19" s="1661"/>
      <c r="BE19" s="1661"/>
      <c r="BF19" s="1661"/>
      <c r="BG19" s="1661"/>
      <c r="BH19" s="1661"/>
      <c r="BI19" s="1661"/>
      <c r="BJ19" s="1661"/>
      <c r="BK19" s="1661"/>
      <c r="BL19" s="1661"/>
      <c r="BM19" s="1661"/>
      <c r="BN19" s="1661"/>
      <c r="BO19" s="1661"/>
      <c r="BP19" s="1661"/>
      <c r="BQ19" s="1661"/>
      <c r="BR19" s="1661"/>
      <c r="BS19" s="1661"/>
      <c r="BT19" s="1661"/>
      <c r="BU19" s="1661"/>
      <c r="BV19" s="1661"/>
      <c r="BW19" s="1572" t="s">
        <v>94</v>
      </c>
      <c r="BX19" s="1573"/>
      <c r="BY19" s="1573"/>
      <c r="BZ19" s="1573"/>
      <c r="CA19" s="1573"/>
      <c r="CB19" s="1573"/>
      <c r="CC19" s="1573"/>
      <c r="CD19" s="1574"/>
      <c r="CE19" s="1509" t="str">
        <f>MID(SUVAHAMUJ!Q63,1,1)</f>
        <v xml:space="preserve"> </v>
      </c>
      <c r="CF19" s="1509"/>
      <c r="CG19" s="1509"/>
      <c r="CH19" s="1509"/>
      <c r="CI19" s="1509"/>
      <c r="CJ19" s="1509" t="str">
        <f>MID(SUVAHAMUJ!Q63,2,1)</f>
        <v xml:space="preserve"> </v>
      </c>
      <c r="CK19" s="1509"/>
      <c r="CL19" s="1509"/>
      <c r="CM19" s="1509"/>
      <c r="CN19" s="1509"/>
      <c r="CO19" s="1509"/>
      <c r="CP19" s="1509" t="str">
        <f>MID(SUVAHAMUJ!Q63,3,1)</f>
        <v xml:space="preserve"> </v>
      </c>
      <c r="CQ19" s="1509"/>
      <c r="CR19" s="1509"/>
      <c r="CS19" s="1509"/>
      <c r="CT19" s="1509"/>
      <c r="CU19" s="1509" t="str">
        <f>MID(SUVAHAMUJ!Q63,4,1)</f>
        <v xml:space="preserve"> </v>
      </c>
      <c r="CV19" s="1509"/>
      <c r="CW19" s="1509"/>
      <c r="CX19" s="1509"/>
      <c r="CY19" s="1509"/>
      <c r="CZ19" s="1509"/>
      <c r="DA19" s="1509" t="str">
        <f>MID(SUVAHAMUJ!Q63,5,1)</f>
        <v xml:space="preserve"> </v>
      </c>
      <c r="DB19" s="1509"/>
      <c r="DC19" s="1509"/>
      <c r="DD19" s="1509"/>
      <c r="DE19" s="1509"/>
      <c r="DF19" s="1509" t="str">
        <f>MID(SUVAHAMUJ!Q63,6,1)</f>
        <v xml:space="preserve"> </v>
      </c>
      <c r="DG19" s="1509"/>
      <c r="DH19" s="1509"/>
      <c r="DI19" s="1509"/>
      <c r="DJ19" s="1509"/>
      <c r="DK19" s="1509"/>
      <c r="DL19" s="1509" t="str">
        <f>MID(SUVAHAMUJ!Q63,7,1)</f>
        <v xml:space="preserve"> </v>
      </c>
      <c r="DM19" s="1509"/>
      <c r="DN19" s="1509"/>
      <c r="DO19" s="1509"/>
      <c r="DP19" s="1509"/>
      <c r="DQ19" s="1509"/>
      <c r="DR19" s="1509" t="str">
        <f>MID(SUVAHAMUJ!Q63,8,1)</f>
        <v xml:space="preserve"> </v>
      </c>
      <c r="DS19" s="1509"/>
      <c r="DT19" s="1509"/>
      <c r="DU19" s="1509"/>
      <c r="DV19" s="1509"/>
      <c r="DW19" s="1558" t="str">
        <f>MID(SUVAHAMUJ!Q63,9,1)</f>
        <v xml:space="preserve"> </v>
      </c>
      <c r="DX19" s="1558"/>
      <c r="DY19" s="1558"/>
      <c r="DZ19" s="1558"/>
      <c r="EA19" s="1558"/>
      <c r="EB19" s="1558"/>
      <c r="EC19" s="1558" t="str">
        <f>MID(SUVAHAMUJ!Q63,10,1)</f>
        <v xml:space="preserve"> </v>
      </c>
      <c r="ED19" s="1558"/>
      <c r="EE19" s="1558"/>
      <c r="EF19" s="1558"/>
      <c r="EG19" s="1558"/>
      <c r="EH19" s="1509" t="str">
        <f>MID(SUVAHAMUJ!Q63,11,1)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MID(SUVAHAMUJ!R63,1,1)</f>
        <v xml:space="preserve"> </v>
      </c>
      <c r="EQ19" s="1509"/>
      <c r="ER19" s="1509"/>
      <c r="ES19" s="1509"/>
      <c r="ET19" s="1509"/>
      <c r="EU19" s="1509"/>
      <c r="EV19" s="1509" t="str">
        <f>MID(SUVAHAMUJ!R63,2,1)</f>
        <v xml:space="preserve"> </v>
      </c>
      <c r="EW19" s="1509"/>
      <c r="EX19" s="1509"/>
      <c r="EY19" s="1509"/>
      <c r="EZ19" s="1509"/>
      <c r="FA19" s="1509" t="str">
        <f>MID(SUVAHAMUJ!R63,3,1)</f>
        <v xml:space="preserve"> </v>
      </c>
      <c r="FB19" s="1509"/>
      <c r="FC19" s="1509"/>
      <c r="FD19" s="1509"/>
      <c r="FE19" s="1509"/>
      <c r="FF19" s="1509"/>
      <c r="FG19" s="1509" t="str">
        <f>MID(SUVAHAMUJ!R63,4,1)</f>
        <v xml:space="preserve"> </v>
      </c>
      <c r="FH19" s="1509"/>
      <c r="FI19" s="1509"/>
      <c r="FJ19" s="1509"/>
      <c r="FK19" s="1509"/>
      <c r="FL19" s="1516" t="str">
        <f>MID(SUVAHAMUJ!R63,5,1)</f>
        <v xml:space="preserve"> </v>
      </c>
      <c r="FM19" s="1516"/>
      <c r="FN19" s="1516"/>
      <c r="FO19" s="1516"/>
      <c r="FP19" s="1516"/>
      <c r="FQ19" s="1516"/>
      <c r="FR19" s="1516" t="str">
        <f>MID(SUVAHAMUJ!R63,6,1)</f>
        <v xml:space="preserve"> </v>
      </c>
      <c r="FS19" s="1516"/>
      <c r="FT19" s="1516"/>
      <c r="FU19" s="1516"/>
      <c r="FV19" s="1516"/>
      <c r="FW19" s="1556" t="str">
        <f>MID(SUVAHAMUJ!R63,7,1)</f>
        <v xml:space="preserve"> </v>
      </c>
      <c r="FX19" s="1556"/>
      <c r="FY19" s="1556"/>
      <c r="FZ19" s="1556"/>
      <c r="GA19" s="1556"/>
      <c r="GB19" s="1556"/>
      <c r="GC19" s="1556" t="str">
        <f>MID(SUVAHAMUJ!R63,8,1)</f>
        <v xml:space="preserve"> </v>
      </c>
      <c r="GD19" s="1556"/>
      <c r="GE19" s="1556"/>
      <c r="GF19" s="1556"/>
      <c r="GG19" s="1556"/>
      <c r="GH19" s="1556" t="str">
        <f>MID(SUVAHAMUJ!R63,9,1)</f>
        <v xml:space="preserve"> </v>
      </c>
      <c r="GI19" s="1556"/>
      <c r="GJ19" s="1556"/>
      <c r="GK19" s="1556"/>
      <c r="GL19" s="1556"/>
      <c r="GM19" s="1556"/>
      <c r="GN19" s="1556" t="str">
        <f>MID(SUVAHAMUJ!R63,10,1)</f>
        <v xml:space="preserve"> </v>
      </c>
      <c r="GO19" s="1556"/>
      <c r="GP19" s="1556"/>
      <c r="GQ19" s="1556"/>
      <c r="GR19" s="1556"/>
      <c r="GS19" s="1556" t="str">
        <f>MID(SUVAHAMUJ!R63,11,1)</f>
        <v>0</v>
      </c>
      <c r="GT19" s="1556"/>
      <c r="GU19" s="1556"/>
      <c r="GV19" s="1556"/>
      <c r="GW19" s="1557"/>
    </row>
    <row r="20" spans="1:205" ht="24" customHeight="1">
      <c r="B20" s="1720" t="s">
        <v>1953</v>
      </c>
      <c r="C20" s="1721"/>
      <c r="D20" s="1721"/>
      <c r="E20" s="1721"/>
      <c r="F20" s="1721"/>
      <c r="G20" s="1721"/>
      <c r="H20" s="1721"/>
      <c r="I20" s="1721"/>
      <c r="J20" s="1721"/>
      <c r="K20" s="1722"/>
      <c r="L20" s="1660" t="s">
        <v>3583</v>
      </c>
      <c r="M20" s="1661"/>
      <c r="N20" s="1661"/>
      <c r="O20" s="1661"/>
      <c r="P20" s="1661"/>
      <c r="Q20" s="1661"/>
      <c r="R20" s="1661"/>
      <c r="S20" s="1661"/>
      <c r="T20" s="1661"/>
      <c r="U20" s="1661"/>
      <c r="V20" s="1661"/>
      <c r="W20" s="1661"/>
      <c r="X20" s="1661"/>
      <c r="Y20" s="1661"/>
      <c r="Z20" s="1661"/>
      <c r="AA20" s="1661"/>
      <c r="AB20" s="1661"/>
      <c r="AC20" s="1661"/>
      <c r="AD20" s="1661"/>
      <c r="AE20" s="1661"/>
      <c r="AF20" s="1661"/>
      <c r="AG20" s="1661"/>
      <c r="AH20" s="1661"/>
      <c r="AI20" s="1661"/>
      <c r="AJ20" s="1661"/>
      <c r="AK20" s="1661"/>
      <c r="AL20" s="1661"/>
      <c r="AM20" s="1661"/>
      <c r="AN20" s="1661"/>
      <c r="AO20" s="1661"/>
      <c r="AP20" s="1661"/>
      <c r="AQ20" s="1661"/>
      <c r="AR20" s="1661"/>
      <c r="AS20" s="1661"/>
      <c r="AT20" s="1661"/>
      <c r="AU20" s="1661"/>
      <c r="AV20" s="1661"/>
      <c r="AW20" s="1661"/>
      <c r="AX20" s="1661"/>
      <c r="AY20" s="1661"/>
      <c r="AZ20" s="1661"/>
      <c r="BA20" s="1661"/>
      <c r="BB20" s="1661"/>
      <c r="BC20" s="1661"/>
      <c r="BD20" s="1661"/>
      <c r="BE20" s="1661"/>
      <c r="BF20" s="1661"/>
      <c r="BG20" s="1661"/>
      <c r="BH20" s="1661"/>
      <c r="BI20" s="1661"/>
      <c r="BJ20" s="1661"/>
      <c r="BK20" s="1661"/>
      <c r="BL20" s="1661"/>
      <c r="BM20" s="1661"/>
      <c r="BN20" s="1661"/>
      <c r="BO20" s="1661"/>
      <c r="BP20" s="1661"/>
      <c r="BQ20" s="1661"/>
      <c r="BR20" s="1661"/>
      <c r="BS20" s="1661"/>
      <c r="BT20" s="1661"/>
      <c r="BU20" s="1661"/>
      <c r="BV20" s="1661"/>
      <c r="BW20" s="1572" t="s">
        <v>797</v>
      </c>
      <c r="BX20" s="1573"/>
      <c r="BY20" s="1573"/>
      <c r="BZ20" s="1573"/>
      <c r="CA20" s="1573"/>
      <c r="CB20" s="1573"/>
      <c r="CC20" s="1573"/>
      <c r="CD20" s="1574"/>
      <c r="CE20" s="1509" t="str">
        <f>MID(SUVAHAMUJ!Q64,1,1)</f>
        <v xml:space="preserve"> </v>
      </c>
      <c r="CF20" s="1509"/>
      <c r="CG20" s="1509"/>
      <c r="CH20" s="1509"/>
      <c r="CI20" s="1509"/>
      <c r="CJ20" s="1509" t="str">
        <f>MID(SUVAHAMUJ!Q64,2,1)</f>
        <v xml:space="preserve"> </v>
      </c>
      <c r="CK20" s="1509"/>
      <c r="CL20" s="1509"/>
      <c r="CM20" s="1509"/>
      <c r="CN20" s="1509"/>
      <c r="CO20" s="1509"/>
      <c r="CP20" s="1509" t="str">
        <f>MID(SUVAHAMUJ!Q64,3,1)</f>
        <v xml:space="preserve"> </v>
      </c>
      <c r="CQ20" s="1509"/>
      <c r="CR20" s="1509"/>
      <c r="CS20" s="1509"/>
      <c r="CT20" s="1509"/>
      <c r="CU20" s="1509" t="str">
        <f>MID(SUVAHAMUJ!Q64,4,1)</f>
        <v xml:space="preserve"> </v>
      </c>
      <c r="CV20" s="1509"/>
      <c r="CW20" s="1509"/>
      <c r="CX20" s="1509"/>
      <c r="CY20" s="1509"/>
      <c r="CZ20" s="1509"/>
      <c r="DA20" s="1509" t="str">
        <f>MID(SUVAHAMUJ!Q64,5,1)</f>
        <v xml:space="preserve"> </v>
      </c>
      <c r="DB20" s="1509"/>
      <c r="DC20" s="1509"/>
      <c r="DD20" s="1509"/>
      <c r="DE20" s="1509"/>
      <c r="DF20" s="1509" t="str">
        <f>MID(SUVAHAMUJ!Q64,6,1)</f>
        <v xml:space="preserve"> </v>
      </c>
      <c r="DG20" s="1509"/>
      <c r="DH20" s="1509"/>
      <c r="DI20" s="1509"/>
      <c r="DJ20" s="1509"/>
      <c r="DK20" s="1509"/>
      <c r="DL20" s="1509" t="str">
        <f>MID(SUVAHAMUJ!Q64,7,1)</f>
        <v xml:space="preserve"> </v>
      </c>
      <c r="DM20" s="1509"/>
      <c r="DN20" s="1509"/>
      <c r="DO20" s="1509"/>
      <c r="DP20" s="1509"/>
      <c r="DQ20" s="1509"/>
      <c r="DR20" s="1509" t="str">
        <f>MID(SUVAHAMUJ!Q64,8,1)</f>
        <v xml:space="preserve"> </v>
      </c>
      <c r="DS20" s="1509"/>
      <c r="DT20" s="1509"/>
      <c r="DU20" s="1509"/>
      <c r="DV20" s="1509"/>
      <c r="DW20" s="1558" t="str">
        <f>MID(SUVAHAMUJ!Q64,9,1)</f>
        <v xml:space="preserve"> </v>
      </c>
      <c r="DX20" s="1558"/>
      <c r="DY20" s="1558"/>
      <c r="DZ20" s="1558"/>
      <c r="EA20" s="1558"/>
      <c r="EB20" s="1558"/>
      <c r="EC20" s="1558" t="str">
        <f>MID(SUVAHAMUJ!Q64,10,1)</f>
        <v xml:space="preserve"> </v>
      </c>
      <c r="ED20" s="1558"/>
      <c r="EE20" s="1558"/>
      <c r="EF20" s="1558"/>
      <c r="EG20" s="1558"/>
      <c r="EH20" s="1509" t="str">
        <f>MID(SUVAHAMUJ!Q64,11,1)</f>
        <v>0</v>
      </c>
      <c r="EI20" s="1509"/>
      <c r="EJ20" s="1509"/>
      <c r="EK20" s="1509"/>
      <c r="EL20" s="1509"/>
      <c r="EM20" s="1525"/>
      <c r="EN20" s="711"/>
      <c r="EO20" s="708"/>
      <c r="EP20" s="1509" t="str">
        <f>MID(SUVAHAMUJ!R64,1,1)</f>
        <v xml:space="preserve"> </v>
      </c>
      <c r="EQ20" s="1509"/>
      <c r="ER20" s="1509"/>
      <c r="ES20" s="1509"/>
      <c r="ET20" s="1509"/>
      <c r="EU20" s="1509"/>
      <c r="EV20" s="1509" t="str">
        <f>MID(SUVAHAMUJ!R64,2,1)</f>
        <v xml:space="preserve"> </v>
      </c>
      <c r="EW20" s="1509"/>
      <c r="EX20" s="1509"/>
      <c r="EY20" s="1509"/>
      <c r="EZ20" s="1509"/>
      <c r="FA20" s="1509" t="str">
        <f>MID(SUVAHAMUJ!R64,3,1)</f>
        <v xml:space="preserve"> </v>
      </c>
      <c r="FB20" s="1509"/>
      <c r="FC20" s="1509"/>
      <c r="FD20" s="1509"/>
      <c r="FE20" s="1509"/>
      <c r="FF20" s="1509"/>
      <c r="FG20" s="1509" t="str">
        <f>MID(SUVAHAMUJ!R64,4,1)</f>
        <v xml:space="preserve"> </v>
      </c>
      <c r="FH20" s="1509"/>
      <c r="FI20" s="1509"/>
      <c r="FJ20" s="1509"/>
      <c r="FK20" s="1509"/>
      <c r="FL20" s="1516" t="str">
        <f>MID(SUVAHAMUJ!R64,5,1)</f>
        <v xml:space="preserve"> </v>
      </c>
      <c r="FM20" s="1516"/>
      <c r="FN20" s="1516"/>
      <c r="FO20" s="1516"/>
      <c r="FP20" s="1516"/>
      <c r="FQ20" s="1516"/>
      <c r="FR20" s="1516" t="str">
        <f>MID(SUVAHAMUJ!R64,6,1)</f>
        <v xml:space="preserve"> </v>
      </c>
      <c r="FS20" s="1516"/>
      <c r="FT20" s="1516"/>
      <c r="FU20" s="1516"/>
      <c r="FV20" s="1516"/>
      <c r="FW20" s="1556" t="str">
        <f>MID(SUVAHAMUJ!R64,7,1)</f>
        <v xml:space="preserve"> </v>
      </c>
      <c r="FX20" s="1556"/>
      <c r="FY20" s="1556"/>
      <c r="FZ20" s="1556"/>
      <c r="GA20" s="1556"/>
      <c r="GB20" s="1556"/>
      <c r="GC20" s="1556" t="str">
        <f>MID(SUVAHAMUJ!R64,8,1)</f>
        <v xml:space="preserve"> </v>
      </c>
      <c r="GD20" s="1556"/>
      <c r="GE20" s="1556"/>
      <c r="GF20" s="1556"/>
      <c r="GG20" s="1556"/>
      <c r="GH20" s="1556" t="str">
        <f>MID(SUVAHAMUJ!R64,9,1)</f>
        <v xml:space="preserve"> </v>
      </c>
      <c r="GI20" s="1556"/>
      <c r="GJ20" s="1556"/>
      <c r="GK20" s="1556"/>
      <c r="GL20" s="1556"/>
      <c r="GM20" s="1556"/>
      <c r="GN20" s="1556" t="str">
        <f>MID(SUVAHAMUJ!R64,10,1)</f>
        <v xml:space="preserve"> </v>
      </c>
      <c r="GO20" s="1556"/>
      <c r="GP20" s="1556"/>
      <c r="GQ20" s="1556"/>
      <c r="GR20" s="1556"/>
      <c r="GS20" s="1556" t="str">
        <f>MID(SUVAHAMUJ!R64,11,1)</f>
        <v>0</v>
      </c>
      <c r="GT20" s="1556"/>
      <c r="GU20" s="1556"/>
      <c r="GV20" s="1556"/>
      <c r="GW20" s="1557"/>
    </row>
    <row r="21" spans="1:205" ht="24" customHeight="1">
      <c r="B21" s="1720" t="s">
        <v>1951</v>
      </c>
      <c r="C21" s="1721"/>
      <c r="D21" s="1721"/>
      <c r="E21" s="1721"/>
      <c r="F21" s="1721"/>
      <c r="G21" s="1721"/>
      <c r="H21" s="1721"/>
      <c r="I21" s="1721"/>
      <c r="J21" s="1721"/>
      <c r="K21" s="1722"/>
      <c r="L21" s="1660" t="s">
        <v>3489</v>
      </c>
      <c r="M21" s="1661"/>
      <c r="N21" s="1661"/>
      <c r="O21" s="1661"/>
      <c r="P21" s="1661"/>
      <c r="Q21" s="1661"/>
      <c r="R21" s="1661"/>
      <c r="S21" s="1661"/>
      <c r="T21" s="1661"/>
      <c r="U21" s="1661"/>
      <c r="V21" s="1661"/>
      <c r="W21" s="1661"/>
      <c r="X21" s="1661"/>
      <c r="Y21" s="1661"/>
      <c r="Z21" s="1661"/>
      <c r="AA21" s="1661"/>
      <c r="AB21" s="1661"/>
      <c r="AC21" s="1661"/>
      <c r="AD21" s="1661"/>
      <c r="AE21" s="1661"/>
      <c r="AF21" s="1661"/>
      <c r="AG21" s="1661"/>
      <c r="AH21" s="1661"/>
      <c r="AI21" s="1661"/>
      <c r="AJ21" s="1661"/>
      <c r="AK21" s="1661"/>
      <c r="AL21" s="1661"/>
      <c r="AM21" s="1661"/>
      <c r="AN21" s="1661"/>
      <c r="AO21" s="1661"/>
      <c r="AP21" s="1661"/>
      <c r="AQ21" s="1661"/>
      <c r="AR21" s="1661"/>
      <c r="AS21" s="1661"/>
      <c r="AT21" s="1661"/>
      <c r="AU21" s="1661"/>
      <c r="AV21" s="1661"/>
      <c r="AW21" s="1661"/>
      <c r="AX21" s="1661"/>
      <c r="AY21" s="1661"/>
      <c r="AZ21" s="1661"/>
      <c r="BA21" s="1661"/>
      <c r="BB21" s="1661"/>
      <c r="BC21" s="1661"/>
      <c r="BD21" s="1661"/>
      <c r="BE21" s="1661"/>
      <c r="BF21" s="1661"/>
      <c r="BG21" s="1661"/>
      <c r="BH21" s="1661"/>
      <c r="BI21" s="1661"/>
      <c r="BJ21" s="1661"/>
      <c r="BK21" s="1661"/>
      <c r="BL21" s="1661"/>
      <c r="BM21" s="1661"/>
      <c r="BN21" s="1661"/>
      <c r="BO21" s="1661"/>
      <c r="BP21" s="1661"/>
      <c r="BQ21" s="1661"/>
      <c r="BR21" s="1661"/>
      <c r="BS21" s="1661"/>
      <c r="BT21" s="1661"/>
      <c r="BU21" s="1661"/>
      <c r="BV21" s="1661"/>
      <c r="BW21" s="1572" t="s">
        <v>944</v>
      </c>
      <c r="BX21" s="1573"/>
      <c r="BY21" s="1573"/>
      <c r="BZ21" s="1573"/>
      <c r="CA21" s="1573"/>
      <c r="CB21" s="1573"/>
      <c r="CC21" s="1573"/>
      <c r="CD21" s="1574"/>
      <c r="CE21" s="1509" t="str">
        <f>MID(SUVAHAMUJ!Q65,1,1)</f>
        <v xml:space="preserve"> </v>
      </c>
      <c r="CF21" s="1509"/>
      <c r="CG21" s="1509"/>
      <c r="CH21" s="1509"/>
      <c r="CI21" s="1509"/>
      <c r="CJ21" s="1509" t="str">
        <f>MID(SUVAHAMUJ!Q65,2,1)</f>
        <v xml:space="preserve"> </v>
      </c>
      <c r="CK21" s="1509"/>
      <c r="CL21" s="1509"/>
      <c r="CM21" s="1509"/>
      <c r="CN21" s="1509"/>
      <c r="CO21" s="1509"/>
      <c r="CP21" s="1509" t="str">
        <f>MID(SUVAHAMUJ!Q65,3,1)</f>
        <v xml:space="preserve"> </v>
      </c>
      <c r="CQ21" s="1509"/>
      <c r="CR21" s="1509"/>
      <c r="CS21" s="1509"/>
      <c r="CT21" s="1509"/>
      <c r="CU21" s="1509" t="str">
        <f>MID(SUVAHAMUJ!Q65,4,1)</f>
        <v xml:space="preserve"> </v>
      </c>
      <c r="CV21" s="1509"/>
      <c r="CW21" s="1509"/>
      <c r="CX21" s="1509"/>
      <c r="CY21" s="1509"/>
      <c r="CZ21" s="1509"/>
      <c r="DA21" s="1509" t="str">
        <f>MID(SUVAHAMUJ!Q65,5,1)</f>
        <v xml:space="preserve"> </v>
      </c>
      <c r="DB21" s="1509"/>
      <c r="DC21" s="1509"/>
      <c r="DD21" s="1509"/>
      <c r="DE21" s="1509"/>
      <c r="DF21" s="1509" t="str">
        <f>MID(SUVAHAMUJ!Q65,6,1)</f>
        <v xml:space="preserve"> </v>
      </c>
      <c r="DG21" s="1509"/>
      <c r="DH21" s="1509"/>
      <c r="DI21" s="1509"/>
      <c r="DJ21" s="1509"/>
      <c r="DK21" s="1509"/>
      <c r="DL21" s="1509" t="str">
        <f>MID(SUVAHAMUJ!Q65,7,1)</f>
        <v xml:space="preserve"> </v>
      </c>
      <c r="DM21" s="1509"/>
      <c r="DN21" s="1509"/>
      <c r="DO21" s="1509"/>
      <c r="DP21" s="1509"/>
      <c r="DQ21" s="1509"/>
      <c r="DR21" s="1509" t="str">
        <f>MID(SUVAHAMUJ!Q65,8,1)</f>
        <v xml:space="preserve"> </v>
      </c>
      <c r="DS21" s="1509"/>
      <c r="DT21" s="1509"/>
      <c r="DU21" s="1509"/>
      <c r="DV21" s="1509"/>
      <c r="DW21" s="1558" t="str">
        <f>MID(SUVAHAMUJ!Q65,9,1)</f>
        <v xml:space="preserve"> </v>
      </c>
      <c r="DX21" s="1558"/>
      <c r="DY21" s="1558"/>
      <c r="DZ21" s="1558"/>
      <c r="EA21" s="1558"/>
      <c r="EB21" s="1558"/>
      <c r="EC21" s="1558" t="str">
        <f>MID(SUVAHAMUJ!Q65,10,1)</f>
        <v xml:space="preserve"> </v>
      </c>
      <c r="ED21" s="1558"/>
      <c r="EE21" s="1558"/>
      <c r="EF21" s="1558"/>
      <c r="EG21" s="1558"/>
      <c r="EH21" s="1509" t="str">
        <f>MID(SUVAHAMUJ!Q65,11,1)</f>
        <v>0</v>
      </c>
      <c r="EI21" s="1509"/>
      <c r="EJ21" s="1509"/>
      <c r="EK21" s="1509"/>
      <c r="EL21" s="1509"/>
      <c r="EM21" s="1525"/>
      <c r="EN21" s="711"/>
      <c r="EO21" s="708"/>
      <c r="EP21" s="1509" t="str">
        <f>MID(SUVAHAMUJ!R65,1,1)</f>
        <v xml:space="preserve"> </v>
      </c>
      <c r="EQ21" s="1509"/>
      <c r="ER21" s="1509"/>
      <c r="ES21" s="1509"/>
      <c r="ET21" s="1509"/>
      <c r="EU21" s="1509"/>
      <c r="EV21" s="1509" t="str">
        <f>MID(SUVAHAMUJ!R65,2,1)</f>
        <v xml:space="preserve"> </v>
      </c>
      <c r="EW21" s="1509"/>
      <c r="EX21" s="1509"/>
      <c r="EY21" s="1509"/>
      <c r="EZ21" s="1509"/>
      <c r="FA21" s="1509" t="str">
        <f>MID(SUVAHAMUJ!R65,3,1)</f>
        <v xml:space="preserve"> </v>
      </c>
      <c r="FB21" s="1509"/>
      <c r="FC21" s="1509"/>
      <c r="FD21" s="1509"/>
      <c r="FE21" s="1509"/>
      <c r="FF21" s="1509"/>
      <c r="FG21" s="1509" t="str">
        <f>MID(SUVAHAMUJ!R65,4,1)</f>
        <v xml:space="preserve"> </v>
      </c>
      <c r="FH21" s="1509"/>
      <c r="FI21" s="1509"/>
      <c r="FJ21" s="1509"/>
      <c r="FK21" s="1509"/>
      <c r="FL21" s="1516" t="str">
        <f>MID(SUVAHAMUJ!R65,5,1)</f>
        <v xml:space="preserve"> </v>
      </c>
      <c r="FM21" s="1516"/>
      <c r="FN21" s="1516"/>
      <c r="FO21" s="1516"/>
      <c r="FP21" s="1516"/>
      <c r="FQ21" s="1516"/>
      <c r="FR21" s="1516" t="str">
        <f>MID(SUVAHAMUJ!R65,6,1)</f>
        <v xml:space="preserve"> </v>
      </c>
      <c r="FS21" s="1516"/>
      <c r="FT21" s="1516"/>
      <c r="FU21" s="1516"/>
      <c r="FV21" s="1516"/>
      <c r="FW21" s="1556" t="str">
        <f>MID(SUVAHAMUJ!R65,7,1)</f>
        <v xml:space="preserve"> </v>
      </c>
      <c r="FX21" s="1556"/>
      <c r="FY21" s="1556"/>
      <c r="FZ21" s="1556"/>
      <c r="GA21" s="1556"/>
      <c r="GB21" s="1556"/>
      <c r="GC21" s="1556" t="str">
        <f>MID(SUVAHAMUJ!R65,8,1)</f>
        <v xml:space="preserve"> </v>
      </c>
      <c r="GD21" s="1556"/>
      <c r="GE21" s="1556"/>
      <c r="GF21" s="1556"/>
      <c r="GG21" s="1556"/>
      <c r="GH21" s="1556" t="str">
        <f>MID(SUVAHAMUJ!R65,9,1)</f>
        <v xml:space="preserve"> </v>
      </c>
      <c r="GI21" s="1556"/>
      <c r="GJ21" s="1556"/>
      <c r="GK21" s="1556"/>
      <c r="GL21" s="1556"/>
      <c r="GM21" s="1556"/>
      <c r="GN21" s="1556" t="str">
        <f>MID(SUVAHAMUJ!R65,10,1)</f>
        <v xml:space="preserve"> </v>
      </c>
      <c r="GO21" s="1556"/>
      <c r="GP21" s="1556"/>
      <c r="GQ21" s="1556"/>
      <c r="GR21" s="1556"/>
      <c r="GS21" s="1556" t="str">
        <f>MID(SUVAHAMUJ!R65,11,1)</f>
        <v>0</v>
      </c>
      <c r="GT21" s="1556"/>
      <c r="GU21" s="1556"/>
      <c r="GV21" s="1556"/>
      <c r="GW21" s="1557"/>
    </row>
    <row r="22" spans="1:205" ht="24" customHeight="1">
      <c r="B22" s="1720" t="s">
        <v>1949</v>
      </c>
      <c r="C22" s="1721"/>
      <c r="D22" s="1721"/>
      <c r="E22" s="1721"/>
      <c r="F22" s="1721"/>
      <c r="G22" s="1721"/>
      <c r="H22" s="1721"/>
      <c r="I22" s="1721"/>
      <c r="J22" s="1721"/>
      <c r="K22" s="1722"/>
      <c r="L22" s="1660" t="s">
        <v>3584</v>
      </c>
      <c r="M22" s="1661"/>
      <c r="N22" s="1661"/>
      <c r="O22" s="1661"/>
      <c r="P22" s="1661"/>
      <c r="Q22" s="1661"/>
      <c r="R22" s="1661"/>
      <c r="S22" s="1661"/>
      <c r="T22" s="1661"/>
      <c r="U22" s="1661"/>
      <c r="V22" s="1661"/>
      <c r="W22" s="1661"/>
      <c r="X22" s="1661"/>
      <c r="Y22" s="1661"/>
      <c r="Z22" s="1661"/>
      <c r="AA22" s="1661"/>
      <c r="AB22" s="1661"/>
      <c r="AC22" s="1661"/>
      <c r="AD22" s="1661"/>
      <c r="AE22" s="1661"/>
      <c r="AF22" s="1661"/>
      <c r="AG22" s="1661"/>
      <c r="AH22" s="1661"/>
      <c r="AI22" s="1661"/>
      <c r="AJ22" s="1661"/>
      <c r="AK22" s="1661"/>
      <c r="AL22" s="1661"/>
      <c r="AM22" s="1661"/>
      <c r="AN22" s="1661"/>
      <c r="AO22" s="1661"/>
      <c r="AP22" s="1661"/>
      <c r="AQ22" s="1661"/>
      <c r="AR22" s="1661"/>
      <c r="AS22" s="1661"/>
      <c r="AT22" s="1661"/>
      <c r="AU22" s="1661"/>
      <c r="AV22" s="1661"/>
      <c r="AW22" s="1661"/>
      <c r="AX22" s="1661"/>
      <c r="AY22" s="1661"/>
      <c r="AZ22" s="1661"/>
      <c r="BA22" s="1661"/>
      <c r="BB22" s="1661"/>
      <c r="BC22" s="1661"/>
      <c r="BD22" s="1661"/>
      <c r="BE22" s="1661"/>
      <c r="BF22" s="1661"/>
      <c r="BG22" s="1661"/>
      <c r="BH22" s="1661"/>
      <c r="BI22" s="1661"/>
      <c r="BJ22" s="1661"/>
      <c r="BK22" s="1661"/>
      <c r="BL22" s="1661"/>
      <c r="BM22" s="1661"/>
      <c r="BN22" s="1661"/>
      <c r="BO22" s="1661"/>
      <c r="BP22" s="1661"/>
      <c r="BQ22" s="1661"/>
      <c r="BR22" s="1661"/>
      <c r="BS22" s="1661"/>
      <c r="BT22" s="1661"/>
      <c r="BU22" s="1661"/>
      <c r="BV22" s="1661"/>
      <c r="BW22" s="1572" t="s">
        <v>798</v>
      </c>
      <c r="BX22" s="1573"/>
      <c r="BY22" s="1573"/>
      <c r="BZ22" s="1573"/>
      <c r="CA22" s="1573"/>
      <c r="CB22" s="1573"/>
      <c r="CC22" s="1573"/>
      <c r="CD22" s="1574"/>
      <c r="CE22" s="1509" t="str">
        <f>MID(SUVAHAMUJ!Q66,1,1)</f>
        <v xml:space="preserve"> </v>
      </c>
      <c r="CF22" s="1509"/>
      <c r="CG22" s="1509"/>
      <c r="CH22" s="1509"/>
      <c r="CI22" s="1509"/>
      <c r="CJ22" s="1509" t="str">
        <f>MID(SUVAHAMUJ!Q66,2,1)</f>
        <v xml:space="preserve"> </v>
      </c>
      <c r="CK22" s="1509"/>
      <c r="CL22" s="1509"/>
      <c r="CM22" s="1509"/>
      <c r="CN22" s="1509"/>
      <c r="CO22" s="1509"/>
      <c r="CP22" s="1509" t="str">
        <f>MID(SUVAHAMUJ!Q66,3,1)</f>
        <v xml:space="preserve"> </v>
      </c>
      <c r="CQ22" s="1509"/>
      <c r="CR22" s="1509"/>
      <c r="CS22" s="1509"/>
      <c r="CT22" s="1509"/>
      <c r="CU22" s="1509" t="str">
        <f>MID(SUVAHAMUJ!Q66,4,1)</f>
        <v xml:space="preserve"> </v>
      </c>
      <c r="CV22" s="1509"/>
      <c r="CW22" s="1509"/>
      <c r="CX22" s="1509"/>
      <c r="CY22" s="1509"/>
      <c r="CZ22" s="1509"/>
      <c r="DA22" s="1509" t="str">
        <f>MID(SUVAHAMUJ!Q66,5,1)</f>
        <v xml:space="preserve"> </v>
      </c>
      <c r="DB22" s="1509"/>
      <c r="DC22" s="1509"/>
      <c r="DD22" s="1509"/>
      <c r="DE22" s="1509"/>
      <c r="DF22" s="1509" t="str">
        <f>MID(SUVAHAMUJ!Q66,6,1)</f>
        <v xml:space="preserve"> </v>
      </c>
      <c r="DG22" s="1509"/>
      <c r="DH22" s="1509"/>
      <c r="DI22" s="1509"/>
      <c r="DJ22" s="1509"/>
      <c r="DK22" s="1509"/>
      <c r="DL22" s="1509" t="str">
        <f>MID(SUVAHAMUJ!Q66,7,1)</f>
        <v xml:space="preserve"> </v>
      </c>
      <c r="DM22" s="1509"/>
      <c r="DN22" s="1509"/>
      <c r="DO22" s="1509"/>
      <c r="DP22" s="1509"/>
      <c r="DQ22" s="1509"/>
      <c r="DR22" s="1509" t="str">
        <f>MID(SUVAHAMUJ!Q66,8,1)</f>
        <v xml:space="preserve"> </v>
      </c>
      <c r="DS22" s="1509"/>
      <c r="DT22" s="1509"/>
      <c r="DU22" s="1509"/>
      <c r="DV22" s="1509"/>
      <c r="DW22" s="1558" t="str">
        <f>MID(SUVAHAMUJ!Q66,9,1)</f>
        <v xml:space="preserve"> </v>
      </c>
      <c r="DX22" s="1558"/>
      <c r="DY22" s="1558"/>
      <c r="DZ22" s="1558"/>
      <c r="EA22" s="1558"/>
      <c r="EB22" s="1558"/>
      <c r="EC22" s="1558" t="str">
        <f>MID(SUVAHAMUJ!Q66,10,1)</f>
        <v xml:space="preserve"> </v>
      </c>
      <c r="ED22" s="1558"/>
      <c r="EE22" s="1558"/>
      <c r="EF22" s="1558"/>
      <c r="EG22" s="1558"/>
      <c r="EH22" s="1509" t="str">
        <f>MID(SUVAHAMUJ!Q66,11,1)</f>
        <v>0</v>
      </c>
      <c r="EI22" s="1509"/>
      <c r="EJ22" s="1509"/>
      <c r="EK22" s="1509"/>
      <c r="EL22" s="1509"/>
      <c r="EM22" s="1525"/>
      <c r="EN22" s="711"/>
      <c r="EO22" s="708"/>
      <c r="EP22" s="1509" t="str">
        <f>MID(SUVAHAMUJ!R66,1,1)</f>
        <v xml:space="preserve"> </v>
      </c>
      <c r="EQ22" s="1509"/>
      <c r="ER22" s="1509"/>
      <c r="ES22" s="1509"/>
      <c r="ET22" s="1509"/>
      <c r="EU22" s="1509"/>
      <c r="EV22" s="1509" t="str">
        <f>MID(SUVAHAMUJ!R66,2,1)</f>
        <v xml:space="preserve"> </v>
      </c>
      <c r="EW22" s="1509"/>
      <c r="EX22" s="1509"/>
      <c r="EY22" s="1509"/>
      <c r="EZ22" s="1509"/>
      <c r="FA22" s="1509" t="str">
        <f>MID(SUVAHAMUJ!R66,3,1)</f>
        <v xml:space="preserve"> </v>
      </c>
      <c r="FB22" s="1509"/>
      <c r="FC22" s="1509"/>
      <c r="FD22" s="1509"/>
      <c r="FE22" s="1509"/>
      <c r="FF22" s="1509"/>
      <c r="FG22" s="1509" t="str">
        <f>MID(SUVAHAMUJ!R66,4,1)</f>
        <v xml:space="preserve"> </v>
      </c>
      <c r="FH22" s="1509"/>
      <c r="FI22" s="1509"/>
      <c r="FJ22" s="1509"/>
      <c r="FK22" s="1509"/>
      <c r="FL22" s="1516" t="str">
        <f>MID(SUVAHAMUJ!R66,5,1)</f>
        <v xml:space="preserve"> </v>
      </c>
      <c r="FM22" s="1516"/>
      <c r="FN22" s="1516"/>
      <c r="FO22" s="1516"/>
      <c r="FP22" s="1516"/>
      <c r="FQ22" s="1516"/>
      <c r="FR22" s="1516" t="str">
        <f>MID(SUVAHAMUJ!R66,6,1)</f>
        <v xml:space="preserve"> </v>
      </c>
      <c r="FS22" s="1516"/>
      <c r="FT22" s="1516"/>
      <c r="FU22" s="1516"/>
      <c r="FV22" s="1516"/>
      <c r="FW22" s="1556" t="str">
        <f>MID(SUVAHAMUJ!R66,7,1)</f>
        <v xml:space="preserve"> </v>
      </c>
      <c r="FX22" s="1556"/>
      <c r="FY22" s="1556"/>
      <c r="FZ22" s="1556"/>
      <c r="GA22" s="1556"/>
      <c r="GB22" s="1556"/>
      <c r="GC22" s="1556" t="str">
        <f>MID(SUVAHAMUJ!R66,8,1)</f>
        <v xml:space="preserve"> </v>
      </c>
      <c r="GD22" s="1556"/>
      <c r="GE22" s="1556"/>
      <c r="GF22" s="1556"/>
      <c r="GG22" s="1556"/>
      <c r="GH22" s="1556" t="str">
        <f>MID(SUVAHAMUJ!R66,9,1)</f>
        <v xml:space="preserve"> </v>
      </c>
      <c r="GI22" s="1556"/>
      <c r="GJ22" s="1556"/>
      <c r="GK22" s="1556"/>
      <c r="GL22" s="1556"/>
      <c r="GM22" s="1556"/>
      <c r="GN22" s="1556" t="str">
        <f>MID(SUVAHAMUJ!R66,10,1)</f>
        <v xml:space="preserve"> </v>
      </c>
      <c r="GO22" s="1556"/>
      <c r="GP22" s="1556"/>
      <c r="GQ22" s="1556"/>
      <c r="GR22" s="1556"/>
      <c r="GS22" s="1556" t="str">
        <f>MID(SUVAHAMUJ!R66,11,1)</f>
        <v>0</v>
      </c>
      <c r="GT22" s="1556"/>
      <c r="GU22" s="1556"/>
      <c r="GV22" s="1556"/>
      <c r="GW22" s="1557"/>
    </row>
    <row r="23" spans="1:205" ht="24" customHeight="1">
      <c r="B23" s="1720" t="s">
        <v>2921</v>
      </c>
      <c r="C23" s="1721"/>
      <c r="D23" s="1721"/>
      <c r="E23" s="1721"/>
      <c r="F23" s="1721"/>
      <c r="G23" s="1721"/>
      <c r="H23" s="1721"/>
      <c r="I23" s="1721"/>
      <c r="J23" s="1721"/>
      <c r="K23" s="1722"/>
      <c r="L23" s="1660" t="s">
        <v>3585</v>
      </c>
      <c r="M23" s="1661"/>
      <c r="N23" s="1661"/>
      <c r="O23" s="1661"/>
      <c r="P23" s="1661"/>
      <c r="Q23" s="1661"/>
      <c r="R23" s="1661"/>
      <c r="S23" s="1661"/>
      <c r="T23" s="1661"/>
      <c r="U23" s="1661"/>
      <c r="V23" s="1661"/>
      <c r="W23" s="1661"/>
      <c r="X23" s="1661"/>
      <c r="Y23" s="1661"/>
      <c r="Z23" s="1661"/>
      <c r="AA23" s="1661"/>
      <c r="AB23" s="1661"/>
      <c r="AC23" s="1661"/>
      <c r="AD23" s="1661"/>
      <c r="AE23" s="1661"/>
      <c r="AF23" s="1661"/>
      <c r="AG23" s="1661"/>
      <c r="AH23" s="1661"/>
      <c r="AI23" s="1661"/>
      <c r="AJ23" s="1661"/>
      <c r="AK23" s="1661"/>
      <c r="AL23" s="1661"/>
      <c r="AM23" s="1661"/>
      <c r="AN23" s="1661"/>
      <c r="AO23" s="1661"/>
      <c r="AP23" s="1661"/>
      <c r="AQ23" s="1661"/>
      <c r="AR23" s="1661"/>
      <c r="AS23" s="1661"/>
      <c r="AT23" s="1661"/>
      <c r="AU23" s="1661"/>
      <c r="AV23" s="1661"/>
      <c r="AW23" s="1661"/>
      <c r="AX23" s="1661"/>
      <c r="AY23" s="1661"/>
      <c r="AZ23" s="1661"/>
      <c r="BA23" s="1661"/>
      <c r="BB23" s="1661"/>
      <c r="BC23" s="1661"/>
      <c r="BD23" s="1661"/>
      <c r="BE23" s="1661"/>
      <c r="BF23" s="1661"/>
      <c r="BG23" s="1661"/>
      <c r="BH23" s="1661"/>
      <c r="BI23" s="1661"/>
      <c r="BJ23" s="1661"/>
      <c r="BK23" s="1661"/>
      <c r="BL23" s="1661"/>
      <c r="BM23" s="1661"/>
      <c r="BN23" s="1661"/>
      <c r="BO23" s="1661"/>
      <c r="BP23" s="1661"/>
      <c r="BQ23" s="1661"/>
      <c r="BR23" s="1661"/>
      <c r="BS23" s="1661"/>
      <c r="BT23" s="1661"/>
      <c r="BU23" s="1661"/>
      <c r="BV23" s="1661"/>
      <c r="BW23" s="1572" t="s">
        <v>799</v>
      </c>
      <c r="BX23" s="1573"/>
      <c r="BY23" s="1573"/>
      <c r="BZ23" s="1573"/>
      <c r="CA23" s="1573"/>
      <c r="CB23" s="1573"/>
      <c r="CC23" s="1573"/>
      <c r="CD23" s="1574"/>
      <c r="CE23" s="1509" t="str">
        <f>MID(SUVAHAMUJ!Q67,1,1)</f>
        <v xml:space="preserve"> </v>
      </c>
      <c r="CF23" s="1509"/>
      <c r="CG23" s="1509"/>
      <c r="CH23" s="1509"/>
      <c r="CI23" s="1509"/>
      <c r="CJ23" s="1509" t="str">
        <f>MID(SUVAHAMUJ!Q67,2,1)</f>
        <v xml:space="preserve"> </v>
      </c>
      <c r="CK23" s="1509"/>
      <c r="CL23" s="1509"/>
      <c r="CM23" s="1509"/>
      <c r="CN23" s="1509"/>
      <c r="CO23" s="1509"/>
      <c r="CP23" s="1509" t="str">
        <f>MID(SUVAHAMUJ!Q67,3,1)</f>
        <v xml:space="preserve"> </v>
      </c>
      <c r="CQ23" s="1509"/>
      <c r="CR23" s="1509"/>
      <c r="CS23" s="1509"/>
      <c r="CT23" s="1509"/>
      <c r="CU23" s="1509" t="str">
        <f>MID(SUVAHAMUJ!Q67,4,1)</f>
        <v xml:space="preserve"> </v>
      </c>
      <c r="CV23" s="1509"/>
      <c r="CW23" s="1509"/>
      <c r="CX23" s="1509"/>
      <c r="CY23" s="1509"/>
      <c r="CZ23" s="1509"/>
      <c r="DA23" s="1509" t="str">
        <f>MID(SUVAHAMUJ!Q67,5,1)</f>
        <v xml:space="preserve"> </v>
      </c>
      <c r="DB23" s="1509"/>
      <c r="DC23" s="1509"/>
      <c r="DD23" s="1509"/>
      <c r="DE23" s="1509"/>
      <c r="DF23" s="1509" t="str">
        <f>MID(SUVAHAMUJ!Q67,6,1)</f>
        <v xml:space="preserve"> </v>
      </c>
      <c r="DG23" s="1509"/>
      <c r="DH23" s="1509"/>
      <c r="DI23" s="1509"/>
      <c r="DJ23" s="1509"/>
      <c r="DK23" s="1509"/>
      <c r="DL23" s="1509" t="str">
        <f>MID(SUVAHAMUJ!Q67,7,1)</f>
        <v xml:space="preserve"> </v>
      </c>
      <c r="DM23" s="1509"/>
      <c r="DN23" s="1509"/>
      <c r="DO23" s="1509"/>
      <c r="DP23" s="1509"/>
      <c r="DQ23" s="1509"/>
      <c r="DR23" s="1509" t="str">
        <f>MID(SUVAHAMUJ!Q67,8,1)</f>
        <v xml:space="preserve"> </v>
      </c>
      <c r="DS23" s="1509"/>
      <c r="DT23" s="1509"/>
      <c r="DU23" s="1509"/>
      <c r="DV23" s="1509"/>
      <c r="DW23" s="1558" t="str">
        <f>MID(SUVAHAMUJ!Q67,9,1)</f>
        <v xml:space="preserve"> </v>
      </c>
      <c r="DX23" s="1558"/>
      <c r="DY23" s="1558"/>
      <c r="DZ23" s="1558"/>
      <c r="EA23" s="1558"/>
      <c r="EB23" s="1558"/>
      <c r="EC23" s="1558" t="str">
        <f>MID(SUVAHAMUJ!Q67,10,1)</f>
        <v xml:space="preserve"> </v>
      </c>
      <c r="ED23" s="1558"/>
      <c r="EE23" s="1558"/>
      <c r="EF23" s="1558"/>
      <c r="EG23" s="1558"/>
      <c r="EH23" s="1509" t="str">
        <f>MID(SUVAHAMUJ!Q67,11,1)</f>
        <v>0</v>
      </c>
      <c r="EI23" s="1509"/>
      <c r="EJ23" s="1509"/>
      <c r="EK23" s="1509"/>
      <c r="EL23" s="1509"/>
      <c r="EM23" s="1525"/>
      <c r="EN23" s="711"/>
      <c r="EO23" s="708"/>
      <c r="EP23" s="1509" t="str">
        <f>MID(SUVAHAMUJ!R67,1,1)</f>
        <v xml:space="preserve"> </v>
      </c>
      <c r="EQ23" s="1509"/>
      <c r="ER23" s="1509"/>
      <c r="ES23" s="1509"/>
      <c r="ET23" s="1509"/>
      <c r="EU23" s="1509"/>
      <c r="EV23" s="1509" t="str">
        <f>MID(SUVAHAMUJ!R67,2,1)</f>
        <v xml:space="preserve"> </v>
      </c>
      <c r="EW23" s="1509"/>
      <c r="EX23" s="1509"/>
      <c r="EY23" s="1509"/>
      <c r="EZ23" s="1509"/>
      <c r="FA23" s="1509" t="str">
        <f>MID(SUVAHAMUJ!R67,3,1)</f>
        <v xml:space="preserve"> </v>
      </c>
      <c r="FB23" s="1509"/>
      <c r="FC23" s="1509"/>
      <c r="FD23" s="1509"/>
      <c r="FE23" s="1509"/>
      <c r="FF23" s="1509"/>
      <c r="FG23" s="1509" t="str">
        <f>MID(SUVAHAMUJ!R67,4,1)</f>
        <v xml:space="preserve"> </v>
      </c>
      <c r="FH23" s="1509"/>
      <c r="FI23" s="1509"/>
      <c r="FJ23" s="1509"/>
      <c r="FK23" s="1509"/>
      <c r="FL23" s="1516" t="str">
        <f>MID(SUVAHAMUJ!R67,5,1)</f>
        <v xml:space="preserve"> </v>
      </c>
      <c r="FM23" s="1516"/>
      <c r="FN23" s="1516"/>
      <c r="FO23" s="1516"/>
      <c r="FP23" s="1516"/>
      <c r="FQ23" s="1516"/>
      <c r="FR23" s="1516" t="str">
        <f>MID(SUVAHAMUJ!R67,6,1)</f>
        <v xml:space="preserve"> </v>
      </c>
      <c r="FS23" s="1516"/>
      <c r="FT23" s="1516"/>
      <c r="FU23" s="1516"/>
      <c r="FV23" s="1516"/>
      <c r="FW23" s="1556" t="str">
        <f>MID(SUVAHAMUJ!R67,7,1)</f>
        <v xml:space="preserve"> </v>
      </c>
      <c r="FX23" s="1556"/>
      <c r="FY23" s="1556"/>
      <c r="FZ23" s="1556"/>
      <c r="GA23" s="1556"/>
      <c r="GB23" s="1556"/>
      <c r="GC23" s="1556" t="str">
        <f>MID(SUVAHAMUJ!R67,8,1)</f>
        <v xml:space="preserve"> </v>
      </c>
      <c r="GD23" s="1556"/>
      <c r="GE23" s="1556"/>
      <c r="GF23" s="1556"/>
      <c r="GG23" s="1556"/>
      <c r="GH23" s="1556" t="str">
        <f>MID(SUVAHAMUJ!R67,9,1)</f>
        <v xml:space="preserve"> </v>
      </c>
      <c r="GI23" s="1556"/>
      <c r="GJ23" s="1556"/>
      <c r="GK23" s="1556"/>
      <c r="GL23" s="1556"/>
      <c r="GM23" s="1556"/>
      <c r="GN23" s="1556" t="str">
        <f>MID(SUVAHAMUJ!R67,10,1)</f>
        <v xml:space="preserve"> </v>
      </c>
      <c r="GO23" s="1556"/>
      <c r="GP23" s="1556"/>
      <c r="GQ23" s="1556"/>
      <c r="GR23" s="1556"/>
      <c r="GS23" s="1556" t="str">
        <f>MID(SUVAHAMUJ!R67,11,1)</f>
        <v>0</v>
      </c>
      <c r="GT23" s="1556"/>
      <c r="GU23" s="1556"/>
      <c r="GV23" s="1556"/>
      <c r="GW23" s="1557"/>
    </row>
    <row r="24" spans="1:205" ht="25.5" customHeight="1">
      <c r="B24" s="1677" t="s">
        <v>2917</v>
      </c>
      <c r="C24" s="1678"/>
      <c r="D24" s="1678"/>
      <c r="E24" s="1678"/>
      <c r="F24" s="1678"/>
      <c r="G24" s="1678"/>
      <c r="H24" s="1678"/>
      <c r="I24" s="1678"/>
      <c r="J24" s="1678"/>
      <c r="K24" s="1679"/>
      <c r="L24" s="1662" t="s">
        <v>3586</v>
      </c>
      <c r="M24" s="1663"/>
      <c r="N24" s="1663"/>
      <c r="O24" s="1663"/>
      <c r="P24" s="1663"/>
      <c r="Q24" s="1663"/>
      <c r="R24" s="1663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1663"/>
      <c r="AM24" s="1663"/>
      <c r="AN24" s="1663"/>
      <c r="AO24" s="1663"/>
      <c r="AP24" s="1663"/>
      <c r="AQ24" s="1663"/>
      <c r="AR24" s="1663"/>
      <c r="AS24" s="1663"/>
      <c r="AT24" s="1663"/>
      <c r="AU24" s="1663"/>
      <c r="AV24" s="1663"/>
      <c r="AW24" s="1663"/>
      <c r="AX24" s="1663"/>
      <c r="AY24" s="1663"/>
      <c r="AZ24" s="1663"/>
      <c r="BA24" s="1663"/>
      <c r="BB24" s="1663"/>
      <c r="BC24" s="1663"/>
      <c r="BD24" s="1663"/>
      <c r="BE24" s="1663"/>
      <c r="BF24" s="1663"/>
      <c r="BG24" s="1663"/>
      <c r="BH24" s="1663"/>
      <c r="BI24" s="1663"/>
      <c r="BJ24" s="1663"/>
      <c r="BK24" s="1663"/>
      <c r="BL24" s="1663"/>
      <c r="BM24" s="1663"/>
      <c r="BN24" s="1663"/>
      <c r="BO24" s="1663"/>
      <c r="BP24" s="1663"/>
      <c r="BQ24" s="1663"/>
      <c r="BR24" s="1663"/>
      <c r="BS24" s="1663"/>
      <c r="BT24" s="1663"/>
      <c r="BU24" s="1663"/>
      <c r="BV24" s="1663"/>
      <c r="BW24" s="1580" t="s">
        <v>800</v>
      </c>
      <c r="BX24" s="1581"/>
      <c r="BY24" s="1581"/>
      <c r="BZ24" s="1581"/>
      <c r="CA24" s="1581"/>
      <c r="CB24" s="1581"/>
      <c r="CC24" s="1581"/>
      <c r="CD24" s="1582"/>
      <c r="CE24" s="1509" t="str">
        <f>MID(SUVAHAMUJ!Q68,1,1)</f>
        <v xml:space="preserve"> </v>
      </c>
      <c r="CF24" s="1509"/>
      <c r="CG24" s="1509"/>
      <c r="CH24" s="1509"/>
      <c r="CI24" s="1509"/>
      <c r="CJ24" s="1509" t="str">
        <f>MID(SUVAHAMUJ!Q68,2,1)</f>
        <v xml:space="preserve"> </v>
      </c>
      <c r="CK24" s="1509"/>
      <c r="CL24" s="1509"/>
      <c r="CM24" s="1509"/>
      <c r="CN24" s="1509"/>
      <c r="CO24" s="1509"/>
      <c r="CP24" s="1509" t="str">
        <f>MID(SUVAHAMUJ!Q68,3,1)</f>
        <v xml:space="preserve"> </v>
      </c>
      <c r="CQ24" s="1509"/>
      <c r="CR24" s="1509"/>
      <c r="CS24" s="1509"/>
      <c r="CT24" s="1509"/>
      <c r="CU24" s="1509" t="str">
        <f>MID(SUVAHAMUJ!Q68,4,1)</f>
        <v xml:space="preserve"> </v>
      </c>
      <c r="CV24" s="1509"/>
      <c r="CW24" s="1509"/>
      <c r="CX24" s="1509"/>
      <c r="CY24" s="1509"/>
      <c r="CZ24" s="1509"/>
      <c r="DA24" s="1509" t="str">
        <f>MID(SUVAHAMUJ!Q68,5,1)</f>
        <v xml:space="preserve"> </v>
      </c>
      <c r="DB24" s="1509"/>
      <c r="DC24" s="1509"/>
      <c r="DD24" s="1509"/>
      <c r="DE24" s="1509"/>
      <c r="DF24" s="1509" t="str">
        <f>MID(SUVAHAMUJ!Q68,6,1)</f>
        <v xml:space="preserve"> </v>
      </c>
      <c r="DG24" s="1509"/>
      <c r="DH24" s="1509"/>
      <c r="DI24" s="1509"/>
      <c r="DJ24" s="1509"/>
      <c r="DK24" s="1509"/>
      <c r="DL24" s="1509" t="str">
        <f>MID(SUVAHAMUJ!Q68,7,1)</f>
        <v xml:space="preserve"> </v>
      </c>
      <c r="DM24" s="1509"/>
      <c r="DN24" s="1509"/>
      <c r="DO24" s="1509"/>
      <c r="DP24" s="1509"/>
      <c r="DQ24" s="1509"/>
      <c r="DR24" s="1509" t="str">
        <f>MID(SUVAHAMUJ!Q68,8,1)</f>
        <v xml:space="preserve"> </v>
      </c>
      <c r="DS24" s="1509"/>
      <c r="DT24" s="1509"/>
      <c r="DU24" s="1509"/>
      <c r="DV24" s="1509"/>
      <c r="DW24" s="1558" t="str">
        <f>MID(SUVAHAMUJ!Q68,9,1)</f>
        <v xml:space="preserve"> </v>
      </c>
      <c r="DX24" s="1558"/>
      <c r="DY24" s="1558"/>
      <c r="DZ24" s="1558"/>
      <c r="EA24" s="1558"/>
      <c r="EB24" s="1558"/>
      <c r="EC24" s="1558" t="str">
        <f>MID(SUVAHAMUJ!Q68,10,1)</f>
        <v xml:space="preserve"> </v>
      </c>
      <c r="ED24" s="1558"/>
      <c r="EE24" s="1558"/>
      <c r="EF24" s="1558"/>
      <c r="EG24" s="1558"/>
      <c r="EH24" s="1509" t="str">
        <f>MID(SUVAHAMUJ!Q68,11,1)</f>
        <v>0</v>
      </c>
      <c r="EI24" s="1509"/>
      <c r="EJ24" s="1509"/>
      <c r="EK24" s="1509"/>
      <c r="EL24" s="1509"/>
      <c r="EM24" s="1525"/>
      <c r="EN24" s="711"/>
      <c r="EO24" s="708"/>
      <c r="EP24" s="1509" t="str">
        <f>MID(SUVAHAMUJ!R68,1,1)</f>
        <v xml:space="preserve"> </v>
      </c>
      <c r="EQ24" s="1509"/>
      <c r="ER24" s="1509"/>
      <c r="ES24" s="1509"/>
      <c r="ET24" s="1509"/>
      <c r="EU24" s="1509"/>
      <c r="EV24" s="1509" t="str">
        <f>MID(SUVAHAMUJ!R68,2,1)</f>
        <v xml:space="preserve"> </v>
      </c>
      <c r="EW24" s="1509"/>
      <c r="EX24" s="1509"/>
      <c r="EY24" s="1509"/>
      <c r="EZ24" s="1509"/>
      <c r="FA24" s="1509" t="str">
        <f>MID(SUVAHAMUJ!R68,3,1)</f>
        <v xml:space="preserve"> </v>
      </c>
      <c r="FB24" s="1509"/>
      <c r="FC24" s="1509"/>
      <c r="FD24" s="1509"/>
      <c r="FE24" s="1509"/>
      <c r="FF24" s="1509"/>
      <c r="FG24" s="1509" t="str">
        <f>MID(SUVAHAMUJ!R68,4,1)</f>
        <v xml:space="preserve"> </v>
      </c>
      <c r="FH24" s="1509"/>
      <c r="FI24" s="1509"/>
      <c r="FJ24" s="1509"/>
      <c r="FK24" s="1509"/>
      <c r="FL24" s="1516" t="str">
        <f>MID(SUVAHAMUJ!R68,5,1)</f>
        <v xml:space="preserve"> </v>
      </c>
      <c r="FM24" s="1516"/>
      <c r="FN24" s="1516"/>
      <c r="FO24" s="1516"/>
      <c r="FP24" s="1516"/>
      <c r="FQ24" s="1516"/>
      <c r="FR24" s="1516" t="str">
        <f>MID(SUVAHAMUJ!R68,6,1)</f>
        <v xml:space="preserve"> </v>
      </c>
      <c r="FS24" s="1516"/>
      <c r="FT24" s="1516"/>
      <c r="FU24" s="1516"/>
      <c r="FV24" s="1516"/>
      <c r="FW24" s="1556" t="str">
        <f>MID(SUVAHAMUJ!R68,7,1)</f>
        <v xml:space="preserve"> </v>
      </c>
      <c r="FX24" s="1556"/>
      <c r="FY24" s="1556"/>
      <c r="FZ24" s="1556"/>
      <c r="GA24" s="1556"/>
      <c r="GB24" s="1556"/>
      <c r="GC24" s="1556" t="str">
        <f>MID(SUVAHAMUJ!R68,8,1)</f>
        <v xml:space="preserve"> </v>
      </c>
      <c r="GD24" s="1556"/>
      <c r="GE24" s="1556"/>
      <c r="GF24" s="1556"/>
      <c r="GG24" s="1556"/>
      <c r="GH24" s="1556" t="str">
        <f>MID(SUVAHAMUJ!R68,9,1)</f>
        <v xml:space="preserve"> </v>
      </c>
      <c r="GI24" s="1556"/>
      <c r="GJ24" s="1556"/>
      <c r="GK24" s="1556"/>
      <c r="GL24" s="1556"/>
      <c r="GM24" s="1556"/>
      <c r="GN24" s="1556" t="str">
        <f>MID(SUVAHAMUJ!R68,10,1)</f>
        <v xml:space="preserve"> </v>
      </c>
      <c r="GO24" s="1556"/>
      <c r="GP24" s="1556"/>
      <c r="GQ24" s="1556"/>
      <c r="GR24" s="1556"/>
      <c r="GS24" s="1556" t="str">
        <f>MID(SUVAHAMUJ!R68,11,1)</f>
        <v>0</v>
      </c>
      <c r="GT24" s="1556"/>
      <c r="GU24" s="1556"/>
      <c r="GV24" s="1556"/>
      <c r="GW24" s="1557"/>
    </row>
    <row r="25" spans="1:205" ht="25.5" customHeight="1">
      <c r="B25" s="1677" t="s">
        <v>2074</v>
      </c>
      <c r="C25" s="1678"/>
      <c r="D25" s="1678"/>
      <c r="E25" s="1678"/>
      <c r="F25" s="1678"/>
      <c r="G25" s="1678"/>
      <c r="H25" s="1678"/>
      <c r="I25" s="1678"/>
      <c r="J25" s="1678"/>
      <c r="K25" s="1679"/>
      <c r="L25" s="1662" t="s">
        <v>3587</v>
      </c>
      <c r="M25" s="1663"/>
      <c r="N25" s="1663"/>
      <c r="O25" s="1663"/>
      <c r="P25" s="1663"/>
      <c r="Q25" s="1663"/>
      <c r="R25" s="1663"/>
      <c r="S25" s="1663"/>
      <c r="T25" s="1663"/>
      <c r="U25" s="1663"/>
      <c r="V25" s="1663"/>
      <c r="W25" s="1663"/>
      <c r="X25" s="1663"/>
      <c r="Y25" s="1663"/>
      <c r="Z25" s="1663"/>
      <c r="AA25" s="1663"/>
      <c r="AB25" s="1663"/>
      <c r="AC25" s="1663"/>
      <c r="AD25" s="1663"/>
      <c r="AE25" s="1663"/>
      <c r="AF25" s="1663"/>
      <c r="AG25" s="1663"/>
      <c r="AH25" s="1663"/>
      <c r="AI25" s="1663"/>
      <c r="AJ25" s="1663"/>
      <c r="AK25" s="1663"/>
      <c r="AL25" s="1663"/>
      <c r="AM25" s="1663"/>
      <c r="AN25" s="1663"/>
      <c r="AO25" s="1663"/>
      <c r="AP25" s="1663"/>
      <c r="AQ25" s="1663"/>
      <c r="AR25" s="1663"/>
      <c r="AS25" s="1663"/>
      <c r="AT25" s="1663"/>
      <c r="AU25" s="1663"/>
      <c r="AV25" s="1663"/>
      <c r="AW25" s="1663"/>
      <c r="AX25" s="1663"/>
      <c r="AY25" s="1663"/>
      <c r="AZ25" s="1663"/>
      <c r="BA25" s="1663"/>
      <c r="BB25" s="1663"/>
      <c r="BC25" s="1663"/>
      <c r="BD25" s="1663"/>
      <c r="BE25" s="1663"/>
      <c r="BF25" s="1663"/>
      <c r="BG25" s="1663"/>
      <c r="BH25" s="1663"/>
      <c r="BI25" s="1663"/>
      <c r="BJ25" s="1663"/>
      <c r="BK25" s="1663"/>
      <c r="BL25" s="1663"/>
      <c r="BM25" s="1663"/>
      <c r="BN25" s="1663"/>
      <c r="BO25" s="1663"/>
      <c r="BP25" s="1663"/>
      <c r="BQ25" s="1663"/>
      <c r="BR25" s="1663"/>
      <c r="BS25" s="1663"/>
      <c r="BT25" s="1663"/>
      <c r="BU25" s="1663"/>
      <c r="BV25" s="1663"/>
      <c r="BW25" s="1580" t="s">
        <v>102</v>
      </c>
      <c r="BX25" s="1581"/>
      <c r="BY25" s="1581"/>
      <c r="BZ25" s="1581"/>
      <c r="CA25" s="1581"/>
      <c r="CB25" s="1581"/>
      <c r="CC25" s="1581"/>
      <c r="CD25" s="1582"/>
      <c r="CE25" s="1509" t="str">
        <f>MID(SUVAHAMUJ!Q69,1,1)</f>
        <v xml:space="preserve"> </v>
      </c>
      <c r="CF25" s="1509"/>
      <c r="CG25" s="1509"/>
      <c r="CH25" s="1509"/>
      <c r="CI25" s="1509"/>
      <c r="CJ25" s="1509" t="str">
        <f>MID(SUVAHAMUJ!Q69,2,1)</f>
        <v xml:space="preserve"> </v>
      </c>
      <c r="CK25" s="1509"/>
      <c r="CL25" s="1509"/>
      <c r="CM25" s="1509"/>
      <c r="CN25" s="1509"/>
      <c r="CO25" s="1509"/>
      <c r="CP25" s="1509" t="str">
        <f>MID(SUVAHAMUJ!Q69,3,1)</f>
        <v xml:space="preserve"> </v>
      </c>
      <c r="CQ25" s="1509"/>
      <c r="CR25" s="1509"/>
      <c r="CS25" s="1509"/>
      <c r="CT25" s="1509"/>
      <c r="CU25" s="1509" t="str">
        <f>MID(SUVAHAMUJ!Q69,4,1)</f>
        <v xml:space="preserve"> </v>
      </c>
      <c r="CV25" s="1509"/>
      <c r="CW25" s="1509"/>
      <c r="CX25" s="1509"/>
      <c r="CY25" s="1509"/>
      <c r="CZ25" s="1509"/>
      <c r="DA25" s="1509" t="str">
        <f>MID(SUVAHAMUJ!Q69,5,1)</f>
        <v xml:space="preserve"> </v>
      </c>
      <c r="DB25" s="1509"/>
      <c r="DC25" s="1509"/>
      <c r="DD25" s="1509"/>
      <c r="DE25" s="1509"/>
      <c r="DF25" s="1509" t="str">
        <f>MID(SUVAHAMUJ!Q69,6,1)</f>
        <v xml:space="preserve"> </v>
      </c>
      <c r="DG25" s="1509"/>
      <c r="DH25" s="1509"/>
      <c r="DI25" s="1509"/>
      <c r="DJ25" s="1509"/>
      <c r="DK25" s="1509"/>
      <c r="DL25" s="1509" t="str">
        <f>MID(SUVAHAMUJ!Q69,7,1)</f>
        <v xml:space="preserve"> </v>
      </c>
      <c r="DM25" s="1509"/>
      <c r="DN25" s="1509"/>
      <c r="DO25" s="1509"/>
      <c r="DP25" s="1509"/>
      <c r="DQ25" s="1509"/>
      <c r="DR25" s="1509" t="str">
        <f>MID(SUVAHAMUJ!Q69,8,1)</f>
        <v xml:space="preserve"> </v>
      </c>
      <c r="DS25" s="1509"/>
      <c r="DT25" s="1509"/>
      <c r="DU25" s="1509"/>
      <c r="DV25" s="1509"/>
      <c r="DW25" s="1558" t="str">
        <f>MID(SUVAHAMUJ!Q69,9,1)</f>
        <v xml:space="preserve"> </v>
      </c>
      <c r="DX25" s="1558"/>
      <c r="DY25" s="1558"/>
      <c r="DZ25" s="1558"/>
      <c r="EA25" s="1558"/>
      <c r="EB25" s="1558"/>
      <c r="EC25" s="1558" t="str">
        <f>MID(SUVAHAMUJ!Q69,10,1)</f>
        <v xml:space="preserve"> </v>
      </c>
      <c r="ED25" s="1558"/>
      <c r="EE25" s="1558"/>
      <c r="EF25" s="1558"/>
      <c r="EG25" s="1558"/>
      <c r="EH25" s="1509" t="str">
        <f>MID(SUVAHAMUJ!Q69,11,1)</f>
        <v>0</v>
      </c>
      <c r="EI25" s="1509"/>
      <c r="EJ25" s="1509"/>
      <c r="EK25" s="1509"/>
      <c r="EL25" s="1509"/>
      <c r="EM25" s="1525"/>
      <c r="EN25" s="711"/>
      <c r="EO25" s="708"/>
      <c r="EP25" s="1509" t="str">
        <f>MID(SUVAHAMUJ!R69,1,1)</f>
        <v xml:space="preserve"> </v>
      </c>
      <c r="EQ25" s="1509"/>
      <c r="ER25" s="1509"/>
      <c r="ES25" s="1509"/>
      <c r="ET25" s="1509"/>
      <c r="EU25" s="1509"/>
      <c r="EV25" s="1509" t="str">
        <f>MID(SUVAHAMUJ!R69,2,1)</f>
        <v xml:space="preserve"> </v>
      </c>
      <c r="EW25" s="1509"/>
      <c r="EX25" s="1509"/>
      <c r="EY25" s="1509"/>
      <c r="EZ25" s="1509"/>
      <c r="FA25" s="1509" t="str">
        <f>MID(SUVAHAMUJ!R69,3,1)</f>
        <v xml:space="preserve"> </v>
      </c>
      <c r="FB25" s="1509"/>
      <c r="FC25" s="1509"/>
      <c r="FD25" s="1509"/>
      <c r="FE25" s="1509"/>
      <c r="FF25" s="1509"/>
      <c r="FG25" s="1509" t="str">
        <f>MID(SUVAHAMUJ!R69,4,1)</f>
        <v xml:space="preserve"> </v>
      </c>
      <c r="FH25" s="1509"/>
      <c r="FI25" s="1509"/>
      <c r="FJ25" s="1509"/>
      <c r="FK25" s="1509"/>
      <c r="FL25" s="1516" t="str">
        <f>MID(SUVAHAMUJ!R69,5,1)</f>
        <v xml:space="preserve"> </v>
      </c>
      <c r="FM25" s="1516"/>
      <c r="FN25" s="1516"/>
      <c r="FO25" s="1516"/>
      <c r="FP25" s="1516"/>
      <c r="FQ25" s="1516"/>
      <c r="FR25" s="1516" t="str">
        <f>MID(SUVAHAMUJ!R69,6,1)</f>
        <v xml:space="preserve"> </v>
      </c>
      <c r="FS25" s="1516"/>
      <c r="FT25" s="1516"/>
      <c r="FU25" s="1516"/>
      <c r="FV25" s="1516"/>
      <c r="FW25" s="1556" t="str">
        <f>MID(SUVAHAMUJ!R69,7,1)</f>
        <v xml:space="preserve"> </v>
      </c>
      <c r="FX25" s="1556"/>
      <c r="FY25" s="1556"/>
      <c r="FZ25" s="1556"/>
      <c r="GA25" s="1556"/>
      <c r="GB25" s="1556"/>
      <c r="GC25" s="1556" t="str">
        <f>MID(SUVAHAMUJ!R69,8,1)</f>
        <v xml:space="preserve"> </v>
      </c>
      <c r="GD25" s="1556"/>
      <c r="GE25" s="1556"/>
      <c r="GF25" s="1556"/>
      <c r="GG25" s="1556"/>
      <c r="GH25" s="1556" t="str">
        <f>MID(SUVAHAMUJ!R69,9,1)</f>
        <v xml:space="preserve"> </v>
      </c>
      <c r="GI25" s="1556"/>
      <c r="GJ25" s="1556"/>
      <c r="GK25" s="1556"/>
      <c r="GL25" s="1556"/>
      <c r="GM25" s="1556"/>
      <c r="GN25" s="1556" t="str">
        <f>MID(SUVAHAMUJ!R69,10,1)</f>
        <v xml:space="preserve"> </v>
      </c>
      <c r="GO25" s="1556"/>
      <c r="GP25" s="1556"/>
      <c r="GQ25" s="1556"/>
      <c r="GR25" s="1556"/>
      <c r="GS25" s="1556" t="str">
        <f>MID(SUVAHAMUJ!R69,11,1)</f>
        <v>0</v>
      </c>
      <c r="GT25" s="1556"/>
      <c r="GU25" s="1556"/>
      <c r="GV25" s="1556"/>
      <c r="GW25" s="1557"/>
    </row>
    <row r="26" spans="1:205" ht="24" customHeight="1">
      <c r="A26" s="721"/>
      <c r="B26" s="1677" t="s">
        <v>2074</v>
      </c>
      <c r="C26" s="1678"/>
      <c r="D26" s="1678"/>
      <c r="E26" s="1678"/>
      <c r="F26" s="1678"/>
      <c r="G26" s="1678"/>
      <c r="H26" s="1678"/>
      <c r="I26" s="1678"/>
      <c r="J26" s="1678"/>
      <c r="K26" s="1679"/>
      <c r="L26" s="1662" t="s">
        <v>3588</v>
      </c>
      <c r="M26" s="1663"/>
      <c r="N26" s="1663"/>
      <c r="O26" s="1663"/>
      <c r="P26" s="1663"/>
      <c r="Q26" s="1663"/>
      <c r="R26" s="1663"/>
      <c r="S26" s="1663"/>
      <c r="T26" s="1663"/>
      <c r="U26" s="1663"/>
      <c r="V26" s="1663"/>
      <c r="W26" s="1663"/>
      <c r="X26" s="1663"/>
      <c r="Y26" s="1663"/>
      <c r="Z26" s="1663"/>
      <c r="AA26" s="1663"/>
      <c r="AB26" s="1663"/>
      <c r="AC26" s="1663"/>
      <c r="AD26" s="1663"/>
      <c r="AE26" s="1663"/>
      <c r="AF26" s="1663"/>
      <c r="AG26" s="1663"/>
      <c r="AH26" s="1663"/>
      <c r="AI26" s="1663"/>
      <c r="AJ26" s="1663"/>
      <c r="AK26" s="1663"/>
      <c r="AL26" s="1663"/>
      <c r="AM26" s="1663"/>
      <c r="AN26" s="1663"/>
      <c r="AO26" s="1663"/>
      <c r="AP26" s="1663"/>
      <c r="AQ26" s="1663"/>
      <c r="AR26" s="1663"/>
      <c r="AS26" s="1663"/>
      <c r="AT26" s="1663"/>
      <c r="AU26" s="1663"/>
      <c r="AV26" s="1663"/>
      <c r="AW26" s="1663"/>
      <c r="AX26" s="1663"/>
      <c r="AY26" s="1663"/>
      <c r="AZ26" s="1663"/>
      <c r="BA26" s="1663"/>
      <c r="BB26" s="1663"/>
      <c r="BC26" s="1663"/>
      <c r="BD26" s="1663"/>
      <c r="BE26" s="1663"/>
      <c r="BF26" s="1663"/>
      <c r="BG26" s="1663"/>
      <c r="BH26" s="1663"/>
      <c r="BI26" s="1663"/>
      <c r="BJ26" s="1663"/>
      <c r="BK26" s="1663"/>
      <c r="BL26" s="1663"/>
      <c r="BM26" s="1663"/>
      <c r="BN26" s="1663"/>
      <c r="BO26" s="1663"/>
      <c r="BP26" s="1663"/>
      <c r="BQ26" s="1663"/>
      <c r="BR26" s="1663"/>
      <c r="BS26" s="1663"/>
      <c r="BT26" s="1663"/>
      <c r="BU26" s="1663"/>
      <c r="BV26" s="1663"/>
      <c r="BW26" s="1580" t="s">
        <v>801</v>
      </c>
      <c r="BX26" s="1581"/>
      <c r="BY26" s="1581"/>
      <c r="BZ26" s="1581"/>
      <c r="CA26" s="1581"/>
      <c r="CB26" s="1581"/>
      <c r="CC26" s="1581"/>
      <c r="CD26" s="1582"/>
      <c r="CE26" s="1509" t="str">
        <f>MID(SUVAHAMUJ!Q70,1,1)</f>
        <v xml:space="preserve"> </v>
      </c>
      <c r="CF26" s="1509"/>
      <c r="CG26" s="1509"/>
      <c r="CH26" s="1509"/>
      <c r="CI26" s="1509"/>
      <c r="CJ26" s="1509" t="str">
        <f>MID(SUVAHAMUJ!Q70,2,1)</f>
        <v xml:space="preserve"> </v>
      </c>
      <c r="CK26" s="1509"/>
      <c r="CL26" s="1509"/>
      <c r="CM26" s="1509"/>
      <c r="CN26" s="1509"/>
      <c r="CO26" s="1509"/>
      <c r="CP26" s="1509" t="str">
        <f>MID(SUVAHAMUJ!Q70,3,1)</f>
        <v xml:space="preserve"> </v>
      </c>
      <c r="CQ26" s="1509"/>
      <c r="CR26" s="1509"/>
      <c r="CS26" s="1509"/>
      <c r="CT26" s="1509"/>
      <c r="CU26" s="1509" t="str">
        <f>MID(SUVAHAMUJ!Q70,4,1)</f>
        <v xml:space="preserve"> </v>
      </c>
      <c r="CV26" s="1509"/>
      <c r="CW26" s="1509"/>
      <c r="CX26" s="1509"/>
      <c r="CY26" s="1509"/>
      <c r="CZ26" s="1509"/>
      <c r="DA26" s="1509" t="str">
        <f>MID(SUVAHAMUJ!Q70,5,1)</f>
        <v xml:space="preserve"> </v>
      </c>
      <c r="DB26" s="1509"/>
      <c r="DC26" s="1509"/>
      <c r="DD26" s="1509"/>
      <c r="DE26" s="1509"/>
      <c r="DF26" s="1509" t="str">
        <f>MID(SUVAHAMUJ!Q70,6,1)</f>
        <v xml:space="preserve"> </v>
      </c>
      <c r="DG26" s="1509"/>
      <c r="DH26" s="1509"/>
      <c r="DI26" s="1509"/>
      <c r="DJ26" s="1509"/>
      <c r="DK26" s="1509"/>
      <c r="DL26" s="1509" t="str">
        <f>MID(SUVAHAMUJ!Q70,7,1)</f>
        <v xml:space="preserve"> </v>
      </c>
      <c r="DM26" s="1509"/>
      <c r="DN26" s="1509"/>
      <c r="DO26" s="1509"/>
      <c r="DP26" s="1509"/>
      <c r="DQ26" s="1509"/>
      <c r="DR26" s="1509" t="str">
        <f>MID(SUVAHAMUJ!Q70,8,1)</f>
        <v xml:space="preserve"> </v>
      </c>
      <c r="DS26" s="1509"/>
      <c r="DT26" s="1509"/>
      <c r="DU26" s="1509"/>
      <c r="DV26" s="1509"/>
      <c r="DW26" s="1558" t="str">
        <f>MID(SUVAHAMUJ!Q70,9,1)</f>
        <v xml:space="preserve"> </v>
      </c>
      <c r="DX26" s="1558"/>
      <c r="DY26" s="1558"/>
      <c r="DZ26" s="1558"/>
      <c r="EA26" s="1558"/>
      <c r="EB26" s="1558"/>
      <c r="EC26" s="1558" t="str">
        <f>MID(SUVAHAMUJ!Q70,10,1)</f>
        <v xml:space="preserve"> </v>
      </c>
      <c r="ED26" s="1558"/>
      <c r="EE26" s="1558"/>
      <c r="EF26" s="1558"/>
      <c r="EG26" s="1558"/>
      <c r="EH26" s="1509" t="str">
        <f>MID(SUVAHAMUJ!Q70,11,1)</f>
        <v>0</v>
      </c>
      <c r="EI26" s="1509"/>
      <c r="EJ26" s="1509"/>
      <c r="EK26" s="1509"/>
      <c r="EL26" s="1509"/>
      <c r="EM26" s="1525"/>
      <c r="EN26" s="711"/>
      <c r="EO26" s="708"/>
      <c r="EP26" s="1509" t="str">
        <f>MID(SUVAHAMUJ!R70,1,1)</f>
        <v xml:space="preserve"> </v>
      </c>
      <c r="EQ26" s="1509"/>
      <c r="ER26" s="1509"/>
      <c r="ES26" s="1509"/>
      <c r="ET26" s="1509"/>
      <c r="EU26" s="1509"/>
      <c r="EV26" s="1509" t="str">
        <f>MID(SUVAHAMUJ!R70,2,1)</f>
        <v xml:space="preserve"> </v>
      </c>
      <c r="EW26" s="1509"/>
      <c r="EX26" s="1509"/>
      <c r="EY26" s="1509"/>
      <c r="EZ26" s="1509"/>
      <c r="FA26" s="1509" t="str">
        <f>MID(SUVAHAMUJ!R70,3,1)</f>
        <v xml:space="preserve"> </v>
      </c>
      <c r="FB26" s="1509"/>
      <c r="FC26" s="1509"/>
      <c r="FD26" s="1509"/>
      <c r="FE26" s="1509"/>
      <c r="FF26" s="1509"/>
      <c r="FG26" s="1509" t="str">
        <f>MID(SUVAHAMUJ!R70,4,1)</f>
        <v xml:space="preserve"> </v>
      </c>
      <c r="FH26" s="1509"/>
      <c r="FI26" s="1509"/>
      <c r="FJ26" s="1509"/>
      <c r="FK26" s="1509"/>
      <c r="FL26" s="1516" t="str">
        <f>MID(SUVAHAMUJ!R70,5,1)</f>
        <v xml:space="preserve"> </v>
      </c>
      <c r="FM26" s="1516"/>
      <c r="FN26" s="1516"/>
      <c r="FO26" s="1516"/>
      <c r="FP26" s="1516"/>
      <c r="FQ26" s="1516"/>
      <c r="FR26" s="1516" t="str">
        <f>MID(SUVAHAMUJ!R70,6,1)</f>
        <v xml:space="preserve"> </v>
      </c>
      <c r="FS26" s="1516"/>
      <c r="FT26" s="1516"/>
      <c r="FU26" s="1516"/>
      <c r="FV26" s="1516"/>
      <c r="FW26" s="1556" t="str">
        <f>MID(SUVAHAMUJ!R70,7,1)</f>
        <v xml:space="preserve"> </v>
      </c>
      <c r="FX26" s="1556"/>
      <c r="FY26" s="1556"/>
      <c r="FZ26" s="1556"/>
      <c r="GA26" s="1556"/>
      <c r="GB26" s="1556"/>
      <c r="GC26" s="1556" t="str">
        <f>MID(SUVAHAMUJ!R70,8,1)</f>
        <v xml:space="preserve"> </v>
      </c>
      <c r="GD26" s="1556"/>
      <c r="GE26" s="1556"/>
      <c r="GF26" s="1556"/>
      <c r="GG26" s="1556"/>
      <c r="GH26" s="1556" t="str">
        <f>MID(SUVAHAMUJ!R70,9,1)</f>
        <v xml:space="preserve"> </v>
      </c>
      <c r="GI26" s="1556"/>
      <c r="GJ26" s="1556"/>
      <c r="GK26" s="1556"/>
      <c r="GL26" s="1556"/>
      <c r="GM26" s="1556"/>
      <c r="GN26" s="1556" t="str">
        <f>MID(SUVAHAMUJ!R70,10,1)</f>
        <v xml:space="preserve"> </v>
      </c>
      <c r="GO26" s="1556"/>
      <c r="GP26" s="1556"/>
      <c r="GQ26" s="1556"/>
      <c r="GR26" s="1556"/>
      <c r="GS26" s="1556" t="str">
        <f>MID(SUVAHAMUJ!R70,11,1)</f>
        <v>0</v>
      </c>
      <c r="GT26" s="1556"/>
      <c r="GU26" s="1556"/>
      <c r="GV26" s="1556"/>
      <c r="GW26" s="1557"/>
    </row>
    <row r="27" spans="1:205" ht="24" customHeight="1">
      <c r="A27" s="721"/>
      <c r="B27" s="1720" t="s">
        <v>2942</v>
      </c>
      <c r="C27" s="1721"/>
      <c r="D27" s="1721"/>
      <c r="E27" s="1721"/>
      <c r="F27" s="1721"/>
      <c r="G27" s="1721"/>
      <c r="H27" s="1721"/>
      <c r="I27" s="1721"/>
      <c r="J27" s="1721"/>
      <c r="K27" s="1722"/>
      <c r="L27" s="1660" t="s">
        <v>3497</v>
      </c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1"/>
      <c r="AF27" s="1661"/>
      <c r="AG27" s="1661"/>
      <c r="AH27" s="1661"/>
      <c r="AI27" s="1661"/>
      <c r="AJ27" s="1661"/>
      <c r="AK27" s="1661"/>
      <c r="AL27" s="1661"/>
      <c r="AM27" s="1661"/>
      <c r="AN27" s="1661"/>
      <c r="AO27" s="1661"/>
      <c r="AP27" s="1661"/>
      <c r="AQ27" s="1661"/>
      <c r="AR27" s="1661"/>
      <c r="AS27" s="1661"/>
      <c r="AT27" s="1661"/>
      <c r="AU27" s="1661"/>
      <c r="AV27" s="1661"/>
      <c r="AW27" s="1661"/>
      <c r="AX27" s="1661"/>
      <c r="AY27" s="1661"/>
      <c r="AZ27" s="1661"/>
      <c r="BA27" s="1661"/>
      <c r="BB27" s="1661"/>
      <c r="BC27" s="1661"/>
      <c r="BD27" s="1661"/>
      <c r="BE27" s="1661"/>
      <c r="BF27" s="1661"/>
      <c r="BG27" s="1661"/>
      <c r="BH27" s="1661"/>
      <c r="BI27" s="1661"/>
      <c r="BJ27" s="1661"/>
      <c r="BK27" s="1661"/>
      <c r="BL27" s="1661"/>
      <c r="BM27" s="1661"/>
      <c r="BN27" s="1661"/>
      <c r="BO27" s="1661"/>
      <c r="BP27" s="1661"/>
      <c r="BQ27" s="1661"/>
      <c r="BR27" s="1661"/>
      <c r="BS27" s="1661"/>
      <c r="BT27" s="1661"/>
      <c r="BU27" s="1661"/>
      <c r="BV27" s="1661"/>
      <c r="BW27" s="1572" t="s">
        <v>117</v>
      </c>
      <c r="BX27" s="1573"/>
      <c r="BY27" s="1573"/>
      <c r="BZ27" s="1573"/>
      <c r="CA27" s="1573"/>
      <c r="CB27" s="1573"/>
      <c r="CC27" s="1573"/>
      <c r="CD27" s="1574"/>
      <c r="CE27" s="1509" t="str">
        <f>MID(SUVAHAMUJ!Q71,1,1)</f>
        <v xml:space="preserve"> </v>
      </c>
      <c r="CF27" s="1509"/>
      <c r="CG27" s="1509"/>
      <c r="CH27" s="1509"/>
      <c r="CI27" s="1509"/>
      <c r="CJ27" s="1509" t="str">
        <f>MID(SUVAHAMUJ!Q71,2,1)</f>
        <v xml:space="preserve"> </v>
      </c>
      <c r="CK27" s="1509"/>
      <c r="CL27" s="1509"/>
      <c r="CM27" s="1509"/>
      <c r="CN27" s="1509"/>
      <c r="CO27" s="1509"/>
      <c r="CP27" s="1509" t="str">
        <f>MID(SUVAHAMUJ!Q71,3,1)</f>
        <v xml:space="preserve"> </v>
      </c>
      <c r="CQ27" s="1509"/>
      <c r="CR27" s="1509"/>
      <c r="CS27" s="1509"/>
      <c r="CT27" s="1509"/>
      <c r="CU27" s="1509" t="str">
        <f>MID(SUVAHAMUJ!Q71,4,1)</f>
        <v xml:space="preserve"> </v>
      </c>
      <c r="CV27" s="1509"/>
      <c r="CW27" s="1509"/>
      <c r="CX27" s="1509"/>
      <c r="CY27" s="1509"/>
      <c r="CZ27" s="1509"/>
      <c r="DA27" s="1509" t="str">
        <f>MID(SUVAHAMUJ!Q71,5,1)</f>
        <v xml:space="preserve"> </v>
      </c>
      <c r="DB27" s="1509"/>
      <c r="DC27" s="1509"/>
      <c r="DD27" s="1509"/>
      <c r="DE27" s="1509"/>
      <c r="DF27" s="1509" t="str">
        <f>MID(SUVAHAMUJ!Q71,6,1)</f>
        <v xml:space="preserve"> </v>
      </c>
      <c r="DG27" s="1509"/>
      <c r="DH27" s="1509"/>
      <c r="DI27" s="1509"/>
      <c r="DJ27" s="1509"/>
      <c r="DK27" s="1509"/>
      <c r="DL27" s="1509" t="str">
        <f>MID(SUVAHAMUJ!Q71,7,1)</f>
        <v xml:space="preserve"> </v>
      </c>
      <c r="DM27" s="1509"/>
      <c r="DN27" s="1509"/>
      <c r="DO27" s="1509"/>
      <c r="DP27" s="1509"/>
      <c r="DQ27" s="1509"/>
      <c r="DR27" s="1509" t="str">
        <f>MID(SUVAHAMUJ!Q71,8,1)</f>
        <v xml:space="preserve"> </v>
      </c>
      <c r="DS27" s="1509"/>
      <c r="DT27" s="1509"/>
      <c r="DU27" s="1509"/>
      <c r="DV27" s="1509"/>
      <c r="DW27" s="1558" t="str">
        <f>MID(SUVAHAMUJ!Q71,9,1)</f>
        <v xml:space="preserve"> </v>
      </c>
      <c r="DX27" s="1558"/>
      <c r="DY27" s="1558"/>
      <c r="DZ27" s="1558"/>
      <c r="EA27" s="1558"/>
      <c r="EB27" s="1558"/>
      <c r="EC27" s="1558" t="str">
        <f>MID(SUVAHAMUJ!Q71,10,1)</f>
        <v xml:space="preserve"> </v>
      </c>
      <c r="ED27" s="1558"/>
      <c r="EE27" s="1558"/>
      <c r="EF27" s="1558"/>
      <c r="EG27" s="1558"/>
      <c r="EH27" s="1509" t="str">
        <f>MID(SUVAHAMUJ!Q71,11,1)</f>
        <v>0</v>
      </c>
      <c r="EI27" s="1509"/>
      <c r="EJ27" s="1509"/>
      <c r="EK27" s="1509"/>
      <c r="EL27" s="1509"/>
      <c r="EM27" s="1525"/>
      <c r="EN27" s="711"/>
      <c r="EO27" s="708"/>
      <c r="EP27" s="1509" t="str">
        <f>MID(SUVAHAMUJ!R71,1,1)</f>
        <v xml:space="preserve"> </v>
      </c>
      <c r="EQ27" s="1509"/>
      <c r="ER27" s="1509"/>
      <c r="ES27" s="1509"/>
      <c r="ET27" s="1509"/>
      <c r="EU27" s="1509"/>
      <c r="EV27" s="1509" t="str">
        <f>MID(SUVAHAMUJ!R71,2,1)</f>
        <v xml:space="preserve"> </v>
      </c>
      <c r="EW27" s="1509"/>
      <c r="EX27" s="1509"/>
      <c r="EY27" s="1509"/>
      <c r="EZ27" s="1509"/>
      <c r="FA27" s="1509" t="str">
        <f>MID(SUVAHAMUJ!R71,3,1)</f>
        <v xml:space="preserve"> </v>
      </c>
      <c r="FB27" s="1509"/>
      <c r="FC27" s="1509"/>
      <c r="FD27" s="1509"/>
      <c r="FE27" s="1509"/>
      <c r="FF27" s="1509"/>
      <c r="FG27" s="1509" t="str">
        <f>MID(SUVAHAMUJ!R71,4,1)</f>
        <v xml:space="preserve"> </v>
      </c>
      <c r="FH27" s="1509"/>
      <c r="FI27" s="1509"/>
      <c r="FJ27" s="1509"/>
      <c r="FK27" s="1509"/>
      <c r="FL27" s="1516" t="str">
        <f>MID(SUVAHAMUJ!R71,5,1)</f>
        <v xml:space="preserve"> </v>
      </c>
      <c r="FM27" s="1516"/>
      <c r="FN27" s="1516"/>
      <c r="FO27" s="1516"/>
      <c r="FP27" s="1516"/>
      <c r="FQ27" s="1516"/>
      <c r="FR27" s="1516" t="str">
        <f>MID(SUVAHAMUJ!R71,6,1)</f>
        <v xml:space="preserve"> </v>
      </c>
      <c r="FS27" s="1516"/>
      <c r="FT27" s="1516"/>
      <c r="FU27" s="1516"/>
      <c r="FV27" s="1516"/>
      <c r="FW27" s="1556" t="str">
        <f>MID(SUVAHAMUJ!R71,7,1)</f>
        <v xml:space="preserve"> </v>
      </c>
      <c r="FX27" s="1556"/>
      <c r="FY27" s="1556"/>
      <c r="FZ27" s="1556"/>
      <c r="GA27" s="1556"/>
      <c r="GB27" s="1556"/>
      <c r="GC27" s="1556" t="str">
        <f>MID(SUVAHAMUJ!R71,8,1)</f>
        <v xml:space="preserve"> </v>
      </c>
      <c r="GD27" s="1556"/>
      <c r="GE27" s="1556"/>
      <c r="GF27" s="1556"/>
      <c r="GG27" s="1556"/>
      <c r="GH27" s="1556" t="str">
        <f>MID(SUVAHAMUJ!R71,9,1)</f>
        <v xml:space="preserve"> </v>
      </c>
      <c r="GI27" s="1556"/>
      <c r="GJ27" s="1556"/>
      <c r="GK27" s="1556"/>
      <c r="GL27" s="1556"/>
      <c r="GM27" s="1556"/>
      <c r="GN27" s="1556" t="str">
        <f>MID(SUVAHAMUJ!R71,10,1)</f>
        <v xml:space="preserve"> </v>
      </c>
      <c r="GO27" s="1556"/>
      <c r="GP27" s="1556"/>
      <c r="GQ27" s="1556"/>
      <c r="GR27" s="1556"/>
      <c r="GS27" s="1556" t="str">
        <f>MID(SUVAHAMUJ!R71,11,1)</f>
        <v>0</v>
      </c>
      <c r="GT27" s="1556"/>
      <c r="GU27" s="1556"/>
      <c r="GV27" s="1556"/>
      <c r="GW27" s="1557"/>
    </row>
    <row r="28" spans="1:205" ht="24" customHeight="1">
      <c r="A28" s="721"/>
      <c r="B28" s="1720" t="s">
        <v>3006</v>
      </c>
      <c r="C28" s="1721"/>
      <c r="D28" s="1721"/>
      <c r="E28" s="1721"/>
      <c r="F28" s="1721"/>
      <c r="G28" s="1721"/>
      <c r="H28" s="1721"/>
      <c r="I28" s="1721"/>
      <c r="J28" s="1721"/>
      <c r="K28" s="1722"/>
      <c r="L28" s="1660" t="s">
        <v>3589</v>
      </c>
      <c r="M28" s="1661"/>
      <c r="N28" s="1661"/>
      <c r="O28" s="1661"/>
      <c r="P28" s="1661"/>
      <c r="Q28" s="1661"/>
      <c r="R28" s="1661"/>
      <c r="S28" s="1661"/>
      <c r="T28" s="1661"/>
      <c r="U28" s="1661"/>
      <c r="V28" s="1661"/>
      <c r="W28" s="1661"/>
      <c r="X28" s="1661"/>
      <c r="Y28" s="1661"/>
      <c r="Z28" s="1661"/>
      <c r="AA28" s="1661"/>
      <c r="AB28" s="1661"/>
      <c r="AC28" s="1661"/>
      <c r="AD28" s="1661"/>
      <c r="AE28" s="1661"/>
      <c r="AF28" s="1661"/>
      <c r="AG28" s="1661"/>
      <c r="AH28" s="1661"/>
      <c r="AI28" s="1661"/>
      <c r="AJ28" s="1661"/>
      <c r="AK28" s="1661"/>
      <c r="AL28" s="1661"/>
      <c r="AM28" s="1661"/>
      <c r="AN28" s="1661"/>
      <c r="AO28" s="1661"/>
      <c r="AP28" s="1661"/>
      <c r="AQ28" s="1661"/>
      <c r="AR28" s="1661"/>
      <c r="AS28" s="1661"/>
      <c r="AT28" s="1661"/>
      <c r="AU28" s="1661"/>
      <c r="AV28" s="1661"/>
      <c r="AW28" s="1661"/>
      <c r="AX28" s="1661"/>
      <c r="AY28" s="1661"/>
      <c r="AZ28" s="1661"/>
      <c r="BA28" s="1661"/>
      <c r="BB28" s="1661"/>
      <c r="BC28" s="1661"/>
      <c r="BD28" s="1661"/>
      <c r="BE28" s="1661"/>
      <c r="BF28" s="1661"/>
      <c r="BG28" s="1661"/>
      <c r="BH28" s="1661"/>
      <c r="BI28" s="1661"/>
      <c r="BJ28" s="1661"/>
      <c r="BK28" s="1661"/>
      <c r="BL28" s="1661"/>
      <c r="BM28" s="1661"/>
      <c r="BN28" s="1661"/>
      <c r="BO28" s="1661"/>
      <c r="BP28" s="1661"/>
      <c r="BQ28" s="1661"/>
      <c r="BR28" s="1661"/>
      <c r="BS28" s="1661"/>
      <c r="BT28" s="1661"/>
      <c r="BU28" s="1661"/>
      <c r="BV28" s="1661"/>
      <c r="BW28" s="1572" t="s">
        <v>935</v>
      </c>
      <c r="BX28" s="1573"/>
      <c r="BY28" s="1573"/>
      <c r="BZ28" s="1573"/>
      <c r="CA28" s="1573"/>
      <c r="CB28" s="1573"/>
      <c r="CC28" s="1573" t="str">
        <f>MID(SUVAHAVUJ!AF68,6,1)</f>
        <v xml:space="preserve"> </v>
      </c>
      <c r="CD28" s="1574"/>
      <c r="CE28" s="1509" t="str">
        <f>MID(SUVAHAMUJ!Q72,1,1)</f>
        <v xml:space="preserve"> </v>
      </c>
      <c r="CF28" s="1509"/>
      <c r="CG28" s="1509"/>
      <c r="CH28" s="1509"/>
      <c r="CI28" s="1509"/>
      <c r="CJ28" s="1509" t="str">
        <f>MID(SUVAHAMUJ!Q72,2,1)</f>
        <v xml:space="preserve"> </v>
      </c>
      <c r="CK28" s="1509"/>
      <c r="CL28" s="1509"/>
      <c r="CM28" s="1509"/>
      <c r="CN28" s="1509"/>
      <c r="CO28" s="1509"/>
      <c r="CP28" s="1509" t="str">
        <f>MID(SUVAHAMUJ!Q72,3,1)</f>
        <v xml:space="preserve"> </v>
      </c>
      <c r="CQ28" s="1509"/>
      <c r="CR28" s="1509"/>
      <c r="CS28" s="1509"/>
      <c r="CT28" s="1509"/>
      <c r="CU28" s="1509" t="str">
        <f>MID(SUVAHAMUJ!Q72,4,1)</f>
        <v xml:space="preserve"> </v>
      </c>
      <c r="CV28" s="1509"/>
      <c r="CW28" s="1509"/>
      <c r="CX28" s="1509"/>
      <c r="CY28" s="1509"/>
      <c r="CZ28" s="1509"/>
      <c r="DA28" s="1509" t="str">
        <f>MID(SUVAHAMUJ!Q72,5,1)</f>
        <v xml:space="preserve"> </v>
      </c>
      <c r="DB28" s="1509"/>
      <c r="DC28" s="1509"/>
      <c r="DD28" s="1509"/>
      <c r="DE28" s="1509"/>
      <c r="DF28" s="1509" t="str">
        <f>MID(SUVAHAMUJ!Q72,6,1)</f>
        <v xml:space="preserve"> </v>
      </c>
      <c r="DG28" s="1509"/>
      <c r="DH28" s="1509"/>
      <c r="DI28" s="1509"/>
      <c r="DJ28" s="1509"/>
      <c r="DK28" s="1509"/>
      <c r="DL28" s="1509" t="str">
        <f>MID(SUVAHAMUJ!Q72,7,1)</f>
        <v xml:space="preserve"> </v>
      </c>
      <c r="DM28" s="1509"/>
      <c r="DN28" s="1509"/>
      <c r="DO28" s="1509"/>
      <c r="DP28" s="1509"/>
      <c r="DQ28" s="1509"/>
      <c r="DR28" s="1509" t="str">
        <f>MID(SUVAHAMUJ!Q72,8,1)</f>
        <v xml:space="preserve"> </v>
      </c>
      <c r="DS28" s="1509"/>
      <c r="DT28" s="1509"/>
      <c r="DU28" s="1509"/>
      <c r="DV28" s="1509"/>
      <c r="DW28" s="1558" t="str">
        <f>MID(SUVAHAMUJ!Q72,9,1)</f>
        <v xml:space="preserve"> </v>
      </c>
      <c r="DX28" s="1558"/>
      <c r="DY28" s="1558"/>
      <c r="DZ28" s="1558"/>
      <c r="EA28" s="1558"/>
      <c r="EB28" s="1558"/>
      <c r="EC28" s="1558" t="str">
        <f>MID(SUVAHAMUJ!Q72,10,1)</f>
        <v xml:space="preserve"> </v>
      </c>
      <c r="ED28" s="1558"/>
      <c r="EE28" s="1558"/>
      <c r="EF28" s="1558"/>
      <c r="EG28" s="1558"/>
      <c r="EH28" s="1509" t="str">
        <f>MID(SUVAHAMUJ!Q72,11,1)</f>
        <v>0</v>
      </c>
      <c r="EI28" s="1509"/>
      <c r="EJ28" s="1509"/>
      <c r="EK28" s="1509"/>
      <c r="EL28" s="1509"/>
      <c r="EM28" s="1525"/>
      <c r="EN28" s="711"/>
      <c r="EO28" s="708"/>
      <c r="EP28" s="1509" t="str">
        <f>MID(SUVAHAMUJ!R72,1,1)</f>
        <v xml:space="preserve"> </v>
      </c>
      <c r="EQ28" s="1509"/>
      <c r="ER28" s="1509"/>
      <c r="ES28" s="1509"/>
      <c r="ET28" s="1509"/>
      <c r="EU28" s="1509"/>
      <c r="EV28" s="1509" t="str">
        <f>MID(SUVAHAMUJ!R72,2,1)</f>
        <v xml:space="preserve"> </v>
      </c>
      <c r="EW28" s="1509"/>
      <c r="EX28" s="1509"/>
      <c r="EY28" s="1509"/>
      <c r="EZ28" s="1509"/>
      <c r="FA28" s="1509" t="str">
        <f>MID(SUVAHAMUJ!R72,3,1)</f>
        <v xml:space="preserve"> </v>
      </c>
      <c r="FB28" s="1509"/>
      <c r="FC28" s="1509"/>
      <c r="FD28" s="1509"/>
      <c r="FE28" s="1509"/>
      <c r="FF28" s="1509"/>
      <c r="FG28" s="1509" t="str">
        <f>MID(SUVAHAMUJ!R72,4,1)</f>
        <v xml:space="preserve"> </v>
      </c>
      <c r="FH28" s="1509"/>
      <c r="FI28" s="1509"/>
      <c r="FJ28" s="1509"/>
      <c r="FK28" s="1509"/>
      <c r="FL28" s="1516" t="str">
        <f>MID(SUVAHAMUJ!R72,5,1)</f>
        <v xml:space="preserve"> </v>
      </c>
      <c r="FM28" s="1516"/>
      <c r="FN28" s="1516"/>
      <c r="FO28" s="1516"/>
      <c r="FP28" s="1516"/>
      <c r="FQ28" s="1516"/>
      <c r="FR28" s="1516" t="str">
        <f>MID(SUVAHAMUJ!R72,6,1)</f>
        <v xml:space="preserve"> </v>
      </c>
      <c r="FS28" s="1516"/>
      <c r="FT28" s="1516"/>
      <c r="FU28" s="1516"/>
      <c r="FV28" s="1516"/>
      <c r="FW28" s="1556" t="str">
        <f>MID(SUVAHAMUJ!R72,7,1)</f>
        <v xml:space="preserve"> </v>
      </c>
      <c r="FX28" s="1556"/>
      <c r="FY28" s="1556"/>
      <c r="FZ28" s="1556"/>
      <c r="GA28" s="1556"/>
      <c r="GB28" s="1556"/>
      <c r="GC28" s="1556" t="str">
        <f>MID(SUVAHAMUJ!R72,8,1)</f>
        <v xml:space="preserve"> </v>
      </c>
      <c r="GD28" s="1556"/>
      <c r="GE28" s="1556"/>
      <c r="GF28" s="1556"/>
      <c r="GG28" s="1556"/>
      <c r="GH28" s="1556" t="str">
        <f>MID(SUVAHAMUJ!R72,9,1)</f>
        <v xml:space="preserve"> </v>
      </c>
      <c r="GI28" s="1556"/>
      <c r="GJ28" s="1556"/>
      <c r="GK28" s="1556"/>
      <c r="GL28" s="1556"/>
      <c r="GM28" s="1556"/>
      <c r="GN28" s="1556" t="str">
        <f>MID(SUVAHAMUJ!R72,10,1)</f>
        <v xml:space="preserve"> </v>
      </c>
      <c r="GO28" s="1556"/>
      <c r="GP28" s="1556"/>
      <c r="GQ28" s="1556"/>
      <c r="GR28" s="1556"/>
      <c r="GS28" s="1556" t="str">
        <f>MID(SUVAHAMUJ!R72,11,1)</f>
        <v>0</v>
      </c>
      <c r="GT28" s="1556"/>
      <c r="GU28" s="1556"/>
      <c r="GV28" s="1556"/>
      <c r="GW28" s="1557"/>
    </row>
    <row r="29" spans="1:205" s="691" customFormat="1" ht="24" customHeight="1">
      <c r="A29" s="722"/>
      <c r="B29" s="1720" t="s">
        <v>3009</v>
      </c>
      <c r="C29" s="1721"/>
      <c r="D29" s="1721"/>
      <c r="E29" s="1721"/>
      <c r="F29" s="1721"/>
      <c r="G29" s="1721"/>
      <c r="H29" s="1721"/>
      <c r="I29" s="1721"/>
      <c r="J29" s="1721"/>
      <c r="K29" s="1722"/>
      <c r="L29" s="1660" t="s">
        <v>3590</v>
      </c>
      <c r="M29" s="1661"/>
      <c r="N29" s="1661"/>
      <c r="O29" s="1661"/>
      <c r="P29" s="1661"/>
      <c r="Q29" s="1661"/>
      <c r="R29" s="1661"/>
      <c r="S29" s="1661"/>
      <c r="T29" s="1661"/>
      <c r="U29" s="1661"/>
      <c r="V29" s="1661"/>
      <c r="W29" s="1661"/>
      <c r="X29" s="1661"/>
      <c r="Y29" s="1661"/>
      <c r="Z29" s="1661"/>
      <c r="AA29" s="1661"/>
      <c r="AB29" s="1661"/>
      <c r="AC29" s="1661"/>
      <c r="AD29" s="1661"/>
      <c r="AE29" s="1661"/>
      <c r="AF29" s="1661"/>
      <c r="AG29" s="1661"/>
      <c r="AH29" s="1661"/>
      <c r="AI29" s="1661"/>
      <c r="AJ29" s="1661"/>
      <c r="AK29" s="1661"/>
      <c r="AL29" s="1661"/>
      <c r="AM29" s="1661"/>
      <c r="AN29" s="1661"/>
      <c r="AO29" s="1661"/>
      <c r="AP29" s="1661"/>
      <c r="AQ29" s="1661"/>
      <c r="AR29" s="1661"/>
      <c r="AS29" s="1661"/>
      <c r="AT29" s="1661"/>
      <c r="AU29" s="1661"/>
      <c r="AV29" s="1661"/>
      <c r="AW29" s="1661"/>
      <c r="AX29" s="1661"/>
      <c r="AY29" s="1661"/>
      <c r="AZ29" s="1661"/>
      <c r="BA29" s="1661"/>
      <c r="BB29" s="1661"/>
      <c r="BC29" s="1661"/>
      <c r="BD29" s="1661"/>
      <c r="BE29" s="1661"/>
      <c r="BF29" s="1661"/>
      <c r="BG29" s="1661"/>
      <c r="BH29" s="1661"/>
      <c r="BI29" s="1661"/>
      <c r="BJ29" s="1661"/>
      <c r="BK29" s="1661"/>
      <c r="BL29" s="1661"/>
      <c r="BM29" s="1661"/>
      <c r="BN29" s="1661"/>
      <c r="BO29" s="1661"/>
      <c r="BP29" s="1661"/>
      <c r="BQ29" s="1661"/>
      <c r="BR29" s="1661"/>
      <c r="BS29" s="1661"/>
      <c r="BT29" s="1661"/>
      <c r="BU29" s="1661"/>
      <c r="BV29" s="1661"/>
      <c r="BW29" s="1572" t="s">
        <v>936</v>
      </c>
      <c r="BX29" s="1573"/>
      <c r="BY29" s="1573"/>
      <c r="BZ29" s="1573"/>
      <c r="CA29" s="1573"/>
      <c r="CB29" s="1573"/>
      <c r="CC29" s="1573" t="str">
        <f>MID(SUVAHAVUJ!AD69,6,1)</f>
        <v xml:space="preserve"> </v>
      </c>
      <c r="CD29" s="1574"/>
      <c r="CE29" s="1509" t="str">
        <f>MID(SUVAHAMUJ!Q73,1,1)</f>
        <v xml:space="preserve"> </v>
      </c>
      <c r="CF29" s="1509"/>
      <c r="CG29" s="1509"/>
      <c r="CH29" s="1509"/>
      <c r="CI29" s="1509"/>
      <c r="CJ29" s="1509" t="str">
        <f>MID(SUVAHAMUJ!Q73,2,1)</f>
        <v xml:space="preserve"> </v>
      </c>
      <c r="CK29" s="1509"/>
      <c r="CL29" s="1509"/>
      <c r="CM29" s="1509"/>
      <c r="CN29" s="1509"/>
      <c r="CO29" s="1509"/>
      <c r="CP29" s="1509" t="str">
        <f>MID(SUVAHAMUJ!Q73,3,1)</f>
        <v xml:space="preserve"> </v>
      </c>
      <c r="CQ29" s="1509"/>
      <c r="CR29" s="1509"/>
      <c r="CS29" s="1509"/>
      <c r="CT29" s="1509"/>
      <c r="CU29" s="1509" t="str">
        <f>MID(SUVAHAMUJ!Q73,4,1)</f>
        <v xml:space="preserve"> </v>
      </c>
      <c r="CV29" s="1509"/>
      <c r="CW29" s="1509"/>
      <c r="CX29" s="1509"/>
      <c r="CY29" s="1509"/>
      <c r="CZ29" s="1509"/>
      <c r="DA29" s="1509" t="str">
        <f>MID(SUVAHAMUJ!Q73,5,1)</f>
        <v xml:space="preserve"> </v>
      </c>
      <c r="DB29" s="1509"/>
      <c r="DC29" s="1509"/>
      <c r="DD29" s="1509"/>
      <c r="DE29" s="1509"/>
      <c r="DF29" s="1509" t="str">
        <f>MID(SUVAHAMUJ!Q73,6,1)</f>
        <v xml:space="preserve"> </v>
      </c>
      <c r="DG29" s="1509"/>
      <c r="DH29" s="1509"/>
      <c r="DI29" s="1509"/>
      <c r="DJ29" s="1509"/>
      <c r="DK29" s="1509"/>
      <c r="DL29" s="1509" t="str">
        <f>MID(SUVAHAMUJ!Q73,7,1)</f>
        <v xml:space="preserve"> </v>
      </c>
      <c r="DM29" s="1509"/>
      <c r="DN29" s="1509"/>
      <c r="DO29" s="1509"/>
      <c r="DP29" s="1509"/>
      <c r="DQ29" s="1509"/>
      <c r="DR29" s="1509" t="str">
        <f>MID(SUVAHAMUJ!Q73,8,1)</f>
        <v xml:space="preserve"> </v>
      </c>
      <c r="DS29" s="1509"/>
      <c r="DT29" s="1509"/>
      <c r="DU29" s="1509"/>
      <c r="DV29" s="1509"/>
      <c r="DW29" s="1558" t="str">
        <f>MID(SUVAHAMUJ!Q73,9,1)</f>
        <v xml:space="preserve"> </v>
      </c>
      <c r="DX29" s="1558"/>
      <c r="DY29" s="1558"/>
      <c r="DZ29" s="1558"/>
      <c r="EA29" s="1558"/>
      <c r="EB29" s="1558"/>
      <c r="EC29" s="1558" t="str">
        <f>MID(SUVAHAMUJ!Q73,10,1)</f>
        <v xml:space="preserve"> </v>
      </c>
      <c r="ED29" s="1558"/>
      <c r="EE29" s="1558"/>
      <c r="EF29" s="1558"/>
      <c r="EG29" s="1558"/>
      <c r="EH29" s="1509" t="str">
        <f>MID(SUVAHAMUJ!Q73,11,1)</f>
        <v>0</v>
      </c>
      <c r="EI29" s="1509"/>
      <c r="EJ29" s="1509"/>
      <c r="EK29" s="1509"/>
      <c r="EL29" s="1509"/>
      <c r="EM29" s="1525"/>
      <c r="EN29" s="711"/>
      <c r="EO29" s="708"/>
      <c r="EP29" s="1509" t="str">
        <f>MID(SUVAHAMUJ!R73,1,1)</f>
        <v xml:space="preserve"> </v>
      </c>
      <c r="EQ29" s="1509"/>
      <c r="ER29" s="1509"/>
      <c r="ES29" s="1509"/>
      <c r="ET29" s="1509"/>
      <c r="EU29" s="1509"/>
      <c r="EV29" s="1509" t="str">
        <f>MID(SUVAHAMUJ!R73,2,1)</f>
        <v xml:space="preserve"> </v>
      </c>
      <c r="EW29" s="1509"/>
      <c r="EX29" s="1509"/>
      <c r="EY29" s="1509"/>
      <c r="EZ29" s="1509"/>
      <c r="FA29" s="1509" t="str">
        <f>MID(SUVAHAMUJ!R73,3,1)</f>
        <v xml:space="preserve"> </v>
      </c>
      <c r="FB29" s="1509"/>
      <c r="FC29" s="1509"/>
      <c r="FD29" s="1509"/>
      <c r="FE29" s="1509"/>
      <c r="FF29" s="1509"/>
      <c r="FG29" s="1509" t="str">
        <f>MID(SUVAHAMUJ!R73,4,1)</f>
        <v xml:space="preserve"> </v>
      </c>
      <c r="FH29" s="1509"/>
      <c r="FI29" s="1509"/>
      <c r="FJ29" s="1509"/>
      <c r="FK29" s="1509"/>
      <c r="FL29" s="1516" t="str">
        <f>MID(SUVAHAMUJ!R73,5,1)</f>
        <v xml:space="preserve"> </v>
      </c>
      <c r="FM29" s="1516"/>
      <c r="FN29" s="1516"/>
      <c r="FO29" s="1516"/>
      <c r="FP29" s="1516"/>
      <c r="FQ29" s="1516"/>
      <c r="FR29" s="1516" t="str">
        <f>MID(SUVAHAMUJ!R73,6,1)</f>
        <v xml:space="preserve"> </v>
      </c>
      <c r="FS29" s="1516"/>
      <c r="FT29" s="1516"/>
      <c r="FU29" s="1516"/>
      <c r="FV29" s="1516"/>
      <c r="FW29" s="1556" t="str">
        <f>MID(SUVAHAMUJ!R73,7,1)</f>
        <v xml:space="preserve"> </v>
      </c>
      <c r="FX29" s="1556"/>
      <c r="FY29" s="1556"/>
      <c r="FZ29" s="1556"/>
      <c r="GA29" s="1556"/>
      <c r="GB29" s="1556"/>
      <c r="GC29" s="1556" t="str">
        <f>MID(SUVAHAMUJ!R73,8,1)</f>
        <v xml:space="preserve"> </v>
      </c>
      <c r="GD29" s="1556"/>
      <c r="GE29" s="1556"/>
      <c r="GF29" s="1556"/>
      <c r="GG29" s="1556"/>
      <c r="GH29" s="1556" t="str">
        <f>MID(SUVAHAMUJ!R73,9,1)</f>
        <v xml:space="preserve"> </v>
      </c>
      <c r="GI29" s="1556"/>
      <c r="GJ29" s="1556"/>
      <c r="GK29" s="1556"/>
      <c r="GL29" s="1556"/>
      <c r="GM29" s="1556"/>
      <c r="GN29" s="1556" t="str">
        <f>MID(SUVAHAMUJ!R73,10,1)</f>
        <v xml:space="preserve"> </v>
      </c>
      <c r="GO29" s="1556"/>
      <c r="GP29" s="1556"/>
      <c r="GQ29" s="1556"/>
      <c r="GR29" s="1556"/>
      <c r="GS29" s="1556" t="str">
        <f>MID(SUVAHAMUJ!R73,11,1)</f>
        <v>0</v>
      </c>
      <c r="GT29" s="1556"/>
      <c r="GU29" s="1556"/>
      <c r="GV29" s="1556"/>
      <c r="GW29" s="1557"/>
    </row>
    <row r="30" spans="1:205" s="691" customFormat="1" ht="24" customHeight="1">
      <c r="A30" s="722"/>
      <c r="B30" s="1720" t="s">
        <v>3023</v>
      </c>
      <c r="C30" s="1721"/>
      <c r="D30" s="1721"/>
      <c r="E30" s="1721"/>
      <c r="F30" s="1721"/>
      <c r="G30" s="1721"/>
      <c r="H30" s="1721"/>
      <c r="I30" s="1721"/>
      <c r="J30" s="1721"/>
      <c r="K30" s="1722"/>
      <c r="L30" s="1660" t="s">
        <v>3591</v>
      </c>
      <c r="M30" s="1661"/>
      <c r="N30" s="1661"/>
      <c r="O30" s="1661"/>
      <c r="P30" s="1661"/>
      <c r="Q30" s="1661"/>
      <c r="R30" s="1661"/>
      <c r="S30" s="1661"/>
      <c r="T30" s="1661"/>
      <c r="U30" s="1661"/>
      <c r="V30" s="1661"/>
      <c r="W30" s="1661"/>
      <c r="X30" s="1661"/>
      <c r="Y30" s="1661"/>
      <c r="Z30" s="1661"/>
      <c r="AA30" s="1661"/>
      <c r="AB30" s="1661"/>
      <c r="AC30" s="1661"/>
      <c r="AD30" s="1661"/>
      <c r="AE30" s="1661"/>
      <c r="AF30" s="1661"/>
      <c r="AG30" s="1661"/>
      <c r="AH30" s="1661"/>
      <c r="AI30" s="1661"/>
      <c r="AJ30" s="1661"/>
      <c r="AK30" s="1661"/>
      <c r="AL30" s="1661"/>
      <c r="AM30" s="1661"/>
      <c r="AN30" s="1661"/>
      <c r="AO30" s="1661"/>
      <c r="AP30" s="1661"/>
      <c r="AQ30" s="1661"/>
      <c r="AR30" s="1661"/>
      <c r="AS30" s="1661"/>
      <c r="AT30" s="1661"/>
      <c r="AU30" s="1661"/>
      <c r="AV30" s="1661"/>
      <c r="AW30" s="1661"/>
      <c r="AX30" s="1661"/>
      <c r="AY30" s="1661"/>
      <c r="AZ30" s="1661"/>
      <c r="BA30" s="1661"/>
      <c r="BB30" s="1661"/>
      <c r="BC30" s="1661"/>
      <c r="BD30" s="1661"/>
      <c r="BE30" s="1661"/>
      <c r="BF30" s="1661"/>
      <c r="BG30" s="1661"/>
      <c r="BH30" s="1661"/>
      <c r="BI30" s="1661"/>
      <c r="BJ30" s="1661"/>
      <c r="BK30" s="1661"/>
      <c r="BL30" s="1661"/>
      <c r="BM30" s="1661"/>
      <c r="BN30" s="1661"/>
      <c r="BO30" s="1661"/>
      <c r="BP30" s="1661"/>
      <c r="BQ30" s="1661"/>
      <c r="BR30" s="1661"/>
      <c r="BS30" s="1661"/>
      <c r="BT30" s="1661"/>
      <c r="BU30" s="1661"/>
      <c r="BV30" s="1661"/>
      <c r="BW30" s="1572" t="s">
        <v>134</v>
      </c>
      <c r="BX30" s="1573"/>
      <c r="BY30" s="1573"/>
      <c r="BZ30" s="1573"/>
      <c r="CA30" s="1573"/>
      <c r="CB30" s="1573"/>
      <c r="CC30" s="1573"/>
      <c r="CD30" s="1574"/>
      <c r="CE30" s="1509" t="str">
        <f>MID(SUVAHAMUJ!Q74,1,1)</f>
        <v xml:space="preserve"> </v>
      </c>
      <c r="CF30" s="1509"/>
      <c r="CG30" s="1509"/>
      <c r="CH30" s="1509"/>
      <c r="CI30" s="1509"/>
      <c r="CJ30" s="1509" t="str">
        <f>MID(SUVAHAMUJ!Q74,2,1)</f>
        <v xml:space="preserve"> </v>
      </c>
      <c r="CK30" s="1509"/>
      <c r="CL30" s="1509"/>
      <c r="CM30" s="1509"/>
      <c r="CN30" s="1509"/>
      <c r="CO30" s="1509"/>
      <c r="CP30" s="1509" t="str">
        <f>MID(SUVAHAMUJ!Q74,3,1)</f>
        <v xml:space="preserve"> </v>
      </c>
      <c r="CQ30" s="1509"/>
      <c r="CR30" s="1509"/>
      <c r="CS30" s="1509"/>
      <c r="CT30" s="1509"/>
      <c r="CU30" s="1509" t="str">
        <f>MID(SUVAHAMUJ!Q74,4,1)</f>
        <v xml:space="preserve"> </v>
      </c>
      <c r="CV30" s="1509"/>
      <c r="CW30" s="1509"/>
      <c r="CX30" s="1509"/>
      <c r="CY30" s="1509"/>
      <c r="CZ30" s="1509"/>
      <c r="DA30" s="1509" t="str">
        <f>MID(SUVAHAMUJ!Q74,5,1)</f>
        <v xml:space="preserve"> </v>
      </c>
      <c r="DB30" s="1509"/>
      <c r="DC30" s="1509"/>
      <c r="DD30" s="1509"/>
      <c r="DE30" s="1509"/>
      <c r="DF30" s="1509" t="str">
        <f>MID(SUVAHAMUJ!Q74,6,1)</f>
        <v xml:space="preserve"> </v>
      </c>
      <c r="DG30" s="1509"/>
      <c r="DH30" s="1509"/>
      <c r="DI30" s="1509"/>
      <c r="DJ30" s="1509"/>
      <c r="DK30" s="1509"/>
      <c r="DL30" s="1509" t="str">
        <f>MID(SUVAHAMUJ!Q74,7,1)</f>
        <v xml:space="preserve"> </v>
      </c>
      <c r="DM30" s="1509"/>
      <c r="DN30" s="1509"/>
      <c r="DO30" s="1509"/>
      <c r="DP30" s="1509"/>
      <c r="DQ30" s="1509"/>
      <c r="DR30" s="1509" t="str">
        <f>MID(SUVAHAMUJ!Q74,8,1)</f>
        <v xml:space="preserve"> </v>
      </c>
      <c r="DS30" s="1509"/>
      <c r="DT30" s="1509"/>
      <c r="DU30" s="1509"/>
      <c r="DV30" s="1509"/>
      <c r="DW30" s="1558" t="str">
        <f>MID(SUVAHAMUJ!Q74,9,1)</f>
        <v xml:space="preserve"> </v>
      </c>
      <c r="DX30" s="1558"/>
      <c r="DY30" s="1558"/>
      <c r="DZ30" s="1558"/>
      <c r="EA30" s="1558"/>
      <c r="EB30" s="1558"/>
      <c r="EC30" s="1558" t="str">
        <f>MID(SUVAHAMUJ!Q74,10,1)</f>
        <v xml:space="preserve"> </v>
      </c>
      <c r="ED30" s="1558"/>
      <c r="EE30" s="1558"/>
      <c r="EF30" s="1558"/>
      <c r="EG30" s="1558"/>
      <c r="EH30" s="1509" t="str">
        <f>MID(SUVAHAMUJ!Q74,11,1)</f>
        <v>0</v>
      </c>
      <c r="EI30" s="1509"/>
      <c r="EJ30" s="1509"/>
      <c r="EK30" s="1509"/>
      <c r="EL30" s="1509"/>
      <c r="EM30" s="1525"/>
      <c r="EN30" s="711"/>
      <c r="EO30" s="708"/>
      <c r="EP30" s="1509" t="str">
        <f>MID(SUVAHAMUJ!R74,1,1)</f>
        <v xml:space="preserve"> </v>
      </c>
      <c r="EQ30" s="1509"/>
      <c r="ER30" s="1509"/>
      <c r="ES30" s="1509"/>
      <c r="ET30" s="1509"/>
      <c r="EU30" s="1509"/>
      <c r="EV30" s="1509" t="str">
        <f>MID(SUVAHAMUJ!R74,2,1)</f>
        <v xml:space="preserve"> </v>
      </c>
      <c r="EW30" s="1509"/>
      <c r="EX30" s="1509"/>
      <c r="EY30" s="1509"/>
      <c r="EZ30" s="1509"/>
      <c r="FA30" s="1509" t="str">
        <f>MID(SUVAHAMUJ!R74,3,1)</f>
        <v xml:space="preserve"> </v>
      </c>
      <c r="FB30" s="1509"/>
      <c r="FC30" s="1509"/>
      <c r="FD30" s="1509"/>
      <c r="FE30" s="1509"/>
      <c r="FF30" s="1509"/>
      <c r="FG30" s="1509" t="str">
        <f>MID(SUVAHAMUJ!R74,4,1)</f>
        <v xml:space="preserve"> </v>
      </c>
      <c r="FH30" s="1509"/>
      <c r="FI30" s="1509"/>
      <c r="FJ30" s="1509"/>
      <c r="FK30" s="1509"/>
      <c r="FL30" s="1516" t="str">
        <f>MID(SUVAHAMUJ!R74,5,1)</f>
        <v xml:space="preserve"> </v>
      </c>
      <c r="FM30" s="1516"/>
      <c r="FN30" s="1516"/>
      <c r="FO30" s="1516"/>
      <c r="FP30" s="1516"/>
      <c r="FQ30" s="1516"/>
      <c r="FR30" s="1516" t="str">
        <f>MID(SUVAHAMUJ!R74,6,1)</f>
        <v xml:space="preserve"> </v>
      </c>
      <c r="FS30" s="1516"/>
      <c r="FT30" s="1516"/>
      <c r="FU30" s="1516"/>
      <c r="FV30" s="1516"/>
      <c r="FW30" s="1556" t="str">
        <f>MID(SUVAHAMUJ!R74,7,1)</f>
        <v xml:space="preserve"> </v>
      </c>
      <c r="FX30" s="1556"/>
      <c r="FY30" s="1556"/>
      <c r="FZ30" s="1556"/>
      <c r="GA30" s="1556"/>
      <c r="GB30" s="1556"/>
      <c r="GC30" s="1556" t="str">
        <f>MID(SUVAHAMUJ!R74,8,1)</f>
        <v xml:space="preserve"> </v>
      </c>
      <c r="GD30" s="1556"/>
      <c r="GE30" s="1556"/>
      <c r="GF30" s="1556"/>
      <c r="GG30" s="1556"/>
      <c r="GH30" s="1556" t="str">
        <f>MID(SUVAHAMUJ!R74,9,1)</f>
        <v xml:space="preserve"> </v>
      </c>
      <c r="GI30" s="1556"/>
      <c r="GJ30" s="1556"/>
      <c r="GK30" s="1556"/>
      <c r="GL30" s="1556"/>
      <c r="GM30" s="1556"/>
      <c r="GN30" s="1556" t="str">
        <f>MID(SUVAHAMUJ!R74,10,1)</f>
        <v xml:space="preserve"> </v>
      </c>
      <c r="GO30" s="1556"/>
      <c r="GP30" s="1556"/>
      <c r="GQ30" s="1556"/>
      <c r="GR30" s="1556"/>
      <c r="GS30" s="1556" t="str">
        <f>MID(SUVAHAMUJ!R74,11,1)</f>
        <v>0</v>
      </c>
      <c r="GT30" s="1556"/>
      <c r="GU30" s="1556"/>
      <c r="GV30" s="1556"/>
      <c r="GW30" s="1557"/>
    </row>
    <row r="31" spans="1:205" s="691" customFormat="1" ht="24" customHeight="1">
      <c r="A31" s="722"/>
      <c r="B31" s="1720" t="s">
        <v>3037</v>
      </c>
      <c r="C31" s="1721"/>
      <c r="D31" s="1721"/>
      <c r="E31" s="1721"/>
      <c r="F31" s="1721"/>
      <c r="G31" s="1721"/>
      <c r="H31" s="1721"/>
      <c r="I31" s="1721"/>
      <c r="J31" s="1721"/>
      <c r="K31" s="1722"/>
      <c r="L31" s="1660" t="s">
        <v>3592</v>
      </c>
      <c r="M31" s="1661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661"/>
      <c r="AA31" s="1661"/>
      <c r="AB31" s="1661"/>
      <c r="AC31" s="1661"/>
      <c r="AD31" s="1661"/>
      <c r="AE31" s="1661"/>
      <c r="AF31" s="1661"/>
      <c r="AG31" s="1661"/>
      <c r="AH31" s="1661"/>
      <c r="AI31" s="1661"/>
      <c r="AJ31" s="1661"/>
      <c r="AK31" s="1661"/>
      <c r="AL31" s="1661"/>
      <c r="AM31" s="1661"/>
      <c r="AN31" s="1661"/>
      <c r="AO31" s="1661"/>
      <c r="AP31" s="1661"/>
      <c r="AQ31" s="1661"/>
      <c r="AR31" s="1661"/>
      <c r="AS31" s="1661"/>
      <c r="AT31" s="1661"/>
      <c r="AU31" s="1661"/>
      <c r="AV31" s="1661"/>
      <c r="AW31" s="1661"/>
      <c r="AX31" s="1661"/>
      <c r="AY31" s="1661"/>
      <c r="AZ31" s="1661"/>
      <c r="BA31" s="1661"/>
      <c r="BB31" s="1661"/>
      <c r="BC31" s="1661"/>
      <c r="BD31" s="1661"/>
      <c r="BE31" s="1661"/>
      <c r="BF31" s="1661"/>
      <c r="BG31" s="1661"/>
      <c r="BH31" s="1661"/>
      <c r="BI31" s="1661"/>
      <c r="BJ31" s="1661"/>
      <c r="BK31" s="1661"/>
      <c r="BL31" s="1661"/>
      <c r="BM31" s="1661"/>
      <c r="BN31" s="1661"/>
      <c r="BO31" s="1661"/>
      <c r="BP31" s="1661"/>
      <c r="BQ31" s="1661"/>
      <c r="BR31" s="1661"/>
      <c r="BS31" s="1661"/>
      <c r="BT31" s="1661"/>
      <c r="BU31" s="1661"/>
      <c r="BV31" s="1661"/>
      <c r="BW31" s="1572" t="s">
        <v>140</v>
      </c>
      <c r="BX31" s="1573"/>
      <c r="BY31" s="1573"/>
      <c r="BZ31" s="1573"/>
      <c r="CA31" s="1573"/>
      <c r="CB31" s="1573"/>
      <c r="CC31" s="1573"/>
      <c r="CD31" s="1574"/>
      <c r="CE31" s="1509" t="str">
        <f>MID(SUVAHAMUJ!Q75,1,1)</f>
        <v xml:space="preserve"> </v>
      </c>
      <c r="CF31" s="1509"/>
      <c r="CG31" s="1509"/>
      <c r="CH31" s="1509"/>
      <c r="CI31" s="1509"/>
      <c r="CJ31" s="1509" t="str">
        <f>MID(SUVAHAMUJ!Q75,2,1)</f>
        <v xml:space="preserve"> </v>
      </c>
      <c r="CK31" s="1509"/>
      <c r="CL31" s="1509"/>
      <c r="CM31" s="1509"/>
      <c r="CN31" s="1509"/>
      <c r="CO31" s="1509"/>
      <c r="CP31" s="1509" t="str">
        <f>MID(SUVAHAMUJ!Q75,3,1)</f>
        <v xml:space="preserve"> </v>
      </c>
      <c r="CQ31" s="1509"/>
      <c r="CR31" s="1509"/>
      <c r="CS31" s="1509"/>
      <c r="CT31" s="1509"/>
      <c r="CU31" s="1509" t="str">
        <f>MID(SUVAHAMUJ!Q75,4,1)</f>
        <v xml:space="preserve"> </v>
      </c>
      <c r="CV31" s="1509"/>
      <c r="CW31" s="1509"/>
      <c r="CX31" s="1509"/>
      <c r="CY31" s="1509"/>
      <c r="CZ31" s="1509"/>
      <c r="DA31" s="1509" t="str">
        <f>MID(SUVAHAMUJ!Q75,5,1)</f>
        <v xml:space="preserve"> </v>
      </c>
      <c r="DB31" s="1509"/>
      <c r="DC31" s="1509"/>
      <c r="DD31" s="1509"/>
      <c r="DE31" s="1509"/>
      <c r="DF31" s="1509" t="str">
        <f>MID(SUVAHAMUJ!Q75,6,1)</f>
        <v xml:space="preserve"> </v>
      </c>
      <c r="DG31" s="1509"/>
      <c r="DH31" s="1509"/>
      <c r="DI31" s="1509"/>
      <c r="DJ31" s="1509"/>
      <c r="DK31" s="1509"/>
      <c r="DL31" s="1509" t="str">
        <f>MID(SUVAHAMUJ!Q75,7,1)</f>
        <v xml:space="preserve"> </v>
      </c>
      <c r="DM31" s="1509"/>
      <c r="DN31" s="1509"/>
      <c r="DO31" s="1509"/>
      <c r="DP31" s="1509"/>
      <c r="DQ31" s="1509"/>
      <c r="DR31" s="1509" t="str">
        <f>MID(SUVAHAMUJ!Q75,8,1)</f>
        <v xml:space="preserve"> </v>
      </c>
      <c r="DS31" s="1509"/>
      <c r="DT31" s="1509"/>
      <c r="DU31" s="1509"/>
      <c r="DV31" s="1509"/>
      <c r="DW31" s="1558" t="str">
        <f>MID(SUVAHAMUJ!Q75,9,1)</f>
        <v xml:space="preserve"> </v>
      </c>
      <c r="DX31" s="1558"/>
      <c r="DY31" s="1558"/>
      <c r="DZ31" s="1558"/>
      <c r="EA31" s="1558"/>
      <c r="EB31" s="1558"/>
      <c r="EC31" s="1558" t="str">
        <f>MID(SUVAHAMUJ!Q75,10,1)</f>
        <v xml:space="preserve"> </v>
      </c>
      <c r="ED31" s="1558"/>
      <c r="EE31" s="1558"/>
      <c r="EF31" s="1558"/>
      <c r="EG31" s="1558"/>
      <c r="EH31" s="1509" t="str">
        <f>MID(SUVAHAMUJ!Q75,11,1)</f>
        <v>0</v>
      </c>
      <c r="EI31" s="1509"/>
      <c r="EJ31" s="1509"/>
      <c r="EK31" s="1509"/>
      <c r="EL31" s="1509"/>
      <c r="EM31" s="1525"/>
      <c r="EN31" s="711"/>
      <c r="EO31" s="708"/>
      <c r="EP31" s="1509" t="str">
        <f>MID(SUVAHAMUJ!R75,1,1)</f>
        <v xml:space="preserve"> </v>
      </c>
      <c r="EQ31" s="1509"/>
      <c r="ER31" s="1509"/>
      <c r="ES31" s="1509"/>
      <c r="ET31" s="1509"/>
      <c r="EU31" s="1509"/>
      <c r="EV31" s="1509" t="str">
        <f>MID(SUVAHAMUJ!R75,2,1)</f>
        <v xml:space="preserve"> </v>
      </c>
      <c r="EW31" s="1509"/>
      <c r="EX31" s="1509"/>
      <c r="EY31" s="1509"/>
      <c r="EZ31" s="1509"/>
      <c r="FA31" s="1509" t="str">
        <f>MID(SUVAHAMUJ!R75,3,1)</f>
        <v xml:space="preserve"> </v>
      </c>
      <c r="FB31" s="1509"/>
      <c r="FC31" s="1509"/>
      <c r="FD31" s="1509"/>
      <c r="FE31" s="1509"/>
      <c r="FF31" s="1509"/>
      <c r="FG31" s="1509" t="str">
        <f>MID(SUVAHAMUJ!R75,4,1)</f>
        <v xml:space="preserve"> </v>
      </c>
      <c r="FH31" s="1509"/>
      <c r="FI31" s="1509"/>
      <c r="FJ31" s="1509"/>
      <c r="FK31" s="1509"/>
      <c r="FL31" s="1516" t="str">
        <f>MID(SUVAHAMUJ!R75,5,1)</f>
        <v xml:space="preserve"> </v>
      </c>
      <c r="FM31" s="1516"/>
      <c r="FN31" s="1516"/>
      <c r="FO31" s="1516"/>
      <c r="FP31" s="1516"/>
      <c r="FQ31" s="1516"/>
      <c r="FR31" s="1516" t="str">
        <f>MID(SUVAHAMUJ!R75,6,1)</f>
        <v xml:space="preserve"> </v>
      </c>
      <c r="FS31" s="1516"/>
      <c r="FT31" s="1516"/>
      <c r="FU31" s="1516"/>
      <c r="FV31" s="1516"/>
      <c r="FW31" s="1556" t="str">
        <f>MID(SUVAHAMUJ!R75,7,1)</f>
        <v xml:space="preserve"> </v>
      </c>
      <c r="FX31" s="1556"/>
      <c r="FY31" s="1556"/>
      <c r="FZ31" s="1556"/>
      <c r="GA31" s="1556"/>
      <c r="GB31" s="1556"/>
      <c r="GC31" s="1556" t="str">
        <f>MID(SUVAHAMUJ!R75,8,1)</f>
        <v xml:space="preserve"> </v>
      </c>
      <c r="GD31" s="1556"/>
      <c r="GE31" s="1556"/>
      <c r="GF31" s="1556"/>
      <c r="GG31" s="1556"/>
      <c r="GH31" s="1556" t="str">
        <f>MID(SUVAHAMUJ!R75,9,1)</f>
        <v xml:space="preserve"> </v>
      </c>
      <c r="GI31" s="1556"/>
      <c r="GJ31" s="1556"/>
      <c r="GK31" s="1556"/>
      <c r="GL31" s="1556"/>
      <c r="GM31" s="1556"/>
      <c r="GN31" s="1556" t="str">
        <f>MID(SUVAHAMUJ!R75,10,1)</f>
        <v xml:space="preserve"> </v>
      </c>
      <c r="GO31" s="1556"/>
      <c r="GP31" s="1556"/>
      <c r="GQ31" s="1556"/>
      <c r="GR31" s="1556"/>
      <c r="GS31" s="1556" t="str">
        <f>MID(SUVAHAMUJ!R75,11,1)</f>
        <v>0</v>
      </c>
      <c r="GT31" s="1556"/>
      <c r="GU31" s="1556"/>
      <c r="GV31" s="1556"/>
      <c r="GW31" s="1557"/>
    </row>
    <row r="32" spans="1:205" s="691" customFormat="1" ht="24" customHeight="1">
      <c r="A32" s="722"/>
      <c r="B32" s="1720" t="s">
        <v>3047</v>
      </c>
      <c r="C32" s="1721"/>
      <c r="D32" s="1721"/>
      <c r="E32" s="1721"/>
      <c r="F32" s="1721"/>
      <c r="G32" s="1721"/>
      <c r="H32" s="1721"/>
      <c r="I32" s="1721"/>
      <c r="J32" s="1721"/>
      <c r="K32" s="1722"/>
      <c r="L32" s="1660" t="s">
        <v>3593</v>
      </c>
      <c r="M32" s="1661"/>
      <c r="N32" s="1661"/>
      <c r="O32" s="1661"/>
      <c r="P32" s="1661"/>
      <c r="Q32" s="1661"/>
      <c r="R32" s="1661"/>
      <c r="S32" s="1661"/>
      <c r="T32" s="1661"/>
      <c r="U32" s="1661"/>
      <c r="V32" s="1661"/>
      <c r="W32" s="1661"/>
      <c r="X32" s="1661"/>
      <c r="Y32" s="1661"/>
      <c r="Z32" s="1661"/>
      <c r="AA32" s="1661"/>
      <c r="AB32" s="1661"/>
      <c r="AC32" s="1661"/>
      <c r="AD32" s="1661"/>
      <c r="AE32" s="1661"/>
      <c r="AF32" s="1661"/>
      <c r="AG32" s="1661"/>
      <c r="AH32" s="1661"/>
      <c r="AI32" s="1661"/>
      <c r="AJ32" s="1661"/>
      <c r="AK32" s="1661"/>
      <c r="AL32" s="1661"/>
      <c r="AM32" s="1661"/>
      <c r="AN32" s="1661"/>
      <c r="AO32" s="1661"/>
      <c r="AP32" s="1661"/>
      <c r="AQ32" s="1661"/>
      <c r="AR32" s="1661"/>
      <c r="AS32" s="1661"/>
      <c r="AT32" s="1661"/>
      <c r="AU32" s="1661"/>
      <c r="AV32" s="1661"/>
      <c r="AW32" s="1661"/>
      <c r="AX32" s="1661"/>
      <c r="AY32" s="1661"/>
      <c r="AZ32" s="1661"/>
      <c r="BA32" s="1661"/>
      <c r="BB32" s="1661"/>
      <c r="BC32" s="1661"/>
      <c r="BD32" s="1661"/>
      <c r="BE32" s="1661"/>
      <c r="BF32" s="1661"/>
      <c r="BG32" s="1661"/>
      <c r="BH32" s="1661"/>
      <c r="BI32" s="1661"/>
      <c r="BJ32" s="1661"/>
      <c r="BK32" s="1661"/>
      <c r="BL32" s="1661"/>
      <c r="BM32" s="1661"/>
      <c r="BN32" s="1661"/>
      <c r="BO32" s="1661"/>
      <c r="BP32" s="1661"/>
      <c r="BQ32" s="1661"/>
      <c r="BR32" s="1661"/>
      <c r="BS32" s="1661"/>
      <c r="BT32" s="1661"/>
      <c r="BU32" s="1661"/>
      <c r="BV32" s="1661"/>
      <c r="BW32" s="1572" t="s">
        <v>941</v>
      </c>
      <c r="BX32" s="1573"/>
      <c r="BY32" s="1573"/>
      <c r="BZ32" s="1573"/>
      <c r="CA32" s="1573"/>
      <c r="CB32" s="1573"/>
      <c r="CC32" s="1573"/>
      <c r="CD32" s="1574"/>
      <c r="CE32" s="1509" t="str">
        <f>MID(SUVAHAMUJ!Q76,1,1)</f>
        <v xml:space="preserve"> </v>
      </c>
      <c r="CF32" s="1509"/>
      <c r="CG32" s="1509"/>
      <c r="CH32" s="1509"/>
      <c r="CI32" s="1509"/>
      <c r="CJ32" s="1509" t="str">
        <f>MID(SUVAHAMUJ!Q76,2,1)</f>
        <v xml:space="preserve"> </v>
      </c>
      <c r="CK32" s="1509"/>
      <c r="CL32" s="1509"/>
      <c r="CM32" s="1509"/>
      <c r="CN32" s="1509"/>
      <c r="CO32" s="1509"/>
      <c r="CP32" s="1509" t="str">
        <f>MID(SUVAHAMUJ!Q76,3,1)</f>
        <v xml:space="preserve"> </v>
      </c>
      <c r="CQ32" s="1509"/>
      <c r="CR32" s="1509"/>
      <c r="CS32" s="1509"/>
      <c r="CT32" s="1509"/>
      <c r="CU32" s="1509" t="str">
        <f>MID(SUVAHAMUJ!Q76,4,1)</f>
        <v xml:space="preserve"> </v>
      </c>
      <c r="CV32" s="1509"/>
      <c r="CW32" s="1509"/>
      <c r="CX32" s="1509"/>
      <c r="CY32" s="1509"/>
      <c r="CZ32" s="1509"/>
      <c r="DA32" s="1509" t="str">
        <f>MID(SUVAHAMUJ!Q76,5,1)</f>
        <v xml:space="preserve"> </v>
      </c>
      <c r="DB32" s="1509"/>
      <c r="DC32" s="1509"/>
      <c r="DD32" s="1509"/>
      <c r="DE32" s="1509"/>
      <c r="DF32" s="1509" t="str">
        <f>MID(SUVAHAMUJ!Q76,6,1)</f>
        <v xml:space="preserve"> </v>
      </c>
      <c r="DG32" s="1509"/>
      <c r="DH32" s="1509"/>
      <c r="DI32" s="1509"/>
      <c r="DJ32" s="1509"/>
      <c r="DK32" s="1509"/>
      <c r="DL32" s="1509" t="str">
        <f>MID(SUVAHAMUJ!Q76,7,1)</f>
        <v xml:space="preserve"> </v>
      </c>
      <c r="DM32" s="1509"/>
      <c r="DN32" s="1509"/>
      <c r="DO32" s="1509"/>
      <c r="DP32" s="1509"/>
      <c r="DQ32" s="1509"/>
      <c r="DR32" s="1509" t="str">
        <f>MID(SUVAHAMUJ!Q76,8,1)</f>
        <v xml:space="preserve"> </v>
      </c>
      <c r="DS32" s="1509"/>
      <c r="DT32" s="1509"/>
      <c r="DU32" s="1509"/>
      <c r="DV32" s="1509"/>
      <c r="DW32" s="1558" t="str">
        <f>MID(SUVAHAMUJ!Q76,9,1)</f>
        <v xml:space="preserve"> </v>
      </c>
      <c r="DX32" s="1558"/>
      <c r="DY32" s="1558"/>
      <c r="DZ32" s="1558"/>
      <c r="EA32" s="1558"/>
      <c r="EB32" s="1558"/>
      <c r="EC32" s="1558" t="str">
        <f>MID(SUVAHAMUJ!Q76,10,1)</f>
        <v xml:space="preserve"> </v>
      </c>
      <c r="ED32" s="1558"/>
      <c r="EE32" s="1558"/>
      <c r="EF32" s="1558"/>
      <c r="EG32" s="1558"/>
      <c r="EH32" s="1509" t="str">
        <f>MID(SUVAHAMUJ!Q76,11,1)</f>
        <v>0</v>
      </c>
      <c r="EI32" s="1509"/>
      <c r="EJ32" s="1509"/>
      <c r="EK32" s="1509"/>
      <c r="EL32" s="1509"/>
      <c r="EM32" s="1525"/>
      <c r="EN32" s="711"/>
      <c r="EO32" s="708"/>
      <c r="EP32" s="1509" t="str">
        <f>MID(SUVAHAMUJ!R76,1,1)</f>
        <v xml:space="preserve"> </v>
      </c>
      <c r="EQ32" s="1509"/>
      <c r="ER32" s="1509"/>
      <c r="ES32" s="1509"/>
      <c r="ET32" s="1509"/>
      <c r="EU32" s="1509"/>
      <c r="EV32" s="1509" t="str">
        <f>MID(SUVAHAMUJ!R76,2,1)</f>
        <v xml:space="preserve"> </v>
      </c>
      <c r="EW32" s="1509"/>
      <c r="EX32" s="1509"/>
      <c r="EY32" s="1509"/>
      <c r="EZ32" s="1509"/>
      <c r="FA32" s="1509" t="str">
        <f>MID(SUVAHAMUJ!R76,3,1)</f>
        <v xml:space="preserve"> </v>
      </c>
      <c r="FB32" s="1509"/>
      <c r="FC32" s="1509"/>
      <c r="FD32" s="1509"/>
      <c r="FE32" s="1509"/>
      <c r="FF32" s="1509"/>
      <c r="FG32" s="1509" t="str">
        <f>MID(SUVAHAMUJ!R76,4,1)</f>
        <v xml:space="preserve"> </v>
      </c>
      <c r="FH32" s="1509"/>
      <c r="FI32" s="1509"/>
      <c r="FJ32" s="1509"/>
      <c r="FK32" s="1509"/>
      <c r="FL32" s="1516" t="str">
        <f>MID(SUVAHAMUJ!R76,5,1)</f>
        <v xml:space="preserve"> </v>
      </c>
      <c r="FM32" s="1516"/>
      <c r="FN32" s="1516"/>
      <c r="FO32" s="1516"/>
      <c r="FP32" s="1516"/>
      <c r="FQ32" s="1516"/>
      <c r="FR32" s="1516" t="str">
        <f>MID(SUVAHAMUJ!R76,6,1)</f>
        <v xml:space="preserve"> </v>
      </c>
      <c r="FS32" s="1516"/>
      <c r="FT32" s="1516"/>
      <c r="FU32" s="1516"/>
      <c r="FV32" s="1516"/>
      <c r="FW32" s="1556" t="str">
        <f>MID(SUVAHAMUJ!R76,7,1)</f>
        <v xml:space="preserve"> </v>
      </c>
      <c r="FX32" s="1556"/>
      <c r="FY32" s="1556"/>
      <c r="FZ32" s="1556"/>
      <c r="GA32" s="1556"/>
      <c r="GB32" s="1556"/>
      <c r="GC32" s="1556" t="str">
        <f>MID(SUVAHAMUJ!R76,8,1)</f>
        <v xml:space="preserve"> </v>
      </c>
      <c r="GD32" s="1556"/>
      <c r="GE32" s="1556"/>
      <c r="GF32" s="1556"/>
      <c r="GG32" s="1556"/>
      <c r="GH32" s="1556" t="str">
        <f>MID(SUVAHAMUJ!R76,9,1)</f>
        <v xml:space="preserve"> </v>
      </c>
      <c r="GI32" s="1556"/>
      <c r="GJ32" s="1556"/>
      <c r="GK32" s="1556"/>
      <c r="GL32" s="1556"/>
      <c r="GM32" s="1556"/>
      <c r="GN32" s="1556" t="str">
        <f>MID(SUVAHAMUJ!R76,10,1)</f>
        <v xml:space="preserve"> </v>
      </c>
      <c r="GO32" s="1556"/>
      <c r="GP32" s="1556"/>
      <c r="GQ32" s="1556"/>
      <c r="GR32" s="1556"/>
      <c r="GS32" s="1556" t="str">
        <f>MID(SUVAHAMUJ!R76,11,1)</f>
        <v>0</v>
      </c>
      <c r="GT32" s="1556"/>
      <c r="GU32" s="1556"/>
      <c r="GV32" s="1556"/>
      <c r="GW32" s="1557"/>
    </row>
  </sheetData>
  <mergeCells count="682">
    <mergeCell ref="GC32:GG32"/>
    <mergeCell ref="GH32:GM32"/>
    <mergeCell ref="GN32:GR32"/>
    <mergeCell ref="GS32:GW32"/>
    <mergeCell ref="CO2:ET2"/>
    <mergeCell ref="EV32:EZ32"/>
    <mergeCell ref="FA32:FF32"/>
    <mergeCell ref="FG32:FK32"/>
    <mergeCell ref="FL32:FQ32"/>
    <mergeCell ref="FR32:FV32"/>
    <mergeCell ref="FW32:GB32"/>
    <mergeCell ref="DL32:DQ32"/>
    <mergeCell ref="DR32:DV32"/>
    <mergeCell ref="DW32:EB32"/>
    <mergeCell ref="EC32:EG32"/>
    <mergeCell ref="EH32:EM32"/>
    <mergeCell ref="EP32:EU32"/>
    <mergeCell ref="GS31:GW31"/>
    <mergeCell ref="FL31:FQ31"/>
    <mergeCell ref="FR31:FV31"/>
    <mergeCell ref="FW31:GB31"/>
    <mergeCell ref="GC31:GG31"/>
    <mergeCell ref="GH31:GM31"/>
    <mergeCell ref="GN31:GR31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DF32:DK32"/>
    <mergeCell ref="EP31:EU31"/>
    <mergeCell ref="EV31:EZ31"/>
    <mergeCell ref="FA31:FF31"/>
    <mergeCell ref="FG31:FK31"/>
    <mergeCell ref="CU31:CZ31"/>
    <mergeCell ref="DA31:DE31"/>
    <mergeCell ref="DF31:DK31"/>
    <mergeCell ref="DL31:DQ31"/>
    <mergeCell ref="DR31:DV31"/>
    <mergeCell ref="DW31:EB31"/>
    <mergeCell ref="GC30:GG30"/>
    <mergeCell ref="GH30:GM30"/>
    <mergeCell ref="GN30:GR30"/>
    <mergeCell ref="GS30:GW30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FL30:FQ30"/>
    <mergeCell ref="FR30:FV30"/>
    <mergeCell ref="FW30:GB30"/>
    <mergeCell ref="DL30:DQ30"/>
    <mergeCell ref="DR30:DV30"/>
    <mergeCell ref="DW30:EB30"/>
    <mergeCell ref="EC30:EG30"/>
    <mergeCell ref="EH30:EM30"/>
    <mergeCell ref="EP30:EU30"/>
    <mergeCell ref="EC31:EG31"/>
    <mergeCell ref="EH31:EM31"/>
    <mergeCell ref="GH29:GM29"/>
    <mergeCell ref="GN29:GR29"/>
    <mergeCell ref="EC29:EG29"/>
    <mergeCell ref="EH29:EM29"/>
    <mergeCell ref="EP29:EU29"/>
    <mergeCell ref="EV29:EZ29"/>
    <mergeCell ref="FA29:FF29"/>
    <mergeCell ref="FG29:FK29"/>
    <mergeCell ref="CU29:CZ29"/>
    <mergeCell ref="DA29:DE29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GH28:GM28"/>
    <mergeCell ref="GN28:GR28"/>
    <mergeCell ref="GS28:GW28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FL28:FQ28"/>
    <mergeCell ref="FR28:FV28"/>
    <mergeCell ref="FW28:GB28"/>
    <mergeCell ref="DL28:DQ28"/>
    <mergeCell ref="DR28:DV28"/>
    <mergeCell ref="DW28:EB28"/>
    <mergeCell ref="EC28:EG28"/>
    <mergeCell ref="GS29:GW29"/>
    <mergeCell ref="FL29:FQ29"/>
    <mergeCell ref="FR29:FV29"/>
    <mergeCell ref="FW29:GB29"/>
    <mergeCell ref="GC29:GG29"/>
    <mergeCell ref="EV27:EZ27"/>
    <mergeCell ref="FA27:FF27"/>
    <mergeCell ref="FG27:FK27"/>
    <mergeCell ref="DF29:DK29"/>
    <mergeCell ref="DL29:DQ29"/>
    <mergeCell ref="DR29:DV29"/>
    <mergeCell ref="DW29:EB29"/>
    <mergeCell ref="GC28:GG28"/>
    <mergeCell ref="DW27:EB27"/>
    <mergeCell ref="GC26:GG26"/>
    <mergeCell ref="GH26:GM26"/>
    <mergeCell ref="GN26:GR26"/>
    <mergeCell ref="EH28:EM28"/>
    <mergeCell ref="EP28:EU28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FL27:FQ27"/>
    <mergeCell ref="FR27:FV27"/>
    <mergeCell ref="FW27:GB27"/>
    <mergeCell ref="GC27:GG27"/>
    <mergeCell ref="GH27:GM27"/>
    <mergeCell ref="GN27:GR27"/>
    <mergeCell ref="EC27:EG27"/>
    <mergeCell ref="EH27:EM27"/>
    <mergeCell ref="GS26:GW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CU27:CZ27"/>
    <mergeCell ref="DA27:DE27"/>
    <mergeCell ref="DF27:DK27"/>
    <mergeCell ref="DL27:DQ27"/>
    <mergeCell ref="DR27:DV27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EP27:EU27"/>
    <mergeCell ref="FL26:FQ26"/>
    <mergeCell ref="FR26:FV26"/>
    <mergeCell ref="FW26:GB26"/>
    <mergeCell ref="DL26:DQ26"/>
    <mergeCell ref="DR26:DV26"/>
    <mergeCell ref="DW26:EB26"/>
    <mergeCell ref="EC26:EG26"/>
    <mergeCell ref="EH26:EM26"/>
    <mergeCell ref="EP26:EU26"/>
    <mergeCell ref="GH25:GM25"/>
    <mergeCell ref="GN25:GR25"/>
    <mergeCell ref="EC25:EG25"/>
    <mergeCell ref="EH25:EM25"/>
    <mergeCell ref="EP25:EU25"/>
    <mergeCell ref="EV25:EZ25"/>
    <mergeCell ref="FA25:FF25"/>
    <mergeCell ref="FG25:FK25"/>
    <mergeCell ref="CU25:CZ25"/>
    <mergeCell ref="DA25:DE25"/>
    <mergeCell ref="GH24:GM24"/>
    <mergeCell ref="GN24:GR24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FL24:FQ24"/>
    <mergeCell ref="FR24:FV24"/>
    <mergeCell ref="FW24:GB24"/>
    <mergeCell ref="DL24:DQ24"/>
    <mergeCell ref="DR24:DV24"/>
    <mergeCell ref="DW24:EB24"/>
    <mergeCell ref="EC24:EG24"/>
    <mergeCell ref="GS25:GW25"/>
    <mergeCell ref="FL25:FQ25"/>
    <mergeCell ref="FR25:FV25"/>
    <mergeCell ref="FW25:GB25"/>
    <mergeCell ref="GC25:GG25"/>
    <mergeCell ref="EV23:EZ23"/>
    <mergeCell ref="FA23:FF23"/>
    <mergeCell ref="FG23:FK23"/>
    <mergeCell ref="DF25:DK25"/>
    <mergeCell ref="DL25:DQ25"/>
    <mergeCell ref="DR25:DV25"/>
    <mergeCell ref="DW25:EB25"/>
    <mergeCell ref="GC24:GG24"/>
    <mergeCell ref="DW23:EB23"/>
    <mergeCell ref="GC22:GG22"/>
    <mergeCell ref="GH22:GM22"/>
    <mergeCell ref="GN22:GR22"/>
    <mergeCell ref="EH24:EM24"/>
    <mergeCell ref="EP24:EU24"/>
    <mergeCell ref="GS23:GW23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GS22:GW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CU23:CZ23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EP23:EU23"/>
    <mergeCell ref="FL22:FQ22"/>
    <mergeCell ref="FR22:FV22"/>
    <mergeCell ref="FW22:GB22"/>
    <mergeCell ref="DL22:DQ22"/>
    <mergeCell ref="DR22:DV22"/>
    <mergeCell ref="DW22:EB22"/>
    <mergeCell ref="EC22:EG22"/>
    <mergeCell ref="EH22:EM22"/>
    <mergeCell ref="EP22:EU22"/>
    <mergeCell ref="GH21:GM21"/>
    <mergeCell ref="GN21:GR21"/>
    <mergeCell ref="EC21:EG21"/>
    <mergeCell ref="EH21:EM21"/>
    <mergeCell ref="EP21:EU21"/>
    <mergeCell ref="EV21:EZ21"/>
    <mergeCell ref="FA21:FF21"/>
    <mergeCell ref="FG21:FK21"/>
    <mergeCell ref="CU21:CZ21"/>
    <mergeCell ref="DA21:DE21"/>
    <mergeCell ref="GH20:GM20"/>
    <mergeCell ref="GN20:GR20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FL20:FQ20"/>
    <mergeCell ref="FR20:FV20"/>
    <mergeCell ref="FW20:GB20"/>
    <mergeCell ref="DL20:DQ20"/>
    <mergeCell ref="DR20:DV20"/>
    <mergeCell ref="DW20:EB20"/>
    <mergeCell ref="EC20:EG20"/>
    <mergeCell ref="GS21:GW21"/>
    <mergeCell ref="FL21:FQ21"/>
    <mergeCell ref="FR21:FV21"/>
    <mergeCell ref="FW21:GB21"/>
    <mergeCell ref="GC21:GG21"/>
    <mergeCell ref="EV19:EZ19"/>
    <mergeCell ref="FA19:FF19"/>
    <mergeCell ref="FG19:FK19"/>
    <mergeCell ref="DF21:DK21"/>
    <mergeCell ref="DL21:DQ21"/>
    <mergeCell ref="DR21:DV21"/>
    <mergeCell ref="DW21:EB21"/>
    <mergeCell ref="GC20:GG20"/>
    <mergeCell ref="DW19:EB19"/>
    <mergeCell ref="GC18:GG18"/>
    <mergeCell ref="GH18:GM18"/>
    <mergeCell ref="GN18:GR18"/>
    <mergeCell ref="EH20:EM20"/>
    <mergeCell ref="EP20:EU20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GS18:GW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CU19:CZ19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EP19:EU19"/>
    <mergeCell ref="FL18:FQ18"/>
    <mergeCell ref="FR18:FV18"/>
    <mergeCell ref="FW18:GB18"/>
    <mergeCell ref="DL18:DQ18"/>
    <mergeCell ref="DR18:DV18"/>
    <mergeCell ref="DW18:EB18"/>
    <mergeCell ref="EC18:EG18"/>
    <mergeCell ref="EH18:EM18"/>
    <mergeCell ref="EP18:EU18"/>
    <mergeCell ref="GH17:GM17"/>
    <mergeCell ref="GN17:GR17"/>
    <mergeCell ref="EC17:EG17"/>
    <mergeCell ref="EH17:EM17"/>
    <mergeCell ref="EP17:EU17"/>
    <mergeCell ref="EV17:EZ17"/>
    <mergeCell ref="FA17:FF17"/>
    <mergeCell ref="FG17:FK17"/>
    <mergeCell ref="CU17:CZ17"/>
    <mergeCell ref="DA17:DE17"/>
    <mergeCell ref="GH16:GM16"/>
    <mergeCell ref="GN16:GR16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FL16:FQ16"/>
    <mergeCell ref="FR16:FV16"/>
    <mergeCell ref="FW16:GB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GC17:GG17"/>
    <mergeCell ref="EV15:EZ15"/>
    <mergeCell ref="FA15:FF15"/>
    <mergeCell ref="FG15:FK15"/>
    <mergeCell ref="DF17:DK17"/>
    <mergeCell ref="DL17:DQ17"/>
    <mergeCell ref="DR17:DV17"/>
    <mergeCell ref="DW17:EB17"/>
    <mergeCell ref="GC16:GG16"/>
    <mergeCell ref="DW15:EB15"/>
    <mergeCell ref="GC14:GG14"/>
    <mergeCell ref="GH14:GM14"/>
    <mergeCell ref="GN14:GR14"/>
    <mergeCell ref="EH16:EM16"/>
    <mergeCell ref="EP16:EU16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GS14:GW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CU15:CZ15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EP15:EU15"/>
    <mergeCell ref="FL14:FQ14"/>
    <mergeCell ref="FR14:FV14"/>
    <mergeCell ref="FW14:GB14"/>
    <mergeCell ref="DL14:DQ14"/>
    <mergeCell ref="DR14:DV14"/>
    <mergeCell ref="DW14:EB14"/>
    <mergeCell ref="EC14:EG14"/>
    <mergeCell ref="EH14:EM14"/>
    <mergeCell ref="EP14:EU14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C13:EG13"/>
    <mergeCell ref="EH13:EM13"/>
    <mergeCell ref="EP13:EU13"/>
    <mergeCell ref="EV13:EZ13"/>
    <mergeCell ref="FA13:FF13"/>
    <mergeCell ref="FG13:FK13"/>
    <mergeCell ref="CU13:CZ13"/>
    <mergeCell ref="DA13:DE13"/>
    <mergeCell ref="DF13:DK13"/>
    <mergeCell ref="DL13:DQ13"/>
    <mergeCell ref="DR13:DV13"/>
    <mergeCell ref="DW13:EB13"/>
    <mergeCell ref="GC12:GG12"/>
    <mergeCell ref="DW11:EB11"/>
    <mergeCell ref="GH12:GM12"/>
    <mergeCell ref="GN12:GR12"/>
    <mergeCell ref="GS12:GW12"/>
    <mergeCell ref="FL12:FQ12"/>
    <mergeCell ref="FR12:FV12"/>
    <mergeCell ref="FW12:GB12"/>
    <mergeCell ref="GS13:GW13"/>
    <mergeCell ref="FL13:FQ13"/>
    <mergeCell ref="FR13:FV13"/>
    <mergeCell ref="FW13:GB13"/>
    <mergeCell ref="GC13:GG13"/>
    <mergeCell ref="GH13:GM13"/>
    <mergeCell ref="GN13:GR13"/>
    <mergeCell ref="GC10:GG10"/>
    <mergeCell ref="GH10:GM10"/>
    <mergeCell ref="GN10:GR10"/>
    <mergeCell ref="EH12:EM12"/>
    <mergeCell ref="EP12:EU12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EC11:EG11"/>
    <mergeCell ref="EH11:EM11"/>
    <mergeCell ref="GS10:GW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CU11:CZ11"/>
    <mergeCell ref="DA11:DE11"/>
    <mergeCell ref="DF11:DK11"/>
    <mergeCell ref="DL11:DQ11"/>
    <mergeCell ref="DR11:DV11"/>
    <mergeCell ref="EP11:EU11"/>
    <mergeCell ref="EV11:EZ11"/>
    <mergeCell ref="FA11:FF11"/>
    <mergeCell ref="FG11:FK11"/>
    <mergeCell ref="FL10:FQ10"/>
    <mergeCell ref="FR10:FV10"/>
    <mergeCell ref="FW10:GB10"/>
    <mergeCell ref="DL10:DQ10"/>
    <mergeCell ref="DR10:DV10"/>
    <mergeCell ref="DW10:EB10"/>
    <mergeCell ref="EC10:EG10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EP9:EU9"/>
    <mergeCell ref="EV9:EZ9"/>
    <mergeCell ref="FA9:FF9"/>
    <mergeCell ref="FG9:FK9"/>
    <mergeCell ref="CU9:CZ9"/>
    <mergeCell ref="DA9:DE9"/>
    <mergeCell ref="DF9:DK9"/>
    <mergeCell ref="DL9:DQ9"/>
    <mergeCell ref="DR9:DV9"/>
    <mergeCell ref="DW9:EB9"/>
    <mergeCell ref="GC8:GG8"/>
    <mergeCell ref="GH8:GM8"/>
    <mergeCell ref="GN8:GR8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FD4:FI4"/>
    <mergeCell ref="FJ4:FN4"/>
    <mergeCell ref="FO4:FS4"/>
    <mergeCell ref="FT4:GW4"/>
    <mergeCell ref="B5:K6"/>
    <mergeCell ref="L5:BV6"/>
    <mergeCell ref="BW5:CD6"/>
    <mergeCell ref="CE5:GW5"/>
    <mergeCell ref="CE6:EM6"/>
    <mergeCell ref="EN6:GW6"/>
    <mergeCell ref="DW4:EB4"/>
    <mergeCell ref="EC4:EG4"/>
    <mergeCell ref="EH4:EM4"/>
    <mergeCell ref="EN4:ER4"/>
    <mergeCell ref="ES4:EX4"/>
    <mergeCell ref="EY4:FC4"/>
    <mergeCell ref="CN4:CR4"/>
    <mergeCell ref="CS4:CX4"/>
    <mergeCell ref="CY4:DC4"/>
    <mergeCell ref="DD4:DI4"/>
    <mergeCell ref="DL4:DQ4"/>
    <mergeCell ref="DR4:DV4"/>
    <mergeCell ref="J2:AJ2"/>
    <mergeCell ref="CB2:CN2"/>
    <mergeCell ref="BA4:BF4"/>
    <mergeCell ref="BG4:BK4"/>
    <mergeCell ref="BL4:BQ4"/>
    <mergeCell ref="BR4:BV4"/>
    <mergeCell ref="BW4:CB4"/>
    <mergeCell ref="CC4:CG4"/>
    <mergeCell ref="CH4:CM4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W34"/>
  <sheetViews>
    <sheetView showGridLines="0" showZeros="0" zoomScaleNormal="100" zoomScaleSheetLayoutView="205" workbookViewId="0">
      <selection activeCell="L34" sqref="L34:BV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482" t="s">
        <v>3606</v>
      </c>
      <c r="K2" s="1482"/>
      <c r="L2" s="1482"/>
      <c r="M2" s="1482"/>
      <c r="N2" s="1482"/>
      <c r="O2" s="1482"/>
      <c r="P2" s="1482"/>
      <c r="Q2" s="1482"/>
      <c r="R2" s="1482"/>
      <c r="S2" s="1482"/>
      <c r="T2" s="1482"/>
      <c r="U2" s="1482"/>
      <c r="V2" s="1482"/>
      <c r="W2" s="1482"/>
      <c r="X2" s="1482"/>
      <c r="Y2" s="1482"/>
      <c r="Z2" s="1482"/>
      <c r="AA2" s="1482"/>
      <c r="AB2" s="1482"/>
      <c r="AC2" s="1482"/>
      <c r="AD2" s="1482"/>
      <c r="AE2" s="1482"/>
      <c r="AF2" s="1482"/>
      <c r="AG2" s="1482"/>
      <c r="AH2" s="1482"/>
      <c r="AI2" s="1482"/>
      <c r="AJ2" s="170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CB2" s="1459" t="s">
        <v>844</v>
      </c>
      <c r="CC2" s="1460"/>
      <c r="CD2" s="1460"/>
      <c r="CE2" s="1460"/>
      <c r="CF2" s="1460"/>
      <c r="CG2" s="1460"/>
      <c r="CH2" s="1460"/>
      <c r="CI2" s="1460"/>
      <c r="CJ2" s="1460"/>
      <c r="CK2" s="1460"/>
      <c r="CL2" s="1460"/>
      <c r="CM2" s="1460"/>
      <c r="CN2" s="1460"/>
      <c r="CO2" s="1723"/>
      <c r="CP2" s="1458"/>
      <c r="CQ2" s="1458"/>
      <c r="CR2" s="1458"/>
      <c r="CS2" s="1458"/>
      <c r="CT2" s="1458"/>
      <c r="CU2" s="1458"/>
      <c r="CV2" s="1458"/>
      <c r="CW2" s="1458"/>
      <c r="CX2" s="1458"/>
      <c r="CY2" s="1458"/>
      <c r="CZ2" s="1458"/>
      <c r="DA2" s="1458"/>
      <c r="DB2" s="1458"/>
      <c r="DC2" s="1458"/>
      <c r="DD2" s="1458"/>
      <c r="DE2" s="1458"/>
      <c r="DF2" s="1458"/>
      <c r="DG2" s="1458"/>
      <c r="DH2" s="1458"/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458"/>
      <c r="EC2" s="1458"/>
      <c r="ED2" s="1458"/>
      <c r="EE2" s="1458"/>
      <c r="EF2" s="1458"/>
      <c r="EG2" s="1458"/>
      <c r="EH2" s="1458"/>
      <c r="EI2" s="1458"/>
      <c r="EJ2" s="1458"/>
      <c r="EK2" s="1458"/>
      <c r="EL2" s="1458"/>
      <c r="EM2" s="1458"/>
      <c r="EN2" s="1458"/>
      <c r="EO2" s="1458"/>
      <c r="EP2" s="1458"/>
      <c r="EQ2" s="1458"/>
      <c r="ER2" s="1458"/>
      <c r="ES2" s="1458"/>
      <c r="ET2" s="1458"/>
      <c r="EU2" s="1458"/>
      <c r="EV2" s="1458"/>
      <c r="EW2" s="1703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4"/>
      <c r="BB4" s="1604"/>
      <c r="BC4" s="1604"/>
      <c r="BD4" s="1604"/>
      <c r="BE4" s="1604"/>
      <c r="BF4" s="1604"/>
      <c r="BG4" s="1604"/>
      <c r="BH4" s="1604"/>
      <c r="BI4" s="1604"/>
      <c r="BJ4" s="1604"/>
      <c r="BK4" s="1604"/>
      <c r="BL4" s="1604"/>
      <c r="BM4" s="1604"/>
      <c r="BN4" s="1604"/>
      <c r="BO4" s="1604"/>
      <c r="BP4" s="1604"/>
      <c r="BQ4" s="1604"/>
      <c r="BR4" s="1604"/>
      <c r="BS4" s="1604"/>
      <c r="BT4" s="1604"/>
      <c r="BU4" s="1604"/>
      <c r="BV4" s="1604"/>
      <c r="BW4" s="1604"/>
      <c r="BX4" s="1604"/>
      <c r="BY4" s="1604"/>
      <c r="BZ4" s="1604"/>
      <c r="CA4" s="1604"/>
      <c r="CB4" s="1604"/>
      <c r="CC4" s="1604"/>
      <c r="CD4" s="1604"/>
      <c r="CE4" s="1604"/>
      <c r="CF4" s="1604"/>
      <c r="CG4" s="1604"/>
      <c r="CH4" s="1604"/>
      <c r="CI4" s="1604"/>
      <c r="CJ4" s="1604"/>
      <c r="CK4" s="1604"/>
      <c r="CL4" s="1604"/>
      <c r="CM4" s="1604"/>
      <c r="CN4" s="1604"/>
      <c r="CO4" s="1604"/>
      <c r="CP4" s="1604"/>
      <c r="CQ4" s="1604"/>
      <c r="CR4" s="1604"/>
      <c r="CS4" s="1604"/>
      <c r="CT4" s="1604"/>
      <c r="CU4" s="1604"/>
      <c r="CV4" s="1604"/>
      <c r="CW4" s="1604"/>
      <c r="CX4" s="1604"/>
      <c r="CY4" s="1604"/>
      <c r="CZ4" s="1604"/>
      <c r="DA4" s="1604"/>
      <c r="DB4" s="1604"/>
      <c r="DC4" s="1604"/>
      <c r="DD4" s="1604"/>
      <c r="DE4" s="1604"/>
      <c r="DF4" s="1604"/>
      <c r="DG4" s="1604"/>
      <c r="DH4" s="1604"/>
      <c r="DI4" s="1605"/>
      <c r="DJ4" s="717"/>
      <c r="DK4" s="718"/>
      <c r="DL4" s="1604"/>
      <c r="DM4" s="1604"/>
      <c r="DN4" s="1604"/>
      <c r="DO4" s="1604"/>
      <c r="DP4" s="1604"/>
      <c r="DQ4" s="1604"/>
      <c r="DR4" s="1604"/>
      <c r="DS4" s="1604"/>
      <c r="DT4" s="1604"/>
      <c r="DU4" s="1604"/>
      <c r="DV4" s="1604"/>
      <c r="DW4" s="1604"/>
      <c r="DX4" s="1604"/>
      <c r="DY4" s="1604"/>
      <c r="DZ4" s="1604"/>
      <c r="EA4" s="1604"/>
      <c r="EB4" s="1604"/>
      <c r="EC4" s="1604"/>
      <c r="ED4" s="1604"/>
      <c r="EE4" s="1604"/>
      <c r="EF4" s="1604"/>
      <c r="EG4" s="1604"/>
      <c r="EH4" s="1604"/>
      <c r="EI4" s="1604"/>
      <c r="EJ4" s="1604"/>
      <c r="EK4" s="1604"/>
      <c r="EL4" s="1604"/>
      <c r="EM4" s="1604"/>
      <c r="EN4" s="1604"/>
      <c r="EO4" s="1604"/>
      <c r="EP4" s="1604"/>
      <c r="EQ4" s="1604"/>
      <c r="ER4" s="1604"/>
      <c r="ES4" s="1604"/>
      <c r="ET4" s="1604"/>
      <c r="EU4" s="1604"/>
      <c r="EV4" s="1604"/>
      <c r="EW4" s="1604"/>
      <c r="EX4" s="1604"/>
      <c r="EY4" s="1604"/>
      <c r="EZ4" s="1604"/>
      <c r="FA4" s="1604"/>
      <c r="FB4" s="1604"/>
      <c r="FC4" s="1604"/>
      <c r="FD4" s="1604"/>
      <c r="FE4" s="1604"/>
      <c r="FF4" s="1604"/>
      <c r="FG4" s="1604"/>
      <c r="FH4" s="1604"/>
      <c r="FI4" s="1604"/>
      <c r="FJ4" s="1604"/>
      <c r="FK4" s="1604"/>
      <c r="FL4" s="1604"/>
      <c r="FM4" s="1604"/>
      <c r="FN4" s="1604"/>
      <c r="FO4" s="1601"/>
      <c r="FP4" s="1601"/>
      <c r="FQ4" s="1601"/>
      <c r="FR4" s="1601"/>
      <c r="FS4" s="1602"/>
      <c r="FT4" s="1603"/>
      <c r="FU4" s="1603"/>
      <c r="FV4" s="1603"/>
      <c r="FW4" s="1603"/>
      <c r="FX4" s="1603"/>
      <c r="FY4" s="1603"/>
      <c r="FZ4" s="1603"/>
      <c r="GA4" s="1603"/>
      <c r="GB4" s="1603"/>
      <c r="GC4" s="1603"/>
      <c r="GD4" s="1603"/>
      <c r="GE4" s="1603"/>
      <c r="GF4" s="1603"/>
      <c r="GG4" s="1603"/>
      <c r="GH4" s="1603"/>
      <c r="GI4" s="1603"/>
      <c r="GJ4" s="1603"/>
      <c r="GK4" s="1603"/>
      <c r="GL4" s="1603"/>
      <c r="GM4" s="1603"/>
      <c r="GN4" s="1603"/>
      <c r="GO4" s="1603"/>
      <c r="GP4" s="1603"/>
      <c r="GQ4" s="1603"/>
      <c r="GR4" s="1603"/>
      <c r="GS4" s="1603"/>
      <c r="GT4" s="1603"/>
      <c r="GU4" s="1603"/>
      <c r="GV4" s="1603"/>
      <c r="GW4" s="1603"/>
    </row>
    <row r="5" spans="2:205" s="691" customFormat="1" ht="11.25" customHeight="1">
      <c r="B5" s="1680" t="s">
        <v>3425</v>
      </c>
      <c r="C5" s="1680"/>
      <c r="D5" s="1680"/>
      <c r="E5" s="1680"/>
      <c r="F5" s="1680"/>
      <c r="G5" s="1680"/>
      <c r="H5" s="1680"/>
      <c r="I5" s="1680"/>
      <c r="J5" s="1680"/>
      <c r="K5" s="1680"/>
      <c r="L5" s="1681" t="s">
        <v>3339</v>
      </c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81"/>
      <c r="Y5" s="1681"/>
      <c r="Z5" s="1681"/>
      <c r="AA5" s="1681"/>
      <c r="AB5" s="1681"/>
      <c r="AC5" s="1681"/>
      <c r="AD5" s="1681"/>
      <c r="AE5" s="1681"/>
      <c r="AF5" s="1681"/>
      <c r="AG5" s="1681"/>
      <c r="AH5" s="1681"/>
      <c r="AI5" s="1681"/>
      <c r="AJ5" s="1681"/>
      <c r="AK5" s="1681"/>
      <c r="AL5" s="1681"/>
      <c r="AM5" s="1681"/>
      <c r="AN5" s="1681"/>
      <c r="AO5" s="1681"/>
      <c r="AP5" s="1681"/>
      <c r="AQ5" s="1681"/>
      <c r="AR5" s="1681"/>
      <c r="AS5" s="1681"/>
      <c r="AT5" s="1681"/>
      <c r="AU5" s="1681"/>
      <c r="AV5" s="1681"/>
      <c r="AW5" s="1681"/>
      <c r="AX5" s="1681"/>
      <c r="AY5" s="1681"/>
      <c r="AZ5" s="1681"/>
      <c r="BA5" s="1681"/>
      <c r="BB5" s="1681"/>
      <c r="BC5" s="1681"/>
      <c r="BD5" s="1681"/>
      <c r="BE5" s="1681"/>
      <c r="BF5" s="1681"/>
      <c r="BG5" s="1681"/>
      <c r="BH5" s="1681"/>
      <c r="BI5" s="1681"/>
      <c r="BJ5" s="1681"/>
      <c r="BK5" s="1681"/>
      <c r="BL5" s="1681"/>
      <c r="BM5" s="1681"/>
      <c r="BN5" s="1681"/>
      <c r="BO5" s="1681"/>
      <c r="BP5" s="1681"/>
      <c r="BQ5" s="1681"/>
      <c r="BR5" s="1681"/>
      <c r="BS5" s="1681"/>
      <c r="BT5" s="1681"/>
      <c r="BU5" s="1681"/>
      <c r="BV5" s="1681"/>
      <c r="BW5" s="1682" t="s">
        <v>3426</v>
      </c>
      <c r="BX5" s="1682"/>
      <c r="BY5" s="1682"/>
      <c r="BZ5" s="1682"/>
      <c r="CA5" s="1682"/>
      <c r="CB5" s="1682"/>
      <c r="CC5" s="1682"/>
      <c r="CD5" s="1682"/>
      <c r="CE5" s="1704"/>
      <c r="CF5" s="1705"/>
      <c r="CG5" s="1705"/>
      <c r="CH5" s="1705"/>
      <c r="CI5" s="1705"/>
      <c r="CJ5" s="1705"/>
      <c r="CK5" s="1705"/>
      <c r="CL5" s="1705"/>
      <c r="CM5" s="1705"/>
      <c r="CN5" s="1705"/>
      <c r="CO5" s="1705"/>
      <c r="CP5" s="1705"/>
      <c r="CQ5" s="1705"/>
      <c r="CR5" s="1705"/>
      <c r="CS5" s="1705"/>
      <c r="CT5" s="1705"/>
      <c r="CU5" s="1705"/>
      <c r="CV5" s="1705"/>
      <c r="CW5" s="1705"/>
      <c r="CX5" s="1705"/>
      <c r="CY5" s="1705"/>
      <c r="CZ5" s="1705"/>
      <c r="DA5" s="1705"/>
      <c r="DB5" s="1705"/>
      <c r="DC5" s="1705"/>
      <c r="DD5" s="1705"/>
      <c r="DE5" s="1705"/>
      <c r="DF5" s="1705"/>
      <c r="DG5" s="1705"/>
      <c r="DH5" s="1705"/>
      <c r="DI5" s="1705"/>
      <c r="DJ5" s="1705"/>
      <c r="DK5" s="1705"/>
      <c r="DL5" s="1705"/>
      <c r="DM5" s="1705"/>
      <c r="DN5" s="1705"/>
      <c r="DO5" s="1705"/>
      <c r="DP5" s="1705"/>
      <c r="DQ5" s="1705"/>
      <c r="DR5" s="1705"/>
      <c r="DS5" s="1705"/>
      <c r="DT5" s="1705"/>
      <c r="DU5" s="1705"/>
      <c r="DV5" s="1705"/>
      <c r="DW5" s="1705"/>
      <c r="DX5" s="1705"/>
      <c r="DY5" s="1705"/>
      <c r="DZ5" s="1705"/>
      <c r="EA5" s="1705"/>
      <c r="EB5" s="1705"/>
      <c r="EC5" s="1705"/>
      <c r="ED5" s="1705"/>
      <c r="EE5" s="1705"/>
      <c r="EF5" s="1705"/>
      <c r="EG5" s="1705"/>
      <c r="EH5" s="1705"/>
      <c r="EI5" s="1705"/>
      <c r="EJ5" s="1705"/>
      <c r="EK5" s="1705"/>
      <c r="EL5" s="1705"/>
      <c r="EM5" s="1705"/>
      <c r="EN5" s="1705"/>
      <c r="EO5" s="1705"/>
      <c r="EP5" s="1705"/>
      <c r="EQ5" s="1705"/>
      <c r="ER5" s="1705"/>
      <c r="ES5" s="1705"/>
      <c r="ET5" s="1705"/>
      <c r="EU5" s="1705"/>
      <c r="EV5" s="1705"/>
      <c r="EW5" s="1705"/>
      <c r="EX5" s="1705"/>
      <c r="EY5" s="1705"/>
      <c r="EZ5" s="1705"/>
      <c r="FA5" s="1705"/>
      <c r="FB5" s="1705"/>
      <c r="FC5" s="1705"/>
      <c r="FD5" s="1705"/>
      <c r="FE5" s="1705"/>
      <c r="FF5" s="1705"/>
      <c r="FG5" s="1705"/>
      <c r="FH5" s="1705"/>
      <c r="FI5" s="1705"/>
      <c r="FJ5" s="1705"/>
      <c r="FK5" s="1705"/>
      <c r="FL5" s="1705"/>
      <c r="FM5" s="1705"/>
      <c r="FN5" s="1705"/>
      <c r="FO5" s="1705"/>
      <c r="FP5" s="1705"/>
      <c r="FQ5" s="1705"/>
      <c r="FR5" s="1705"/>
      <c r="FS5" s="1705"/>
      <c r="FT5" s="1705"/>
      <c r="FU5" s="1705"/>
      <c r="FV5" s="1705"/>
      <c r="FW5" s="1705"/>
      <c r="FX5" s="1705"/>
      <c r="FY5" s="1705"/>
      <c r="FZ5" s="1705"/>
      <c r="GA5" s="1705"/>
      <c r="GB5" s="1705"/>
      <c r="GC5" s="1705"/>
      <c r="GD5" s="1705"/>
      <c r="GE5" s="1705"/>
      <c r="GF5" s="1705"/>
      <c r="GG5" s="1705"/>
      <c r="GH5" s="1705"/>
      <c r="GI5" s="1705"/>
      <c r="GJ5" s="1705"/>
      <c r="GK5" s="1705"/>
      <c r="GL5" s="1705"/>
      <c r="GM5" s="1705"/>
      <c r="GN5" s="1705"/>
      <c r="GO5" s="1705"/>
      <c r="GP5" s="1705"/>
      <c r="GQ5" s="1705"/>
      <c r="GR5" s="1705"/>
      <c r="GS5" s="1705"/>
      <c r="GT5" s="1705"/>
      <c r="GU5" s="1705"/>
      <c r="GV5" s="1705"/>
      <c r="GW5" s="1706"/>
    </row>
    <row r="6" spans="2:205" ht="25.5" customHeight="1"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1"/>
      <c r="M6" s="1681"/>
      <c r="N6" s="1681"/>
      <c r="O6" s="1681"/>
      <c r="P6" s="1681"/>
      <c r="Q6" s="1681"/>
      <c r="R6" s="1681"/>
      <c r="S6" s="1681"/>
      <c r="T6" s="1681"/>
      <c r="U6" s="1681"/>
      <c r="V6" s="1681"/>
      <c r="W6" s="1681"/>
      <c r="X6" s="1681"/>
      <c r="Y6" s="1681"/>
      <c r="Z6" s="1681"/>
      <c r="AA6" s="1681"/>
      <c r="AB6" s="1681"/>
      <c r="AC6" s="1681"/>
      <c r="AD6" s="1681"/>
      <c r="AE6" s="1681"/>
      <c r="AF6" s="1681"/>
      <c r="AG6" s="1681"/>
      <c r="AH6" s="1681"/>
      <c r="AI6" s="1681"/>
      <c r="AJ6" s="1681"/>
      <c r="AK6" s="1681"/>
      <c r="AL6" s="1681"/>
      <c r="AM6" s="1681"/>
      <c r="AN6" s="1681"/>
      <c r="AO6" s="1681"/>
      <c r="AP6" s="1681"/>
      <c r="AQ6" s="1681"/>
      <c r="AR6" s="1681"/>
      <c r="AS6" s="1681"/>
      <c r="AT6" s="1681"/>
      <c r="AU6" s="1681"/>
      <c r="AV6" s="1681"/>
      <c r="AW6" s="1681"/>
      <c r="AX6" s="1681"/>
      <c r="AY6" s="1681"/>
      <c r="AZ6" s="1681"/>
      <c r="BA6" s="1681"/>
      <c r="BB6" s="1681"/>
      <c r="BC6" s="1681"/>
      <c r="BD6" s="1681"/>
      <c r="BE6" s="1681"/>
      <c r="BF6" s="1681"/>
      <c r="BG6" s="1681"/>
      <c r="BH6" s="1681"/>
      <c r="BI6" s="1681"/>
      <c r="BJ6" s="1681"/>
      <c r="BK6" s="1681"/>
      <c r="BL6" s="1681"/>
      <c r="BM6" s="1681"/>
      <c r="BN6" s="1681"/>
      <c r="BO6" s="1681"/>
      <c r="BP6" s="1681"/>
      <c r="BQ6" s="1681"/>
      <c r="BR6" s="1681"/>
      <c r="BS6" s="1681"/>
      <c r="BT6" s="1681"/>
      <c r="BU6" s="1681"/>
      <c r="BV6" s="1681"/>
      <c r="BW6" s="1682"/>
      <c r="BX6" s="1682"/>
      <c r="BY6" s="1682"/>
      <c r="BZ6" s="1682"/>
      <c r="CA6" s="1682"/>
      <c r="CB6" s="1682"/>
      <c r="CC6" s="1682"/>
      <c r="CD6" s="1682"/>
      <c r="CE6" s="1696" t="s">
        <v>3522</v>
      </c>
      <c r="CF6" s="1672"/>
      <c r="CG6" s="1672"/>
      <c r="CH6" s="1672"/>
      <c r="CI6" s="1672"/>
      <c r="CJ6" s="1672"/>
      <c r="CK6" s="1672"/>
      <c r="CL6" s="1672"/>
      <c r="CM6" s="1672"/>
      <c r="CN6" s="1672"/>
      <c r="CO6" s="1672"/>
      <c r="CP6" s="1672"/>
      <c r="CQ6" s="1672"/>
      <c r="CR6" s="1672"/>
      <c r="CS6" s="1672"/>
      <c r="CT6" s="1672"/>
      <c r="CU6" s="1672"/>
      <c r="CV6" s="1672"/>
      <c r="CW6" s="1672"/>
      <c r="CX6" s="1672"/>
      <c r="CY6" s="1672"/>
      <c r="CZ6" s="1672"/>
      <c r="DA6" s="1672"/>
      <c r="DB6" s="1672"/>
      <c r="DC6" s="1672"/>
      <c r="DD6" s="1672"/>
      <c r="DE6" s="1672"/>
      <c r="DF6" s="1672"/>
      <c r="DG6" s="1672"/>
      <c r="DH6" s="1672"/>
      <c r="DI6" s="1672"/>
      <c r="DJ6" s="1672"/>
      <c r="DK6" s="1672"/>
      <c r="DL6" s="1672"/>
      <c r="DM6" s="1672"/>
      <c r="DN6" s="1672"/>
      <c r="DO6" s="1672"/>
      <c r="DP6" s="1672"/>
      <c r="DQ6" s="1672"/>
      <c r="DR6" s="1672"/>
      <c r="DS6" s="1672"/>
      <c r="DT6" s="1672"/>
      <c r="DU6" s="1672"/>
      <c r="DV6" s="1672"/>
      <c r="DW6" s="1672"/>
      <c r="DX6" s="1672"/>
      <c r="DY6" s="1672"/>
      <c r="DZ6" s="1672"/>
      <c r="EA6" s="1672"/>
      <c r="EB6" s="1672"/>
      <c r="EC6" s="1672"/>
      <c r="ED6" s="1672"/>
      <c r="EE6" s="1672"/>
      <c r="EF6" s="1672"/>
      <c r="EG6" s="1672"/>
      <c r="EH6" s="1672"/>
      <c r="EI6" s="1672"/>
      <c r="EJ6" s="1672"/>
      <c r="EK6" s="1672"/>
      <c r="EL6" s="1672"/>
      <c r="EM6" s="1673"/>
      <c r="EN6" s="1674" t="s">
        <v>3523</v>
      </c>
      <c r="EO6" s="1675"/>
      <c r="EP6" s="1675"/>
      <c r="EQ6" s="1675"/>
      <c r="ER6" s="1675"/>
      <c r="ES6" s="1675"/>
      <c r="ET6" s="1675"/>
      <c r="EU6" s="1675"/>
      <c r="EV6" s="1675"/>
      <c r="EW6" s="1675"/>
      <c r="EX6" s="1675"/>
      <c r="EY6" s="1675"/>
      <c r="EZ6" s="1675"/>
      <c r="FA6" s="1675"/>
      <c r="FB6" s="1675"/>
      <c r="FC6" s="1675"/>
      <c r="FD6" s="1675"/>
      <c r="FE6" s="1675"/>
      <c r="FF6" s="1675"/>
      <c r="FG6" s="1675"/>
      <c r="FH6" s="1675"/>
      <c r="FI6" s="1675"/>
      <c r="FJ6" s="1675"/>
      <c r="FK6" s="1675"/>
      <c r="FL6" s="1675"/>
      <c r="FM6" s="1675"/>
      <c r="FN6" s="1675"/>
      <c r="FO6" s="1675"/>
      <c r="FP6" s="1675"/>
      <c r="FQ6" s="1675"/>
      <c r="FR6" s="1675"/>
      <c r="FS6" s="1675"/>
      <c r="FT6" s="1675"/>
      <c r="FU6" s="1675"/>
      <c r="FV6" s="1675"/>
      <c r="FW6" s="1675"/>
      <c r="FX6" s="1675"/>
      <c r="FY6" s="1675"/>
      <c r="FZ6" s="1675"/>
      <c r="GA6" s="1675"/>
      <c r="GB6" s="1675"/>
      <c r="GC6" s="1675"/>
      <c r="GD6" s="1675"/>
      <c r="GE6" s="1675"/>
      <c r="GF6" s="1675"/>
      <c r="GG6" s="1675"/>
      <c r="GH6" s="1675"/>
      <c r="GI6" s="1675"/>
      <c r="GJ6" s="1675"/>
      <c r="GK6" s="1675"/>
      <c r="GL6" s="1675"/>
      <c r="GM6" s="1675"/>
      <c r="GN6" s="1675"/>
      <c r="GO6" s="1675"/>
      <c r="GP6" s="1675"/>
      <c r="GQ6" s="1675"/>
      <c r="GR6" s="1675"/>
      <c r="GS6" s="1675"/>
      <c r="GT6" s="1675"/>
      <c r="GU6" s="1675"/>
      <c r="GV6" s="1675"/>
      <c r="GW6" s="1676"/>
    </row>
    <row r="7" spans="2:205" s="691" customFormat="1" ht="24" customHeight="1">
      <c r="B7" s="1677" t="s">
        <v>2074</v>
      </c>
      <c r="C7" s="1678"/>
      <c r="D7" s="1678"/>
      <c r="E7" s="1678"/>
      <c r="F7" s="1678"/>
      <c r="G7" s="1678"/>
      <c r="H7" s="1678"/>
      <c r="I7" s="1678"/>
      <c r="J7" s="1678"/>
      <c r="K7" s="1679"/>
      <c r="L7" s="1662" t="s">
        <v>3594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580" t="s">
        <v>946</v>
      </c>
      <c r="BX7" s="1581"/>
      <c r="BY7" s="1581"/>
      <c r="BZ7" s="1581"/>
      <c r="CA7" s="1581"/>
      <c r="CB7" s="1581"/>
      <c r="CC7" s="1581"/>
      <c r="CD7" s="1582"/>
      <c r="CE7" s="1509" t="str">
        <f>MID(SUVAHAMUJ!Q77,1,1)</f>
        <v xml:space="preserve"> </v>
      </c>
      <c r="CF7" s="1509"/>
      <c r="CG7" s="1509"/>
      <c r="CH7" s="1509"/>
      <c r="CI7" s="1509"/>
      <c r="CJ7" s="1509" t="str">
        <f>MID(SUVAHAMUJ!Q77,2,1)</f>
        <v xml:space="preserve"> </v>
      </c>
      <c r="CK7" s="1509"/>
      <c r="CL7" s="1509"/>
      <c r="CM7" s="1509"/>
      <c r="CN7" s="1509"/>
      <c r="CO7" s="1509"/>
      <c r="CP7" s="1509" t="str">
        <f>MID(SUVAHAMUJ!Q77,3,1)</f>
        <v xml:space="preserve"> </v>
      </c>
      <c r="CQ7" s="1509"/>
      <c r="CR7" s="1509"/>
      <c r="CS7" s="1509"/>
      <c r="CT7" s="1509"/>
      <c r="CU7" s="1509" t="str">
        <f>MID(SUVAHAMUJ!Q77,4,1)</f>
        <v xml:space="preserve"> </v>
      </c>
      <c r="CV7" s="1509"/>
      <c r="CW7" s="1509"/>
      <c r="CX7" s="1509"/>
      <c r="CY7" s="1509"/>
      <c r="CZ7" s="1509"/>
      <c r="DA7" s="1509" t="str">
        <f>MID(SUVAHAMUJ!Q77,5,1)</f>
        <v xml:space="preserve"> </v>
      </c>
      <c r="DB7" s="1509"/>
      <c r="DC7" s="1509"/>
      <c r="DD7" s="1509"/>
      <c r="DE7" s="1509"/>
      <c r="DF7" s="1509" t="str">
        <f>MID(SUVAHAMUJ!Q77,6,1)</f>
        <v xml:space="preserve"> </v>
      </c>
      <c r="DG7" s="1509"/>
      <c r="DH7" s="1509"/>
      <c r="DI7" s="1509"/>
      <c r="DJ7" s="1509"/>
      <c r="DK7" s="1509"/>
      <c r="DL7" s="1509" t="str">
        <f>MID(SUVAHAMUJ!Q77,7,1)</f>
        <v xml:space="preserve"> </v>
      </c>
      <c r="DM7" s="1509"/>
      <c r="DN7" s="1509"/>
      <c r="DO7" s="1509"/>
      <c r="DP7" s="1509"/>
      <c r="DQ7" s="1509"/>
      <c r="DR7" s="1509" t="str">
        <f>MID(SUVAHAMUJ!Q77,8,1)</f>
        <v xml:space="preserve"> </v>
      </c>
      <c r="DS7" s="1509"/>
      <c r="DT7" s="1509"/>
      <c r="DU7" s="1509"/>
      <c r="DV7" s="1509"/>
      <c r="DW7" s="1558" t="str">
        <f>MID(SUVAHAMUJ!Q77,9,1)</f>
        <v xml:space="preserve"> </v>
      </c>
      <c r="DX7" s="1558"/>
      <c r="DY7" s="1558"/>
      <c r="DZ7" s="1558"/>
      <c r="EA7" s="1558"/>
      <c r="EB7" s="1558"/>
      <c r="EC7" s="1558" t="str">
        <f>MID(SUVAHAMUJ!Q77,10,1)</f>
        <v xml:space="preserve"> </v>
      </c>
      <c r="ED7" s="1558"/>
      <c r="EE7" s="1558"/>
      <c r="EF7" s="1558"/>
      <c r="EG7" s="1558"/>
      <c r="EH7" s="1509" t="str">
        <f>MID(SUVAHAMUJ!Q77,11,1)</f>
        <v>0</v>
      </c>
      <c r="EI7" s="1509"/>
      <c r="EJ7" s="1509"/>
      <c r="EK7" s="1509"/>
      <c r="EL7" s="1509"/>
      <c r="EM7" s="1525"/>
      <c r="EN7" s="711"/>
      <c r="EO7" s="708"/>
      <c r="EP7" s="1509" t="str">
        <f>MID(SUVAHAMUJ!R77,1,1)</f>
        <v xml:space="preserve"> </v>
      </c>
      <c r="EQ7" s="1509"/>
      <c r="ER7" s="1509"/>
      <c r="ES7" s="1509"/>
      <c r="ET7" s="1509"/>
      <c r="EU7" s="1509"/>
      <c r="EV7" s="1509" t="str">
        <f>MID(SUVAHAMUJ!R77,2,1)</f>
        <v xml:space="preserve"> </v>
      </c>
      <c r="EW7" s="1509"/>
      <c r="EX7" s="1509"/>
      <c r="EY7" s="1509"/>
      <c r="EZ7" s="1509"/>
      <c r="FA7" s="1509" t="str">
        <f>MID(SUVAHAMUJ!R77,3,1)</f>
        <v xml:space="preserve"> </v>
      </c>
      <c r="FB7" s="1509"/>
      <c r="FC7" s="1509"/>
      <c r="FD7" s="1509"/>
      <c r="FE7" s="1509"/>
      <c r="FF7" s="1509"/>
      <c r="FG7" s="1509" t="str">
        <f>MID(SUVAHAMUJ!R77,4,1)</f>
        <v xml:space="preserve"> </v>
      </c>
      <c r="FH7" s="1509"/>
      <c r="FI7" s="1509"/>
      <c r="FJ7" s="1509"/>
      <c r="FK7" s="1509"/>
      <c r="FL7" s="1516" t="str">
        <f>MID(SUVAHAMUJ!R77,5,1)</f>
        <v xml:space="preserve"> </v>
      </c>
      <c r="FM7" s="1516"/>
      <c r="FN7" s="1516"/>
      <c r="FO7" s="1516"/>
      <c r="FP7" s="1516"/>
      <c r="FQ7" s="1516"/>
      <c r="FR7" s="1516" t="str">
        <f>MID(SUVAHAMUJ!R77,6,1)</f>
        <v xml:space="preserve"> </v>
      </c>
      <c r="FS7" s="1516"/>
      <c r="FT7" s="1516"/>
      <c r="FU7" s="1516"/>
      <c r="FV7" s="1516"/>
      <c r="FW7" s="1556" t="str">
        <f>MID(SUVAHAMUJ!R77,7,1)</f>
        <v xml:space="preserve"> </v>
      </c>
      <c r="FX7" s="1556"/>
      <c r="FY7" s="1556"/>
      <c r="FZ7" s="1556"/>
      <c r="GA7" s="1556"/>
      <c r="GB7" s="1556"/>
      <c r="GC7" s="1556" t="str">
        <f>MID(SUVAHAMUJ!R77,8,1)</f>
        <v xml:space="preserve"> </v>
      </c>
      <c r="GD7" s="1556"/>
      <c r="GE7" s="1556"/>
      <c r="GF7" s="1556"/>
      <c r="GG7" s="1556"/>
      <c r="GH7" s="1556" t="str">
        <f>MID(SUVAHAMUJ!R77,9,1)</f>
        <v xml:space="preserve"> </v>
      </c>
      <c r="GI7" s="1556"/>
      <c r="GJ7" s="1556"/>
      <c r="GK7" s="1556"/>
      <c r="GL7" s="1556"/>
      <c r="GM7" s="1556"/>
      <c r="GN7" s="1556" t="str">
        <f>MID(SUVAHAMUJ!R77,10,1)</f>
        <v xml:space="preserve"> </v>
      </c>
      <c r="GO7" s="1556"/>
      <c r="GP7" s="1556"/>
      <c r="GQ7" s="1556"/>
      <c r="GR7" s="1556"/>
      <c r="GS7" s="1556" t="str">
        <f>MID(SUVAHAMUJ!R77,11,1)</f>
        <v>0</v>
      </c>
      <c r="GT7" s="1556"/>
      <c r="GU7" s="1556"/>
      <c r="GV7" s="1556"/>
      <c r="GW7" s="1557"/>
    </row>
    <row r="8" spans="2:205" ht="24" customHeight="1">
      <c r="B8" s="1720" t="s">
        <v>2993</v>
      </c>
      <c r="C8" s="1721"/>
      <c r="D8" s="1721"/>
      <c r="E8" s="1721"/>
      <c r="F8" s="1721"/>
      <c r="G8" s="1721"/>
      <c r="H8" s="1721"/>
      <c r="I8" s="1721"/>
      <c r="J8" s="1721"/>
      <c r="K8" s="1722"/>
      <c r="L8" s="1660" t="s">
        <v>3595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572" t="s">
        <v>802</v>
      </c>
      <c r="BX8" s="1573"/>
      <c r="BY8" s="1573"/>
      <c r="BZ8" s="1573"/>
      <c r="CA8" s="1573"/>
      <c r="CB8" s="1573"/>
      <c r="CC8" s="1573"/>
      <c r="CD8" s="1574"/>
      <c r="CE8" s="1509" t="str">
        <f>MID(SUVAHAMUJ!Q78,1,1)</f>
        <v xml:space="preserve"> </v>
      </c>
      <c r="CF8" s="1509"/>
      <c r="CG8" s="1509"/>
      <c r="CH8" s="1509"/>
      <c r="CI8" s="1509"/>
      <c r="CJ8" s="1509" t="str">
        <f>MID(SUVAHAMUJ!Q78,2,1)</f>
        <v xml:space="preserve"> </v>
      </c>
      <c r="CK8" s="1509"/>
      <c r="CL8" s="1509"/>
      <c r="CM8" s="1509"/>
      <c r="CN8" s="1509"/>
      <c r="CO8" s="1509"/>
      <c r="CP8" s="1509" t="str">
        <f>MID(SUVAHAMUJ!Q78,3,1)</f>
        <v xml:space="preserve"> </v>
      </c>
      <c r="CQ8" s="1509"/>
      <c r="CR8" s="1509"/>
      <c r="CS8" s="1509"/>
      <c r="CT8" s="1509"/>
      <c r="CU8" s="1509" t="str">
        <f>MID(SUVAHAMUJ!Q78,4,1)</f>
        <v xml:space="preserve"> </v>
      </c>
      <c r="CV8" s="1509"/>
      <c r="CW8" s="1509"/>
      <c r="CX8" s="1509"/>
      <c r="CY8" s="1509"/>
      <c r="CZ8" s="1509"/>
      <c r="DA8" s="1509" t="str">
        <f>MID(SUVAHAMUJ!Q78,5,1)</f>
        <v xml:space="preserve"> </v>
      </c>
      <c r="DB8" s="1509"/>
      <c r="DC8" s="1509"/>
      <c r="DD8" s="1509"/>
      <c r="DE8" s="1509"/>
      <c r="DF8" s="1509" t="str">
        <f>MID(SUVAHAMUJ!Q78,6,1)</f>
        <v xml:space="preserve"> </v>
      </c>
      <c r="DG8" s="1509"/>
      <c r="DH8" s="1509"/>
      <c r="DI8" s="1509"/>
      <c r="DJ8" s="1509"/>
      <c r="DK8" s="1509"/>
      <c r="DL8" s="1509" t="str">
        <f>MID(SUVAHAMUJ!Q78,7,1)</f>
        <v xml:space="preserve"> </v>
      </c>
      <c r="DM8" s="1509"/>
      <c r="DN8" s="1509"/>
      <c r="DO8" s="1509"/>
      <c r="DP8" s="1509"/>
      <c r="DQ8" s="1509"/>
      <c r="DR8" s="1509" t="str">
        <f>MID(SUVAHAMUJ!Q78,8,1)</f>
        <v xml:space="preserve"> </v>
      </c>
      <c r="DS8" s="1509"/>
      <c r="DT8" s="1509"/>
      <c r="DU8" s="1509"/>
      <c r="DV8" s="1509"/>
      <c r="DW8" s="1558" t="str">
        <f>MID(SUVAHAMUJ!Q78,9,1)</f>
        <v xml:space="preserve"> </v>
      </c>
      <c r="DX8" s="1558"/>
      <c r="DY8" s="1558"/>
      <c r="DZ8" s="1558"/>
      <c r="EA8" s="1558"/>
      <c r="EB8" s="1558"/>
      <c r="EC8" s="1558" t="str">
        <f>MID(SUVAHAMUJ!Q78,10,1)</f>
        <v xml:space="preserve"> </v>
      </c>
      <c r="ED8" s="1558"/>
      <c r="EE8" s="1558"/>
      <c r="EF8" s="1558"/>
      <c r="EG8" s="1558"/>
      <c r="EH8" s="1509" t="str">
        <f>MID(SUVAHAMUJ!Q78,11,1)</f>
        <v>0</v>
      </c>
      <c r="EI8" s="1509"/>
      <c r="EJ8" s="1509"/>
      <c r="EK8" s="1509"/>
      <c r="EL8" s="1509"/>
      <c r="EM8" s="1525"/>
      <c r="EN8" s="711"/>
      <c r="EO8" s="708"/>
      <c r="EP8" s="1509" t="str">
        <f>MID(SUVAHAMUJ!R78,1,1)</f>
        <v xml:space="preserve"> </v>
      </c>
      <c r="EQ8" s="1509"/>
      <c r="ER8" s="1509"/>
      <c r="ES8" s="1509"/>
      <c r="ET8" s="1509"/>
      <c r="EU8" s="1509"/>
      <c r="EV8" s="1509" t="str">
        <f>MID(SUVAHAMUJ!R78,2,1)</f>
        <v xml:space="preserve"> </v>
      </c>
      <c r="EW8" s="1509"/>
      <c r="EX8" s="1509"/>
      <c r="EY8" s="1509"/>
      <c r="EZ8" s="1509"/>
      <c r="FA8" s="1509" t="str">
        <f>MID(SUVAHAMUJ!R78,3,1)</f>
        <v xml:space="preserve"> </v>
      </c>
      <c r="FB8" s="1509"/>
      <c r="FC8" s="1509"/>
      <c r="FD8" s="1509"/>
      <c r="FE8" s="1509"/>
      <c r="FF8" s="1509"/>
      <c r="FG8" s="1509" t="str">
        <f>MID(SUVAHAMUJ!R78,4,1)</f>
        <v xml:space="preserve"> </v>
      </c>
      <c r="FH8" s="1509"/>
      <c r="FI8" s="1509"/>
      <c r="FJ8" s="1509"/>
      <c r="FK8" s="1509"/>
      <c r="FL8" s="1516" t="str">
        <f>MID(SUVAHAMUJ!R78,5,1)</f>
        <v xml:space="preserve"> </v>
      </c>
      <c r="FM8" s="1516"/>
      <c r="FN8" s="1516"/>
      <c r="FO8" s="1516"/>
      <c r="FP8" s="1516"/>
      <c r="FQ8" s="1516"/>
      <c r="FR8" s="1516" t="str">
        <f>MID(SUVAHAMUJ!R78,6,1)</f>
        <v xml:space="preserve"> </v>
      </c>
      <c r="FS8" s="1516"/>
      <c r="FT8" s="1516"/>
      <c r="FU8" s="1516"/>
      <c r="FV8" s="1516"/>
      <c r="FW8" s="1556" t="str">
        <f>MID(SUVAHAMUJ!R78,7,1)</f>
        <v xml:space="preserve"> </v>
      </c>
      <c r="FX8" s="1556"/>
      <c r="FY8" s="1556"/>
      <c r="FZ8" s="1556"/>
      <c r="GA8" s="1556"/>
      <c r="GB8" s="1556"/>
      <c r="GC8" s="1556" t="str">
        <f>MID(SUVAHAMUJ!R78,8,1)</f>
        <v xml:space="preserve"> </v>
      </c>
      <c r="GD8" s="1556"/>
      <c r="GE8" s="1556"/>
      <c r="GF8" s="1556"/>
      <c r="GG8" s="1556"/>
      <c r="GH8" s="1556" t="str">
        <f>MID(SUVAHAMUJ!R78,9,1)</f>
        <v xml:space="preserve"> </v>
      </c>
      <c r="GI8" s="1556"/>
      <c r="GJ8" s="1556"/>
      <c r="GK8" s="1556"/>
      <c r="GL8" s="1556"/>
      <c r="GM8" s="1556"/>
      <c r="GN8" s="1556" t="str">
        <f>MID(SUVAHAMUJ!R78,10,1)</f>
        <v xml:space="preserve"> </v>
      </c>
      <c r="GO8" s="1556"/>
      <c r="GP8" s="1556"/>
      <c r="GQ8" s="1556"/>
      <c r="GR8" s="1556"/>
      <c r="GS8" s="1556" t="str">
        <f>MID(SUVAHAMUJ!R78,11,1)</f>
        <v>0</v>
      </c>
      <c r="GT8" s="1556"/>
      <c r="GU8" s="1556"/>
      <c r="GV8" s="1556"/>
      <c r="GW8" s="1557"/>
    </row>
    <row r="9" spans="2:205" ht="24" customHeight="1">
      <c r="B9" s="1720" t="s">
        <v>3061</v>
      </c>
      <c r="C9" s="1721"/>
      <c r="D9" s="1721"/>
      <c r="E9" s="1721"/>
      <c r="F9" s="1721"/>
      <c r="G9" s="1721"/>
      <c r="H9" s="1721"/>
      <c r="I9" s="1721"/>
      <c r="J9" s="1721"/>
      <c r="K9" s="1722"/>
      <c r="L9" s="1660" t="s">
        <v>3509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572" t="s">
        <v>159</v>
      </c>
      <c r="BX9" s="1573"/>
      <c r="BY9" s="1573"/>
      <c r="BZ9" s="1573"/>
      <c r="CA9" s="1573"/>
      <c r="CB9" s="1573"/>
      <c r="CC9" s="1573"/>
      <c r="CD9" s="1574"/>
      <c r="CE9" s="1509" t="str">
        <f>MID(SUVAHAMUJ!Q79,1,1)</f>
        <v xml:space="preserve"> </v>
      </c>
      <c r="CF9" s="1509"/>
      <c r="CG9" s="1509"/>
      <c r="CH9" s="1509"/>
      <c r="CI9" s="1509"/>
      <c r="CJ9" s="1509" t="str">
        <f>MID(SUVAHAMUJ!Q79,2,1)</f>
        <v xml:space="preserve"> </v>
      </c>
      <c r="CK9" s="1509"/>
      <c r="CL9" s="1509"/>
      <c r="CM9" s="1509"/>
      <c r="CN9" s="1509"/>
      <c r="CO9" s="1509"/>
      <c r="CP9" s="1509" t="str">
        <f>MID(SUVAHAMUJ!Q79,3,1)</f>
        <v xml:space="preserve"> </v>
      </c>
      <c r="CQ9" s="1509"/>
      <c r="CR9" s="1509"/>
      <c r="CS9" s="1509"/>
      <c r="CT9" s="1509"/>
      <c r="CU9" s="1509" t="str">
        <f>MID(SUVAHAMUJ!Q79,4,1)</f>
        <v xml:space="preserve"> </v>
      </c>
      <c r="CV9" s="1509"/>
      <c r="CW9" s="1509"/>
      <c r="CX9" s="1509"/>
      <c r="CY9" s="1509"/>
      <c r="CZ9" s="1509"/>
      <c r="DA9" s="1509" t="str">
        <f>MID(SUVAHAMUJ!Q79,5,1)</f>
        <v xml:space="preserve"> </v>
      </c>
      <c r="DB9" s="1509"/>
      <c r="DC9" s="1509"/>
      <c r="DD9" s="1509"/>
      <c r="DE9" s="1509"/>
      <c r="DF9" s="1509" t="str">
        <f>MID(SUVAHAMUJ!Q79,6,1)</f>
        <v xml:space="preserve"> </v>
      </c>
      <c r="DG9" s="1509"/>
      <c r="DH9" s="1509"/>
      <c r="DI9" s="1509"/>
      <c r="DJ9" s="1509"/>
      <c r="DK9" s="1509"/>
      <c r="DL9" s="1509" t="str">
        <f>MID(SUVAHAMUJ!Q79,7,1)</f>
        <v xml:space="preserve"> </v>
      </c>
      <c r="DM9" s="1509"/>
      <c r="DN9" s="1509"/>
      <c r="DO9" s="1509"/>
      <c r="DP9" s="1509"/>
      <c r="DQ9" s="1509"/>
      <c r="DR9" s="1509" t="str">
        <f>MID(SUVAHAMUJ!Q79,8,1)</f>
        <v xml:space="preserve"> </v>
      </c>
      <c r="DS9" s="1509"/>
      <c r="DT9" s="1509"/>
      <c r="DU9" s="1509"/>
      <c r="DV9" s="1509"/>
      <c r="DW9" s="1558" t="str">
        <f>MID(SUVAHAMUJ!Q79,9,1)</f>
        <v xml:space="preserve"> </v>
      </c>
      <c r="DX9" s="1558"/>
      <c r="DY9" s="1558"/>
      <c r="DZ9" s="1558"/>
      <c r="EA9" s="1558"/>
      <c r="EB9" s="1558"/>
      <c r="EC9" s="1558" t="str">
        <f>MID(SUVAHAMUJ!Q79,10,1)</f>
        <v xml:space="preserve"> </v>
      </c>
      <c r="ED9" s="1558"/>
      <c r="EE9" s="1558"/>
      <c r="EF9" s="1558"/>
      <c r="EG9" s="1558"/>
      <c r="EH9" s="1509" t="str">
        <f>MID(SUVAHAMUJ!Q79,11,1)</f>
        <v>0</v>
      </c>
      <c r="EI9" s="1509"/>
      <c r="EJ9" s="1509"/>
      <c r="EK9" s="1509"/>
      <c r="EL9" s="1509"/>
      <c r="EM9" s="1525"/>
      <c r="EN9" s="711"/>
      <c r="EO9" s="708"/>
      <c r="EP9" s="1509" t="str">
        <f>MID(SUVAHAMUJ!R79,1,1)</f>
        <v xml:space="preserve"> </v>
      </c>
      <c r="EQ9" s="1509"/>
      <c r="ER9" s="1509"/>
      <c r="ES9" s="1509"/>
      <c r="ET9" s="1509"/>
      <c r="EU9" s="1509"/>
      <c r="EV9" s="1509" t="str">
        <f>MID(SUVAHAMUJ!R79,2,1)</f>
        <v xml:space="preserve"> </v>
      </c>
      <c r="EW9" s="1509"/>
      <c r="EX9" s="1509"/>
      <c r="EY9" s="1509"/>
      <c r="EZ9" s="1509"/>
      <c r="FA9" s="1509" t="str">
        <f>MID(SUVAHAMUJ!R79,3,1)</f>
        <v xml:space="preserve"> </v>
      </c>
      <c r="FB9" s="1509"/>
      <c r="FC9" s="1509"/>
      <c r="FD9" s="1509"/>
      <c r="FE9" s="1509"/>
      <c r="FF9" s="1509"/>
      <c r="FG9" s="1509" t="str">
        <f>MID(SUVAHAMUJ!R79,4,1)</f>
        <v xml:space="preserve"> </v>
      </c>
      <c r="FH9" s="1509"/>
      <c r="FI9" s="1509"/>
      <c r="FJ9" s="1509"/>
      <c r="FK9" s="1509"/>
      <c r="FL9" s="1516" t="str">
        <f>MID(SUVAHAMUJ!R79,5,1)</f>
        <v xml:space="preserve"> </v>
      </c>
      <c r="FM9" s="1516"/>
      <c r="FN9" s="1516"/>
      <c r="FO9" s="1516"/>
      <c r="FP9" s="1516"/>
      <c r="FQ9" s="1516"/>
      <c r="FR9" s="1516" t="str">
        <f>MID(SUVAHAMUJ!R79,6,1)</f>
        <v xml:space="preserve"> </v>
      </c>
      <c r="FS9" s="1516"/>
      <c r="FT9" s="1516"/>
      <c r="FU9" s="1516"/>
      <c r="FV9" s="1516"/>
      <c r="FW9" s="1556" t="str">
        <f>MID(SUVAHAMUJ!R79,7,1)</f>
        <v xml:space="preserve"> </v>
      </c>
      <c r="FX9" s="1556"/>
      <c r="FY9" s="1556"/>
      <c r="FZ9" s="1556"/>
      <c r="GA9" s="1556"/>
      <c r="GB9" s="1556"/>
      <c r="GC9" s="1556" t="str">
        <f>MID(SUVAHAMUJ!R79,8,1)</f>
        <v xml:space="preserve"> </v>
      </c>
      <c r="GD9" s="1556"/>
      <c r="GE9" s="1556"/>
      <c r="GF9" s="1556"/>
      <c r="GG9" s="1556"/>
      <c r="GH9" s="1556" t="str">
        <f>MID(SUVAHAMUJ!R79,9,1)</f>
        <v xml:space="preserve"> </v>
      </c>
      <c r="GI9" s="1556"/>
      <c r="GJ9" s="1556"/>
      <c r="GK9" s="1556"/>
      <c r="GL9" s="1556"/>
      <c r="GM9" s="1556"/>
      <c r="GN9" s="1556" t="str">
        <f>MID(SUVAHAMUJ!R79,10,1)</f>
        <v xml:space="preserve"> </v>
      </c>
      <c r="GO9" s="1556"/>
      <c r="GP9" s="1556"/>
      <c r="GQ9" s="1556"/>
      <c r="GR9" s="1556"/>
      <c r="GS9" s="1556" t="str">
        <f>MID(SUVAHAMUJ!R79,11,1)</f>
        <v>0</v>
      </c>
      <c r="GT9" s="1556"/>
      <c r="GU9" s="1556"/>
      <c r="GV9" s="1556"/>
      <c r="GW9" s="1557"/>
    </row>
    <row r="10" spans="2:205" ht="24" customHeight="1">
      <c r="B10" s="1720" t="s">
        <v>3064</v>
      </c>
      <c r="C10" s="1721"/>
      <c r="D10" s="1721"/>
      <c r="E10" s="1721"/>
      <c r="F10" s="1721"/>
      <c r="G10" s="1721"/>
      <c r="H10" s="1721"/>
      <c r="I10" s="1721"/>
      <c r="J10" s="1721"/>
      <c r="K10" s="1722"/>
      <c r="L10" s="1660" t="s">
        <v>3596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572" t="s">
        <v>2308</v>
      </c>
      <c r="BX10" s="1573"/>
      <c r="BY10" s="1573"/>
      <c r="BZ10" s="1573"/>
      <c r="CA10" s="1573"/>
      <c r="CB10" s="1573"/>
      <c r="CC10" s="1573"/>
      <c r="CD10" s="1574"/>
      <c r="CE10" s="1509" t="str">
        <f>MID(SUVAHAMUJ!Q80,1,1)</f>
        <v xml:space="preserve"> </v>
      </c>
      <c r="CF10" s="1509"/>
      <c r="CG10" s="1509"/>
      <c r="CH10" s="1509"/>
      <c r="CI10" s="1509"/>
      <c r="CJ10" s="1509" t="str">
        <f>MID(SUVAHAMUJ!Q80,2,1)</f>
        <v xml:space="preserve"> </v>
      </c>
      <c r="CK10" s="1509"/>
      <c r="CL10" s="1509"/>
      <c r="CM10" s="1509"/>
      <c r="CN10" s="1509"/>
      <c r="CO10" s="1509"/>
      <c r="CP10" s="1509" t="str">
        <f>MID(SUVAHAMUJ!Q80,3,1)</f>
        <v xml:space="preserve"> </v>
      </c>
      <c r="CQ10" s="1509"/>
      <c r="CR10" s="1509"/>
      <c r="CS10" s="1509"/>
      <c r="CT10" s="1509"/>
      <c r="CU10" s="1509" t="str">
        <f>MID(SUVAHAMUJ!Q80,4,1)</f>
        <v xml:space="preserve"> </v>
      </c>
      <c r="CV10" s="1509"/>
      <c r="CW10" s="1509"/>
      <c r="CX10" s="1509"/>
      <c r="CY10" s="1509"/>
      <c r="CZ10" s="1509"/>
      <c r="DA10" s="1509" t="str">
        <f>MID(SUVAHAMUJ!Q80,5,1)</f>
        <v xml:space="preserve"> </v>
      </c>
      <c r="DB10" s="1509"/>
      <c r="DC10" s="1509"/>
      <c r="DD10" s="1509"/>
      <c r="DE10" s="1509"/>
      <c r="DF10" s="1509" t="str">
        <f>MID(SUVAHAMUJ!Q80,6,1)</f>
        <v xml:space="preserve"> </v>
      </c>
      <c r="DG10" s="1509"/>
      <c r="DH10" s="1509"/>
      <c r="DI10" s="1509"/>
      <c r="DJ10" s="1509"/>
      <c r="DK10" s="1509"/>
      <c r="DL10" s="1509" t="str">
        <f>MID(SUVAHAMUJ!Q80,7,1)</f>
        <v xml:space="preserve"> </v>
      </c>
      <c r="DM10" s="1509"/>
      <c r="DN10" s="1509"/>
      <c r="DO10" s="1509"/>
      <c r="DP10" s="1509"/>
      <c r="DQ10" s="1509"/>
      <c r="DR10" s="1509" t="str">
        <f>MID(SUVAHAMUJ!Q80,8,1)</f>
        <v xml:space="preserve"> </v>
      </c>
      <c r="DS10" s="1509"/>
      <c r="DT10" s="1509"/>
      <c r="DU10" s="1509"/>
      <c r="DV10" s="1509"/>
      <c r="DW10" s="1558" t="str">
        <f>MID(SUVAHAMUJ!Q80,9,1)</f>
        <v xml:space="preserve"> </v>
      </c>
      <c r="DX10" s="1558"/>
      <c r="DY10" s="1558"/>
      <c r="DZ10" s="1558"/>
      <c r="EA10" s="1558"/>
      <c r="EB10" s="1558"/>
      <c r="EC10" s="1558" t="str">
        <f>MID(SUVAHAMUJ!Q80,10,1)</f>
        <v xml:space="preserve"> </v>
      </c>
      <c r="ED10" s="1558"/>
      <c r="EE10" s="1558"/>
      <c r="EF10" s="1558"/>
      <c r="EG10" s="1558"/>
      <c r="EH10" s="1509" t="str">
        <f>MID(SUVAHAMUJ!Q80,11,1)</f>
        <v>0</v>
      </c>
      <c r="EI10" s="1509"/>
      <c r="EJ10" s="1509"/>
      <c r="EK10" s="1509"/>
      <c r="EL10" s="1509"/>
      <c r="EM10" s="1525"/>
      <c r="EN10" s="711"/>
      <c r="EO10" s="708"/>
      <c r="EP10" s="1509" t="str">
        <f>MID(SUVAHAMUJ!R80,1,1)</f>
        <v xml:space="preserve"> </v>
      </c>
      <c r="EQ10" s="1509"/>
      <c r="ER10" s="1509"/>
      <c r="ES10" s="1509"/>
      <c r="ET10" s="1509"/>
      <c r="EU10" s="1509"/>
      <c r="EV10" s="1509" t="str">
        <f>MID(SUVAHAMUJ!R80,2,1)</f>
        <v xml:space="preserve"> </v>
      </c>
      <c r="EW10" s="1509"/>
      <c r="EX10" s="1509"/>
      <c r="EY10" s="1509"/>
      <c r="EZ10" s="1509"/>
      <c r="FA10" s="1509" t="str">
        <f>MID(SUVAHAMUJ!R80,3,1)</f>
        <v xml:space="preserve"> </v>
      </c>
      <c r="FB10" s="1509"/>
      <c r="FC10" s="1509"/>
      <c r="FD10" s="1509"/>
      <c r="FE10" s="1509"/>
      <c r="FF10" s="1509"/>
      <c r="FG10" s="1509" t="str">
        <f>MID(SUVAHAMUJ!R80,4,1)</f>
        <v xml:space="preserve"> </v>
      </c>
      <c r="FH10" s="1509"/>
      <c r="FI10" s="1509"/>
      <c r="FJ10" s="1509"/>
      <c r="FK10" s="1509"/>
      <c r="FL10" s="1516" t="str">
        <f>MID(SUVAHAMUJ!R80,5,1)</f>
        <v xml:space="preserve"> </v>
      </c>
      <c r="FM10" s="1516"/>
      <c r="FN10" s="1516"/>
      <c r="FO10" s="1516"/>
      <c r="FP10" s="1516"/>
      <c r="FQ10" s="1516"/>
      <c r="FR10" s="1516" t="str">
        <f>MID(SUVAHAMUJ!R80,6,1)</f>
        <v xml:space="preserve"> </v>
      </c>
      <c r="FS10" s="1516"/>
      <c r="FT10" s="1516"/>
      <c r="FU10" s="1516"/>
      <c r="FV10" s="1516"/>
      <c r="FW10" s="1556" t="str">
        <f>MID(SUVAHAMUJ!R80,7,1)</f>
        <v xml:space="preserve"> </v>
      </c>
      <c r="FX10" s="1556"/>
      <c r="FY10" s="1556"/>
      <c r="FZ10" s="1556"/>
      <c r="GA10" s="1556"/>
      <c r="GB10" s="1556"/>
      <c r="GC10" s="1556" t="str">
        <f>MID(SUVAHAMUJ!R80,8,1)</f>
        <v xml:space="preserve"> </v>
      </c>
      <c r="GD10" s="1556"/>
      <c r="GE10" s="1556"/>
      <c r="GF10" s="1556"/>
      <c r="GG10" s="1556"/>
      <c r="GH10" s="1556" t="str">
        <f>MID(SUVAHAMUJ!R80,9,1)</f>
        <v xml:space="preserve"> </v>
      </c>
      <c r="GI10" s="1556"/>
      <c r="GJ10" s="1556"/>
      <c r="GK10" s="1556"/>
      <c r="GL10" s="1556"/>
      <c r="GM10" s="1556"/>
      <c r="GN10" s="1556" t="str">
        <f>MID(SUVAHAMUJ!R80,10,1)</f>
        <v xml:space="preserve"> </v>
      </c>
      <c r="GO10" s="1556"/>
      <c r="GP10" s="1556"/>
      <c r="GQ10" s="1556"/>
      <c r="GR10" s="1556"/>
      <c r="GS10" s="1556" t="str">
        <f>MID(SUVAHAMUJ!R80,11,1)</f>
        <v>0</v>
      </c>
      <c r="GT10" s="1556"/>
      <c r="GU10" s="1556"/>
      <c r="GV10" s="1556"/>
      <c r="GW10" s="1557"/>
    </row>
    <row r="11" spans="2:205" ht="24" customHeight="1">
      <c r="B11" s="1720" t="s">
        <v>3067</v>
      </c>
      <c r="C11" s="1721"/>
      <c r="D11" s="1721"/>
      <c r="E11" s="1721"/>
      <c r="F11" s="1721"/>
      <c r="G11" s="1721"/>
      <c r="H11" s="1721"/>
      <c r="I11" s="1721"/>
      <c r="J11" s="1721"/>
      <c r="K11" s="1722"/>
      <c r="L11" s="1660" t="s">
        <v>3597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572" t="s">
        <v>949</v>
      </c>
      <c r="BX11" s="1573"/>
      <c r="BY11" s="1573"/>
      <c r="BZ11" s="1573"/>
      <c r="CA11" s="1573"/>
      <c r="CB11" s="1573"/>
      <c r="CC11" s="1573"/>
      <c r="CD11" s="1574"/>
      <c r="CE11" s="1509" t="str">
        <f>MID(SUVAHAMUJ!Q81,1,1)</f>
        <v xml:space="preserve"> </v>
      </c>
      <c r="CF11" s="1509"/>
      <c r="CG11" s="1509"/>
      <c r="CH11" s="1509"/>
      <c r="CI11" s="1509"/>
      <c r="CJ11" s="1509" t="str">
        <f>MID(SUVAHAMUJ!Q81,2,1)</f>
        <v xml:space="preserve"> </v>
      </c>
      <c r="CK11" s="1509"/>
      <c r="CL11" s="1509"/>
      <c r="CM11" s="1509"/>
      <c r="CN11" s="1509"/>
      <c r="CO11" s="1509"/>
      <c r="CP11" s="1509" t="str">
        <f>MID(SUVAHAMUJ!Q81,3,1)</f>
        <v xml:space="preserve"> </v>
      </c>
      <c r="CQ11" s="1509"/>
      <c r="CR11" s="1509"/>
      <c r="CS11" s="1509"/>
      <c r="CT11" s="1509"/>
      <c r="CU11" s="1509" t="str">
        <f>MID(SUVAHAMUJ!Q81,4,1)</f>
        <v xml:space="preserve"> </v>
      </c>
      <c r="CV11" s="1509"/>
      <c r="CW11" s="1509"/>
      <c r="CX11" s="1509"/>
      <c r="CY11" s="1509"/>
      <c r="CZ11" s="1509"/>
      <c r="DA11" s="1509" t="str">
        <f>MID(SUVAHAMUJ!Q81,5,1)</f>
        <v xml:space="preserve"> </v>
      </c>
      <c r="DB11" s="1509"/>
      <c r="DC11" s="1509"/>
      <c r="DD11" s="1509"/>
      <c r="DE11" s="1509"/>
      <c r="DF11" s="1509" t="str">
        <f>MID(SUVAHAMUJ!Q81,6,1)</f>
        <v xml:space="preserve"> </v>
      </c>
      <c r="DG11" s="1509"/>
      <c r="DH11" s="1509"/>
      <c r="DI11" s="1509"/>
      <c r="DJ11" s="1509"/>
      <c r="DK11" s="1509"/>
      <c r="DL11" s="1509" t="str">
        <f>MID(SUVAHAMUJ!Q81,7,1)</f>
        <v xml:space="preserve"> </v>
      </c>
      <c r="DM11" s="1509"/>
      <c r="DN11" s="1509"/>
      <c r="DO11" s="1509"/>
      <c r="DP11" s="1509"/>
      <c r="DQ11" s="1509"/>
      <c r="DR11" s="1509" t="str">
        <f>MID(SUVAHAMUJ!Q81,8,1)</f>
        <v xml:space="preserve"> </v>
      </c>
      <c r="DS11" s="1509"/>
      <c r="DT11" s="1509"/>
      <c r="DU11" s="1509"/>
      <c r="DV11" s="1509"/>
      <c r="DW11" s="1558" t="str">
        <f>MID(SUVAHAMUJ!Q81,9,1)</f>
        <v xml:space="preserve"> </v>
      </c>
      <c r="DX11" s="1558"/>
      <c r="DY11" s="1558"/>
      <c r="DZ11" s="1558"/>
      <c r="EA11" s="1558"/>
      <c r="EB11" s="1558"/>
      <c r="EC11" s="1558" t="str">
        <f>MID(SUVAHAMUJ!Q81,10,1)</f>
        <v xml:space="preserve"> </v>
      </c>
      <c r="ED11" s="1558"/>
      <c r="EE11" s="1558"/>
      <c r="EF11" s="1558"/>
      <c r="EG11" s="1558"/>
      <c r="EH11" s="1509" t="str">
        <f>MID(SUVAHAMUJ!Q81,11,1)</f>
        <v>0</v>
      </c>
      <c r="EI11" s="1509"/>
      <c r="EJ11" s="1509"/>
      <c r="EK11" s="1509"/>
      <c r="EL11" s="1509"/>
      <c r="EM11" s="1525"/>
      <c r="EN11" s="711"/>
      <c r="EO11" s="708"/>
      <c r="EP11" s="1509" t="str">
        <f>MID(SUVAHAMUJ!R81,1,1)</f>
        <v xml:space="preserve"> </v>
      </c>
      <c r="EQ11" s="1509"/>
      <c r="ER11" s="1509"/>
      <c r="ES11" s="1509"/>
      <c r="ET11" s="1509"/>
      <c r="EU11" s="1509"/>
      <c r="EV11" s="1509" t="str">
        <f>MID(SUVAHAMUJ!R81,2,1)</f>
        <v xml:space="preserve"> </v>
      </c>
      <c r="EW11" s="1509"/>
      <c r="EX11" s="1509"/>
      <c r="EY11" s="1509"/>
      <c r="EZ11" s="1509"/>
      <c r="FA11" s="1509" t="str">
        <f>MID(SUVAHAMUJ!R81,3,1)</f>
        <v xml:space="preserve"> </v>
      </c>
      <c r="FB11" s="1509"/>
      <c r="FC11" s="1509"/>
      <c r="FD11" s="1509"/>
      <c r="FE11" s="1509"/>
      <c r="FF11" s="1509"/>
      <c r="FG11" s="1509" t="str">
        <f>MID(SUVAHAMUJ!R81,4,1)</f>
        <v xml:space="preserve"> </v>
      </c>
      <c r="FH11" s="1509"/>
      <c r="FI11" s="1509"/>
      <c r="FJ11" s="1509"/>
      <c r="FK11" s="1509"/>
      <c r="FL11" s="1516" t="str">
        <f>MID(SUVAHAMUJ!R81,5,1)</f>
        <v xml:space="preserve"> </v>
      </c>
      <c r="FM11" s="1516"/>
      <c r="FN11" s="1516"/>
      <c r="FO11" s="1516"/>
      <c r="FP11" s="1516"/>
      <c r="FQ11" s="1516"/>
      <c r="FR11" s="1516" t="str">
        <f>MID(SUVAHAMUJ!R81,6,1)</f>
        <v xml:space="preserve"> </v>
      </c>
      <c r="FS11" s="1516"/>
      <c r="FT11" s="1516"/>
      <c r="FU11" s="1516"/>
      <c r="FV11" s="1516"/>
      <c r="FW11" s="1556" t="str">
        <f>MID(SUVAHAMUJ!R81,7,1)</f>
        <v xml:space="preserve"> </v>
      </c>
      <c r="FX11" s="1556"/>
      <c r="FY11" s="1556"/>
      <c r="FZ11" s="1556"/>
      <c r="GA11" s="1556"/>
      <c r="GB11" s="1556"/>
      <c r="GC11" s="1556" t="str">
        <f>MID(SUVAHAMUJ!R81,8,1)</f>
        <v xml:space="preserve"> </v>
      </c>
      <c r="GD11" s="1556"/>
      <c r="GE11" s="1556"/>
      <c r="GF11" s="1556"/>
      <c r="GG11" s="1556"/>
      <c r="GH11" s="1556" t="str">
        <f>MID(SUVAHAMUJ!R81,9,1)</f>
        <v xml:space="preserve"> </v>
      </c>
      <c r="GI11" s="1556"/>
      <c r="GJ11" s="1556"/>
      <c r="GK11" s="1556"/>
      <c r="GL11" s="1556"/>
      <c r="GM11" s="1556"/>
      <c r="GN11" s="1556" t="str">
        <f>MID(SUVAHAMUJ!R81,10,1)</f>
        <v xml:space="preserve"> </v>
      </c>
      <c r="GO11" s="1556"/>
      <c r="GP11" s="1556"/>
      <c r="GQ11" s="1556"/>
      <c r="GR11" s="1556"/>
      <c r="GS11" s="1556" t="str">
        <f>MID(SUVAHAMUJ!R81,11,1)</f>
        <v>0</v>
      </c>
      <c r="GT11" s="1556"/>
      <c r="GU11" s="1556"/>
      <c r="GV11" s="1556"/>
      <c r="GW11" s="1557"/>
    </row>
    <row r="12" spans="2:205" ht="24" customHeight="1">
      <c r="B12" s="1720" t="s">
        <v>3071</v>
      </c>
      <c r="C12" s="1721"/>
      <c r="D12" s="1721"/>
      <c r="E12" s="1721"/>
      <c r="F12" s="1721"/>
      <c r="G12" s="1721"/>
      <c r="H12" s="1721"/>
      <c r="I12" s="1721"/>
      <c r="J12" s="1721"/>
      <c r="K12" s="1722"/>
      <c r="L12" s="1660" t="s">
        <v>3598</v>
      </c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661"/>
      <c r="AO12" s="1661"/>
      <c r="AP12" s="1661"/>
      <c r="AQ12" s="1661"/>
      <c r="AR12" s="1661"/>
      <c r="AS12" s="1661"/>
      <c r="AT12" s="1661"/>
      <c r="AU12" s="1661"/>
      <c r="AV12" s="1661"/>
      <c r="AW12" s="1661"/>
      <c r="AX12" s="1661"/>
      <c r="AY12" s="1661"/>
      <c r="AZ12" s="1661"/>
      <c r="BA12" s="1661"/>
      <c r="BB12" s="1661"/>
      <c r="BC12" s="1661"/>
      <c r="BD12" s="1661"/>
      <c r="BE12" s="1661"/>
      <c r="BF12" s="1661"/>
      <c r="BG12" s="1661"/>
      <c r="BH12" s="1661"/>
      <c r="BI12" s="1661"/>
      <c r="BJ12" s="1661"/>
      <c r="BK12" s="1661"/>
      <c r="BL12" s="1661"/>
      <c r="BM12" s="1661"/>
      <c r="BN12" s="1661"/>
      <c r="BO12" s="1661"/>
      <c r="BP12" s="1661"/>
      <c r="BQ12" s="1661"/>
      <c r="BR12" s="1661"/>
      <c r="BS12" s="1661"/>
      <c r="BT12" s="1661"/>
      <c r="BU12" s="1661"/>
      <c r="BV12" s="1661"/>
      <c r="BW12" s="1572" t="s">
        <v>938</v>
      </c>
      <c r="BX12" s="1573"/>
      <c r="BY12" s="1573"/>
      <c r="BZ12" s="1573"/>
      <c r="CA12" s="1573"/>
      <c r="CB12" s="1573"/>
      <c r="CC12" s="1573"/>
      <c r="CD12" s="1574"/>
      <c r="CE12" s="1509" t="str">
        <f>MID(SUVAHAMUJ!Q82,1,1)</f>
        <v xml:space="preserve"> </v>
      </c>
      <c r="CF12" s="1509"/>
      <c r="CG12" s="1509"/>
      <c r="CH12" s="1509"/>
      <c r="CI12" s="1509"/>
      <c r="CJ12" s="1509" t="str">
        <f>MID(SUVAHAMUJ!Q82,2,1)</f>
        <v xml:space="preserve"> </v>
      </c>
      <c r="CK12" s="1509"/>
      <c r="CL12" s="1509"/>
      <c r="CM12" s="1509"/>
      <c r="CN12" s="1509"/>
      <c r="CO12" s="1509"/>
      <c r="CP12" s="1509" t="str">
        <f>MID(SUVAHAMUJ!Q82,3,1)</f>
        <v xml:space="preserve"> </v>
      </c>
      <c r="CQ12" s="1509"/>
      <c r="CR12" s="1509"/>
      <c r="CS12" s="1509"/>
      <c r="CT12" s="1509"/>
      <c r="CU12" s="1509" t="str">
        <f>MID(SUVAHAMUJ!Q82,4,1)</f>
        <v xml:space="preserve"> </v>
      </c>
      <c r="CV12" s="1509"/>
      <c r="CW12" s="1509"/>
      <c r="CX12" s="1509"/>
      <c r="CY12" s="1509"/>
      <c r="CZ12" s="1509"/>
      <c r="DA12" s="1509" t="str">
        <f>MID(SUVAHAMUJ!Q82,5,1)</f>
        <v xml:space="preserve"> </v>
      </c>
      <c r="DB12" s="1509"/>
      <c r="DC12" s="1509"/>
      <c r="DD12" s="1509"/>
      <c r="DE12" s="1509"/>
      <c r="DF12" s="1509" t="str">
        <f>MID(SUVAHAMUJ!Q82,6,1)</f>
        <v xml:space="preserve"> </v>
      </c>
      <c r="DG12" s="1509"/>
      <c r="DH12" s="1509"/>
      <c r="DI12" s="1509"/>
      <c r="DJ12" s="1509"/>
      <c r="DK12" s="1509"/>
      <c r="DL12" s="1509" t="str">
        <f>MID(SUVAHAMUJ!Q82,7,1)</f>
        <v xml:space="preserve"> </v>
      </c>
      <c r="DM12" s="1509"/>
      <c r="DN12" s="1509"/>
      <c r="DO12" s="1509"/>
      <c r="DP12" s="1509"/>
      <c r="DQ12" s="1509"/>
      <c r="DR12" s="1509" t="str">
        <f>MID(SUVAHAMUJ!Q82,8,1)</f>
        <v xml:space="preserve"> </v>
      </c>
      <c r="DS12" s="1509"/>
      <c r="DT12" s="1509"/>
      <c r="DU12" s="1509"/>
      <c r="DV12" s="1509"/>
      <c r="DW12" s="1558" t="str">
        <f>MID(SUVAHAMUJ!Q82,9,1)</f>
        <v xml:space="preserve"> </v>
      </c>
      <c r="DX12" s="1558"/>
      <c r="DY12" s="1558"/>
      <c r="DZ12" s="1558"/>
      <c r="EA12" s="1558"/>
      <c r="EB12" s="1558"/>
      <c r="EC12" s="1558" t="str">
        <f>MID(SUVAHAMUJ!Q82,10,1)</f>
        <v xml:space="preserve"> </v>
      </c>
      <c r="ED12" s="1558"/>
      <c r="EE12" s="1558"/>
      <c r="EF12" s="1558"/>
      <c r="EG12" s="1558"/>
      <c r="EH12" s="1509" t="str">
        <f>MID(SUVAHAMUJ!Q82,11,1)</f>
        <v>0</v>
      </c>
      <c r="EI12" s="1509"/>
      <c r="EJ12" s="1509"/>
      <c r="EK12" s="1509"/>
      <c r="EL12" s="1509"/>
      <c r="EM12" s="1525"/>
      <c r="EN12" s="711"/>
      <c r="EO12" s="708"/>
      <c r="EP12" s="1509" t="str">
        <f>MID(SUVAHAMUJ!R82,1,1)</f>
        <v xml:space="preserve"> </v>
      </c>
      <c r="EQ12" s="1509"/>
      <c r="ER12" s="1509"/>
      <c r="ES12" s="1509"/>
      <c r="ET12" s="1509"/>
      <c r="EU12" s="1509"/>
      <c r="EV12" s="1509" t="str">
        <f>MID(SUVAHAMUJ!R82,2,1)</f>
        <v xml:space="preserve"> </v>
      </c>
      <c r="EW12" s="1509"/>
      <c r="EX12" s="1509"/>
      <c r="EY12" s="1509"/>
      <c r="EZ12" s="1509"/>
      <c r="FA12" s="1509" t="str">
        <f>MID(SUVAHAMUJ!R82,3,1)</f>
        <v xml:space="preserve"> </v>
      </c>
      <c r="FB12" s="1509"/>
      <c r="FC12" s="1509"/>
      <c r="FD12" s="1509"/>
      <c r="FE12" s="1509"/>
      <c r="FF12" s="1509"/>
      <c r="FG12" s="1509" t="str">
        <f>MID(SUVAHAMUJ!R82,4,1)</f>
        <v xml:space="preserve"> </v>
      </c>
      <c r="FH12" s="1509"/>
      <c r="FI12" s="1509"/>
      <c r="FJ12" s="1509"/>
      <c r="FK12" s="1509"/>
      <c r="FL12" s="1516" t="str">
        <f>MID(SUVAHAMUJ!R82,5,1)</f>
        <v xml:space="preserve"> </v>
      </c>
      <c r="FM12" s="1516"/>
      <c r="FN12" s="1516"/>
      <c r="FO12" s="1516"/>
      <c r="FP12" s="1516"/>
      <c r="FQ12" s="1516"/>
      <c r="FR12" s="1516" t="str">
        <f>MID(SUVAHAMUJ!R82,6,1)</f>
        <v xml:space="preserve"> </v>
      </c>
      <c r="FS12" s="1516"/>
      <c r="FT12" s="1516"/>
      <c r="FU12" s="1516"/>
      <c r="FV12" s="1516"/>
      <c r="FW12" s="1556" t="str">
        <f>MID(SUVAHAMUJ!R82,7,1)</f>
        <v xml:space="preserve"> </v>
      </c>
      <c r="FX12" s="1556"/>
      <c r="FY12" s="1556"/>
      <c r="FZ12" s="1556"/>
      <c r="GA12" s="1556"/>
      <c r="GB12" s="1556"/>
      <c r="GC12" s="1556" t="str">
        <f>MID(SUVAHAMUJ!R82,8,1)</f>
        <v xml:space="preserve"> </v>
      </c>
      <c r="GD12" s="1556"/>
      <c r="GE12" s="1556"/>
      <c r="GF12" s="1556"/>
      <c r="GG12" s="1556"/>
      <c r="GH12" s="1556" t="str">
        <f>MID(SUVAHAMUJ!R82,9,1)</f>
        <v xml:space="preserve"> </v>
      </c>
      <c r="GI12" s="1556"/>
      <c r="GJ12" s="1556"/>
      <c r="GK12" s="1556"/>
      <c r="GL12" s="1556"/>
      <c r="GM12" s="1556"/>
      <c r="GN12" s="1556" t="str">
        <f>MID(SUVAHAMUJ!R82,10,1)</f>
        <v xml:space="preserve"> </v>
      </c>
      <c r="GO12" s="1556"/>
      <c r="GP12" s="1556"/>
      <c r="GQ12" s="1556"/>
      <c r="GR12" s="1556"/>
      <c r="GS12" s="1556" t="str">
        <f>MID(SUVAHAMUJ!R82,11,1)</f>
        <v>0</v>
      </c>
      <c r="GT12" s="1556"/>
      <c r="GU12" s="1556"/>
      <c r="GV12" s="1556"/>
      <c r="GW12" s="1557"/>
    </row>
    <row r="13" spans="2:205" ht="24" customHeight="1">
      <c r="B13" s="1720" t="s">
        <v>3082</v>
      </c>
      <c r="C13" s="1721"/>
      <c r="D13" s="1721"/>
      <c r="E13" s="1721"/>
      <c r="F13" s="1721"/>
      <c r="G13" s="1721"/>
      <c r="H13" s="1721"/>
      <c r="I13" s="1721"/>
      <c r="J13" s="1721"/>
      <c r="K13" s="1722"/>
      <c r="L13" s="1660" t="s">
        <v>3599</v>
      </c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B13" s="1661"/>
      <c r="BC13" s="1661"/>
      <c r="BD13" s="1661"/>
      <c r="BE13" s="1661"/>
      <c r="BF13" s="1661"/>
      <c r="BG13" s="1661"/>
      <c r="BH13" s="1661"/>
      <c r="BI13" s="1661"/>
      <c r="BJ13" s="1661"/>
      <c r="BK13" s="1661"/>
      <c r="BL13" s="1661"/>
      <c r="BM13" s="1661"/>
      <c r="BN13" s="1661"/>
      <c r="BO13" s="1661"/>
      <c r="BP13" s="1661"/>
      <c r="BQ13" s="1661"/>
      <c r="BR13" s="1661"/>
      <c r="BS13" s="1661"/>
      <c r="BT13" s="1661"/>
      <c r="BU13" s="1661"/>
      <c r="BV13" s="1661"/>
      <c r="BW13" s="1572" t="s">
        <v>939</v>
      </c>
      <c r="BX13" s="1573"/>
      <c r="BY13" s="1573"/>
      <c r="BZ13" s="1573"/>
      <c r="CA13" s="1573"/>
      <c r="CB13" s="1573"/>
      <c r="CC13" s="1573"/>
      <c r="CD13" s="1574"/>
      <c r="CE13" s="1509" t="str">
        <f>MID(SUVAHAMUJ!Q83,1,1)</f>
        <v xml:space="preserve"> </v>
      </c>
      <c r="CF13" s="1509"/>
      <c r="CG13" s="1509"/>
      <c r="CH13" s="1509"/>
      <c r="CI13" s="1509"/>
      <c r="CJ13" s="1509" t="str">
        <f>MID(SUVAHAMUJ!Q83,2,1)</f>
        <v xml:space="preserve"> </v>
      </c>
      <c r="CK13" s="1509"/>
      <c r="CL13" s="1509"/>
      <c r="CM13" s="1509"/>
      <c r="CN13" s="1509"/>
      <c r="CO13" s="1509"/>
      <c r="CP13" s="1509" t="str">
        <f>MID(SUVAHAMUJ!Q83,3,1)</f>
        <v xml:space="preserve"> </v>
      </c>
      <c r="CQ13" s="1509"/>
      <c r="CR13" s="1509"/>
      <c r="CS13" s="1509"/>
      <c r="CT13" s="1509"/>
      <c r="CU13" s="1509" t="str">
        <f>MID(SUVAHAMUJ!Q83,4,1)</f>
        <v xml:space="preserve"> </v>
      </c>
      <c r="CV13" s="1509"/>
      <c r="CW13" s="1509"/>
      <c r="CX13" s="1509"/>
      <c r="CY13" s="1509"/>
      <c r="CZ13" s="1509"/>
      <c r="DA13" s="1509" t="str">
        <f>MID(SUVAHAMUJ!Q83,5,1)</f>
        <v xml:space="preserve"> </v>
      </c>
      <c r="DB13" s="1509"/>
      <c r="DC13" s="1509"/>
      <c r="DD13" s="1509"/>
      <c r="DE13" s="1509"/>
      <c r="DF13" s="1509" t="str">
        <f>MID(SUVAHAMUJ!Q83,6,1)</f>
        <v xml:space="preserve"> </v>
      </c>
      <c r="DG13" s="1509"/>
      <c r="DH13" s="1509"/>
      <c r="DI13" s="1509"/>
      <c r="DJ13" s="1509"/>
      <c r="DK13" s="1509"/>
      <c r="DL13" s="1509" t="str">
        <f>MID(SUVAHAMUJ!Q83,7,1)</f>
        <v xml:space="preserve"> </v>
      </c>
      <c r="DM13" s="1509"/>
      <c r="DN13" s="1509"/>
      <c r="DO13" s="1509"/>
      <c r="DP13" s="1509"/>
      <c r="DQ13" s="1509"/>
      <c r="DR13" s="1509" t="str">
        <f>MID(SUVAHAMUJ!Q83,8,1)</f>
        <v xml:space="preserve"> </v>
      </c>
      <c r="DS13" s="1509"/>
      <c r="DT13" s="1509"/>
      <c r="DU13" s="1509"/>
      <c r="DV13" s="1509"/>
      <c r="DW13" s="1558" t="str">
        <f>MID(SUVAHAMUJ!Q83,9,1)</f>
        <v xml:space="preserve"> </v>
      </c>
      <c r="DX13" s="1558"/>
      <c r="DY13" s="1558"/>
      <c r="DZ13" s="1558"/>
      <c r="EA13" s="1558"/>
      <c r="EB13" s="1558"/>
      <c r="EC13" s="1558" t="str">
        <f>MID(SUVAHAMUJ!Q83,10,1)</f>
        <v xml:space="preserve"> </v>
      </c>
      <c r="ED13" s="1558"/>
      <c r="EE13" s="1558"/>
      <c r="EF13" s="1558"/>
      <c r="EG13" s="1558"/>
      <c r="EH13" s="1509" t="str">
        <f>MID(SUVAHAMUJ!Q83,11,1)</f>
        <v>0</v>
      </c>
      <c r="EI13" s="1509"/>
      <c r="EJ13" s="1509"/>
      <c r="EK13" s="1509"/>
      <c r="EL13" s="1509"/>
      <c r="EM13" s="1525"/>
      <c r="EN13" s="711"/>
      <c r="EO13" s="708"/>
      <c r="EP13" s="1509" t="str">
        <f>MID(SUVAHAMUJ!R83,1,1)</f>
        <v xml:space="preserve"> </v>
      </c>
      <c r="EQ13" s="1509"/>
      <c r="ER13" s="1509"/>
      <c r="ES13" s="1509"/>
      <c r="ET13" s="1509"/>
      <c r="EU13" s="1509"/>
      <c r="EV13" s="1509" t="str">
        <f>MID(SUVAHAMUJ!R83,2,1)</f>
        <v xml:space="preserve"> </v>
      </c>
      <c r="EW13" s="1509"/>
      <c r="EX13" s="1509"/>
      <c r="EY13" s="1509"/>
      <c r="EZ13" s="1509"/>
      <c r="FA13" s="1509" t="str">
        <f>MID(SUVAHAMUJ!R83,3,1)</f>
        <v xml:space="preserve"> </v>
      </c>
      <c r="FB13" s="1509"/>
      <c r="FC13" s="1509"/>
      <c r="FD13" s="1509"/>
      <c r="FE13" s="1509"/>
      <c r="FF13" s="1509"/>
      <c r="FG13" s="1509" t="str">
        <f>MID(SUVAHAMUJ!R83,4,1)</f>
        <v xml:space="preserve"> </v>
      </c>
      <c r="FH13" s="1509"/>
      <c r="FI13" s="1509"/>
      <c r="FJ13" s="1509"/>
      <c r="FK13" s="1509"/>
      <c r="FL13" s="1516" t="str">
        <f>MID(SUVAHAMUJ!R83,5,1)</f>
        <v xml:space="preserve"> </v>
      </c>
      <c r="FM13" s="1516"/>
      <c r="FN13" s="1516"/>
      <c r="FO13" s="1516"/>
      <c r="FP13" s="1516"/>
      <c r="FQ13" s="1516"/>
      <c r="FR13" s="1516" t="str">
        <f>MID(SUVAHAMUJ!R83,6,1)</f>
        <v xml:space="preserve"> </v>
      </c>
      <c r="FS13" s="1516"/>
      <c r="FT13" s="1516"/>
      <c r="FU13" s="1516"/>
      <c r="FV13" s="1516"/>
      <c r="FW13" s="1556" t="str">
        <f>MID(SUVAHAMUJ!R83,7,1)</f>
        <v xml:space="preserve"> </v>
      </c>
      <c r="FX13" s="1556"/>
      <c r="FY13" s="1556"/>
      <c r="FZ13" s="1556"/>
      <c r="GA13" s="1556"/>
      <c r="GB13" s="1556"/>
      <c r="GC13" s="1556" t="str">
        <f>MID(SUVAHAMUJ!R83,8,1)</f>
        <v xml:space="preserve"> </v>
      </c>
      <c r="GD13" s="1556"/>
      <c r="GE13" s="1556"/>
      <c r="GF13" s="1556"/>
      <c r="GG13" s="1556"/>
      <c r="GH13" s="1556" t="str">
        <f>MID(SUVAHAMUJ!R83,9,1)</f>
        <v xml:space="preserve"> </v>
      </c>
      <c r="GI13" s="1556"/>
      <c r="GJ13" s="1556"/>
      <c r="GK13" s="1556"/>
      <c r="GL13" s="1556"/>
      <c r="GM13" s="1556"/>
      <c r="GN13" s="1556" t="str">
        <f>MID(SUVAHAMUJ!R83,10,1)</f>
        <v xml:space="preserve"> </v>
      </c>
      <c r="GO13" s="1556"/>
      <c r="GP13" s="1556"/>
      <c r="GQ13" s="1556"/>
      <c r="GR13" s="1556"/>
      <c r="GS13" s="1556" t="str">
        <f>MID(SUVAHAMUJ!R83,11,1)</f>
        <v>0</v>
      </c>
      <c r="GT13" s="1556"/>
      <c r="GU13" s="1556"/>
      <c r="GV13" s="1556"/>
      <c r="GW13" s="1557"/>
    </row>
    <row r="14" spans="2:205" ht="24" customHeight="1">
      <c r="B14" s="1677" t="s">
        <v>2917</v>
      </c>
      <c r="C14" s="1678"/>
      <c r="D14" s="1678"/>
      <c r="E14" s="1678"/>
      <c r="F14" s="1678"/>
      <c r="G14" s="1678"/>
      <c r="H14" s="1678"/>
      <c r="I14" s="1678"/>
      <c r="J14" s="1678"/>
      <c r="K14" s="1679"/>
      <c r="L14" s="1662" t="s">
        <v>3600</v>
      </c>
      <c r="M14" s="1663"/>
      <c r="N14" s="1663"/>
      <c r="O14" s="1663"/>
      <c r="P14" s="1663"/>
      <c r="Q14" s="1663"/>
      <c r="R14" s="1663"/>
      <c r="S14" s="1663"/>
      <c r="T14" s="1663"/>
      <c r="U14" s="1663"/>
      <c r="V14" s="1663"/>
      <c r="W14" s="1663"/>
      <c r="X14" s="1663"/>
      <c r="Y14" s="1663"/>
      <c r="Z14" s="1663"/>
      <c r="AA14" s="1663"/>
      <c r="AB14" s="1663"/>
      <c r="AC14" s="1663"/>
      <c r="AD14" s="1663"/>
      <c r="AE14" s="1663"/>
      <c r="AF14" s="1663"/>
      <c r="AG14" s="1663"/>
      <c r="AH14" s="1663"/>
      <c r="AI14" s="1663"/>
      <c r="AJ14" s="1663"/>
      <c r="AK14" s="1663"/>
      <c r="AL14" s="1663"/>
      <c r="AM14" s="1663"/>
      <c r="AN14" s="1663"/>
      <c r="AO14" s="1663"/>
      <c r="AP14" s="1663"/>
      <c r="AQ14" s="1663"/>
      <c r="AR14" s="1663"/>
      <c r="AS14" s="1663"/>
      <c r="AT14" s="1663"/>
      <c r="AU14" s="1663"/>
      <c r="AV14" s="1663"/>
      <c r="AW14" s="1663"/>
      <c r="AX14" s="1663"/>
      <c r="AY14" s="1663"/>
      <c r="AZ14" s="1663"/>
      <c r="BA14" s="1663"/>
      <c r="BB14" s="1663"/>
      <c r="BC14" s="1663"/>
      <c r="BD14" s="1663"/>
      <c r="BE14" s="1663"/>
      <c r="BF14" s="1663"/>
      <c r="BG14" s="1663"/>
      <c r="BH14" s="1663"/>
      <c r="BI14" s="1663"/>
      <c r="BJ14" s="1663"/>
      <c r="BK14" s="1663"/>
      <c r="BL14" s="1663"/>
      <c r="BM14" s="1663"/>
      <c r="BN14" s="1663"/>
      <c r="BO14" s="1663"/>
      <c r="BP14" s="1663"/>
      <c r="BQ14" s="1663"/>
      <c r="BR14" s="1663"/>
      <c r="BS14" s="1663"/>
      <c r="BT14" s="1663"/>
      <c r="BU14" s="1663"/>
      <c r="BV14" s="1663"/>
      <c r="BW14" s="1580" t="s">
        <v>948</v>
      </c>
      <c r="BX14" s="1581"/>
      <c r="BY14" s="1581"/>
      <c r="BZ14" s="1581"/>
      <c r="CA14" s="1581"/>
      <c r="CB14" s="1581"/>
      <c r="CC14" s="1581"/>
      <c r="CD14" s="1582"/>
      <c r="CE14" s="1509" t="str">
        <f>MID(SUVAHAMUJ!Q84,1,1)</f>
        <v xml:space="preserve"> </v>
      </c>
      <c r="CF14" s="1509"/>
      <c r="CG14" s="1509"/>
      <c r="CH14" s="1509"/>
      <c r="CI14" s="1509"/>
      <c r="CJ14" s="1509" t="str">
        <f>MID(SUVAHAMUJ!Q84,2,1)</f>
        <v xml:space="preserve"> </v>
      </c>
      <c r="CK14" s="1509"/>
      <c r="CL14" s="1509"/>
      <c r="CM14" s="1509"/>
      <c r="CN14" s="1509"/>
      <c r="CO14" s="1509"/>
      <c r="CP14" s="1509" t="str">
        <f>MID(SUVAHAMUJ!Q84,3,1)</f>
        <v xml:space="preserve"> </v>
      </c>
      <c r="CQ14" s="1509"/>
      <c r="CR14" s="1509"/>
      <c r="CS14" s="1509"/>
      <c r="CT14" s="1509"/>
      <c r="CU14" s="1509" t="str">
        <f>MID(SUVAHAMUJ!Q84,4,1)</f>
        <v xml:space="preserve"> </v>
      </c>
      <c r="CV14" s="1509"/>
      <c r="CW14" s="1509"/>
      <c r="CX14" s="1509"/>
      <c r="CY14" s="1509"/>
      <c r="CZ14" s="1509"/>
      <c r="DA14" s="1509" t="str">
        <f>MID(SUVAHAMUJ!Q84,5,1)</f>
        <v xml:space="preserve"> </v>
      </c>
      <c r="DB14" s="1509"/>
      <c r="DC14" s="1509"/>
      <c r="DD14" s="1509"/>
      <c r="DE14" s="1509"/>
      <c r="DF14" s="1509" t="str">
        <f>MID(SUVAHAMUJ!Q84,6,1)</f>
        <v xml:space="preserve"> </v>
      </c>
      <c r="DG14" s="1509"/>
      <c r="DH14" s="1509"/>
      <c r="DI14" s="1509"/>
      <c r="DJ14" s="1509"/>
      <c r="DK14" s="1509"/>
      <c r="DL14" s="1509" t="str">
        <f>MID(SUVAHAMUJ!Q84,7,1)</f>
        <v xml:space="preserve"> </v>
      </c>
      <c r="DM14" s="1509"/>
      <c r="DN14" s="1509"/>
      <c r="DO14" s="1509"/>
      <c r="DP14" s="1509"/>
      <c r="DQ14" s="1509"/>
      <c r="DR14" s="1509" t="str">
        <f>MID(SUVAHAMUJ!Q84,8,1)</f>
        <v xml:space="preserve"> </v>
      </c>
      <c r="DS14" s="1509"/>
      <c r="DT14" s="1509"/>
      <c r="DU14" s="1509"/>
      <c r="DV14" s="1509"/>
      <c r="DW14" s="1558" t="str">
        <f>MID(SUVAHAMUJ!Q84,9,1)</f>
        <v xml:space="preserve"> </v>
      </c>
      <c r="DX14" s="1558"/>
      <c r="DY14" s="1558"/>
      <c r="DZ14" s="1558"/>
      <c r="EA14" s="1558"/>
      <c r="EB14" s="1558"/>
      <c r="EC14" s="1558" t="str">
        <f>MID(SUVAHAMUJ!Q84,10,1)</f>
        <v xml:space="preserve"> </v>
      </c>
      <c r="ED14" s="1558"/>
      <c r="EE14" s="1558"/>
      <c r="EF14" s="1558"/>
      <c r="EG14" s="1558"/>
      <c r="EH14" s="1509" t="str">
        <f>MID(SUVAHAMUJ!Q84,11,1)</f>
        <v>0</v>
      </c>
      <c r="EI14" s="1509"/>
      <c r="EJ14" s="1509"/>
      <c r="EK14" s="1509"/>
      <c r="EL14" s="1509"/>
      <c r="EM14" s="1525"/>
      <c r="EN14" s="711"/>
      <c r="EO14" s="708"/>
      <c r="EP14" s="1509" t="str">
        <f>MID(SUVAHAMUJ!R84,1,1)</f>
        <v xml:space="preserve"> </v>
      </c>
      <c r="EQ14" s="1509"/>
      <c r="ER14" s="1509"/>
      <c r="ES14" s="1509"/>
      <c r="ET14" s="1509"/>
      <c r="EU14" s="1509"/>
      <c r="EV14" s="1509" t="str">
        <f>MID(SUVAHAMUJ!R84,2,1)</f>
        <v xml:space="preserve"> </v>
      </c>
      <c r="EW14" s="1509"/>
      <c r="EX14" s="1509"/>
      <c r="EY14" s="1509"/>
      <c r="EZ14" s="1509"/>
      <c r="FA14" s="1509" t="str">
        <f>MID(SUVAHAMUJ!R84,3,1)</f>
        <v xml:space="preserve"> </v>
      </c>
      <c r="FB14" s="1509"/>
      <c r="FC14" s="1509"/>
      <c r="FD14" s="1509"/>
      <c r="FE14" s="1509"/>
      <c r="FF14" s="1509"/>
      <c r="FG14" s="1509" t="str">
        <f>MID(SUVAHAMUJ!R84,4,1)</f>
        <v xml:space="preserve"> </v>
      </c>
      <c r="FH14" s="1509"/>
      <c r="FI14" s="1509"/>
      <c r="FJ14" s="1509"/>
      <c r="FK14" s="1509"/>
      <c r="FL14" s="1516" t="str">
        <f>MID(SUVAHAMUJ!R84,5,1)</f>
        <v xml:space="preserve"> </v>
      </c>
      <c r="FM14" s="1516"/>
      <c r="FN14" s="1516"/>
      <c r="FO14" s="1516"/>
      <c r="FP14" s="1516"/>
      <c r="FQ14" s="1516"/>
      <c r="FR14" s="1516" t="str">
        <f>MID(SUVAHAMUJ!R84,6,1)</f>
        <v xml:space="preserve"> </v>
      </c>
      <c r="FS14" s="1516"/>
      <c r="FT14" s="1516"/>
      <c r="FU14" s="1516"/>
      <c r="FV14" s="1516"/>
      <c r="FW14" s="1556" t="str">
        <f>MID(SUVAHAMUJ!R84,7,1)</f>
        <v xml:space="preserve"> </v>
      </c>
      <c r="FX14" s="1556"/>
      <c r="FY14" s="1556"/>
      <c r="FZ14" s="1556"/>
      <c r="GA14" s="1556"/>
      <c r="GB14" s="1556"/>
      <c r="GC14" s="1556" t="str">
        <f>MID(SUVAHAMUJ!R84,8,1)</f>
        <v xml:space="preserve"> </v>
      </c>
      <c r="GD14" s="1556"/>
      <c r="GE14" s="1556"/>
      <c r="GF14" s="1556"/>
      <c r="GG14" s="1556"/>
      <c r="GH14" s="1556" t="str">
        <f>MID(SUVAHAMUJ!R84,9,1)</f>
        <v xml:space="preserve"> </v>
      </c>
      <c r="GI14" s="1556"/>
      <c r="GJ14" s="1556"/>
      <c r="GK14" s="1556"/>
      <c r="GL14" s="1556"/>
      <c r="GM14" s="1556"/>
      <c r="GN14" s="1556" t="str">
        <f>MID(SUVAHAMUJ!R84,10,1)</f>
        <v xml:space="preserve"> </v>
      </c>
      <c r="GO14" s="1556"/>
      <c r="GP14" s="1556"/>
      <c r="GQ14" s="1556"/>
      <c r="GR14" s="1556"/>
      <c r="GS14" s="1556" t="str">
        <f>MID(SUVAHAMUJ!R84,11,1)</f>
        <v>0</v>
      </c>
      <c r="GT14" s="1556"/>
      <c r="GU14" s="1556"/>
      <c r="GV14" s="1556"/>
      <c r="GW14" s="1557"/>
    </row>
    <row r="15" spans="2:205" ht="24" customHeight="1">
      <c r="B15" s="1677" t="s">
        <v>2917</v>
      </c>
      <c r="C15" s="1678"/>
      <c r="D15" s="1678"/>
      <c r="E15" s="1678"/>
      <c r="F15" s="1678"/>
      <c r="G15" s="1678"/>
      <c r="H15" s="1678"/>
      <c r="I15" s="1678"/>
      <c r="J15" s="1678"/>
      <c r="K15" s="1679"/>
      <c r="L15" s="1662" t="s">
        <v>3601</v>
      </c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3"/>
      <c r="X15" s="1663"/>
      <c r="Y15" s="1663"/>
      <c r="Z15" s="1663"/>
      <c r="AA15" s="1663"/>
      <c r="AB15" s="1663"/>
      <c r="AC15" s="1663"/>
      <c r="AD15" s="1663"/>
      <c r="AE15" s="1663"/>
      <c r="AF15" s="1663"/>
      <c r="AG15" s="1663"/>
      <c r="AH15" s="1663"/>
      <c r="AI15" s="1663"/>
      <c r="AJ15" s="1663"/>
      <c r="AK15" s="1663"/>
      <c r="AL15" s="1663"/>
      <c r="AM15" s="1663"/>
      <c r="AN15" s="1663"/>
      <c r="AO15" s="1663"/>
      <c r="AP15" s="1663"/>
      <c r="AQ15" s="1663"/>
      <c r="AR15" s="1663"/>
      <c r="AS15" s="1663"/>
      <c r="AT15" s="1663"/>
      <c r="AU15" s="1663"/>
      <c r="AV15" s="1663"/>
      <c r="AW15" s="1663"/>
      <c r="AX15" s="1663"/>
      <c r="AY15" s="1663"/>
      <c r="AZ15" s="1663"/>
      <c r="BA15" s="1663"/>
      <c r="BB15" s="1663"/>
      <c r="BC15" s="1663"/>
      <c r="BD15" s="1663"/>
      <c r="BE15" s="1663"/>
      <c r="BF15" s="1663"/>
      <c r="BG15" s="1663"/>
      <c r="BH15" s="1663"/>
      <c r="BI15" s="1663"/>
      <c r="BJ15" s="1663"/>
      <c r="BK15" s="1663"/>
      <c r="BL15" s="1663"/>
      <c r="BM15" s="1663"/>
      <c r="BN15" s="1663"/>
      <c r="BO15" s="1663"/>
      <c r="BP15" s="1663"/>
      <c r="BQ15" s="1663"/>
      <c r="BR15" s="1663"/>
      <c r="BS15" s="1663"/>
      <c r="BT15" s="1663"/>
      <c r="BU15" s="1663"/>
      <c r="BV15" s="1663"/>
      <c r="BW15" s="1580" t="s">
        <v>947</v>
      </c>
      <c r="BX15" s="1581"/>
      <c r="BY15" s="1581"/>
      <c r="BZ15" s="1581"/>
      <c r="CA15" s="1581"/>
      <c r="CB15" s="1581"/>
      <c r="CC15" s="1581"/>
      <c r="CD15" s="1582"/>
      <c r="CE15" s="1509" t="str">
        <f>MID(SUVAHAMUJ!Q85,1,1)</f>
        <v xml:space="preserve"> </v>
      </c>
      <c r="CF15" s="1509"/>
      <c r="CG15" s="1509"/>
      <c r="CH15" s="1509"/>
      <c r="CI15" s="1509"/>
      <c r="CJ15" s="1509" t="str">
        <f>MID(SUVAHAMUJ!Q85,2,1)</f>
        <v xml:space="preserve"> </v>
      </c>
      <c r="CK15" s="1509"/>
      <c r="CL15" s="1509"/>
      <c r="CM15" s="1509"/>
      <c r="CN15" s="1509"/>
      <c r="CO15" s="1509"/>
      <c r="CP15" s="1509" t="str">
        <f>MID(SUVAHAMUJ!Q85,3,1)</f>
        <v xml:space="preserve"> </v>
      </c>
      <c r="CQ15" s="1509"/>
      <c r="CR15" s="1509"/>
      <c r="CS15" s="1509"/>
      <c r="CT15" s="1509"/>
      <c r="CU15" s="1509" t="str">
        <f>MID(SUVAHAMUJ!Q85,4,1)</f>
        <v xml:space="preserve"> </v>
      </c>
      <c r="CV15" s="1509"/>
      <c r="CW15" s="1509"/>
      <c r="CX15" s="1509"/>
      <c r="CY15" s="1509"/>
      <c r="CZ15" s="1509"/>
      <c r="DA15" s="1509" t="str">
        <f>MID(SUVAHAMUJ!Q85,5,1)</f>
        <v xml:space="preserve"> </v>
      </c>
      <c r="DB15" s="1509"/>
      <c r="DC15" s="1509"/>
      <c r="DD15" s="1509"/>
      <c r="DE15" s="1509"/>
      <c r="DF15" s="1509" t="str">
        <f>MID(SUVAHAMUJ!Q85,6,1)</f>
        <v xml:space="preserve"> </v>
      </c>
      <c r="DG15" s="1509"/>
      <c r="DH15" s="1509"/>
      <c r="DI15" s="1509"/>
      <c r="DJ15" s="1509"/>
      <c r="DK15" s="1509"/>
      <c r="DL15" s="1509" t="str">
        <f>MID(SUVAHAMUJ!Q85,7,1)</f>
        <v xml:space="preserve"> </v>
      </c>
      <c r="DM15" s="1509"/>
      <c r="DN15" s="1509"/>
      <c r="DO15" s="1509"/>
      <c r="DP15" s="1509"/>
      <c r="DQ15" s="1509"/>
      <c r="DR15" s="1509" t="str">
        <f>MID(SUVAHAMUJ!Q85,8,1)</f>
        <v xml:space="preserve"> </v>
      </c>
      <c r="DS15" s="1509"/>
      <c r="DT15" s="1509"/>
      <c r="DU15" s="1509"/>
      <c r="DV15" s="1509"/>
      <c r="DW15" s="1558" t="str">
        <f>MID(SUVAHAMUJ!Q85,9,1)</f>
        <v xml:space="preserve"> </v>
      </c>
      <c r="DX15" s="1558"/>
      <c r="DY15" s="1558"/>
      <c r="DZ15" s="1558"/>
      <c r="EA15" s="1558"/>
      <c r="EB15" s="1558"/>
      <c r="EC15" s="1558" t="str">
        <f>MID(SUVAHAMUJ!Q85,10,1)</f>
        <v xml:space="preserve"> </v>
      </c>
      <c r="ED15" s="1558"/>
      <c r="EE15" s="1558"/>
      <c r="EF15" s="1558"/>
      <c r="EG15" s="1558"/>
      <c r="EH15" s="1509" t="str">
        <f>MID(SUVAHAMUJ!Q85,11,1)</f>
        <v>0</v>
      </c>
      <c r="EI15" s="1509"/>
      <c r="EJ15" s="1509"/>
      <c r="EK15" s="1509"/>
      <c r="EL15" s="1509"/>
      <c r="EM15" s="1525"/>
      <c r="EN15" s="711"/>
      <c r="EO15" s="708"/>
      <c r="EP15" s="1509" t="str">
        <f>MID(SUVAHAMUJ!R85,1,1)</f>
        <v xml:space="preserve"> </v>
      </c>
      <c r="EQ15" s="1509"/>
      <c r="ER15" s="1509"/>
      <c r="ES15" s="1509"/>
      <c r="ET15" s="1509"/>
      <c r="EU15" s="1509"/>
      <c r="EV15" s="1509" t="str">
        <f>MID(SUVAHAMUJ!R85,2,1)</f>
        <v xml:space="preserve"> </v>
      </c>
      <c r="EW15" s="1509"/>
      <c r="EX15" s="1509"/>
      <c r="EY15" s="1509"/>
      <c r="EZ15" s="1509"/>
      <c r="FA15" s="1509" t="str">
        <f>MID(SUVAHAMUJ!R85,3,1)</f>
        <v xml:space="preserve"> </v>
      </c>
      <c r="FB15" s="1509"/>
      <c r="FC15" s="1509"/>
      <c r="FD15" s="1509"/>
      <c r="FE15" s="1509"/>
      <c r="FF15" s="1509"/>
      <c r="FG15" s="1509" t="str">
        <f>MID(SUVAHAMUJ!R85,4,1)</f>
        <v xml:space="preserve"> </v>
      </c>
      <c r="FH15" s="1509"/>
      <c r="FI15" s="1509"/>
      <c r="FJ15" s="1509"/>
      <c r="FK15" s="1509"/>
      <c r="FL15" s="1516" t="str">
        <f>MID(SUVAHAMUJ!R85,5,1)</f>
        <v xml:space="preserve"> </v>
      </c>
      <c r="FM15" s="1516"/>
      <c r="FN15" s="1516"/>
      <c r="FO15" s="1516"/>
      <c r="FP15" s="1516"/>
      <c r="FQ15" s="1516"/>
      <c r="FR15" s="1516" t="str">
        <f>MID(SUVAHAMUJ!R85,6,1)</f>
        <v xml:space="preserve"> </v>
      </c>
      <c r="FS15" s="1516"/>
      <c r="FT15" s="1516"/>
      <c r="FU15" s="1516"/>
      <c r="FV15" s="1516"/>
      <c r="FW15" s="1556" t="str">
        <f>MID(SUVAHAMUJ!R85,7,1)</f>
        <v xml:space="preserve"> </v>
      </c>
      <c r="FX15" s="1556"/>
      <c r="FY15" s="1556"/>
      <c r="FZ15" s="1556"/>
      <c r="GA15" s="1556"/>
      <c r="GB15" s="1556"/>
      <c r="GC15" s="1556" t="str">
        <f>MID(SUVAHAMUJ!R85,8,1)</f>
        <v xml:space="preserve"> </v>
      </c>
      <c r="GD15" s="1556"/>
      <c r="GE15" s="1556"/>
      <c r="GF15" s="1556"/>
      <c r="GG15" s="1556"/>
      <c r="GH15" s="1556" t="str">
        <f>MID(SUVAHAMUJ!R85,9,1)</f>
        <v xml:space="preserve"> </v>
      </c>
      <c r="GI15" s="1556"/>
      <c r="GJ15" s="1556"/>
      <c r="GK15" s="1556"/>
      <c r="GL15" s="1556"/>
      <c r="GM15" s="1556"/>
      <c r="GN15" s="1556" t="str">
        <f>MID(SUVAHAMUJ!R85,10,1)</f>
        <v xml:space="preserve"> </v>
      </c>
      <c r="GO15" s="1556"/>
      <c r="GP15" s="1556"/>
      <c r="GQ15" s="1556"/>
      <c r="GR15" s="1556"/>
      <c r="GS15" s="1556" t="str">
        <f>MID(SUVAHAMUJ!R85,11,1)</f>
        <v>0</v>
      </c>
      <c r="GT15" s="1556"/>
      <c r="GU15" s="1556"/>
      <c r="GV15" s="1556"/>
      <c r="GW15" s="1557"/>
    </row>
    <row r="16" spans="2:205" ht="24.6" customHeight="1">
      <c r="B16" s="1720" t="s">
        <v>3085</v>
      </c>
      <c r="C16" s="1721"/>
      <c r="D16" s="1721"/>
      <c r="E16" s="1721"/>
      <c r="F16" s="1721"/>
      <c r="G16" s="1721"/>
      <c r="H16" s="1721"/>
      <c r="I16" s="1721"/>
      <c r="J16" s="1721"/>
      <c r="K16" s="1722"/>
      <c r="L16" s="1660" t="s">
        <v>3602</v>
      </c>
      <c r="M16" s="1661"/>
      <c r="N16" s="1661"/>
      <c r="O16" s="1661"/>
      <c r="P16" s="1661"/>
      <c r="Q16" s="1661"/>
      <c r="R16" s="1661"/>
      <c r="S16" s="1661"/>
      <c r="T16" s="1661"/>
      <c r="U16" s="1661"/>
      <c r="V16" s="1661"/>
      <c r="W16" s="1661"/>
      <c r="X16" s="1661"/>
      <c r="Y16" s="1661"/>
      <c r="Z16" s="1661"/>
      <c r="AA16" s="1661"/>
      <c r="AB16" s="1661"/>
      <c r="AC16" s="1661"/>
      <c r="AD16" s="1661"/>
      <c r="AE16" s="1661"/>
      <c r="AF16" s="1661"/>
      <c r="AG16" s="1661"/>
      <c r="AH16" s="1661"/>
      <c r="AI16" s="1661"/>
      <c r="AJ16" s="1661"/>
      <c r="AK16" s="1661"/>
      <c r="AL16" s="1661"/>
      <c r="AM16" s="1661"/>
      <c r="AN16" s="1661"/>
      <c r="AO16" s="1661"/>
      <c r="AP16" s="1661"/>
      <c r="AQ16" s="1661"/>
      <c r="AR16" s="1661"/>
      <c r="AS16" s="1661"/>
      <c r="AT16" s="1661"/>
      <c r="AU16" s="1661"/>
      <c r="AV16" s="1661"/>
      <c r="AW16" s="1661"/>
      <c r="AX16" s="1661"/>
      <c r="AY16" s="1661"/>
      <c r="AZ16" s="1661"/>
      <c r="BA16" s="1661"/>
      <c r="BB16" s="1661"/>
      <c r="BC16" s="1661"/>
      <c r="BD16" s="1661"/>
      <c r="BE16" s="1661"/>
      <c r="BF16" s="1661"/>
      <c r="BG16" s="1661"/>
      <c r="BH16" s="1661"/>
      <c r="BI16" s="1661"/>
      <c r="BJ16" s="1661"/>
      <c r="BK16" s="1661"/>
      <c r="BL16" s="1661"/>
      <c r="BM16" s="1661"/>
      <c r="BN16" s="1661"/>
      <c r="BO16" s="1661"/>
      <c r="BP16" s="1661"/>
      <c r="BQ16" s="1661"/>
      <c r="BR16" s="1661"/>
      <c r="BS16" s="1661"/>
      <c r="BT16" s="1661"/>
      <c r="BU16" s="1661"/>
      <c r="BV16" s="1661"/>
      <c r="BW16" s="1572" t="s">
        <v>945</v>
      </c>
      <c r="BX16" s="1573"/>
      <c r="BY16" s="1573"/>
      <c r="BZ16" s="1573"/>
      <c r="CA16" s="1573"/>
      <c r="CB16" s="1573"/>
      <c r="CC16" s="1573"/>
      <c r="CD16" s="1574"/>
      <c r="CE16" s="1509" t="str">
        <f>MID(SUVAHAMUJ!Q86,1,1)</f>
        <v xml:space="preserve"> </v>
      </c>
      <c r="CF16" s="1509"/>
      <c r="CG16" s="1509"/>
      <c r="CH16" s="1509"/>
      <c r="CI16" s="1509"/>
      <c r="CJ16" s="1509" t="str">
        <f>MID(SUVAHAMUJ!Q86,2,1)</f>
        <v xml:space="preserve"> </v>
      </c>
      <c r="CK16" s="1509"/>
      <c r="CL16" s="1509"/>
      <c r="CM16" s="1509"/>
      <c r="CN16" s="1509"/>
      <c r="CO16" s="1509"/>
      <c r="CP16" s="1509" t="str">
        <f>MID(SUVAHAMUJ!Q86,3,1)</f>
        <v xml:space="preserve"> </v>
      </c>
      <c r="CQ16" s="1509"/>
      <c r="CR16" s="1509"/>
      <c r="CS16" s="1509"/>
      <c r="CT16" s="1509"/>
      <c r="CU16" s="1509" t="str">
        <f>MID(SUVAHAMUJ!Q86,4,1)</f>
        <v xml:space="preserve"> </v>
      </c>
      <c r="CV16" s="1509"/>
      <c r="CW16" s="1509"/>
      <c r="CX16" s="1509"/>
      <c r="CY16" s="1509"/>
      <c r="CZ16" s="1509"/>
      <c r="DA16" s="1509" t="str">
        <f>MID(SUVAHAMUJ!Q86,5,1)</f>
        <v xml:space="preserve"> </v>
      </c>
      <c r="DB16" s="1509"/>
      <c r="DC16" s="1509"/>
      <c r="DD16" s="1509"/>
      <c r="DE16" s="1509"/>
      <c r="DF16" s="1509" t="str">
        <f>MID(SUVAHAMUJ!Q86,6,1)</f>
        <v xml:space="preserve"> </v>
      </c>
      <c r="DG16" s="1509"/>
      <c r="DH16" s="1509"/>
      <c r="DI16" s="1509"/>
      <c r="DJ16" s="1509"/>
      <c r="DK16" s="1509"/>
      <c r="DL16" s="1509" t="str">
        <f>MID(SUVAHAMUJ!Q86,7,1)</f>
        <v xml:space="preserve"> </v>
      </c>
      <c r="DM16" s="1509"/>
      <c r="DN16" s="1509"/>
      <c r="DO16" s="1509"/>
      <c r="DP16" s="1509"/>
      <c r="DQ16" s="1509"/>
      <c r="DR16" s="1509" t="str">
        <f>MID(SUVAHAMUJ!Q86,8,1)</f>
        <v xml:space="preserve"> </v>
      </c>
      <c r="DS16" s="1509"/>
      <c r="DT16" s="1509"/>
      <c r="DU16" s="1509"/>
      <c r="DV16" s="1509"/>
      <c r="DW16" s="1558" t="str">
        <f>MID(SUVAHAMUJ!Q86,9,1)</f>
        <v xml:space="preserve"> </v>
      </c>
      <c r="DX16" s="1558"/>
      <c r="DY16" s="1558"/>
      <c r="DZ16" s="1558"/>
      <c r="EA16" s="1558"/>
      <c r="EB16" s="1558"/>
      <c r="EC16" s="1558" t="str">
        <f>MID(SUVAHAMUJ!Q86,10,1)</f>
        <v xml:space="preserve"> </v>
      </c>
      <c r="ED16" s="1558"/>
      <c r="EE16" s="1558"/>
      <c r="EF16" s="1558"/>
      <c r="EG16" s="1558"/>
      <c r="EH16" s="1509" t="str">
        <f>MID(SUVAHAMUJ!Q86,11,1)</f>
        <v>0</v>
      </c>
      <c r="EI16" s="1509"/>
      <c r="EJ16" s="1509"/>
      <c r="EK16" s="1509"/>
      <c r="EL16" s="1509"/>
      <c r="EM16" s="1525"/>
      <c r="EN16" s="711"/>
      <c r="EO16" s="708"/>
      <c r="EP16" s="1509" t="str">
        <f>MID(SUVAHAMUJ!R86,1,1)</f>
        <v xml:space="preserve"> </v>
      </c>
      <c r="EQ16" s="1509"/>
      <c r="ER16" s="1509"/>
      <c r="ES16" s="1509"/>
      <c r="ET16" s="1509"/>
      <c r="EU16" s="1509"/>
      <c r="EV16" s="1509" t="str">
        <f>MID(SUVAHAMUJ!R86,2,1)</f>
        <v xml:space="preserve"> </v>
      </c>
      <c r="EW16" s="1509"/>
      <c r="EX16" s="1509"/>
      <c r="EY16" s="1509"/>
      <c r="EZ16" s="1509"/>
      <c r="FA16" s="1509" t="str">
        <f>MID(SUVAHAMUJ!R86,3,1)</f>
        <v xml:space="preserve"> </v>
      </c>
      <c r="FB16" s="1509"/>
      <c r="FC16" s="1509"/>
      <c r="FD16" s="1509"/>
      <c r="FE16" s="1509"/>
      <c r="FF16" s="1509"/>
      <c r="FG16" s="1509" t="str">
        <f>MID(SUVAHAMUJ!R86,4,1)</f>
        <v xml:space="preserve"> </v>
      </c>
      <c r="FH16" s="1509"/>
      <c r="FI16" s="1509"/>
      <c r="FJ16" s="1509"/>
      <c r="FK16" s="1509"/>
      <c r="FL16" s="1516" t="str">
        <f>MID(SUVAHAMUJ!R86,5,1)</f>
        <v xml:space="preserve"> </v>
      </c>
      <c r="FM16" s="1516"/>
      <c r="FN16" s="1516"/>
      <c r="FO16" s="1516"/>
      <c r="FP16" s="1516"/>
      <c r="FQ16" s="1516"/>
      <c r="FR16" s="1516" t="str">
        <f>MID(SUVAHAMUJ!R86,6,1)</f>
        <v xml:space="preserve"> </v>
      </c>
      <c r="FS16" s="1516"/>
      <c r="FT16" s="1516"/>
      <c r="FU16" s="1516"/>
      <c r="FV16" s="1516"/>
      <c r="FW16" s="1556" t="str">
        <f>MID(SUVAHAMUJ!R86,7,1)</f>
        <v xml:space="preserve"> </v>
      </c>
      <c r="FX16" s="1556"/>
      <c r="FY16" s="1556"/>
      <c r="FZ16" s="1556"/>
      <c r="GA16" s="1556"/>
      <c r="GB16" s="1556"/>
      <c r="GC16" s="1556" t="str">
        <f>MID(SUVAHAMUJ!R86,8,1)</f>
        <v xml:space="preserve"> </v>
      </c>
      <c r="GD16" s="1556"/>
      <c r="GE16" s="1556"/>
      <c r="GF16" s="1556"/>
      <c r="GG16" s="1556"/>
      <c r="GH16" s="1556" t="str">
        <f>MID(SUVAHAMUJ!R86,9,1)</f>
        <v xml:space="preserve"> </v>
      </c>
      <c r="GI16" s="1556"/>
      <c r="GJ16" s="1556"/>
      <c r="GK16" s="1556"/>
      <c r="GL16" s="1556"/>
      <c r="GM16" s="1556"/>
      <c r="GN16" s="1556" t="str">
        <f>MID(SUVAHAMUJ!R86,10,1)</f>
        <v xml:space="preserve"> </v>
      </c>
      <c r="GO16" s="1556"/>
      <c r="GP16" s="1556"/>
      <c r="GQ16" s="1556"/>
      <c r="GR16" s="1556"/>
      <c r="GS16" s="1556" t="str">
        <f>MID(SUVAHAMUJ!R86,11,1)</f>
        <v>0</v>
      </c>
      <c r="GT16" s="1556"/>
      <c r="GU16" s="1556"/>
      <c r="GV16" s="1556"/>
      <c r="GW16" s="1557"/>
    </row>
    <row r="17" spans="1:205" ht="25.5" customHeight="1">
      <c r="B17" s="1677" t="s">
        <v>2997</v>
      </c>
      <c r="C17" s="1678"/>
      <c r="D17" s="1678"/>
      <c r="E17" s="1678"/>
      <c r="F17" s="1678"/>
      <c r="G17" s="1678"/>
      <c r="H17" s="1678"/>
      <c r="I17" s="1678"/>
      <c r="J17" s="1678"/>
      <c r="K17" s="1679"/>
      <c r="L17" s="1662" t="s">
        <v>3603</v>
      </c>
      <c r="M17" s="1663"/>
      <c r="N17" s="1663"/>
      <c r="O17" s="1663"/>
      <c r="P17" s="1663"/>
      <c r="Q17" s="1663"/>
      <c r="R17" s="1663"/>
      <c r="S17" s="1663"/>
      <c r="T17" s="1663"/>
      <c r="U17" s="1663"/>
      <c r="V17" s="1663"/>
      <c r="W17" s="1663"/>
      <c r="X17" s="1663"/>
      <c r="Y17" s="1663"/>
      <c r="Z17" s="1663"/>
      <c r="AA17" s="1663"/>
      <c r="AB17" s="1663"/>
      <c r="AC17" s="1663"/>
      <c r="AD17" s="1663"/>
      <c r="AE17" s="1663"/>
      <c r="AF17" s="1663"/>
      <c r="AG17" s="1663"/>
      <c r="AH17" s="1663"/>
      <c r="AI17" s="1663"/>
      <c r="AJ17" s="1663"/>
      <c r="AK17" s="1663"/>
      <c r="AL17" s="1663"/>
      <c r="AM17" s="1663"/>
      <c r="AN17" s="1663"/>
      <c r="AO17" s="1663"/>
      <c r="AP17" s="1663"/>
      <c r="AQ17" s="1663"/>
      <c r="AR17" s="1663"/>
      <c r="AS17" s="1663"/>
      <c r="AT17" s="1663"/>
      <c r="AU17" s="1663"/>
      <c r="AV17" s="1663"/>
      <c r="AW17" s="1663"/>
      <c r="AX17" s="1663"/>
      <c r="AY17" s="1663"/>
      <c r="AZ17" s="1663"/>
      <c r="BA17" s="1663"/>
      <c r="BB17" s="1663"/>
      <c r="BC17" s="1663"/>
      <c r="BD17" s="1663"/>
      <c r="BE17" s="1663"/>
      <c r="BF17" s="1663"/>
      <c r="BG17" s="1663"/>
      <c r="BH17" s="1663"/>
      <c r="BI17" s="1663"/>
      <c r="BJ17" s="1663"/>
      <c r="BK17" s="1663"/>
      <c r="BL17" s="1663"/>
      <c r="BM17" s="1663"/>
      <c r="BN17" s="1663"/>
      <c r="BO17" s="1663"/>
      <c r="BP17" s="1663"/>
      <c r="BQ17" s="1663"/>
      <c r="BR17" s="1663"/>
      <c r="BS17" s="1663"/>
      <c r="BT17" s="1663"/>
      <c r="BU17" s="1663"/>
      <c r="BV17" s="1663"/>
      <c r="BW17" s="1580" t="s">
        <v>933</v>
      </c>
      <c r="BX17" s="1581"/>
      <c r="BY17" s="1581"/>
      <c r="BZ17" s="1581"/>
      <c r="CA17" s="1581"/>
      <c r="CB17" s="1581"/>
      <c r="CC17" s="1581"/>
      <c r="CD17" s="1582"/>
      <c r="CE17" s="1509" t="str">
        <f>MID(SUVAHAMUJ!Q87,1,1)</f>
        <v xml:space="preserve"> </v>
      </c>
      <c r="CF17" s="1509"/>
      <c r="CG17" s="1509"/>
      <c r="CH17" s="1509"/>
      <c r="CI17" s="1509"/>
      <c r="CJ17" s="1509" t="str">
        <f>MID(SUVAHAMUJ!Q87,2,1)</f>
        <v xml:space="preserve"> </v>
      </c>
      <c r="CK17" s="1509"/>
      <c r="CL17" s="1509"/>
      <c r="CM17" s="1509"/>
      <c r="CN17" s="1509"/>
      <c r="CO17" s="1509"/>
      <c r="CP17" s="1509" t="str">
        <f>MID(SUVAHAMUJ!Q87,3,1)</f>
        <v xml:space="preserve"> </v>
      </c>
      <c r="CQ17" s="1509"/>
      <c r="CR17" s="1509"/>
      <c r="CS17" s="1509"/>
      <c r="CT17" s="1509"/>
      <c r="CU17" s="1509" t="str">
        <f>MID(SUVAHAMUJ!Q87,4,1)</f>
        <v xml:space="preserve"> </v>
      </c>
      <c r="CV17" s="1509"/>
      <c r="CW17" s="1509"/>
      <c r="CX17" s="1509"/>
      <c r="CY17" s="1509"/>
      <c r="CZ17" s="1509"/>
      <c r="DA17" s="1509" t="str">
        <f>MID(SUVAHAMUJ!Q87,5,1)</f>
        <v xml:space="preserve"> </v>
      </c>
      <c r="DB17" s="1509"/>
      <c r="DC17" s="1509"/>
      <c r="DD17" s="1509"/>
      <c r="DE17" s="1509"/>
      <c r="DF17" s="1509" t="str">
        <f>MID(SUVAHAMUJ!Q87,6,1)</f>
        <v xml:space="preserve"> </v>
      </c>
      <c r="DG17" s="1509"/>
      <c r="DH17" s="1509"/>
      <c r="DI17" s="1509"/>
      <c r="DJ17" s="1509"/>
      <c r="DK17" s="1509"/>
      <c r="DL17" s="1509" t="str">
        <f>MID(SUVAHAMUJ!Q87,7,1)</f>
        <v xml:space="preserve"> </v>
      </c>
      <c r="DM17" s="1509"/>
      <c r="DN17" s="1509"/>
      <c r="DO17" s="1509"/>
      <c r="DP17" s="1509"/>
      <c r="DQ17" s="1509"/>
      <c r="DR17" s="1509" t="str">
        <f>MID(SUVAHAMUJ!Q87,8,1)</f>
        <v xml:space="preserve"> </v>
      </c>
      <c r="DS17" s="1509"/>
      <c r="DT17" s="1509"/>
      <c r="DU17" s="1509"/>
      <c r="DV17" s="1509"/>
      <c r="DW17" s="1558" t="str">
        <f>MID(SUVAHAMUJ!Q87,9,1)</f>
        <v xml:space="preserve"> </v>
      </c>
      <c r="DX17" s="1558"/>
      <c r="DY17" s="1558"/>
      <c r="DZ17" s="1558"/>
      <c r="EA17" s="1558"/>
      <c r="EB17" s="1558"/>
      <c r="EC17" s="1558" t="str">
        <f>MID(SUVAHAMUJ!Q87,10,1)</f>
        <v xml:space="preserve"> </v>
      </c>
      <c r="ED17" s="1558"/>
      <c r="EE17" s="1558"/>
      <c r="EF17" s="1558"/>
      <c r="EG17" s="1558"/>
      <c r="EH17" s="1509" t="str">
        <f>MID(SUVAHAMUJ!Q87,11,1)</f>
        <v>0</v>
      </c>
      <c r="EI17" s="1509"/>
      <c r="EJ17" s="1509"/>
      <c r="EK17" s="1509"/>
      <c r="EL17" s="1509"/>
      <c r="EM17" s="1525"/>
      <c r="EN17" s="711"/>
      <c r="EO17" s="708"/>
      <c r="EP17" s="1509" t="str">
        <f>MID(SUVAHAMUJ!R87,1,1)</f>
        <v xml:space="preserve"> </v>
      </c>
      <c r="EQ17" s="1509"/>
      <c r="ER17" s="1509"/>
      <c r="ES17" s="1509"/>
      <c r="ET17" s="1509"/>
      <c r="EU17" s="1509"/>
      <c r="EV17" s="1509" t="str">
        <f>MID(SUVAHAMUJ!R87,2,1)</f>
        <v xml:space="preserve"> </v>
      </c>
      <c r="EW17" s="1509"/>
      <c r="EX17" s="1509"/>
      <c r="EY17" s="1509"/>
      <c r="EZ17" s="1509"/>
      <c r="FA17" s="1509" t="str">
        <f>MID(SUVAHAMUJ!R87,3,1)</f>
        <v xml:space="preserve"> </v>
      </c>
      <c r="FB17" s="1509"/>
      <c r="FC17" s="1509"/>
      <c r="FD17" s="1509"/>
      <c r="FE17" s="1509"/>
      <c r="FF17" s="1509"/>
      <c r="FG17" s="1509" t="str">
        <f>MID(SUVAHAMUJ!R87,4,1)</f>
        <v xml:space="preserve"> </v>
      </c>
      <c r="FH17" s="1509"/>
      <c r="FI17" s="1509"/>
      <c r="FJ17" s="1509"/>
      <c r="FK17" s="1509"/>
      <c r="FL17" s="1516" t="str">
        <f>MID(SUVAHAMUJ!R87,5,1)</f>
        <v xml:space="preserve"> </v>
      </c>
      <c r="FM17" s="1516"/>
      <c r="FN17" s="1516"/>
      <c r="FO17" s="1516"/>
      <c r="FP17" s="1516"/>
      <c r="FQ17" s="1516"/>
      <c r="FR17" s="1516" t="str">
        <f>MID(SUVAHAMUJ!R87,6,1)</f>
        <v xml:space="preserve"> </v>
      </c>
      <c r="FS17" s="1516"/>
      <c r="FT17" s="1516"/>
      <c r="FU17" s="1516"/>
      <c r="FV17" s="1516"/>
      <c r="FW17" s="1556" t="str">
        <f>MID(SUVAHAMUJ!R87,7,1)</f>
        <v xml:space="preserve"> </v>
      </c>
      <c r="FX17" s="1556"/>
      <c r="FY17" s="1556"/>
      <c r="FZ17" s="1556"/>
      <c r="GA17" s="1556"/>
      <c r="GB17" s="1556"/>
      <c r="GC17" s="1556" t="str">
        <f>MID(SUVAHAMUJ!R87,8,1)</f>
        <v xml:space="preserve"> </v>
      </c>
      <c r="GD17" s="1556"/>
      <c r="GE17" s="1556"/>
      <c r="GF17" s="1556"/>
      <c r="GG17" s="1556"/>
      <c r="GH17" s="1556" t="str">
        <f>MID(SUVAHAMUJ!R87,9,1)</f>
        <v xml:space="preserve"> </v>
      </c>
      <c r="GI17" s="1556"/>
      <c r="GJ17" s="1556"/>
      <c r="GK17" s="1556"/>
      <c r="GL17" s="1556"/>
      <c r="GM17" s="1556"/>
      <c r="GN17" s="1556" t="str">
        <f>MID(SUVAHAMUJ!R87,10,1)</f>
        <v xml:space="preserve"> </v>
      </c>
      <c r="GO17" s="1556"/>
      <c r="GP17" s="1556"/>
      <c r="GQ17" s="1556"/>
      <c r="GR17" s="1556"/>
      <c r="GS17" s="1556" t="str">
        <f>MID(SUVAHAMUJ!R87,11,1)</f>
        <v>0</v>
      </c>
      <c r="GT17" s="1556"/>
      <c r="GU17" s="1556"/>
      <c r="GV17" s="1556"/>
      <c r="GW17" s="1557"/>
    </row>
    <row r="18" spans="1:205" ht="24" customHeight="1">
      <c r="B18" s="1720" t="s">
        <v>3099</v>
      </c>
      <c r="C18" s="1721"/>
      <c r="D18" s="1721"/>
      <c r="E18" s="1721"/>
      <c r="F18" s="1721"/>
      <c r="G18" s="1721"/>
      <c r="H18" s="1721"/>
      <c r="I18" s="1721"/>
      <c r="J18" s="1721"/>
      <c r="K18" s="1722"/>
      <c r="L18" s="1660" t="s">
        <v>3604</v>
      </c>
      <c r="M18" s="1661"/>
      <c r="N18" s="1661"/>
      <c r="O18" s="1661"/>
      <c r="P18" s="1661"/>
      <c r="Q18" s="1661"/>
      <c r="R18" s="1661"/>
      <c r="S18" s="1661"/>
      <c r="T18" s="1661"/>
      <c r="U18" s="1661"/>
      <c r="V18" s="1661"/>
      <c r="W18" s="1661"/>
      <c r="X18" s="1661"/>
      <c r="Y18" s="1661"/>
      <c r="Z18" s="1661"/>
      <c r="AA18" s="1661"/>
      <c r="AB18" s="1661"/>
      <c r="AC18" s="1661"/>
      <c r="AD18" s="1661"/>
      <c r="AE18" s="1661"/>
      <c r="AF18" s="1661"/>
      <c r="AG18" s="1661"/>
      <c r="AH18" s="1661"/>
      <c r="AI18" s="1661"/>
      <c r="AJ18" s="1661"/>
      <c r="AK18" s="1661"/>
      <c r="AL18" s="1661"/>
      <c r="AM18" s="1661"/>
      <c r="AN18" s="1661"/>
      <c r="AO18" s="1661"/>
      <c r="AP18" s="1661"/>
      <c r="AQ18" s="1661"/>
      <c r="AR18" s="1661"/>
      <c r="AS18" s="1661"/>
      <c r="AT18" s="1661"/>
      <c r="AU18" s="1661"/>
      <c r="AV18" s="1661"/>
      <c r="AW18" s="1661"/>
      <c r="AX18" s="1661"/>
      <c r="AY18" s="1661"/>
      <c r="AZ18" s="1661"/>
      <c r="BA18" s="1661"/>
      <c r="BB18" s="1661"/>
      <c r="BC18" s="1661"/>
      <c r="BD18" s="1661"/>
      <c r="BE18" s="1661"/>
      <c r="BF18" s="1661"/>
      <c r="BG18" s="1661"/>
      <c r="BH18" s="1661"/>
      <c r="BI18" s="1661"/>
      <c r="BJ18" s="1661"/>
      <c r="BK18" s="1661"/>
      <c r="BL18" s="1661"/>
      <c r="BM18" s="1661"/>
      <c r="BN18" s="1661"/>
      <c r="BO18" s="1661"/>
      <c r="BP18" s="1661"/>
      <c r="BQ18" s="1661"/>
      <c r="BR18" s="1661"/>
      <c r="BS18" s="1661"/>
      <c r="BT18" s="1661"/>
      <c r="BU18" s="1661"/>
      <c r="BV18" s="1661"/>
      <c r="BW18" s="1572" t="s">
        <v>934</v>
      </c>
      <c r="BX18" s="1573"/>
      <c r="BY18" s="1573"/>
      <c r="BZ18" s="1573"/>
      <c r="CA18" s="1573"/>
      <c r="CB18" s="1573"/>
      <c r="CC18" s="1573"/>
      <c r="CD18" s="1574"/>
      <c r="CE18" s="1509" t="str">
        <f>MID(SUVAHAMUJ!Q88,1,1)</f>
        <v xml:space="preserve"> </v>
      </c>
      <c r="CF18" s="1509"/>
      <c r="CG18" s="1509"/>
      <c r="CH18" s="1509"/>
      <c r="CI18" s="1509"/>
      <c r="CJ18" s="1509" t="str">
        <f>MID(SUVAHAMUJ!Q88,2,1)</f>
        <v xml:space="preserve"> </v>
      </c>
      <c r="CK18" s="1509"/>
      <c r="CL18" s="1509"/>
      <c r="CM18" s="1509"/>
      <c r="CN18" s="1509"/>
      <c r="CO18" s="1509"/>
      <c r="CP18" s="1509" t="str">
        <f>MID(SUVAHAMUJ!Q88,3,1)</f>
        <v xml:space="preserve"> </v>
      </c>
      <c r="CQ18" s="1509"/>
      <c r="CR18" s="1509"/>
      <c r="CS18" s="1509"/>
      <c r="CT18" s="1509"/>
      <c r="CU18" s="1509" t="str">
        <f>MID(SUVAHAMUJ!Q88,4,1)</f>
        <v xml:space="preserve"> </v>
      </c>
      <c r="CV18" s="1509"/>
      <c r="CW18" s="1509"/>
      <c r="CX18" s="1509"/>
      <c r="CY18" s="1509"/>
      <c r="CZ18" s="1509"/>
      <c r="DA18" s="1509" t="str">
        <f>MID(SUVAHAMUJ!Q88,5,1)</f>
        <v xml:space="preserve"> </v>
      </c>
      <c r="DB18" s="1509"/>
      <c r="DC18" s="1509"/>
      <c r="DD18" s="1509"/>
      <c r="DE18" s="1509"/>
      <c r="DF18" s="1509" t="str">
        <f>MID(SUVAHAMUJ!Q88,6,1)</f>
        <v xml:space="preserve"> </v>
      </c>
      <c r="DG18" s="1509"/>
      <c r="DH18" s="1509"/>
      <c r="DI18" s="1509"/>
      <c r="DJ18" s="1509"/>
      <c r="DK18" s="1509"/>
      <c r="DL18" s="1509" t="str">
        <f>MID(SUVAHAMUJ!Q88,7,1)</f>
        <v xml:space="preserve"> </v>
      </c>
      <c r="DM18" s="1509"/>
      <c r="DN18" s="1509"/>
      <c r="DO18" s="1509"/>
      <c r="DP18" s="1509"/>
      <c r="DQ18" s="1509"/>
      <c r="DR18" s="1509" t="str">
        <f>MID(SUVAHAMUJ!Q88,8,1)</f>
        <v xml:space="preserve"> </v>
      </c>
      <c r="DS18" s="1509"/>
      <c r="DT18" s="1509"/>
      <c r="DU18" s="1509"/>
      <c r="DV18" s="1509"/>
      <c r="DW18" s="1558" t="str">
        <f>MID(SUVAHAMUJ!Q88,9,1)</f>
        <v xml:space="preserve"> </v>
      </c>
      <c r="DX18" s="1558"/>
      <c r="DY18" s="1558"/>
      <c r="DZ18" s="1558"/>
      <c r="EA18" s="1558"/>
      <c r="EB18" s="1558"/>
      <c r="EC18" s="1558" t="str">
        <f>MID(SUVAHAMUJ!Q88,10,1)</f>
        <v xml:space="preserve"> </v>
      </c>
      <c r="ED18" s="1558"/>
      <c r="EE18" s="1558"/>
      <c r="EF18" s="1558"/>
      <c r="EG18" s="1558"/>
      <c r="EH18" s="1509" t="str">
        <f>MID(SUVAHAMUJ!Q88,11,1)</f>
        <v>0</v>
      </c>
      <c r="EI18" s="1509"/>
      <c r="EJ18" s="1509"/>
      <c r="EK18" s="1509"/>
      <c r="EL18" s="1509"/>
      <c r="EM18" s="1525"/>
      <c r="EN18" s="711"/>
      <c r="EO18" s="708"/>
      <c r="EP18" s="1509" t="str">
        <f>MID(SUVAHAMUJ!R88,1,1)</f>
        <v xml:space="preserve"> </v>
      </c>
      <c r="EQ18" s="1509"/>
      <c r="ER18" s="1509"/>
      <c r="ES18" s="1509"/>
      <c r="ET18" s="1509"/>
      <c r="EU18" s="1509"/>
      <c r="EV18" s="1509" t="str">
        <f>MID(SUVAHAMUJ!R88,2,1)</f>
        <v xml:space="preserve"> </v>
      </c>
      <c r="EW18" s="1509"/>
      <c r="EX18" s="1509"/>
      <c r="EY18" s="1509"/>
      <c r="EZ18" s="1509"/>
      <c r="FA18" s="1509" t="str">
        <f>MID(SUVAHAMUJ!R88,3,1)</f>
        <v xml:space="preserve"> </v>
      </c>
      <c r="FB18" s="1509"/>
      <c r="FC18" s="1509"/>
      <c r="FD18" s="1509"/>
      <c r="FE18" s="1509"/>
      <c r="FF18" s="1509"/>
      <c r="FG18" s="1509" t="str">
        <f>MID(SUVAHAMUJ!R88,4,1)</f>
        <v xml:space="preserve"> </v>
      </c>
      <c r="FH18" s="1509"/>
      <c r="FI18" s="1509"/>
      <c r="FJ18" s="1509"/>
      <c r="FK18" s="1509"/>
      <c r="FL18" s="1516" t="str">
        <f>MID(SUVAHAMUJ!R88,5,1)</f>
        <v xml:space="preserve"> </v>
      </c>
      <c r="FM18" s="1516"/>
      <c r="FN18" s="1516"/>
      <c r="FO18" s="1516"/>
      <c r="FP18" s="1516"/>
      <c r="FQ18" s="1516"/>
      <c r="FR18" s="1516" t="str">
        <f>MID(SUVAHAMUJ!R88,6,1)</f>
        <v xml:space="preserve"> </v>
      </c>
      <c r="FS18" s="1516"/>
      <c r="FT18" s="1516"/>
      <c r="FU18" s="1516"/>
      <c r="FV18" s="1516"/>
      <c r="FW18" s="1556" t="str">
        <f>MID(SUVAHAMUJ!R88,7,1)</f>
        <v xml:space="preserve"> </v>
      </c>
      <c r="FX18" s="1556"/>
      <c r="FY18" s="1556"/>
      <c r="FZ18" s="1556"/>
      <c r="GA18" s="1556"/>
      <c r="GB18" s="1556"/>
      <c r="GC18" s="1556" t="str">
        <f>MID(SUVAHAMUJ!R88,8,1)</f>
        <v xml:space="preserve"> </v>
      </c>
      <c r="GD18" s="1556"/>
      <c r="GE18" s="1556"/>
      <c r="GF18" s="1556"/>
      <c r="GG18" s="1556"/>
      <c r="GH18" s="1556" t="str">
        <f>MID(SUVAHAMUJ!R88,9,1)</f>
        <v xml:space="preserve"> </v>
      </c>
      <c r="GI18" s="1556"/>
      <c r="GJ18" s="1556"/>
      <c r="GK18" s="1556"/>
      <c r="GL18" s="1556"/>
      <c r="GM18" s="1556"/>
      <c r="GN18" s="1556" t="str">
        <f>MID(SUVAHAMUJ!R88,10,1)</f>
        <v xml:space="preserve"> </v>
      </c>
      <c r="GO18" s="1556"/>
      <c r="GP18" s="1556"/>
      <c r="GQ18" s="1556"/>
      <c r="GR18" s="1556"/>
      <c r="GS18" s="1556" t="str">
        <f>MID(SUVAHAMUJ!R88,11,1)</f>
        <v>0</v>
      </c>
      <c r="GT18" s="1556"/>
      <c r="GU18" s="1556"/>
      <c r="GV18" s="1556"/>
      <c r="GW18" s="1557"/>
    </row>
    <row r="19" spans="1:205" ht="24" customHeight="1">
      <c r="B19" s="1677" t="s">
        <v>2997</v>
      </c>
      <c r="C19" s="1678"/>
      <c r="D19" s="1678"/>
      <c r="E19" s="1678"/>
      <c r="F19" s="1678"/>
      <c r="G19" s="1678"/>
      <c r="H19" s="1678"/>
      <c r="I19" s="1678"/>
      <c r="J19" s="1678"/>
      <c r="K19" s="1679"/>
      <c r="L19" s="1662" t="s">
        <v>3605</v>
      </c>
      <c r="M19" s="1663"/>
      <c r="N19" s="1663"/>
      <c r="O19" s="1663"/>
      <c r="P19" s="1663"/>
      <c r="Q19" s="1663"/>
      <c r="R19" s="1663"/>
      <c r="S19" s="1663"/>
      <c r="T19" s="1663"/>
      <c r="U19" s="1663"/>
      <c r="V19" s="1663"/>
      <c r="W19" s="1663"/>
      <c r="X19" s="1663"/>
      <c r="Y19" s="1663"/>
      <c r="Z19" s="1663"/>
      <c r="AA19" s="1663"/>
      <c r="AB19" s="1663"/>
      <c r="AC19" s="1663"/>
      <c r="AD19" s="1663"/>
      <c r="AE19" s="1663"/>
      <c r="AF19" s="1663"/>
      <c r="AG19" s="1663"/>
      <c r="AH19" s="1663"/>
      <c r="AI19" s="1663"/>
      <c r="AJ19" s="1663"/>
      <c r="AK19" s="1663"/>
      <c r="AL19" s="1663"/>
      <c r="AM19" s="1663"/>
      <c r="AN19" s="1663"/>
      <c r="AO19" s="1663"/>
      <c r="AP19" s="1663"/>
      <c r="AQ19" s="1663"/>
      <c r="AR19" s="1663"/>
      <c r="AS19" s="1663"/>
      <c r="AT19" s="1663"/>
      <c r="AU19" s="1663"/>
      <c r="AV19" s="1663"/>
      <c r="AW19" s="1663"/>
      <c r="AX19" s="1663"/>
      <c r="AY19" s="1663"/>
      <c r="AZ19" s="1663"/>
      <c r="BA19" s="1663"/>
      <c r="BB19" s="1663"/>
      <c r="BC19" s="1663"/>
      <c r="BD19" s="1663"/>
      <c r="BE19" s="1663"/>
      <c r="BF19" s="1663"/>
      <c r="BG19" s="1663"/>
      <c r="BH19" s="1663"/>
      <c r="BI19" s="1663"/>
      <c r="BJ19" s="1663"/>
      <c r="BK19" s="1663"/>
      <c r="BL19" s="1663"/>
      <c r="BM19" s="1663"/>
      <c r="BN19" s="1663"/>
      <c r="BO19" s="1663"/>
      <c r="BP19" s="1663"/>
      <c r="BQ19" s="1663"/>
      <c r="BR19" s="1663"/>
      <c r="BS19" s="1663"/>
      <c r="BT19" s="1663"/>
      <c r="BU19" s="1663"/>
      <c r="BV19" s="1663"/>
      <c r="BW19" s="1580" t="s">
        <v>276</v>
      </c>
      <c r="BX19" s="1581"/>
      <c r="BY19" s="1581"/>
      <c r="BZ19" s="1581"/>
      <c r="CA19" s="1581"/>
      <c r="CB19" s="1581"/>
      <c r="CC19" s="1581"/>
      <c r="CD19" s="1582"/>
      <c r="CE19" s="1509" t="str">
        <f>MID(SUVAHAMUJ!Q89,1,1)</f>
        <v xml:space="preserve"> </v>
      </c>
      <c r="CF19" s="1509"/>
      <c r="CG19" s="1509"/>
      <c r="CH19" s="1509"/>
      <c r="CI19" s="1509"/>
      <c r="CJ19" s="1509" t="str">
        <f>MID(SUVAHAMUJ!Q89,2,1)</f>
        <v xml:space="preserve"> </v>
      </c>
      <c r="CK19" s="1509"/>
      <c r="CL19" s="1509"/>
      <c r="CM19" s="1509"/>
      <c r="CN19" s="1509"/>
      <c r="CO19" s="1509"/>
      <c r="CP19" s="1509" t="str">
        <f>MID(SUVAHAMUJ!Q89,3,1)</f>
        <v xml:space="preserve"> </v>
      </c>
      <c r="CQ19" s="1509"/>
      <c r="CR19" s="1509"/>
      <c r="CS19" s="1509"/>
      <c r="CT19" s="1509"/>
      <c r="CU19" s="1509" t="str">
        <f>MID(SUVAHAMUJ!Q89,4,1)</f>
        <v xml:space="preserve"> </v>
      </c>
      <c r="CV19" s="1509"/>
      <c r="CW19" s="1509"/>
      <c r="CX19" s="1509"/>
      <c r="CY19" s="1509"/>
      <c r="CZ19" s="1509"/>
      <c r="DA19" s="1509" t="str">
        <f>MID(SUVAHAMUJ!Q89,5,1)</f>
        <v xml:space="preserve"> </v>
      </c>
      <c r="DB19" s="1509"/>
      <c r="DC19" s="1509"/>
      <c r="DD19" s="1509"/>
      <c r="DE19" s="1509"/>
      <c r="DF19" s="1509" t="str">
        <f>MID(SUVAHAMUJ!Q89,6,1)</f>
        <v xml:space="preserve"> </v>
      </c>
      <c r="DG19" s="1509"/>
      <c r="DH19" s="1509"/>
      <c r="DI19" s="1509"/>
      <c r="DJ19" s="1509"/>
      <c r="DK19" s="1509"/>
      <c r="DL19" s="1509" t="str">
        <f>MID(SUVAHAMUJ!Q89,7,1)</f>
        <v xml:space="preserve"> </v>
      </c>
      <c r="DM19" s="1509"/>
      <c r="DN19" s="1509"/>
      <c r="DO19" s="1509"/>
      <c r="DP19" s="1509"/>
      <c r="DQ19" s="1509"/>
      <c r="DR19" s="1509" t="str">
        <f>MID(SUVAHAMUJ!Q89,8,1)</f>
        <v xml:space="preserve"> </v>
      </c>
      <c r="DS19" s="1509"/>
      <c r="DT19" s="1509"/>
      <c r="DU19" s="1509"/>
      <c r="DV19" s="1509"/>
      <c r="DW19" s="1558" t="str">
        <f>MID(SUVAHAMUJ!Q89,9,1)</f>
        <v xml:space="preserve"> </v>
      </c>
      <c r="DX19" s="1558"/>
      <c r="DY19" s="1558"/>
      <c r="DZ19" s="1558"/>
      <c r="EA19" s="1558"/>
      <c r="EB19" s="1558"/>
      <c r="EC19" s="1558" t="str">
        <f>MID(SUVAHAMUJ!Q89,10,1)</f>
        <v xml:space="preserve"> </v>
      </c>
      <c r="ED19" s="1558"/>
      <c r="EE19" s="1558"/>
      <c r="EF19" s="1558"/>
      <c r="EG19" s="1558"/>
      <c r="EH19" s="1509" t="str">
        <f>MID(SUVAHAMUJ!Q89,11,1)</f>
        <v>0</v>
      </c>
      <c r="EI19" s="1509"/>
      <c r="EJ19" s="1509"/>
      <c r="EK19" s="1509"/>
      <c r="EL19" s="1509"/>
      <c r="EM19" s="1525"/>
      <c r="EN19" s="711"/>
      <c r="EO19" s="708"/>
      <c r="EP19" s="1509" t="str">
        <f>MID(SUVAHAMUJ!R89,1,1)</f>
        <v xml:space="preserve"> </v>
      </c>
      <c r="EQ19" s="1509"/>
      <c r="ER19" s="1509"/>
      <c r="ES19" s="1509"/>
      <c r="ET19" s="1509"/>
      <c r="EU19" s="1509"/>
      <c r="EV19" s="1509" t="str">
        <f>MID(SUVAHAMUJ!R89,2,1)</f>
        <v xml:space="preserve"> </v>
      </c>
      <c r="EW19" s="1509"/>
      <c r="EX19" s="1509"/>
      <c r="EY19" s="1509"/>
      <c r="EZ19" s="1509"/>
      <c r="FA19" s="1509" t="str">
        <f>MID(SUVAHAMUJ!R89,3,1)</f>
        <v xml:space="preserve"> </v>
      </c>
      <c r="FB19" s="1509"/>
      <c r="FC19" s="1509"/>
      <c r="FD19" s="1509"/>
      <c r="FE19" s="1509"/>
      <c r="FF19" s="1509"/>
      <c r="FG19" s="1509" t="str">
        <f>MID(SUVAHAMUJ!R89,4,1)</f>
        <v xml:space="preserve"> </v>
      </c>
      <c r="FH19" s="1509"/>
      <c r="FI19" s="1509"/>
      <c r="FJ19" s="1509"/>
      <c r="FK19" s="1509"/>
      <c r="FL19" s="1516" t="str">
        <f>MID(SUVAHAMUJ!R89,5,1)</f>
        <v xml:space="preserve"> </v>
      </c>
      <c r="FM19" s="1516"/>
      <c r="FN19" s="1516"/>
      <c r="FO19" s="1516"/>
      <c r="FP19" s="1516"/>
      <c r="FQ19" s="1516"/>
      <c r="FR19" s="1516" t="str">
        <f>MID(SUVAHAMUJ!R89,6,1)</f>
        <v xml:space="preserve"> </v>
      </c>
      <c r="FS19" s="1516"/>
      <c r="FT19" s="1516"/>
      <c r="FU19" s="1516"/>
      <c r="FV19" s="1516"/>
      <c r="FW19" s="1556" t="str">
        <f>MID(SUVAHAMUJ!R89,7,1)</f>
        <v xml:space="preserve"> </v>
      </c>
      <c r="FX19" s="1556"/>
      <c r="FY19" s="1556"/>
      <c r="FZ19" s="1556"/>
      <c r="GA19" s="1556"/>
      <c r="GB19" s="1556"/>
      <c r="GC19" s="1556" t="str">
        <f>MID(SUVAHAMUJ!R89,8,1)</f>
        <v xml:space="preserve"> </v>
      </c>
      <c r="GD19" s="1556"/>
      <c r="GE19" s="1556"/>
      <c r="GF19" s="1556"/>
      <c r="GG19" s="1556"/>
      <c r="GH19" s="1556" t="str">
        <f>MID(SUVAHAMUJ!R89,9,1)</f>
        <v xml:space="preserve"> </v>
      </c>
      <c r="GI19" s="1556"/>
      <c r="GJ19" s="1556"/>
      <c r="GK19" s="1556"/>
      <c r="GL19" s="1556"/>
      <c r="GM19" s="1556"/>
      <c r="GN19" s="1556" t="str">
        <f>MID(SUVAHAMUJ!R89,10,1)</f>
        <v xml:space="preserve"> </v>
      </c>
      <c r="GO19" s="1556"/>
      <c r="GP19" s="1556"/>
      <c r="GQ19" s="1556"/>
      <c r="GR19" s="1556"/>
      <c r="GS19" s="1556" t="str">
        <f>MID(SUVAHAMUJ!R89,11,1)</f>
        <v>0</v>
      </c>
      <c r="GT19" s="1556"/>
      <c r="GU19" s="1556"/>
      <c r="GV19" s="1556"/>
      <c r="GW19" s="1557"/>
    </row>
    <row r="20" spans="1:205" s="691" customFormat="1" ht="24" customHeight="1">
      <c r="B20" s="1725"/>
      <c r="C20" s="1725"/>
      <c r="D20" s="1725"/>
      <c r="E20" s="1725"/>
      <c r="F20" s="1725"/>
      <c r="G20" s="1725"/>
      <c r="H20" s="1725"/>
      <c r="I20" s="1725"/>
      <c r="J20" s="1725"/>
      <c r="K20" s="1725"/>
      <c r="L20" s="1726"/>
      <c r="M20" s="1726"/>
      <c r="N20" s="1726"/>
      <c r="O20" s="1726"/>
      <c r="P20" s="1726"/>
      <c r="Q20" s="1726"/>
      <c r="R20" s="1726"/>
      <c r="S20" s="1726"/>
      <c r="T20" s="1726"/>
      <c r="U20" s="1726"/>
      <c r="V20" s="1726"/>
      <c r="W20" s="1726"/>
      <c r="X20" s="1726"/>
      <c r="Y20" s="1726"/>
      <c r="Z20" s="1726"/>
      <c r="AA20" s="1726"/>
      <c r="AB20" s="1726"/>
      <c r="AC20" s="1726"/>
      <c r="AD20" s="1726"/>
      <c r="AE20" s="1726"/>
      <c r="AF20" s="1726"/>
      <c r="AG20" s="1726"/>
      <c r="AH20" s="1726"/>
      <c r="AI20" s="1726"/>
      <c r="AJ20" s="1726"/>
      <c r="AK20" s="1726"/>
      <c r="AL20" s="1726"/>
      <c r="AM20" s="1726"/>
      <c r="AN20" s="1726"/>
      <c r="AO20" s="1726"/>
      <c r="AP20" s="1726"/>
      <c r="AQ20" s="1726"/>
      <c r="AR20" s="1726"/>
      <c r="AS20" s="1726"/>
      <c r="AT20" s="1726"/>
      <c r="AU20" s="1726"/>
      <c r="AV20" s="1726"/>
      <c r="AW20" s="1726"/>
      <c r="AX20" s="1726"/>
      <c r="AY20" s="1726"/>
      <c r="AZ20" s="1726"/>
      <c r="BA20" s="1726"/>
      <c r="BB20" s="1726"/>
      <c r="BC20" s="1726"/>
      <c r="BD20" s="1726"/>
      <c r="BE20" s="1726"/>
      <c r="BF20" s="1726"/>
      <c r="BG20" s="1726"/>
      <c r="BH20" s="1726"/>
      <c r="BI20" s="1726"/>
      <c r="BJ20" s="1726"/>
      <c r="BK20" s="1726"/>
      <c r="BL20" s="1726"/>
      <c r="BM20" s="1726"/>
      <c r="BN20" s="1726"/>
      <c r="BO20" s="1726"/>
      <c r="BP20" s="1726"/>
      <c r="BQ20" s="1726"/>
      <c r="BR20" s="1726"/>
      <c r="BS20" s="1726"/>
      <c r="BT20" s="1726"/>
      <c r="BU20" s="1726"/>
      <c r="BV20" s="1726"/>
      <c r="BW20" s="1727"/>
      <c r="BX20" s="1727"/>
      <c r="BY20" s="1727"/>
      <c r="BZ20" s="1727"/>
      <c r="CA20" s="1727"/>
      <c r="CB20" s="1727"/>
      <c r="CC20" s="1727"/>
      <c r="CD20" s="1727"/>
      <c r="CE20" s="1724"/>
      <c r="CF20" s="1724"/>
      <c r="CG20" s="1724"/>
      <c r="CH20" s="1724"/>
      <c r="CI20" s="1724"/>
      <c r="CJ20" s="1724"/>
      <c r="CK20" s="1724"/>
      <c r="CL20" s="1724"/>
      <c r="CM20" s="1724"/>
      <c r="CN20" s="1724"/>
      <c r="CO20" s="1724"/>
      <c r="CP20" s="1724"/>
      <c r="CQ20" s="1724"/>
      <c r="CR20" s="1724"/>
      <c r="CS20" s="1724"/>
      <c r="CT20" s="1724"/>
      <c r="CU20" s="1724"/>
      <c r="CV20" s="1724"/>
      <c r="CW20" s="1724"/>
      <c r="CX20" s="1724"/>
      <c r="CY20" s="1724"/>
      <c r="CZ20" s="1724"/>
      <c r="DA20" s="1724"/>
      <c r="DB20" s="1724"/>
      <c r="DC20" s="1724"/>
      <c r="DD20" s="1724"/>
      <c r="DE20" s="1724"/>
      <c r="DF20" s="1724"/>
      <c r="DG20" s="1724"/>
      <c r="DH20" s="1724"/>
      <c r="DI20" s="1724"/>
      <c r="DJ20" s="1724"/>
      <c r="DK20" s="1724"/>
      <c r="DL20" s="1724"/>
      <c r="DM20" s="1724"/>
      <c r="DN20" s="1724"/>
      <c r="DO20" s="1724"/>
      <c r="DP20" s="1724"/>
      <c r="DQ20" s="1724"/>
      <c r="DR20" s="1724"/>
      <c r="DS20" s="1724"/>
      <c r="DT20" s="1724"/>
      <c r="DU20" s="1724"/>
      <c r="DV20" s="1724"/>
      <c r="DW20" s="1734"/>
      <c r="DX20" s="1734"/>
      <c r="DY20" s="1734"/>
      <c r="DZ20" s="1734"/>
      <c r="EA20" s="1734"/>
      <c r="EB20" s="1734"/>
      <c r="EC20" s="1734"/>
      <c r="ED20" s="1734"/>
      <c r="EE20" s="1734"/>
      <c r="EF20" s="1734"/>
      <c r="EG20" s="1734"/>
      <c r="EH20" s="1724"/>
      <c r="EI20" s="1724"/>
      <c r="EJ20" s="1724"/>
      <c r="EK20" s="1724"/>
      <c r="EL20" s="1724"/>
      <c r="EM20" s="1724"/>
      <c r="EN20" s="740"/>
      <c r="EO20" s="740"/>
      <c r="EP20" s="1724"/>
      <c r="EQ20" s="1724"/>
      <c r="ER20" s="1724"/>
      <c r="ES20" s="1724"/>
      <c r="ET20" s="1724"/>
      <c r="EU20" s="1724"/>
      <c r="EV20" s="1724"/>
      <c r="EW20" s="1724"/>
      <c r="EX20" s="1724"/>
      <c r="EY20" s="1724"/>
      <c r="EZ20" s="1724"/>
      <c r="FA20" s="1724"/>
      <c r="FB20" s="1724"/>
      <c r="FC20" s="1724"/>
      <c r="FD20" s="1724"/>
      <c r="FE20" s="1724"/>
      <c r="FF20" s="1724"/>
      <c r="FG20" s="1724"/>
      <c r="FH20" s="1724"/>
      <c r="FI20" s="1724"/>
      <c r="FJ20" s="1724"/>
      <c r="FK20" s="1724"/>
      <c r="FL20" s="1733"/>
      <c r="FM20" s="1733"/>
      <c r="FN20" s="1733"/>
      <c r="FO20" s="1733"/>
      <c r="FP20" s="1733"/>
      <c r="FQ20" s="1733"/>
      <c r="FR20" s="1733"/>
      <c r="FS20" s="1733"/>
      <c r="FT20" s="1733"/>
      <c r="FU20" s="1733"/>
      <c r="FV20" s="1733"/>
      <c r="FW20" s="1729"/>
      <c r="FX20" s="1729"/>
      <c r="FY20" s="1729"/>
      <c r="FZ20" s="1729"/>
      <c r="GA20" s="1729"/>
      <c r="GB20" s="1729"/>
      <c r="GC20" s="1729"/>
      <c r="GD20" s="1729"/>
      <c r="GE20" s="1729"/>
      <c r="GF20" s="1729"/>
      <c r="GG20" s="1729"/>
      <c r="GH20" s="1729"/>
      <c r="GI20" s="1729"/>
      <c r="GJ20" s="1729"/>
      <c r="GK20" s="1729"/>
      <c r="GL20" s="1729"/>
      <c r="GM20" s="1729"/>
      <c r="GN20" s="1729"/>
      <c r="GO20" s="1729"/>
      <c r="GP20" s="1729"/>
      <c r="GQ20" s="1729"/>
      <c r="GR20" s="1729"/>
      <c r="GS20" s="1729"/>
      <c r="GT20" s="1729"/>
      <c r="GU20" s="1729"/>
      <c r="GV20" s="1729"/>
      <c r="GW20" s="1729"/>
    </row>
    <row r="21" spans="1:205" s="691" customFormat="1" ht="24" customHeight="1">
      <c r="B21" s="1730"/>
      <c r="C21" s="1730"/>
      <c r="D21" s="1730"/>
      <c r="E21" s="1730"/>
      <c r="F21" s="1730"/>
      <c r="G21" s="1730"/>
      <c r="H21" s="1730"/>
      <c r="I21" s="1730"/>
      <c r="J21" s="1730"/>
      <c r="K21" s="1730"/>
      <c r="L21" s="1731"/>
      <c r="M21" s="1731"/>
      <c r="N21" s="1731"/>
      <c r="O21" s="1731"/>
      <c r="P21" s="1731"/>
      <c r="Q21" s="1731"/>
      <c r="R21" s="1731"/>
      <c r="S21" s="1731"/>
      <c r="T21" s="1731"/>
      <c r="U21" s="1731"/>
      <c r="V21" s="1731"/>
      <c r="W21" s="1731"/>
      <c r="X21" s="1731"/>
      <c r="Y21" s="1731"/>
      <c r="Z21" s="1731"/>
      <c r="AA21" s="1731"/>
      <c r="AB21" s="1731"/>
      <c r="AC21" s="1731"/>
      <c r="AD21" s="1731"/>
      <c r="AE21" s="1731"/>
      <c r="AF21" s="1731"/>
      <c r="AG21" s="1731"/>
      <c r="AH21" s="1731"/>
      <c r="AI21" s="1731"/>
      <c r="AJ21" s="1731"/>
      <c r="AK21" s="1731"/>
      <c r="AL21" s="1731"/>
      <c r="AM21" s="1731"/>
      <c r="AN21" s="1731"/>
      <c r="AO21" s="1731"/>
      <c r="AP21" s="1731"/>
      <c r="AQ21" s="1731"/>
      <c r="AR21" s="1731"/>
      <c r="AS21" s="1731"/>
      <c r="AT21" s="1731"/>
      <c r="AU21" s="1731"/>
      <c r="AV21" s="1731"/>
      <c r="AW21" s="1731"/>
      <c r="AX21" s="1731"/>
      <c r="AY21" s="1731"/>
      <c r="AZ21" s="1731"/>
      <c r="BA21" s="1731"/>
      <c r="BB21" s="1731"/>
      <c r="BC21" s="1731"/>
      <c r="BD21" s="1731"/>
      <c r="BE21" s="1731"/>
      <c r="BF21" s="1731"/>
      <c r="BG21" s="1731"/>
      <c r="BH21" s="1731"/>
      <c r="BI21" s="1731"/>
      <c r="BJ21" s="1731"/>
      <c r="BK21" s="1731"/>
      <c r="BL21" s="1731"/>
      <c r="BM21" s="1731"/>
      <c r="BN21" s="1731"/>
      <c r="BO21" s="1731"/>
      <c r="BP21" s="1731"/>
      <c r="BQ21" s="1731"/>
      <c r="BR21" s="1731"/>
      <c r="BS21" s="1731"/>
      <c r="BT21" s="1731"/>
      <c r="BU21" s="1731"/>
      <c r="BV21" s="1731"/>
      <c r="BW21" s="1732"/>
      <c r="BX21" s="1732"/>
      <c r="BY21" s="1732"/>
      <c r="BZ21" s="1732"/>
      <c r="CA21" s="1732"/>
      <c r="CB21" s="1732"/>
      <c r="CC21" s="1732"/>
      <c r="CD21" s="1732"/>
      <c r="CE21" s="1604"/>
      <c r="CF21" s="1604"/>
      <c r="CG21" s="1604"/>
      <c r="CH21" s="1604"/>
      <c r="CI21" s="1604"/>
      <c r="CJ21" s="1604"/>
      <c r="CK21" s="1604"/>
      <c r="CL21" s="1604"/>
      <c r="CM21" s="1604"/>
      <c r="CN21" s="1604"/>
      <c r="CO21" s="1604"/>
      <c r="CP21" s="1604"/>
      <c r="CQ21" s="1604"/>
      <c r="CR21" s="1604"/>
      <c r="CS21" s="1604"/>
      <c r="CT21" s="1604"/>
      <c r="CU21" s="1604"/>
      <c r="CV21" s="1604"/>
      <c r="CW21" s="1604"/>
      <c r="CX21" s="1604"/>
      <c r="CY21" s="1604"/>
      <c r="CZ21" s="1604"/>
      <c r="DA21" s="1604"/>
      <c r="DB21" s="1604"/>
      <c r="DC21" s="1604"/>
      <c r="DD21" s="1604"/>
      <c r="DE21" s="1604"/>
      <c r="DF21" s="1604"/>
      <c r="DG21" s="1604"/>
      <c r="DH21" s="1604"/>
      <c r="DI21" s="1604"/>
      <c r="DJ21" s="1604"/>
      <c r="DK21" s="1604"/>
      <c r="DL21" s="1604"/>
      <c r="DM21" s="1604"/>
      <c r="DN21" s="1604"/>
      <c r="DO21" s="1604"/>
      <c r="DP21" s="1604"/>
      <c r="DQ21" s="1604"/>
      <c r="DR21" s="1604"/>
      <c r="DS21" s="1604"/>
      <c r="DT21" s="1604"/>
      <c r="DU21" s="1604"/>
      <c r="DV21" s="1604"/>
      <c r="DW21" s="1728"/>
      <c r="DX21" s="1728"/>
      <c r="DY21" s="1728"/>
      <c r="DZ21" s="1728"/>
      <c r="EA21" s="1728"/>
      <c r="EB21" s="1728"/>
      <c r="EC21" s="1728"/>
      <c r="ED21" s="1728"/>
      <c r="EE21" s="1728"/>
      <c r="EF21" s="1728"/>
      <c r="EG21" s="1728"/>
      <c r="EH21" s="1604"/>
      <c r="EI21" s="1604"/>
      <c r="EJ21" s="1604"/>
      <c r="EK21" s="1604"/>
      <c r="EL21" s="1604"/>
      <c r="EM21" s="1604"/>
      <c r="EN21" s="741"/>
      <c r="EO21" s="741"/>
      <c r="EP21" s="1604"/>
      <c r="EQ21" s="1604"/>
      <c r="ER21" s="1604"/>
      <c r="ES21" s="1604"/>
      <c r="ET21" s="1604"/>
      <c r="EU21" s="1604"/>
      <c r="EV21" s="1604"/>
      <c r="EW21" s="1604"/>
      <c r="EX21" s="1604"/>
      <c r="EY21" s="1604"/>
      <c r="EZ21" s="1604"/>
      <c r="FA21" s="1604"/>
      <c r="FB21" s="1604"/>
      <c r="FC21" s="1604"/>
      <c r="FD21" s="1604"/>
      <c r="FE21" s="1604"/>
      <c r="FF21" s="1604"/>
      <c r="FG21" s="1604"/>
      <c r="FH21" s="1604"/>
      <c r="FI21" s="1604"/>
      <c r="FJ21" s="1604"/>
      <c r="FK21" s="1604"/>
      <c r="FL21" s="1601"/>
      <c r="FM21" s="1601"/>
      <c r="FN21" s="1601"/>
      <c r="FO21" s="1601"/>
      <c r="FP21" s="1601"/>
      <c r="FQ21" s="1601"/>
      <c r="FR21" s="1601"/>
      <c r="FS21" s="1601"/>
      <c r="FT21" s="1601"/>
      <c r="FU21" s="1601"/>
      <c r="FV21" s="1601"/>
      <c r="FW21" s="1735"/>
      <c r="FX21" s="1735"/>
      <c r="FY21" s="1735"/>
      <c r="FZ21" s="1735"/>
      <c r="GA21" s="1735"/>
      <c r="GB21" s="1735"/>
      <c r="GC21" s="1735"/>
      <c r="GD21" s="1735"/>
      <c r="GE21" s="1735"/>
      <c r="GF21" s="1735"/>
      <c r="GG21" s="1735"/>
      <c r="GH21" s="1735"/>
      <c r="GI21" s="1735"/>
      <c r="GJ21" s="1735"/>
      <c r="GK21" s="1735"/>
      <c r="GL21" s="1735"/>
      <c r="GM21" s="1735"/>
      <c r="GN21" s="1735"/>
      <c r="GO21" s="1735"/>
      <c r="GP21" s="1735"/>
      <c r="GQ21" s="1735"/>
      <c r="GR21" s="1735"/>
      <c r="GS21" s="1735"/>
      <c r="GT21" s="1735"/>
      <c r="GU21" s="1735"/>
      <c r="GV21" s="1735"/>
      <c r="GW21" s="1735"/>
    </row>
    <row r="22" spans="1:205" s="691" customFormat="1" ht="24" customHeight="1">
      <c r="B22" s="1730"/>
      <c r="C22" s="1730"/>
      <c r="D22" s="1730"/>
      <c r="E22" s="1730"/>
      <c r="F22" s="1730"/>
      <c r="G22" s="1730"/>
      <c r="H22" s="1730"/>
      <c r="I22" s="1730"/>
      <c r="J22" s="1730"/>
      <c r="K22" s="1730"/>
      <c r="L22" s="1731"/>
      <c r="M22" s="1731"/>
      <c r="N22" s="1731"/>
      <c r="O22" s="1731"/>
      <c r="P22" s="1731"/>
      <c r="Q22" s="1731"/>
      <c r="R22" s="1731"/>
      <c r="S22" s="1731"/>
      <c r="T22" s="1731"/>
      <c r="U22" s="1731"/>
      <c r="V22" s="1731"/>
      <c r="W22" s="1731"/>
      <c r="X22" s="1731"/>
      <c r="Y22" s="1731"/>
      <c r="Z22" s="1731"/>
      <c r="AA22" s="1731"/>
      <c r="AB22" s="1731"/>
      <c r="AC22" s="1731"/>
      <c r="AD22" s="1731"/>
      <c r="AE22" s="1731"/>
      <c r="AF22" s="1731"/>
      <c r="AG22" s="1731"/>
      <c r="AH22" s="1731"/>
      <c r="AI22" s="1731"/>
      <c r="AJ22" s="1731"/>
      <c r="AK22" s="1731"/>
      <c r="AL22" s="1731"/>
      <c r="AM22" s="1731"/>
      <c r="AN22" s="1731"/>
      <c r="AO22" s="1731"/>
      <c r="AP22" s="1731"/>
      <c r="AQ22" s="1731"/>
      <c r="AR22" s="1731"/>
      <c r="AS22" s="1731"/>
      <c r="AT22" s="1731"/>
      <c r="AU22" s="1731"/>
      <c r="AV22" s="1731"/>
      <c r="AW22" s="1731"/>
      <c r="AX22" s="1731"/>
      <c r="AY22" s="1731"/>
      <c r="AZ22" s="1731"/>
      <c r="BA22" s="1731"/>
      <c r="BB22" s="1731"/>
      <c r="BC22" s="1731"/>
      <c r="BD22" s="1731"/>
      <c r="BE22" s="1731"/>
      <c r="BF22" s="1731"/>
      <c r="BG22" s="1731"/>
      <c r="BH22" s="1731"/>
      <c r="BI22" s="1731"/>
      <c r="BJ22" s="1731"/>
      <c r="BK22" s="1731"/>
      <c r="BL22" s="1731"/>
      <c r="BM22" s="1731"/>
      <c r="BN22" s="1731"/>
      <c r="BO22" s="1731"/>
      <c r="BP22" s="1731"/>
      <c r="BQ22" s="1731"/>
      <c r="BR22" s="1731"/>
      <c r="BS22" s="1731"/>
      <c r="BT22" s="1731"/>
      <c r="BU22" s="1731"/>
      <c r="BV22" s="1731"/>
      <c r="BW22" s="1732"/>
      <c r="BX22" s="1732"/>
      <c r="BY22" s="1732"/>
      <c r="BZ22" s="1732"/>
      <c r="CA22" s="1732"/>
      <c r="CB22" s="1732"/>
      <c r="CC22" s="1732"/>
      <c r="CD22" s="1732"/>
      <c r="CE22" s="1604"/>
      <c r="CF22" s="1604"/>
      <c r="CG22" s="1604"/>
      <c r="CH22" s="1604"/>
      <c r="CI22" s="1604"/>
      <c r="CJ22" s="1604"/>
      <c r="CK22" s="1604"/>
      <c r="CL22" s="1604"/>
      <c r="CM22" s="1604"/>
      <c r="CN22" s="1604"/>
      <c r="CO22" s="1604"/>
      <c r="CP22" s="1604"/>
      <c r="CQ22" s="1604"/>
      <c r="CR22" s="1604"/>
      <c r="CS22" s="1604"/>
      <c r="CT22" s="1604"/>
      <c r="CU22" s="1604"/>
      <c r="CV22" s="1604"/>
      <c r="CW22" s="1604"/>
      <c r="CX22" s="1604"/>
      <c r="CY22" s="1604"/>
      <c r="CZ22" s="1604"/>
      <c r="DA22" s="1604"/>
      <c r="DB22" s="1604"/>
      <c r="DC22" s="1604"/>
      <c r="DD22" s="1604"/>
      <c r="DE22" s="1604"/>
      <c r="DF22" s="1604"/>
      <c r="DG22" s="1604"/>
      <c r="DH22" s="1604"/>
      <c r="DI22" s="1604"/>
      <c r="DJ22" s="1604"/>
      <c r="DK22" s="1604"/>
      <c r="DL22" s="1604"/>
      <c r="DM22" s="1604"/>
      <c r="DN22" s="1604"/>
      <c r="DO22" s="1604"/>
      <c r="DP22" s="1604"/>
      <c r="DQ22" s="1604"/>
      <c r="DR22" s="1604"/>
      <c r="DS22" s="1604"/>
      <c r="DT22" s="1604"/>
      <c r="DU22" s="1604"/>
      <c r="DV22" s="1604"/>
      <c r="DW22" s="1728"/>
      <c r="DX22" s="1728"/>
      <c r="DY22" s="1728"/>
      <c r="DZ22" s="1728"/>
      <c r="EA22" s="1728"/>
      <c r="EB22" s="1728"/>
      <c r="EC22" s="1728"/>
      <c r="ED22" s="1728"/>
      <c r="EE22" s="1728"/>
      <c r="EF22" s="1728"/>
      <c r="EG22" s="1728"/>
      <c r="EH22" s="1604"/>
      <c r="EI22" s="1604"/>
      <c r="EJ22" s="1604"/>
      <c r="EK22" s="1604"/>
      <c r="EL22" s="1604"/>
      <c r="EM22" s="1604"/>
      <c r="EN22" s="741"/>
      <c r="EO22" s="741"/>
      <c r="EP22" s="1604"/>
      <c r="EQ22" s="1604"/>
      <c r="ER22" s="1604"/>
      <c r="ES22" s="1604"/>
      <c r="ET22" s="1604"/>
      <c r="EU22" s="1604"/>
      <c r="EV22" s="1604"/>
      <c r="EW22" s="1604"/>
      <c r="EX22" s="1604"/>
      <c r="EY22" s="1604"/>
      <c r="EZ22" s="1604"/>
      <c r="FA22" s="1604"/>
      <c r="FB22" s="1604"/>
      <c r="FC22" s="1604"/>
      <c r="FD22" s="1604"/>
      <c r="FE22" s="1604"/>
      <c r="FF22" s="1604"/>
      <c r="FG22" s="1604"/>
      <c r="FH22" s="1604"/>
      <c r="FI22" s="1604"/>
      <c r="FJ22" s="1604"/>
      <c r="FK22" s="1604"/>
      <c r="FL22" s="1601"/>
      <c r="FM22" s="1601"/>
      <c r="FN22" s="1601"/>
      <c r="FO22" s="1601"/>
      <c r="FP22" s="1601"/>
      <c r="FQ22" s="1601"/>
      <c r="FR22" s="1601"/>
      <c r="FS22" s="1601"/>
      <c r="FT22" s="1601"/>
      <c r="FU22" s="1601"/>
      <c r="FV22" s="1601"/>
      <c r="FW22" s="1735"/>
      <c r="FX22" s="1735"/>
      <c r="FY22" s="1735"/>
      <c r="FZ22" s="1735"/>
      <c r="GA22" s="1735"/>
      <c r="GB22" s="1735"/>
      <c r="GC22" s="1735"/>
      <c r="GD22" s="1735"/>
      <c r="GE22" s="1735"/>
      <c r="GF22" s="1735"/>
      <c r="GG22" s="1735"/>
      <c r="GH22" s="1735"/>
      <c r="GI22" s="1735"/>
      <c r="GJ22" s="1735"/>
      <c r="GK22" s="1735"/>
      <c r="GL22" s="1735"/>
      <c r="GM22" s="1735"/>
      <c r="GN22" s="1735"/>
      <c r="GO22" s="1735"/>
      <c r="GP22" s="1735"/>
      <c r="GQ22" s="1735"/>
      <c r="GR22" s="1735"/>
      <c r="GS22" s="1735"/>
      <c r="GT22" s="1735"/>
      <c r="GU22" s="1735"/>
      <c r="GV22" s="1735"/>
      <c r="GW22" s="1735"/>
    </row>
    <row r="23" spans="1:205" s="691" customFormat="1" ht="24" customHeight="1">
      <c r="B23" s="1730"/>
      <c r="C23" s="1730"/>
      <c r="D23" s="1730"/>
      <c r="E23" s="1730"/>
      <c r="F23" s="1730"/>
      <c r="G23" s="1730"/>
      <c r="H23" s="1730"/>
      <c r="I23" s="1730"/>
      <c r="J23" s="1730"/>
      <c r="K23" s="1730"/>
      <c r="L23" s="1731"/>
      <c r="M23" s="1731"/>
      <c r="N23" s="1731"/>
      <c r="O23" s="1731"/>
      <c r="P23" s="1731"/>
      <c r="Q23" s="1731"/>
      <c r="R23" s="1731"/>
      <c r="S23" s="1731"/>
      <c r="T23" s="1731"/>
      <c r="U23" s="1731"/>
      <c r="V23" s="1731"/>
      <c r="W23" s="1731"/>
      <c r="X23" s="1731"/>
      <c r="Y23" s="1731"/>
      <c r="Z23" s="1731"/>
      <c r="AA23" s="1731"/>
      <c r="AB23" s="1731"/>
      <c r="AC23" s="1731"/>
      <c r="AD23" s="1731"/>
      <c r="AE23" s="1731"/>
      <c r="AF23" s="1731"/>
      <c r="AG23" s="1731"/>
      <c r="AH23" s="1731"/>
      <c r="AI23" s="1731"/>
      <c r="AJ23" s="1731"/>
      <c r="AK23" s="1731"/>
      <c r="AL23" s="1731"/>
      <c r="AM23" s="1731"/>
      <c r="AN23" s="1731"/>
      <c r="AO23" s="1731"/>
      <c r="AP23" s="1731"/>
      <c r="AQ23" s="1731"/>
      <c r="AR23" s="1731"/>
      <c r="AS23" s="1731"/>
      <c r="AT23" s="1731"/>
      <c r="AU23" s="1731"/>
      <c r="AV23" s="1731"/>
      <c r="AW23" s="1731"/>
      <c r="AX23" s="1731"/>
      <c r="AY23" s="1731"/>
      <c r="AZ23" s="1731"/>
      <c r="BA23" s="1731"/>
      <c r="BB23" s="1731"/>
      <c r="BC23" s="1731"/>
      <c r="BD23" s="1731"/>
      <c r="BE23" s="1731"/>
      <c r="BF23" s="1731"/>
      <c r="BG23" s="1731"/>
      <c r="BH23" s="1731"/>
      <c r="BI23" s="1731"/>
      <c r="BJ23" s="1731"/>
      <c r="BK23" s="1731"/>
      <c r="BL23" s="1731"/>
      <c r="BM23" s="1731"/>
      <c r="BN23" s="1731"/>
      <c r="BO23" s="1731"/>
      <c r="BP23" s="1731"/>
      <c r="BQ23" s="1731"/>
      <c r="BR23" s="1731"/>
      <c r="BS23" s="1731"/>
      <c r="BT23" s="1731"/>
      <c r="BU23" s="1731"/>
      <c r="BV23" s="1731"/>
      <c r="BW23" s="1732"/>
      <c r="BX23" s="1732"/>
      <c r="BY23" s="1732"/>
      <c r="BZ23" s="1732"/>
      <c r="CA23" s="1732"/>
      <c r="CB23" s="1732"/>
      <c r="CC23" s="1732"/>
      <c r="CD23" s="1732"/>
      <c r="CE23" s="1604"/>
      <c r="CF23" s="1604"/>
      <c r="CG23" s="1604"/>
      <c r="CH23" s="1604"/>
      <c r="CI23" s="1604"/>
      <c r="CJ23" s="1604"/>
      <c r="CK23" s="1604"/>
      <c r="CL23" s="1604"/>
      <c r="CM23" s="1604"/>
      <c r="CN23" s="1604"/>
      <c r="CO23" s="1604"/>
      <c r="CP23" s="1604"/>
      <c r="CQ23" s="1604"/>
      <c r="CR23" s="1604"/>
      <c r="CS23" s="1604"/>
      <c r="CT23" s="1604"/>
      <c r="CU23" s="1604"/>
      <c r="CV23" s="1604"/>
      <c r="CW23" s="1604"/>
      <c r="CX23" s="1604"/>
      <c r="CY23" s="1604"/>
      <c r="CZ23" s="1604"/>
      <c r="DA23" s="1604"/>
      <c r="DB23" s="1604"/>
      <c r="DC23" s="1604"/>
      <c r="DD23" s="1604"/>
      <c r="DE23" s="1604"/>
      <c r="DF23" s="1604"/>
      <c r="DG23" s="1604"/>
      <c r="DH23" s="1604"/>
      <c r="DI23" s="1604"/>
      <c r="DJ23" s="1604"/>
      <c r="DK23" s="1604"/>
      <c r="DL23" s="1604"/>
      <c r="DM23" s="1604"/>
      <c r="DN23" s="1604"/>
      <c r="DO23" s="1604"/>
      <c r="DP23" s="1604"/>
      <c r="DQ23" s="1604"/>
      <c r="DR23" s="1604"/>
      <c r="DS23" s="1604"/>
      <c r="DT23" s="1604"/>
      <c r="DU23" s="1604"/>
      <c r="DV23" s="1604"/>
      <c r="DW23" s="1728"/>
      <c r="DX23" s="1728"/>
      <c r="DY23" s="1728"/>
      <c r="DZ23" s="1728"/>
      <c r="EA23" s="1728"/>
      <c r="EB23" s="1728"/>
      <c r="EC23" s="1728"/>
      <c r="ED23" s="1728"/>
      <c r="EE23" s="1728"/>
      <c r="EF23" s="1728"/>
      <c r="EG23" s="1728"/>
      <c r="EH23" s="1604"/>
      <c r="EI23" s="1604"/>
      <c r="EJ23" s="1604"/>
      <c r="EK23" s="1604"/>
      <c r="EL23" s="1604"/>
      <c r="EM23" s="1604"/>
      <c r="EN23" s="741"/>
      <c r="EO23" s="741"/>
      <c r="EP23" s="1604"/>
      <c r="EQ23" s="1604"/>
      <c r="ER23" s="1604"/>
      <c r="ES23" s="1604"/>
      <c r="ET23" s="1604"/>
      <c r="EU23" s="1604"/>
      <c r="EV23" s="1604"/>
      <c r="EW23" s="1604"/>
      <c r="EX23" s="1604"/>
      <c r="EY23" s="1604"/>
      <c r="EZ23" s="1604"/>
      <c r="FA23" s="1604"/>
      <c r="FB23" s="1604"/>
      <c r="FC23" s="1604"/>
      <c r="FD23" s="1604"/>
      <c r="FE23" s="1604"/>
      <c r="FF23" s="1604"/>
      <c r="FG23" s="1604"/>
      <c r="FH23" s="1604"/>
      <c r="FI23" s="1604"/>
      <c r="FJ23" s="1604"/>
      <c r="FK23" s="1604"/>
      <c r="FL23" s="1601"/>
      <c r="FM23" s="1601"/>
      <c r="FN23" s="1601"/>
      <c r="FO23" s="1601"/>
      <c r="FP23" s="1601"/>
      <c r="FQ23" s="1601"/>
      <c r="FR23" s="1601"/>
      <c r="FS23" s="1601"/>
      <c r="FT23" s="1601"/>
      <c r="FU23" s="1601"/>
      <c r="FV23" s="1601"/>
      <c r="FW23" s="1735"/>
      <c r="FX23" s="1735"/>
      <c r="FY23" s="1735"/>
      <c r="FZ23" s="1735"/>
      <c r="GA23" s="1735"/>
      <c r="GB23" s="1735"/>
      <c r="GC23" s="1735"/>
      <c r="GD23" s="1735"/>
      <c r="GE23" s="1735"/>
      <c r="GF23" s="1735"/>
      <c r="GG23" s="1735"/>
      <c r="GH23" s="1735"/>
      <c r="GI23" s="1735"/>
      <c r="GJ23" s="1735"/>
      <c r="GK23" s="1735"/>
      <c r="GL23" s="1735"/>
      <c r="GM23" s="1735"/>
      <c r="GN23" s="1735"/>
      <c r="GO23" s="1735"/>
      <c r="GP23" s="1735"/>
      <c r="GQ23" s="1735"/>
      <c r="GR23" s="1735"/>
      <c r="GS23" s="1735"/>
      <c r="GT23" s="1735"/>
      <c r="GU23" s="1735"/>
      <c r="GV23" s="1735"/>
      <c r="GW23" s="1735"/>
    </row>
    <row r="24" spans="1:205" s="691" customFormat="1" ht="25.5" customHeight="1">
      <c r="B24" s="1736"/>
      <c r="C24" s="1736"/>
      <c r="D24" s="1736"/>
      <c r="E24" s="1736"/>
      <c r="F24" s="1736"/>
      <c r="G24" s="1736"/>
      <c r="H24" s="1736"/>
      <c r="I24" s="1736"/>
      <c r="J24" s="1736"/>
      <c r="K24" s="1736"/>
      <c r="L24" s="1737"/>
      <c r="M24" s="1737"/>
      <c r="N24" s="1737"/>
      <c r="O24" s="1737"/>
      <c r="P24" s="1737"/>
      <c r="Q24" s="1737"/>
      <c r="R24" s="1737"/>
      <c r="S24" s="1737"/>
      <c r="T24" s="1737"/>
      <c r="U24" s="1737"/>
      <c r="V24" s="1737"/>
      <c r="W24" s="1737"/>
      <c r="X24" s="1737"/>
      <c r="Y24" s="1737"/>
      <c r="Z24" s="1737"/>
      <c r="AA24" s="1737"/>
      <c r="AB24" s="1737"/>
      <c r="AC24" s="1737"/>
      <c r="AD24" s="1737"/>
      <c r="AE24" s="1737"/>
      <c r="AF24" s="1737"/>
      <c r="AG24" s="1737"/>
      <c r="AH24" s="1737"/>
      <c r="AI24" s="1737"/>
      <c r="AJ24" s="1737"/>
      <c r="AK24" s="1737"/>
      <c r="AL24" s="1737"/>
      <c r="AM24" s="1737"/>
      <c r="AN24" s="1737"/>
      <c r="AO24" s="1737"/>
      <c r="AP24" s="1737"/>
      <c r="AQ24" s="1737"/>
      <c r="AR24" s="1737"/>
      <c r="AS24" s="1737"/>
      <c r="AT24" s="1737"/>
      <c r="AU24" s="1737"/>
      <c r="AV24" s="1737"/>
      <c r="AW24" s="1737"/>
      <c r="AX24" s="1737"/>
      <c r="AY24" s="1737"/>
      <c r="AZ24" s="1737"/>
      <c r="BA24" s="1737"/>
      <c r="BB24" s="1737"/>
      <c r="BC24" s="1737"/>
      <c r="BD24" s="1737"/>
      <c r="BE24" s="1737"/>
      <c r="BF24" s="1737"/>
      <c r="BG24" s="1737"/>
      <c r="BH24" s="1737"/>
      <c r="BI24" s="1737"/>
      <c r="BJ24" s="1737"/>
      <c r="BK24" s="1737"/>
      <c r="BL24" s="1737"/>
      <c r="BM24" s="1737"/>
      <c r="BN24" s="1737"/>
      <c r="BO24" s="1737"/>
      <c r="BP24" s="1737"/>
      <c r="BQ24" s="1737"/>
      <c r="BR24" s="1737"/>
      <c r="BS24" s="1737"/>
      <c r="BT24" s="1737"/>
      <c r="BU24" s="1737"/>
      <c r="BV24" s="1737"/>
      <c r="BW24" s="1738"/>
      <c r="BX24" s="1738"/>
      <c r="BY24" s="1738"/>
      <c r="BZ24" s="1738"/>
      <c r="CA24" s="1738"/>
      <c r="CB24" s="1738"/>
      <c r="CC24" s="1738"/>
      <c r="CD24" s="1738"/>
      <c r="CE24" s="1604"/>
      <c r="CF24" s="1604"/>
      <c r="CG24" s="1604"/>
      <c r="CH24" s="1604"/>
      <c r="CI24" s="1604"/>
      <c r="CJ24" s="1604"/>
      <c r="CK24" s="1604"/>
      <c r="CL24" s="1604"/>
      <c r="CM24" s="1604"/>
      <c r="CN24" s="1604"/>
      <c r="CO24" s="1604"/>
      <c r="CP24" s="1604"/>
      <c r="CQ24" s="1604"/>
      <c r="CR24" s="1604"/>
      <c r="CS24" s="1604"/>
      <c r="CT24" s="1604"/>
      <c r="CU24" s="1604"/>
      <c r="CV24" s="1604"/>
      <c r="CW24" s="1604"/>
      <c r="CX24" s="1604"/>
      <c r="CY24" s="1604"/>
      <c r="CZ24" s="1604"/>
      <c r="DA24" s="1604"/>
      <c r="DB24" s="1604"/>
      <c r="DC24" s="1604"/>
      <c r="DD24" s="1604"/>
      <c r="DE24" s="1604"/>
      <c r="DF24" s="1604"/>
      <c r="DG24" s="1604"/>
      <c r="DH24" s="1604"/>
      <c r="DI24" s="1604"/>
      <c r="DJ24" s="1604"/>
      <c r="DK24" s="1604"/>
      <c r="DL24" s="1604"/>
      <c r="DM24" s="1604"/>
      <c r="DN24" s="1604"/>
      <c r="DO24" s="1604"/>
      <c r="DP24" s="1604"/>
      <c r="DQ24" s="1604"/>
      <c r="DR24" s="1604"/>
      <c r="DS24" s="1604"/>
      <c r="DT24" s="1604"/>
      <c r="DU24" s="1604"/>
      <c r="DV24" s="1604"/>
      <c r="DW24" s="1728"/>
      <c r="DX24" s="1728"/>
      <c r="DY24" s="1728"/>
      <c r="DZ24" s="1728"/>
      <c r="EA24" s="1728"/>
      <c r="EB24" s="1728"/>
      <c r="EC24" s="1728"/>
      <c r="ED24" s="1728"/>
      <c r="EE24" s="1728"/>
      <c r="EF24" s="1728"/>
      <c r="EG24" s="1728"/>
      <c r="EH24" s="1604"/>
      <c r="EI24" s="1604"/>
      <c r="EJ24" s="1604"/>
      <c r="EK24" s="1604"/>
      <c r="EL24" s="1604"/>
      <c r="EM24" s="1604"/>
      <c r="EN24" s="741"/>
      <c r="EO24" s="741"/>
      <c r="EP24" s="1604"/>
      <c r="EQ24" s="1604"/>
      <c r="ER24" s="1604"/>
      <c r="ES24" s="1604"/>
      <c r="ET24" s="1604"/>
      <c r="EU24" s="1604"/>
      <c r="EV24" s="1604"/>
      <c r="EW24" s="1604"/>
      <c r="EX24" s="1604"/>
      <c r="EY24" s="1604"/>
      <c r="EZ24" s="1604"/>
      <c r="FA24" s="1604"/>
      <c r="FB24" s="1604"/>
      <c r="FC24" s="1604"/>
      <c r="FD24" s="1604"/>
      <c r="FE24" s="1604"/>
      <c r="FF24" s="1604"/>
      <c r="FG24" s="1604"/>
      <c r="FH24" s="1604"/>
      <c r="FI24" s="1604"/>
      <c r="FJ24" s="1604"/>
      <c r="FK24" s="1604"/>
      <c r="FL24" s="1601"/>
      <c r="FM24" s="1601"/>
      <c r="FN24" s="1601"/>
      <c r="FO24" s="1601"/>
      <c r="FP24" s="1601"/>
      <c r="FQ24" s="1601"/>
      <c r="FR24" s="1601"/>
      <c r="FS24" s="1601"/>
      <c r="FT24" s="1601"/>
      <c r="FU24" s="1601"/>
      <c r="FV24" s="1601"/>
      <c r="FW24" s="1735"/>
      <c r="FX24" s="1735"/>
      <c r="FY24" s="1735"/>
      <c r="FZ24" s="1735"/>
      <c r="GA24" s="1735"/>
      <c r="GB24" s="1735"/>
      <c r="GC24" s="1735"/>
      <c r="GD24" s="1735"/>
      <c r="GE24" s="1735"/>
      <c r="GF24" s="1735"/>
      <c r="GG24" s="1735"/>
      <c r="GH24" s="1735"/>
      <c r="GI24" s="1735"/>
      <c r="GJ24" s="1735"/>
      <c r="GK24" s="1735"/>
      <c r="GL24" s="1735"/>
      <c r="GM24" s="1735"/>
      <c r="GN24" s="1735"/>
      <c r="GO24" s="1735"/>
      <c r="GP24" s="1735"/>
      <c r="GQ24" s="1735"/>
      <c r="GR24" s="1735"/>
      <c r="GS24" s="1735"/>
      <c r="GT24" s="1735"/>
      <c r="GU24" s="1735"/>
      <c r="GV24" s="1735"/>
      <c r="GW24" s="1735"/>
    </row>
    <row r="25" spans="1:205" s="691" customFormat="1" ht="25.5" customHeight="1">
      <c r="B25" s="1736"/>
      <c r="C25" s="1736"/>
      <c r="D25" s="1736"/>
      <c r="E25" s="1736"/>
      <c r="F25" s="1736"/>
      <c r="G25" s="1736"/>
      <c r="H25" s="1736"/>
      <c r="I25" s="1736"/>
      <c r="J25" s="1736"/>
      <c r="K25" s="1736"/>
      <c r="L25" s="1737"/>
      <c r="M25" s="1737"/>
      <c r="N25" s="1737"/>
      <c r="O25" s="1737"/>
      <c r="P25" s="1737"/>
      <c r="Q25" s="1737"/>
      <c r="R25" s="1737"/>
      <c r="S25" s="1737"/>
      <c r="T25" s="1737"/>
      <c r="U25" s="1737"/>
      <c r="V25" s="1737"/>
      <c r="W25" s="1737"/>
      <c r="X25" s="1737"/>
      <c r="Y25" s="1737"/>
      <c r="Z25" s="1737"/>
      <c r="AA25" s="1737"/>
      <c r="AB25" s="1737"/>
      <c r="AC25" s="1737"/>
      <c r="AD25" s="1737"/>
      <c r="AE25" s="1737"/>
      <c r="AF25" s="1737"/>
      <c r="AG25" s="1737"/>
      <c r="AH25" s="1737"/>
      <c r="AI25" s="1737"/>
      <c r="AJ25" s="1737"/>
      <c r="AK25" s="1737"/>
      <c r="AL25" s="1737"/>
      <c r="AM25" s="1737"/>
      <c r="AN25" s="1737"/>
      <c r="AO25" s="1737"/>
      <c r="AP25" s="1737"/>
      <c r="AQ25" s="1737"/>
      <c r="AR25" s="1737"/>
      <c r="AS25" s="1737"/>
      <c r="AT25" s="1737"/>
      <c r="AU25" s="1737"/>
      <c r="AV25" s="1737"/>
      <c r="AW25" s="1737"/>
      <c r="AX25" s="1737"/>
      <c r="AY25" s="1737"/>
      <c r="AZ25" s="1737"/>
      <c r="BA25" s="1737"/>
      <c r="BB25" s="1737"/>
      <c r="BC25" s="1737"/>
      <c r="BD25" s="1737"/>
      <c r="BE25" s="1737"/>
      <c r="BF25" s="1737"/>
      <c r="BG25" s="1737"/>
      <c r="BH25" s="1737"/>
      <c r="BI25" s="1737"/>
      <c r="BJ25" s="1737"/>
      <c r="BK25" s="1737"/>
      <c r="BL25" s="1737"/>
      <c r="BM25" s="1737"/>
      <c r="BN25" s="1737"/>
      <c r="BO25" s="1737"/>
      <c r="BP25" s="1737"/>
      <c r="BQ25" s="1737"/>
      <c r="BR25" s="1737"/>
      <c r="BS25" s="1737"/>
      <c r="BT25" s="1737"/>
      <c r="BU25" s="1737"/>
      <c r="BV25" s="1737"/>
      <c r="BW25" s="1738"/>
      <c r="BX25" s="1738"/>
      <c r="BY25" s="1738"/>
      <c r="BZ25" s="1738"/>
      <c r="CA25" s="1738"/>
      <c r="CB25" s="1738"/>
      <c r="CC25" s="1738"/>
      <c r="CD25" s="1738"/>
      <c r="CE25" s="1604"/>
      <c r="CF25" s="1604"/>
      <c r="CG25" s="1604"/>
      <c r="CH25" s="1604"/>
      <c r="CI25" s="1604"/>
      <c r="CJ25" s="1604"/>
      <c r="CK25" s="1604"/>
      <c r="CL25" s="1604"/>
      <c r="CM25" s="1604"/>
      <c r="CN25" s="1604"/>
      <c r="CO25" s="1604"/>
      <c r="CP25" s="1604"/>
      <c r="CQ25" s="1604"/>
      <c r="CR25" s="1604"/>
      <c r="CS25" s="1604"/>
      <c r="CT25" s="1604"/>
      <c r="CU25" s="1604"/>
      <c r="CV25" s="1604"/>
      <c r="CW25" s="1604"/>
      <c r="CX25" s="1604"/>
      <c r="CY25" s="1604"/>
      <c r="CZ25" s="1604"/>
      <c r="DA25" s="1604"/>
      <c r="DB25" s="1604"/>
      <c r="DC25" s="1604"/>
      <c r="DD25" s="1604"/>
      <c r="DE25" s="1604"/>
      <c r="DF25" s="1604"/>
      <c r="DG25" s="1604"/>
      <c r="DH25" s="1604"/>
      <c r="DI25" s="1604"/>
      <c r="DJ25" s="1604"/>
      <c r="DK25" s="1604"/>
      <c r="DL25" s="1604"/>
      <c r="DM25" s="1604"/>
      <c r="DN25" s="1604"/>
      <c r="DO25" s="1604"/>
      <c r="DP25" s="1604"/>
      <c r="DQ25" s="1604"/>
      <c r="DR25" s="1604"/>
      <c r="DS25" s="1604"/>
      <c r="DT25" s="1604"/>
      <c r="DU25" s="1604"/>
      <c r="DV25" s="1604"/>
      <c r="DW25" s="1728"/>
      <c r="DX25" s="1728"/>
      <c r="DY25" s="1728"/>
      <c r="DZ25" s="1728"/>
      <c r="EA25" s="1728"/>
      <c r="EB25" s="1728"/>
      <c r="EC25" s="1728"/>
      <c r="ED25" s="1728"/>
      <c r="EE25" s="1728"/>
      <c r="EF25" s="1728"/>
      <c r="EG25" s="1728"/>
      <c r="EH25" s="1604"/>
      <c r="EI25" s="1604"/>
      <c r="EJ25" s="1604"/>
      <c r="EK25" s="1604"/>
      <c r="EL25" s="1604"/>
      <c r="EM25" s="1604"/>
      <c r="EN25" s="741"/>
      <c r="EO25" s="741"/>
      <c r="EP25" s="1604"/>
      <c r="EQ25" s="1604"/>
      <c r="ER25" s="1604"/>
      <c r="ES25" s="1604"/>
      <c r="ET25" s="1604"/>
      <c r="EU25" s="1604"/>
      <c r="EV25" s="1604"/>
      <c r="EW25" s="1604"/>
      <c r="EX25" s="1604"/>
      <c r="EY25" s="1604"/>
      <c r="EZ25" s="1604"/>
      <c r="FA25" s="1604"/>
      <c r="FB25" s="1604"/>
      <c r="FC25" s="1604"/>
      <c r="FD25" s="1604"/>
      <c r="FE25" s="1604"/>
      <c r="FF25" s="1604"/>
      <c r="FG25" s="1604"/>
      <c r="FH25" s="1604"/>
      <c r="FI25" s="1604"/>
      <c r="FJ25" s="1604"/>
      <c r="FK25" s="1604"/>
      <c r="FL25" s="1601"/>
      <c r="FM25" s="1601"/>
      <c r="FN25" s="1601"/>
      <c r="FO25" s="1601"/>
      <c r="FP25" s="1601"/>
      <c r="FQ25" s="1601"/>
      <c r="FR25" s="1601"/>
      <c r="FS25" s="1601"/>
      <c r="FT25" s="1601"/>
      <c r="FU25" s="1601"/>
      <c r="FV25" s="1601"/>
      <c r="FW25" s="1735"/>
      <c r="FX25" s="1735"/>
      <c r="FY25" s="1735"/>
      <c r="FZ25" s="1735"/>
      <c r="GA25" s="1735"/>
      <c r="GB25" s="1735"/>
      <c r="GC25" s="1735"/>
      <c r="GD25" s="1735"/>
      <c r="GE25" s="1735"/>
      <c r="GF25" s="1735"/>
      <c r="GG25" s="1735"/>
      <c r="GH25" s="1735"/>
      <c r="GI25" s="1735"/>
      <c r="GJ25" s="1735"/>
      <c r="GK25" s="1735"/>
      <c r="GL25" s="1735"/>
      <c r="GM25" s="1735"/>
      <c r="GN25" s="1735"/>
      <c r="GO25" s="1735"/>
      <c r="GP25" s="1735"/>
      <c r="GQ25" s="1735"/>
      <c r="GR25" s="1735"/>
      <c r="GS25" s="1735"/>
      <c r="GT25" s="1735"/>
      <c r="GU25" s="1735"/>
      <c r="GV25" s="1735"/>
      <c r="GW25" s="1735"/>
    </row>
    <row r="26" spans="1:205" s="691" customFormat="1" ht="24" customHeight="1">
      <c r="A26" s="722"/>
      <c r="B26" s="1736"/>
      <c r="C26" s="1736"/>
      <c r="D26" s="1736"/>
      <c r="E26" s="1736"/>
      <c r="F26" s="1736"/>
      <c r="G26" s="1736"/>
      <c r="H26" s="1736"/>
      <c r="I26" s="1736"/>
      <c r="J26" s="1736"/>
      <c r="K26" s="1736"/>
      <c r="L26" s="1737"/>
      <c r="M26" s="1737"/>
      <c r="N26" s="1737"/>
      <c r="O26" s="1737"/>
      <c r="P26" s="1737"/>
      <c r="Q26" s="1737"/>
      <c r="R26" s="1737"/>
      <c r="S26" s="1737"/>
      <c r="T26" s="1737"/>
      <c r="U26" s="1737"/>
      <c r="V26" s="1737"/>
      <c r="W26" s="1737"/>
      <c r="X26" s="1737"/>
      <c r="Y26" s="1737"/>
      <c r="Z26" s="1737"/>
      <c r="AA26" s="1737"/>
      <c r="AB26" s="1737"/>
      <c r="AC26" s="1737"/>
      <c r="AD26" s="1737"/>
      <c r="AE26" s="1737"/>
      <c r="AF26" s="1737"/>
      <c r="AG26" s="1737"/>
      <c r="AH26" s="1737"/>
      <c r="AI26" s="1737"/>
      <c r="AJ26" s="1737"/>
      <c r="AK26" s="1737"/>
      <c r="AL26" s="1737"/>
      <c r="AM26" s="1737"/>
      <c r="AN26" s="1737"/>
      <c r="AO26" s="1737"/>
      <c r="AP26" s="1737"/>
      <c r="AQ26" s="1737"/>
      <c r="AR26" s="1737"/>
      <c r="AS26" s="1737"/>
      <c r="AT26" s="1737"/>
      <c r="AU26" s="1737"/>
      <c r="AV26" s="1737"/>
      <c r="AW26" s="1737"/>
      <c r="AX26" s="1737"/>
      <c r="AY26" s="1737"/>
      <c r="AZ26" s="1737"/>
      <c r="BA26" s="1737"/>
      <c r="BB26" s="1737"/>
      <c r="BC26" s="1737"/>
      <c r="BD26" s="1737"/>
      <c r="BE26" s="1737"/>
      <c r="BF26" s="1737"/>
      <c r="BG26" s="1737"/>
      <c r="BH26" s="1737"/>
      <c r="BI26" s="1737"/>
      <c r="BJ26" s="1737"/>
      <c r="BK26" s="1737"/>
      <c r="BL26" s="1737"/>
      <c r="BM26" s="1737"/>
      <c r="BN26" s="1737"/>
      <c r="BO26" s="1737"/>
      <c r="BP26" s="1737"/>
      <c r="BQ26" s="1737"/>
      <c r="BR26" s="1737"/>
      <c r="BS26" s="1737"/>
      <c r="BT26" s="1737"/>
      <c r="BU26" s="1737"/>
      <c r="BV26" s="1737"/>
      <c r="BW26" s="1738"/>
      <c r="BX26" s="1738"/>
      <c r="BY26" s="1738"/>
      <c r="BZ26" s="1738"/>
      <c r="CA26" s="1738"/>
      <c r="CB26" s="1738"/>
      <c r="CC26" s="1738"/>
      <c r="CD26" s="1738"/>
      <c r="CE26" s="1604"/>
      <c r="CF26" s="1604"/>
      <c r="CG26" s="1604"/>
      <c r="CH26" s="1604"/>
      <c r="CI26" s="1604"/>
      <c r="CJ26" s="1604"/>
      <c r="CK26" s="1604"/>
      <c r="CL26" s="1604"/>
      <c r="CM26" s="1604"/>
      <c r="CN26" s="1604"/>
      <c r="CO26" s="1604"/>
      <c r="CP26" s="1604"/>
      <c r="CQ26" s="1604"/>
      <c r="CR26" s="1604"/>
      <c r="CS26" s="1604"/>
      <c r="CT26" s="1604"/>
      <c r="CU26" s="1604"/>
      <c r="CV26" s="1604"/>
      <c r="CW26" s="1604"/>
      <c r="CX26" s="1604"/>
      <c r="CY26" s="1604"/>
      <c r="CZ26" s="1604"/>
      <c r="DA26" s="1604"/>
      <c r="DB26" s="1604"/>
      <c r="DC26" s="1604"/>
      <c r="DD26" s="1604"/>
      <c r="DE26" s="1604"/>
      <c r="DF26" s="1604"/>
      <c r="DG26" s="1604"/>
      <c r="DH26" s="1604"/>
      <c r="DI26" s="1604"/>
      <c r="DJ26" s="1604"/>
      <c r="DK26" s="1604"/>
      <c r="DL26" s="1604"/>
      <c r="DM26" s="1604"/>
      <c r="DN26" s="1604"/>
      <c r="DO26" s="1604"/>
      <c r="DP26" s="1604"/>
      <c r="DQ26" s="1604"/>
      <c r="DR26" s="1604"/>
      <c r="DS26" s="1604"/>
      <c r="DT26" s="1604"/>
      <c r="DU26" s="1604"/>
      <c r="DV26" s="1604"/>
      <c r="DW26" s="1728"/>
      <c r="DX26" s="1728"/>
      <c r="DY26" s="1728"/>
      <c r="DZ26" s="1728"/>
      <c r="EA26" s="1728"/>
      <c r="EB26" s="1728"/>
      <c r="EC26" s="1728"/>
      <c r="ED26" s="1728"/>
      <c r="EE26" s="1728"/>
      <c r="EF26" s="1728"/>
      <c r="EG26" s="1728"/>
      <c r="EH26" s="1604"/>
      <c r="EI26" s="1604"/>
      <c r="EJ26" s="1604"/>
      <c r="EK26" s="1604"/>
      <c r="EL26" s="1604"/>
      <c r="EM26" s="1604"/>
      <c r="EN26" s="741"/>
      <c r="EO26" s="741"/>
      <c r="EP26" s="1604"/>
      <c r="EQ26" s="1604"/>
      <c r="ER26" s="1604"/>
      <c r="ES26" s="1604"/>
      <c r="ET26" s="1604"/>
      <c r="EU26" s="1604"/>
      <c r="EV26" s="1604"/>
      <c r="EW26" s="1604"/>
      <c r="EX26" s="1604"/>
      <c r="EY26" s="1604"/>
      <c r="EZ26" s="1604"/>
      <c r="FA26" s="1604"/>
      <c r="FB26" s="1604"/>
      <c r="FC26" s="1604"/>
      <c r="FD26" s="1604"/>
      <c r="FE26" s="1604"/>
      <c r="FF26" s="1604"/>
      <c r="FG26" s="1604"/>
      <c r="FH26" s="1604"/>
      <c r="FI26" s="1604"/>
      <c r="FJ26" s="1604"/>
      <c r="FK26" s="1604"/>
      <c r="FL26" s="1601"/>
      <c r="FM26" s="1601"/>
      <c r="FN26" s="1601"/>
      <c r="FO26" s="1601"/>
      <c r="FP26" s="1601"/>
      <c r="FQ26" s="1601"/>
      <c r="FR26" s="1601"/>
      <c r="FS26" s="1601"/>
      <c r="FT26" s="1601"/>
      <c r="FU26" s="1601"/>
      <c r="FV26" s="1601"/>
      <c r="FW26" s="1735"/>
      <c r="FX26" s="1735"/>
      <c r="FY26" s="1735"/>
      <c r="FZ26" s="1735"/>
      <c r="GA26" s="1735"/>
      <c r="GB26" s="1735"/>
      <c r="GC26" s="1735"/>
      <c r="GD26" s="1735"/>
      <c r="GE26" s="1735"/>
      <c r="GF26" s="1735"/>
      <c r="GG26" s="1735"/>
      <c r="GH26" s="1735"/>
      <c r="GI26" s="1735"/>
      <c r="GJ26" s="1735"/>
      <c r="GK26" s="1735"/>
      <c r="GL26" s="1735"/>
      <c r="GM26" s="1735"/>
      <c r="GN26" s="1735"/>
      <c r="GO26" s="1735"/>
      <c r="GP26" s="1735"/>
      <c r="GQ26" s="1735"/>
      <c r="GR26" s="1735"/>
      <c r="GS26" s="1735"/>
      <c r="GT26" s="1735"/>
      <c r="GU26" s="1735"/>
      <c r="GV26" s="1735"/>
      <c r="GW26" s="1735"/>
    </row>
    <row r="27" spans="1:205" s="691" customFormat="1" ht="24" customHeight="1">
      <c r="A27" s="722"/>
      <c r="B27" s="1736"/>
      <c r="C27" s="1736"/>
      <c r="D27" s="1736"/>
      <c r="E27" s="1736"/>
      <c r="F27" s="1736"/>
      <c r="G27" s="1736"/>
      <c r="H27" s="1736"/>
      <c r="I27" s="1736"/>
      <c r="J27" s="1736"/>
      <c r="K27" s="1736"/>
      <c r="L27" s="1737"/>
      <c r="M27" s="1737"/>
      <c r="N27" s="1737"/>
      <c r="O27" s="1737"/>
      <c r="P27" s="1737"/>
      <c r="Q27" s="1737"/>
      <c r="R27" s="1737"/>
      <c r="S27" s="1737"/>
      <c r="T27" s="1737"/>
      <c r="U27" s="1737"/>
      <c r="V27" s="1737"/>
      <c r="W27" s="1737"/>
      <c r="X27" s="1737"/>
      <c r="Y27" s="1737"/>
      <c r="Z27" s="1737"/>
      <c r="AA27" s="1737"/>
      <c r="AB27" s="1737"/>
      <c r="AC27" s="1737"/>
      <c r="AD27" s="1737"/>
      <c r="AE27" s="1737"/>
      <c r="AF27" s="1737"/>
      <c r="AG27" s="1737"/>
      <c r="AH27" s="1737"/>
      <c r="AI27" s="1737"/>
      <c r="AJ27" s="1737"/>
      <c r="AK27" s="1737"/>
      <c r="AL27" s="1737"/>
      <c r="AM27" s="1737"/>
      <c r="AN27" s="1737"/>
      <c r="AO27" s="1737"/>
      <c r="AP27" s="1737"/>
      <c r="AQ27" s="1737"/>
      <c r="AR27" s="1737"/>
      <c r="AS27" s="1737"/>
      <c r="AT27" s="1737"/>
      <c r="AU27" s="1737"/>
      <c r="AV27" s="1737"/>
      <c r="AW27" s="1737"/>
      <c r="AX27" s="1737"/>
      <c r="AY27" s="1737"/>
      <c r="AZ27" s="1737"/>
      <c r="BA27" s="1737"/>
      <c r="BB27" s="1737"/>
      <c r="BC27" s="1737"/>
      <c r="BD27" s="1737"/>
      <c r="BE27" s="1737"/>
      <c r="BF27" s="1737"/>
      <c r="BG27" s="1737"/>
      <c r="BH27" s="1737"/>
      <c r="BI27" s="1737"/>
      <c r="BJ27" s="1737"/>
      <c r="BK27" s="1737"/>
      <c r="BL27" s="1737"/>
      <c r="BM27" s="1737"/>
      <c r="BN27" s="1737"/>
      <c r="BO27" s="1737"/>
      <c r="BP27" s="1737"/>
      <c r="BQ27" s="1737"/>
      <c r="BR27" s="1737"/>
      <c r="BS27" s="1737"/>
      <c r="BT27" s="1737"/>
      <c r="BU27" s="1737"/>
      <c r="BV27" s="1737"/>
      <c r="BW27" s="1738"/>
      <c r="BX27" s="1738"/>
      <c r="BY27" s="1738"/>
      <c r="BZ27" s="1738"/>
      <c r="CA27" s="1738"/>
      <c r="CB27" s="1738"/>
      <c r="CC27" s="1738"/>
      <c r="CD27" s="1738"/>
      <c r="CE27" s="1604"/>
      <c r="CF27" s="1604"/>
      <c r="CG27" s="1604"/>
      <c r="CH27" s="1604"/>
      <c r="CI27" s="1604"/>
      <c r="CJ27" s="1604"/>
      <c r="CK27" s="1604"/>
      <c r="CL27" s="1604"/>
      <c r="CM27" s="1604"/>
      <c r="CN27" s="1604"/>
      <c r="CO27" s="1604"/>
      <c r="CP27" s="1604"/>
      <c r="CQ27" s="1604"/>
      <c r="CR27" s="1604"/>
      <c r="CS27" s="1604"/>
      <c r="CT27" s="1604"/>
      <c r="CU27" s="1604"/>
      <c r="CV27" s="1604"/>
      <c r="CW27" s="1604"/>
      <c r="CX27" s="1604"/>
      <c r="CY27" s="1604"/>
      <c r="CZ27" s="1604"/>
      <c r="DA27" s="1604"/>
      <c r="DB27" s="1604"/>
      <c r="DC27" s="1604"/>
      <c r="DD27" s="1604"/>
      <c r="DE27" s="1604"/>
      <c r="DF27" s="1604"/>
      <c r="DG27" s="1604"/>
      <c r="DH27" s="1604"/>
      <c r="DI27" s="1604"/>
      <c r="DJ27" s="1604"/>
      <c r="DK27" s="1604"/>
      <c r="DL27" s="1604"/>
      <c r="DM27" s="1604"/>
      <c r="DN27" s="1604"/>
      <c r="DO27" s="1604"/>
      <c r="DP27" s="1604"/>
      <c r="DQ27" s="1604"/>
      <c r="DR27" s="1604"/>
      <c r="DS27" s="1604"/>
      <c r="DT27" s="1604"/>
      <c r="DU27" s="1604"/>
      <c r="DV27" s="1604"/>
      <c r="DW27" s="1728"/>
      <c r="DX27" s="1728"/>
      <c r="DY27" s="1728"/>
      <c r="DZ27" s="1728"/>
      <c r="EA27" s="1728"/>
      <c r="EB27" s="1728"/>
      <c r="EC27" s="1728"/>
      <c r="ED27" s="1728"/>
      <c r="EE27" s="1728"/>
      <c r="EF27" s="1728"/>
      <c r="EG27" s="1728"/>
      <c r="EH27" s="1604"/>
      <c r="EI27" s="1604"/>
      <c r="EJ27" s="1604"/>
      <c r="EK27" s="1604"/>
      <c r="EL27" s="1604"/>
      <c r="EM27" s="1604"/>
      <c r="EN27" s="741"/>
      <c r="EO27" s="741"/>
      <c r="EP27" s="1604"/>
      <c r="EQ27" s="1604"/>
      <c r="ER27" s="1604"/>
      <c r="ES27" s="1604"/>
      <c r="ET27" s="1604"/>
      <c r="EU27" s="1604"/>
      <c r="EV27" s="1604"/>
      <c r="EW27" s="1604"/>
      <c r="EX27" s="1604"/>
      <c r="EY27" s="1604"/>
      <c r="EZ27" s="1604"/>
      <c r="FA27" s="1604"/>
      <c r="FB27" s="1604"/>
      <c r="FC27" s="1604"/>
      <c r="FD27" s="1604"/>
      <c r="FE27" s="1604"/>
      <c r="FF27" s="1604"/>
      <c r="FG27" s="1604"/>
      <c r="FH27" s="1604"/>
      <c r="FI27" s="1604"/>
      <c r="FJ27" s="1604"/>
      <c r="FK27" s="1604"/>
      <c r="FL27" s="1601"/>
      <c r="FM27" s="1601"/>
      <c r="FN27" s="1601"/>
      <c r="FO27" s="1601"/>
      <c r="FP27" s="1601"/>
      <c r="FQ27" s="1601"/>
      <c r="FR27" s="1601"/>
      <c r="FS27" s="1601"/>
      <c r="FT27" s="1601"/>
      <c r="FU27" s="1601"/>
      <c r="FV27" s="1601"/>
      <c r="FW27" s="1735"/>
      <c r="FX27" s="1735"/>
      <c r="FY27" s="1735"/>
      <c r="FZ27" s="1735"/>
      <c r="GA27" s="1735"/>
      <c r="GB27" s="1735"/>
      <c r="GC27" s="1735"/>
      <c r="GD27" s="1735"/>
      <c r="GE27" s="1735"/>
      <c r="GF27" s="1735"/>
      <c r="GG27" s="1735"/>
      <c r="GH27" s="1735"/>
      <c r="GI27" s="1735"/>
      <c r="GJ27" s="1735"/>
      <c r="GK27" s="1735"/>
      <c r="GL27" s="1735"/>
      <c r="GM27" s="1735"/>
      <c r="GN27" s="1735"/>
      <c r="GO27" s="1735"/>
      <c r="GP27" s="1735"/>
      <c r="GQ27" s="1735"/>
      <c r="GR27" s="1735"/>
      <c r="GS27" s="1735"/>
      <c r="GT27" s="1735"/>
      <c r="GU27" s="1735"/>
      <c r="GV27" s="1735"/>
      <c r="GW27" s="1735"/>
    </row>
    <row r="28" spans="1:205" s="691" customFormat="1" ht="24" customHeight="1">
      <c r="A28" s="722"/>
      <c r="B28" s="1736"/>
      <c r="C28" s="1736"/>
      <c r="D28" s="1736"/>
      <c r="E28" s="1736"/>
      <c r="F28" s="1736"/>
      <c r="G28" s="1736"/>
      <c r="H28" s="1736"/>
      <c r="I28" s="1736"/>
      <c r="J28" s="1736"/>
      <c r="K28" s="1736"/>
      <c r="L28" s="1737"/>
      <c r="M28" s="1737"/>
      <c r="N28" s="1737"/>
      <c r="O28" s="1737"/>
      <c r="P28" s="1737"/>
      <c r="Q28" s="1737"/>
      <c r="R28" s="1737"/>
      <c r="S28" s="1737"/>
      <c r="T28" s="1737"/>
      <c r="U28" s="1737"/>
      <c r="V28" s="1737"/>
      <c r="W28" s="1737"/>
      <c r="X28" s="1737"/>
      <c r="Y28" s="1737"/>
      <c r="Z28" s="1737"/>
      <c r="AA28" s="1737"/>
      <c r="AB28" s="1737"/>
      <c r="AC28" s="1737"/>
      <c r="AD28" s="1737"/>
      <c r="AE28" s="1737"/>
      <c r="AF28" s="1737"/>
      <c r="AG28" s="1737"/>
      <c r="AH28" s="1737"/>
      <c r="AI28" s="1737"/>
      <c r="AJ28" s="1737"/>
      <c r="AK28" s="1737"/>
      <c r="AL28" s="1737"/>
      <c r="AM28" s="1737"/>
      <c r="AN28" s="1737"/>
      <c r="AO28" s="1737"/>
      <c r="AP28" s="1737"/>
      <c r="AQ28" s="1737"/>
      <c r="AR28" s="1737"/>
      <c r="AS28" s="1737"/>
      <c r="AT28" s="1737"/>
      <c r="AU28" s="1737"/>
      <c r="AV28" s="1737"/>
      <c r="AW28" s="1737"/>
      <c r="AX28" s="1737"/>
      <c r="AY28" s="1737"/>
      <c r="AZ28" s="1737"/>
      <c r="BA28" s="1737"/>
      <c r="BB28" s="1737"/>
      <c r="BC28" s="1737"/>
      <c r="BD28" s="1737"/>
      <c r="BE28" s="1737"/>
      <c r="BF28" s="1737"/>
      <c r="BG28" s="1737"/>
      <c r="BH28" s="1737"/>
      <c r="BI28" s="1737"/>
      <c r="BJ28" s="1737"/>
      <c r="BK28" s="1737"/>
      <c r="BL28" s="1737"/>
      <c r="BM28" s="1737"/>
      <c r="BN28" s="1737"/>
      <c r="BO28" s="1737"/>
      <c r="BP28" s="1737"/>
      <c r="BQ28" s="1737"/>
      <c r="BR28" s="1737"/>
      <c r="BS28" s="1737"/>
      <c r="BT28" s="1737"/>
      <c r="BU28" s="1737"/>
      <c r="BV28" s="1737"/>
      <c r="BW28" s="1738"/>
      <c r="BX28" s="1738"/>
      <c r="BY28" s="1738"/>
      <c r="BZ28" s="1738"/>
      <c r="CA28" s="1738"/>
      <c r="CB28" s="1738"/>
      <c r="CC28" s="1738"/>
      <c r="CD28" s="1738"/>
      <c r="CE28" s="1604"/>
      <c r="CF28" s="1604"/>
      <c r="CG28" s="1604"/>
      <c r="CH28" s="1604"/>
      <c r="CI28" s="1604"/>
      <c r="CJ28" s="1604"/>
      <c r="CK28" s="1604"/>
      <c r="CL28" s="1604"/>
      <c r="CM28" s="1604"/>
      <c r="CN28" s="1604"/>
      <c r="CO28" s="1604"/>
      <c r="CP28" s="1604"/>
      <c r="CQ28" s="1604"/>
      <c r="CR28" s="1604"/>
      <c r="CS28" s="1604"/>
      <c r="CT28" s="1604"/>
      <c r="CU28" s="1604"/>
      <c r="CV28" s="1604"/>
      <c r="CW28" s="1604"/>
      <c r="CX28" s="1604"/>
      <c r="CY28" s="1604"/>
      <c r="CZ28" s="1604"/>
      <c r="DA28" s="1604"/>
      <c r="DB28" s="1604"/>
      <c r="DC28" s="1604"/>
      <c r="DD28" s="1604"/>
      <c r="DE28" s="1604"/>
      <c r="DF28" s="1604"/>
      <c r="DG28" s="1604"/>
      <c r="DH28" s="1604"/>
      <c r="DI28" s="1604"/>
      <c r="DJ28" s="1604"/>
      <c r="DK28" s="1604"/>
      <c r="DL28" s="1604"/>
      <c r="DM28" s="1604"/>
      <c r="DN28" s="1604"/>
      <c r="DO28" s="1604"/>
      <c r="DP28" s="1604"/>
      <c r="DQ28" s="1604"/>
      <c r="DR28" s="1604"/>
      <c r="DS28" s="1604"/>
      <c r="DT28" s="1604"/>
      <c r="DU28" s="1604"/>
      <c r="DV28" s="1604"/>
      <c r="DW28" s="1728"/>
      <c r="DX28" s="1728"/>
      <c r="DY28" s="1728"/>
      <c r="DZ28" s="1728"/>
      <c r="EA28" s="1728"/>
      <c r="EB28" s="1728"/>
      <c r="EC28" s="1728"/>
      <c r="ED28" s="1728"/>
      <c r="EE28" s="1728"/>
      <c r="EF28" s="1728"/>
      <c r="EG28" s="1728"/>
      <c r="EH28" s="1604"/>
      <c r="EI28" s="1604"/>
      <c r="EJ28" s="1604"/>
      <c r="EK28" s="1604"/>
      <c r="EL28" s="1604"/>
      <c r="EM28" s="1604"/>
      <c r="EN28" s="741"/>
      <c r="EO28" s="741"/>
      <c r="EP28" s="1604"/>
      <c r="EQ28" s="1604"/>
      <c r="ER28" s="1604"/>
      <c r="ES28" s="1604"/>
      <c r="ET28" s="1604"/>
      <c r="EU28" s="1604"/>
      <c r="EV28" s="1604"/>
      <c r="EW28" s="1604"/>
      <c r="EX28" s="1604"/>
      <c r="EY28" s="1604"/>
      <c r="EZ28" s="1604"/>
      <c r="FA28" s="1604"/>
      <c r="FB28" s="1604"/>
      <c r="FC28" s="1604"/>
      <c r="FD28" s="1604"/>
      <c r="FE28" s="1604"/>
      <c r="FF28" s="1604"/>
      <c r="FG28" s="1604"/>
      <c r="FH28" s="1604"/>
      <c r="FI28" s="1604"/>
      <c r="FJ28" s="1604"/>
      <c r="FK28" s="1604"/>
      <c r="FL28" s="1601"/>
      <c r="FM28" s="1601"/>
      <c r="FN28" s="1601"/>
      <c r="FO28" s="1601"/>
      <c r="FP28" s="1601"/>
      <c r="FQ28" s="1601"/>
      <c r="FR28" s="1601"/>
      <c r="FS28" s="1601"/>
      <c r="FT28" s="1601"/>
      <c r="FU28" s="1601"/>
      <c r="FV28" s="1601"/>
      <c r="FW28" s="1735"/>
      <c r="FX28" s="1735"/>
      <c r="FY28" s="1735"/>
      <c r="FZ28" s="1735"/>
      <c r="GA28" s="1735"/>
      <c r="GB28" s="1735"/>
      <c r="GC28" s="1735"/>
      <c r="GD28" s="1735"/>
      <c r="GE28" s="1735"/>
      <c r="GF28" s="1735"/>
      <c r="GG28" s="1735"/>
      <c r="GH28" s="1735"/>
      <c r="GI28" s="1735"/>
      <c r="GJ28" s="1735"/>
      <c r="GK28" s="1735"/>
      <c r="GL28" s="1735"/>
      <c r="GM28" s="1735"/>
      <c r="GN28" s="1735"/>
      <c r="GO28" s="1735"/>
      <c r="GP28" s="1735"/>
      <c r="GQ28" s="1735"/>
      <c r="GR28" s="1735"/>
      <c r="GS28" s="1735"/>
      <c r="GT28" s="1735"/>
      <c r="GU28" s="1735"/>
      <c r="GV28" s="1735"/>
      <c r="GW28" s="1735"/>
    </row>
    <row r="29" spans="1:205" s="691" customFormat="1" ht="24" customHeight="1">
      <c r="A29" s="722"/>
      <c r="B29" s="1730"/>
      <c r="C29" s="1730"/>
      <c r="D29" s="1730"/>
      <c r="E29" s="1730"/>
      <c r="F29" s="1730"/>
      <c r="G29" s="1730"/>
      <c r="H29" s="1730"/>
      <c r="I29" s="1730"/>
      <c r="J29" s="1730"/>
      <c r="K29" s="1730"/>
      <c r="L29" s="1731"/>
      <c r="M29" s="1731"/>
      <c r="N29" s="1731"/>
      <c r="O29" s="1731"/>
      <c r="P29" s="1731"/>
      <c r="Q29" s="1731"/>
      <c r="R29" s="1731"/>
      <c r="S29" s="1731"/>
      <c r="T29" s="1731"/>
      <c r="U29" s="1731"/>
      <c r="V29" s="1731"/>
      <c r="W29" s="1731"/>
      <c r="X29" s="1731"/>
      <c r="Y29" s="1731"/>
      <c r="Z29" s="1731"/>
      <c r="AA29" s="1731"/>
      <c r="AB29" s="1731"/>
      <c r="AC29" s="1731"/>
      <c r="AD29" s="1731"/>
      <c r="AE29" s="1731"/>
      <c r="AF29" s="1731"/>
      <c r="AG29" s="1731"/>
      <c r="AH29" s="1731"/>
      <c r="AI29" s="1731"/>
      <c r="AJ29" s="1731"/>
      <c r="AK29" s="1731"/>
      <c r="AL29" s="1731"/>
      <c r="AM29" s="1731"/>
      <c r="AN29" s="1731"/>
      <c r="AO29" s="1731"/>
      <c r="AP29" s="1731"/>
      <c r="AQ29" s="1731"/>
      <c r="AR29" s="1731"/>
      <c r="AS29" s="1731"/>
      <c r="AT29" s="1731"/>
      <c r="AU29" s="1731"/>
      <c r="AV29" s="1731"/>
      <c r="AW29" s="1731"/>
      <c r="AX29" s="1731"/>
      <c r="AY29" s="1731"/>
      <c r="AZ29" s="1731"/>
      <c r="BA29" s="1731"/>
      <c r="BB29" s="1731"/>
      <c r="BC29" s="1731"/>
      <c r="BD29" s="1731"/>
      <c r="BE29" s="1731"/>
      <c r="BF29" s="1731"/>
      <c r="BG29" s="1731"/>
      <c r="BH29" s="1731"/>
      <c r="BI29" s="1731"/>
      <c r="BJ29" s="1731"/>
      <c r="BK29" s="1731"/>
      <c r="BL29" s="1731"/>
      <c r="BM29" s="1731"/>
      <c r="BN29" s="1731"/>
      <c r="BO29" s="1731"/>
      <c r="BP29" s="1731"/>
      <c r="BQ29" s="1731"/>
      <c r="BR29" s="1731"/>
      <c r="BS29" s="1731"/>
      <c r="BT29" s="1731"/>
      <c r="BU29" s="1731"/>
      <c r="BV29" s="1731"/>
      <c r="BW29" s="1732"/>
      <c r="BX29" s="1732"/>
      <c r="BY29" s="1732"/>
      <c r="BZ29" s="1732"/>
      <c r="CA29" s="1732"/>
      <c r="CB29" s="1732"/>
      <c r="CC29" s="1732"/>
      <c r="CD29" s="1732"/>
      <c r="CE29" s="1604"/>
      <c r="CF29" s="1604"/>
      <c r="CG29" s="1604"/>
      <c r="CH29" s="1604"/>
      <c r="CI29" s="1604"/>
      <c r="CJ29" s="1604"/>
      <c r="CK29" s="1604"/>
      <c r="CL29" s="1604"/>
      <c r="CM29" s="1604"/>
      <c r="CN29" s="1604"/>
      <c r="CO29" s="1604"/>
      <c r="CP29" s="1604"/>
      <c r="CQ29" s="1604"/>
      <c r="CR29" s="1604"/>
      <c r="CS29" s="1604"/>
      <c r="CT29" s="1604"/>
      <c r="CU29" s="1604"/>
      <c r="CV29" s="1604"/>
      <c r="CW29" s="1604"/>
      <c r="CX29" s="1604"/>
      <c r="CY29" s="1604"/>
      <c r="CZ29" s="1604"/>
      <c r="DA29" s="1604"/>
      <c r="DB29" s="1604"/>
      <c r="DC29" s="1604"/>
      <c r="DD29" s="1604"/>
      <c r="DE29" s="1604"/>
      <c r="DF29" s="1604"/>
      <c r="DG29" s="1604"/>
      <c r="DH29" s="1604"/>
      <c r="DI29" s="1604"/>
      <c r="DJ29" s="1604"/>
      <c r="DK29" s="1604"/>
      <c r="DL29" s="1604"/>
      <c r="DM29" s="1604"/>
      <c r="DN29" s="1604"/>
      <c r="DO29" s="1604"/>
      <c r="DP29" s="1604"/>
      <c r="DQ29" s="1604"/>
      <c r="DR29" s="1604"/>
      <c r="DS29" s="1604"/>
      <c r="DT29" s="1604"/>
      <c r="DU29" s="1604"/>
      <c r="DV29" s="1604"/>
      <c r="DW29" s="1728"/>
      <c r="DX29" s="1728"/>
      <c r="DY29" s="1728"/>
      <c r="DZ29" s="1728"/>
      <c r="EA29" s="1728"/>
      <c r="EB29" s="1728"/>
      <c r="EC29" s="1728"/>
      <c r="ED29" s="1728"/>
      <c r="EE29" s="1728"/>
      <c r="EF29" s="1728"/>
      <c r="EG29" s="1728"/>
      <c r="EH29" s="1604"/>
      <c r="EI29" s="1604"/>
      <c r="EJ29" s="1604"/>
      <c r="EK29" s="1604"/>
      <c r="EL29" s="1604"/>
      <c r="EM29" s="1604"/>
      <c r="EN29" s="741"/>
      <c r="EO29" s="741"/>
      <c r="EP29" s="1604"/>
      <c r="EQ29" s="1604"/>
      <c r="ER29" s="1604"/>
      <c r="ES29" s="1604"/>
      <c r="ET29" s="1604"/>
      <c r="EU29" s="1604"/>
      <c r="EV29" s="1604"/>
      <c r="EW29" s="1604"/>
      <c r="EX29" s="1604"/>
      <c r="EY29" s="1604"/>
      <c r="EZ29" s="1604"/>
      <c r="FA29" s="1604"/>
      <c r="FB29" s="1604"/>
      <c r="FC29" s="1604"/>
      <c r="FD29" s="1604"/>
      <c r="FE29" s="1604"/>
      <c r="FF29" s="1604"/>
      <c r="FG29" s="1604"/>
      <c r="FH29" s="1604"/>
      <c r="FI29" s="1604"/>
      <c r="FJ29" s="1604"/>
      <c r="FK29" s="1604"/>
      <c r="FL29" s="1601"/>
      <c r="FM29" s="1601"/>
      <c r="FN29" s="1601"/>
      <c r="FO29" s="1601"/>
      <c r="FP29" s="1601"/>
      <c r="FQ29" s="1601"/>
      <c r="FR29" s="1601"/>
      <c r="FS29" s="1601"/>
      <c r="FT29" s="1601"/>
      <c r="FU29" s="1601"/>
      <c r="FV29" s="1601"/>
      <c r="FW29" s="1735"/>
      <c r="FX29" s="1735"/>
      <c r="FY29" s="1735"/>
      <c r="FZ29" s="1735"/>
      <c r="GA29" s="1735"/>
      <c r="GB29" s="1735"/>
      <c r="GC29" s="1735"/>
      <c r="GD29" s="1735"/>
      <c r="GE29" s="1735"/>
      <c r="GF29" s="1735"/>
      <c r="GG29" s="1735"/>
      <c r="GH29" s="1735"/>
      <c r="GI29" s="1735"/>
      <c r="GJ29" s="1735"/>
      <c r="GK29" s="1735"/>
      <c r="GL29" s="1735"/>
      <c r="GM29" s="1735"/>
      <c r="GN29" s="1735"/>
      <c r="GO29" s="1735"/>
      <c r="GP29" s="1735"/>
      <c r="GQ29" s="1735"/>
      <c r="GR29" s="1735"/>
      <c r="GS29" s="1735"/>
      <c r="GT29" s="1735"/>
      <c r="GU29" s="1735"/>
      <c r="GV29" s="1735"/>
      <c r="GW29" s="1735"/>
    </row>
    <row r="30" spans="1:205" s="691" customFormat="1" ht="24" customHeight="1">
      <c r="A30" s="722"/>
      <c r="B30" s="1730"/>
      <c r="C30" s="1730"/>
      <c r="D30" s="1730"/>
      <c r="E30" s="1730"/>
      <c r="F30" s="1730"/>
      <c r="G30" s="1730"/>
      <c r="H30" s="1730"/>
      <c r="I30" s="1730"/>
      <c r="J30" s="1730"/>
      <c r="K30" s="1730"/>
      <c r="L30" s="1731"/>
      <c r="M30" s="1731"/>
      <c r="N30" s="1731"/>
      <c r="O30" s="1731"/>
      <c r="P30" s="1731"/>
      <c r="Q30" s="1731"/>
      <c r="R30" s="1731"/>
      <c r="S30" s="1731"/>
      <c r="T30" s="1731"/>
      <c r="U30" s="1731"/>
      <c r="V30" s="1731"/>
      <c r="W30" s="1731"/>
      <c r="X30" s="1731"/>
      <c r="Y30" s="1731"/>
      <c r="Z30" s="1731"/>
      <c r="AA30" s="1731"/>
      <c r="AB30" s="1731"/>
      <c r="AC30" s="1731"/>
      <c r="AD30" s="1731"/>
      <c r="AE30" s="1731"/>
      <c r="AF30" s="1731"/>
      <c r="AG30" s="1731"/>
      <c r="AH30" s="1731"/>
      <c r="AI30" s="1731"/>
      <c r="AJ30" s="1731"/>
      <c r="AK30" s="1731"/>
      <c r="AL30" s="1731"/>
      <c r="AM30" s="1731"/>
      <c r="AN30" s="1731"/>
      <c r="AO30" s="1731"/>
      <c r="AP30" s="1731"/>
      <c r="AQ30" s="1731"/>
      <c r="AR30" s="1731"/>
      <c r="AS30" s="1731"/>
      <c r="AT30" s="1731"/>
      <c r="AU30" s="1731"/>
      <c r="AV30" s="1731"/>
      <c r="AW30" s="1731"/>
      <c r="AX30" s="1731"/>
      <c r="AY30" s="1731"/>
      <c r="AZ30" s="1731"/>
      <c r="BA30" s="1731"/>
      <c r="BB30" s="1731"/>
      <c r="BC30" s="1731"/>
      <c r="BD30" s="1731"/>
      <c r="BE30" s="1731"/>
      <c r="BF30" s="1731"/>
      <c r="BG30" s="1731"/>
      <c r="BH30" s="1731"/>
      <c r="BI30" s="1731"/>
      <c r="BJ30" s="1731"/>
      <c r="BK30" s="1731"/>
      <c r="BL30" s="1731"/>
      <c r="BM30" s="1731"/>
      <c r="BN30" s="1731"/>
      <c r="BO30" s="1731"/>
      <c r="BP30" s="1731"/>
      <c r="BQ30" s="1731"/>
      <c r="BR30" s="1731"/>
      <c r="BS30" s="1731"/>
      <c r="BT30" s="1731"/>
      <c r="BU30" s="1731"/>
      <c r="BV30" s="1731"/>
      <c r="BW30" s="1732"/>
      <c r="BX30" s="1732"/>
      <c r="BY30" s="1732"/>
      <c r="BZ30" s="1732"/>
      <c r="CA30" s="1732"/>
      <c r="CB30" s="1732"/>
      <c r="CC30" s="1732"/>
      <c r="CD30" s="1732"/>
      <c r="CE30" s="1604"/>
      <c r="CF30" s="1604"/>
      <c r="CG30" s="1604"/>
      <c r="CH30" s="1604"/>
      <c r="CI30" s="1604"/>
      <c r="CJ30" s="1604"/>
      <c r="CK30" s="1604"/>
      <c r="CL30" s="1604"/>
      <c r="CM30" s="1604"/>
      <c r="CN30" s="1604"/>
      <c r="CO30" s="1604"/>
      <c r="CP30" s="1604"/>
      <c r="CQ30" s="1604"/>
      <c r="CR30" s="1604"/>
      <c r="CS30" s="1604"/>
      <c r="CT30" s="1604"/>
      <c r="CU30" s="1604"/>
      <c r="CV30" s="1604"/>
      <c r="CW30" s="1604"/>
      <c r="CX30" s="1604"/>
      <c r="CY30" s="1604"/>
      <c r="CZ30" s="1604"/>
      <c r="DA30" s="1604"/>
      <c r="DB30" s="1604"/>
      <c r="DC30" s="1604"/>
      <c r="DD30" s="1604"/>
      <c r="DE30" s="1604"/>
      <c r="DF30" s="1604"/>
      <c r="DG30" s="1604"/>
      <c r="DH30" s="1604"/>
      <c r="DI30" s="1604"/>
      <c r="DJ30" s="1604"/>
      <c r="DK30" s="1604"/>
      <c r="DL30" s="1604"/>
      <c r="DM30" s="1604"/>
      <c r="DN30" s="1604"/>
      <c r="DO30" s="1604"/>
      <c r="DP30" s="1604"/>
      <c r="DQ30" s="1604"/>
      <c r="DR30" s="1604"/>
      <c r="DS30" s="1604"/>
      <c r="DT30" s="1604"/>
      <c r="DU30" s="1604"/>
      <c r="DV30" s="1604"/>
      <c r="DW30" s="1728"/>
      <c r="DX30" s="1728"/>
      <c r="DY30" s="1728"/>
      <c r="DZ30" s="1728"/>
      <c r="EA30" s="1728"/>
      <c r="EB30" s="1728"/>
      <c r="EC30" s="1728"/>
      <c r="ED30" s="1728"/>
      <c r="EE30" s="1728"/>
      <c r="EF30" s="1728"/>
      <c r="EG30" s="1728"/>
      <c r="EH30" s="1604"/>
      <c r="EI30" s="1604"/>
      <c r="EJ30" s="1604"/>
      <c r="EK30" s="1604"/>
      <c r="EL30" s="1604"/>
      <c r="EM30" s="1604"/>
      <c r="EN30" s="741"/>
      <c r="EO30" s="741"/>
      <c r="EP30" s="1604"/>
      <c r="EQ30" s="1604"/>
      <c r="ER30" s="1604"/>
      <c r="ES30" s="1604"/>
      <c r="ET30" s="1604"/>
      <c r="EU30" s="1604"/>
      <c r="EV30" s="1604"/>
      <c r="EW30" s="1604"/>
      <c r="EX30" s="1604"/>
      <c r="EY30" s="1604"/>
      <c r="EZ30" s="1604"/>
      <c r="FA30" s="1604"/>
      <c r="FB30" s="1604"/>
      <c r="FC30" s="1604"/>
      <c r="FD30" s="1604"/>
      <c r="FE30" s="1604"/>
      <c r="FF30" s="1604"/>
      <c r="FG30" s="1604"/>
      <c r="FH30" s="1604"/>
      <c r="FI30" s="1604"/>
      <c r="FJ30" s="1604"/>
      <c r="FK30" s="1604"/>
      <c r="FL30" s="1601"/>
      <c r="FM30" s="1601"/>
      <c r="FN30" s="1601"/>
      <c r="FO30" s="1601"/>
      <c r="FP30" s="1601"/>
      <c r="FQ30" s="1601"/>
      <c r="FR30" s="1601"/>
      <c r="FS30" s="1601"/>
      <c r="FT30" s="1601"/>
      <c r="FU30" s="1601"/>
      <c r="FV30" s="1601"/>
      <c r="FW30" s="1735"/>
      <c r="FX30" s="1735"/>
      <c r="FY30" s="1735"/>
      <c r="FZ30" s="1735"/>
      <c r="GA30" s="1735"/>
      <c r="GB30" s="1735"/>
      <c r="GC30" s="1735"/>
      <c r="GD30" s="1735"/>
      <c r="GE30" s="1735"/>
      <c r="GF30" s="1735"/>
      <c r="GG30" s="1735"/>
      <c r="GH30" s="1735"/>
      <c r="GI30" s="1735"/>
      <c r="GJ30" s="1735"/>
      <c r="GK30" s="1735"/>
      <c r="GL30" s="1735"/>
      <c r="GM30" s="1735"/>
      <c r="GN30" s="1735"/>
      <c r="GO30" s="1735"/>
      <c r="GP30" s="1735"/>
      <c r="GQ30" s="1735"/>
      <c r="GR30" s="1735"/>
      <c r="GS30" s="1735"/>
      <c r="GT30" s="1735"/>
      <c r="GU30" s="1735"/>
      <c r="GV30" s="1735"/>
      <c r="GW30" s="1735"/>
    </row>
    <row r="31" spans="1:205" s="691" customFormat="1" ht="24" customHeight="1">
      <c r="A31" s="722"/>
      <c r="B31" s="1730"/>
      <c r="C31" s="1730"/>
      <c r="D31" s="1730"/>
      <c r="E31" s="1730"/>
      <c r="F31" s="1730"/>
      <c r="G31" s="1730"/>
      <c r="H31" s="1730"/>
      <c r="I31" s="1730"/>
      <c r="J31" s="1730"/>
      <c r="K31" s="1730"/>
      <c r="L31" s="1731"/>
      <c r="M31" s="1731"/>
      <c r="N31" s="1731"/>
      <c r="O31" s="1731"/>
      <c r="P31" s="1731"/>
      <c r="Q31" s="1731"/>
      <c r="R31" s="1731"/>
      <c r="S31" s="1731"/>
      <c r="T31" s="1731"/>
      <c r="U31" s="1731"/>
      <c r="V31" s="1731"/>
      <c r="W31" s="1731"/>
      <c r="X31" s="1731"/>
      <c r="Y31" s="1731"/>
      <c r="Z31" s="1731"/>
      <c r="AA31" s="1731"/>
      <c r="AB31" s="1731"/>
      <c r="AC31" s="1731"/>
      <c r="AD31" s="1731"/>
      <c r="AE31" s="1731"/>
      <c r="AF31" s="1731"/>
      <c r="AG31" s="1731"/>
      <c r="AH31" s="1731"/>
      <c r="AI31" s="1731"/>
      <c r="AJ31" s="1731"/>
      <c r="AK31" s="1731"/>
      <c r="AL31" s="1731"/>
      <c r="AM31" s="1731"/>
      <c r="AN31" s="1731"/>
      <c r="AO31" s="1731"/>
      <c r="AP31" s="1731"/>
      <c r="AQ31" s="1731"/>
      <c r="AR31" s="1731"/>
      <c r="AS31" s="1731"/>
      <c r="AT31" s="1731"/>
      <c r="AU31" s="1731"/>
      <c r="AV31" s="1731"/>
      <c r="AW31" s="1731"/>
      <c r="AX31" s="1731"/>
      <c r="AY31" s="1731"/>
      <c r="AZ31" s="1731"/>
      <c r="BA31" s="1731"/>
      <c r="BB31" s="1731"/>
      <c r="BC31" s="1731"/>
      <c r="BD31" s="1731"/>
      <c r="BE31" s="1731"/>
      <c r="BF31" s="1731"/>
      <c r="BG31" s="1731"/>
      <c r="BH31" s="1731"/>
      <c r="BI31" s="1731"/>
      <c r="BJ31" s="1731"/>
      <c r="BK31" s="1731"/>
      <c r="BL31" s="1731"/>
      <c r="BM31" s="1731"/>
      <c r="BN31" s="1731"/>
      <c r="BO31" s="1731"/>
      <c r="BP31" s="1731"/>
      <c r="BQ31" s="1731"/>
      <c r="BR31" s="1731"/>
      <c r="BS31" s="1731"/>
      <c r="BT31" s="1731"/>
      <c r="BU31" s="1731"/>
      <c r="BV31" s="1731"/>
      <c r="BW31" s="1732"/>
      <c r="BX31" s="1732"/>
      <c r="BY31" s="1732"/>
      <c r="BZ31" s="1732"/>
      <c r="CA31" s="1732"/>
      <c r="CB31" s="1732"/>
      <c r="CC31" s="1732"/>
      <c r="CD31" s="1732"/>
      <c r="CE31" s="1604"/>
      <c r="CF31" s="1604"/>
      <c r="CG31" s="1604"/>
      <c r="CH31" s="1604"/>
      <c r="CI31" s="1604"/>
      <c r="CJ31" s="1604"/>
      <c r="CK31" s="1604"/>
      <c r="CL31" s="1604"/>
      <c r="CM31" s="1604"/>
      <c r="CN31" s="1604"/>
      <c r="CO31" s="1604"/>
      <c r="CP31" s="1604"/>
      <c r="CQ31" s="1604"/>
      <c r="CR31" s="1604"/>
      <c r="CS31" s="1604"/>
      <c r="CT31" s="1604"/>
      <c r="CU31" s="1604"/>
      <c r="CV31" s="1604"/>
      <c r="CW31" s="1604"/>
      <c r="CX31" s="1604"/>
      <c r="CY31" s="1604"/>
      <c r="CZ31" s="1604"/>
      <c r="DA31" s="1604"/>
      <c r="DB31" s="1604"/>
      <c r="DC31" s="1604"/>
      <c r="DD31" s="1604"/>
      <c r="DE31" s="1604"/>
      <c r="DF31" s="1604"/>
      <c r="DG31" s="1604"/>
      <c r="DH31" s="1604"/>
      <c r="DI31" s="1604"/>
      <c r="DJ31" s="1604"/>
      <c r="DK31" s="1604"/>
      <c r="DL31" s="1604"/>
      <c r="DM31" s="1604"/>
      <c r="DN31" s="1604"/>
      <c r="DO31" s="1604"/>
      <c r="DP31" s="1604"/>
      <c r="DQ31" s="1604"/>
      <c r="DR31" s="1604"/>
      <c r="DS31" s="1604"/>
      <c r="DT31" s="1604"/>
      <c r="DU31" s="1604"/>
      <c r="DV31" s="1604"/>
      <c r="DW31" s="1728"/>
      <c r="DX31" s="1728"/>
      <c r="DY31" s="1728"/>
      <c r="DZ31" s="1728"/>
      <c r="EA31" s="1728"/>
      <c r="EB31" s="1728"/>
      <c r="EC31" s="1728"/>
      <c r="ED31" s="1728"/>
      <c r="EE31" s="1728"/>
      <c r="EF31" s="1728"/>
      <c r="EG31" s="1728"/>
      <c r="EH31" s="1604"/>
      <c r="EI31" s="1604"/>
      <c r="EJ31" s="1604"/>
      <c r="EK31" s="1604"/>
      <c r="EL31" s="1604"/>
      <c r="EM31" s="1604"/>
      <c r="EN31" s="741"/>
      <c r="EO31" s="741"/>
      <c r="EP31" s="1604"/>
      <c r="EQ31" s="1604"/>
      <c r="ER31" s="1604"/>
      <c r="ES31" s="1604"/>
      <c r="ET31" s="1604"/>
      <c r="EU31" s="1604"/>
      <c r="EV31" s="1604"/>
      <c r="EW31" s="1604"/>
      <c r="EX31" s="1604"/>
      <c r="EY31" s="1604"/>
      <c r="EZ31" s="1604"/>
      <c r="FA31" s="1604"/>
      <c r="FB31" s="1604"/>
      <c r="FC31" s="1604"/>
      <c r="FD31" s="1604"/>
      <c r="FE31" s="1604"/>
      <c r="FF31" s="1604"/>
      <c r="FG31" s="1604"/>
      <c r="FH31" s="1604"/>
      <c r="FI31" s="1604"/>
      <c r="FJ31" s="1604"/>
      <c r="FK31" s="1604"/>
      <c r="FL31" s="1601"/>
      <c r="FM31" s="1601"/>
      <c r="FN31" s="1601"/>
      <c r="FO31" s="1601"/>
      <c r="FP31" s="1601"/>
      <c r="FQ31" s="1601"/>
      <c r="FR31" s="1601"/>
      <c r="FS31" s="1601"/>
      <c r="FT31" s="1601"/>
      <c r="FU31" s="1601"/>
      <c r="FV31" s="1601"/>
      <c r="FW31" s="1735"/>
      <c r="FX31" s="1735"/>
      <c r="FY31" s="1735"/>
      <c r="FZ31" s="1735"/>
      <c r="GA31" s="1735"/>
      <c r="GB31" s="1735"/>
      <c r="GC31" s="1735"/>
      <c r="GD31" s="1735"/>
      <c r="GE31" s="1735"/>
      <c r="GF31" s="1735"/>
      <c r="GG31" s="1735"/>
      <c r="GH31" s="1735"/>
      <c r="GI31" s="1735"/>
      <c r="GJ31" s="1735"/>
      <c r="GK31" s="1735"/>
      <c r="GL31" s="1735"/>
      <c r="GM31" s="1735"/>
      <c r="GN31" s="1735"/>
      <c r="GO31" s="1735"/>
      <c r="GP31" s="1735"/>
      <c r="GQ31" s="1735"/>
      <c r="GR31" s="1735"/>
      <c r="GS31" s="1735"/>
      <c r="GT31" s="1735"/>
      <c r="GU31" s="1735"/>
      <c r="GV31" s="1735"/>
      <c r="GW31" s="1735"/>
    </row>
    <row r="32" spans="1:205" s="691" customFormat="1" ht="24" customHeight="1">
      <c r="A32" s="722"/>
      <c r="B32" s="1730"/>
      <c r="C32" s="1730"/>
      <c r="D32" s="1730"/>
      <c r="E32" s="1730"/>
      <c r="F32" s="1730"/>
      <c r="G32" s="1730"/>
      <c r="H32" s="1730"/>
      <c r="I32" s="1730"/>
      <c r="J32" s="1730"/>
      <c r="K32" s="1730"/>
      <c r="L32" s="1731"/>
      <c r="M32" s="1731"/>
      <c r="N32" s="1731"/>
      <c r="O32" s="1731"/>
      <c r="P32" s="1731"/>
      <c r="Q32" s="1731"/>
      <c r="R32" s="1731"/>
      <c r="S32" s="1731"/>
      <c r="T32" s="1731"/>
      <c r="U32" s="1731"/>
      <c r="V32" s="1731"/>
      <c r="W32" s="1731"/>
      <c r="X32" s="1731"/>
      <c r="Y32" s="1731"/>
      <c r="Z32" s="1731"/>
      <c r="AA32" s="1731"/>
      <c r="AB32" s="1731"/>
      <c r="AC32" s="1731"/>
      <c r="AD32" s="1731"/>
      <c r="AE32" s="1731"/>
      <c r="AF32" s="1731"/>
      <c r="AG32" s="1731"/>
      <c r="AH32" s="1731"/>
      <c r="AI32" s="1731"/>
      <c r="AJ32" s="1731"/>
      <c r="AK32" s="1731"/>
      <c r="AL32" s="1731"/>
      <c r="AM32" s="1731"/>
      <c r="AN32" s="1731"/>
      <c r="AO32" s="1731"/>
      <c r="AP32" s="1731"/>
      <c r="AQ32" s="1731"/>
      <c r="AR32" s="1731"/>
      <c r="AS32" s="1731"/>
      <c r="AT32" s="1731"/>
      <c r="AU32" s="1731"/>
      <c r="AV32" s="1731"/>
      <c r="AW32" s="1731"/>
      <c r="AX32" s="1731"/>
      <c r="AY32" s="1731"/>
      <c r="AZ32" s="1731"/>
      <c r="BA32" s="1731"/>
      <c r="BB32" s="1731"/>
      <c r="BC32" s="1731"/>
      <c r="BD32" s="1731"/>
      <c r="BE32" s="1731"/>
      <c r="BF32" s="1731"/>
      <c r="BG32" s="1731"/>
      <c r="BH32" s="1731"/>
      <c r="BI32" s="1731"/>
      <c r="BJ32" s="1731"/>
      <c r="BK32" s="1731"/>
      <c r="BL32" s="1731"/>
      <c r="BM32" s="1731"/>
      <c r="BN32" s="1731"/>
      <c r="BO32" s="1731"/>
      <c r="BP32" s="1731"/>
      <c r="BQ32" s="1731"/>
      <c r="BR32" s="1731"/>
      <c r="BS32" s="1731"/>
      <c r="BT32" s="1731"/>
      <c r="BU32" s="1731"/>
      <c r="BV32" s="1731"/>
      <c r="BW32" s="1732"/>
      <c r="BX32" s="1732"/>
      <c r="BY32" s="1732"/>
      <c r="BZ32" s="1732"/>
      <c r="CA32" s="1732"/>
      <c r="CB32" s="1732"/>
      <c r="CC32" s="1732"/>
      <c r="CD32" s="1732"/>
      <c r="CE32" s="1604"/>
      <c r="CF32" s="1604"/>
      <c r="CG32" s="1604"/>
      <c r="CH32" s="1604"/>
      <c r="CI32" s="1604"/>
      <c r="CJ32" s="1604"/>
      <c r="CK32" s="1604"/>
      <c r="CL32" s="1604"/>
      <c r="CM32" s="1604"/>
      <c r="CN32" s="1604"/>
      <c r="CO32" s="1604"/>
      <c r="CP32" s="1604"/>
      <c r="CQ32" s="1604"/>
      <c r="CR32" s="1604"/>
      <c r="CS32" s="1604"/>
      <c r="CT32" s="1604"/>
      <c r="CU32" s="1604"/>
      <c r="CV32" s="1604"/>
      <c r="CW32" s="1604"/>
      <c r="CX32" s="1604"/>
      <c r="CY32" s="1604"/>
      <c r="CZ32" s="1604"/>
      <c r="DA32" s="1604"/>
      <c r="DB32" s="1604"/>
      <c r="DC32" s="1604"/>
      <c r="DD32" s="1604"/>
      <c r="DE32" s="1604"/>
      <c r="DF32" s="1604"/>
      <c r="DG32" s="1604"/>
      <c r="DH32" s="1604"/>
      <c r="DI32" s="1604"/>
      <c r="DJ32" s="1604"/>
      <c r="DK32" s="1604"/>
      <c r="DL32" s="1604"/>
      <c r="DM32" s="1604"/>
      <c r="DN32" s="1604"/>
      <c r="DO32" s="1604"/>
      <c r="DP32" s="1604"/>
      <c r="DQ32" s="1604"/>
      <c r="DR32" s="1604"/>
      <c r="DS32" s="1604"/>
      <c r="DT32" s="1604"/>
      <c r="DU32" s="1604"/>
      <c r="DV32" s="1604"/>
      <c r="DW32" s="1728"/>
      <c r="DX32" s="1728"/>
      <c r="DY32" s="1728"/>
      <c r="DZ32" s="1728"/>
      <c r="EA32" s="1728"/>
      <c r="EB32" s="1728"/>
      <c r="EC32" s="1728"/>
      <c r="ED32" s="1728"/>
      <c r="EE32" s="1728"/>
      <c r="EF32" s="1728"/>
      <c r="EG32" s="1728"/>
      <c r="EH32" s="1604"/>
      <c r="EI32" s="1604"/>
      <c r="EJ32" s="1604"/>
      <c r="EK32" s="1604"/>
      <c r="EL32" s="1604"/>
      <c r="EM32" s="1604"/>
      <c r="EN32" s="741"/>
      <c r="EO32" s="741"/>
      <c r="EP32" s="1604"/>
      <c r="EQ32" s="1604"/>
      <c r="ER32" s="1604"/>
      <c r="ES32" s="1604"/>
      <c r="ET32" s="1604"/>
      <c r="EU32" s="1604"/>
      <c r="EV32" s="1604"/>
      <c r="EW32" s="1604"/>
      <c r="EX32" s="1604"/>
      <c r="EY32" s="1604"/>
      <c r="EZ32" s="1604"/>
      <c r="FA32" s="1604"/>
      <c r="FB32" s="1604"/>
      <c r="FC32" s="1604"/>
      <c r="FD32" s="1604"/>
      <c r="FE32" s="1604"/>
      <c r="FF32" s="1604"/>
      <c r="FG32" s="1604"/>
      <c r="FH32" s="1604"/>
      <c r="FI32" s="1604"/>
      <c r="FJ32" s="1604"/>
      <c r="FK32" s="1604"/>
      <c r="FL32" s="1601"/>
      <c r="FM32" s="1601"/>
      <c r="FN32" s="1601"/>
      <c r="FO32" s="1601"/>
      <c r="FP32" s="1601"/>
      <c r="FQ32" s="1601"/>
      <c r="FR32" s="1601"/>
      <c r="FS32" s="1601"/>
      <c r="FT32" s="1601"/>
      <c r="FU32" s="1601"/>
      <c r="FV32" s="1601"/>
      <c r="FW32" s="1735"/>
      <c r="FX32" s="1735"/>
      <c r="FY32" s="1735"/>
      <c r="FZ32" s="1735"/>
      <c r="GA32" s="1735"/>
      <c r="GB32" s="1735"/>
      <c r="GC32" s="1735"/>
      <c r="GD32" s="1735"/>
      <c r="GE32" s="1735"/>
      <c r="GF32" s="1735"/>
      <c r="GG32" s="1735"/>
      <c r="GH32" s="1735"/>
      <c r="GI32" s="1735"/>
      <c r="GJ32" s="1735"/>
      <c r="GK32" s="1735"/>
      <c r="GL32" s="1735"/>
      <c r="GM32" s="1735"/>
      <c r="GN32" s="1735"/>
      <c r="GO32" s="1735"/>
      <c r="GP32" s="1735"/>
      <c r="GQ32" s="1735"/>
      <c r="GR32" s="1735"/>
      <c r="GS32" s="1735"/>
      <c r="GT32" s="1735"/>
      <c r="GU32" s="1735"/>
      <c r="GV32" s="1735"/>
      <c r="GW32" s="1735"/>
    </row>
    <row r="33" spans="1:205" s="691" customFormat="1" ht="24" customHeight="1">
      <c r="A33" s="722"/>
      <c r="B33" s="1730"/>
      <c r="C33" s="1730"/>
      <c r="D33" s="1730"/>
      <c r="E33" s="1730"/>
      <c r="F33" s="1730"/>
      <c r="G33" s="1730"/>
      <c r="H33" s="1730"/>
      <c r="I33" s="1730"/>
      <c r="J33" s="1730"/>
      <c r="K33" s="1730"/>
      <c r="L33" s="1731"/>
      <c r="M33" s="1731"/>
      <c r="N33" s="1731"/>
      <c r="O33" s="1731"/>
      <c r="P33" s="1731"/>
      <c r="Q33" s="1731"/>
      <c r="R33" s="1731"/>
      <c r="S33" s="1731"/>
      <c r="T33" s="1731"/>
      <c r="U33" s="1731"/>
      <c r="V33" s="1731"/>
      <c r="W33" s="1731"/>
      <c r="X33" s="1731"/>
      <c r="Y33" s="1731"/>
      <c r="Z33" s="1731"/>
      <c r="AA33" s="1731"/>
      <c r="AB33" s="1731"/>
      <c r="AC33" s="1731"/>
      <c r="AD33" s="1731"/>
      <c r="AE33" s="1731"/>
      <c r="AF33" s="1731"/>
      <c r="AG33" s="1731"/>
      <c r="AH33" s="1731"/>
      <c r="AI33" s="1731"/>
      <c r="AJ33" s="1731"/>
      <c r="AK33" s="1731"/>
      <c r="AL33" s="1731"/>
      <c r="AM33" s="1731"/>
      <c r="AN33" s="1731"/>
      <c r="AO33" s="1731"/>
      <c r="AP33" s="1731"/>
      <c r="AQ33" s="1731"/>
      <c r="AR33" s="1731"/>
      <c r="AS33" s="1731"/>
      <c r="AT33" s="1731"/>
      <c r="AU33" s="1731"/>
      <c r="AV33" s="1731"/>
      <c r="AW33" s="1731"/>
      <c r="AX33" s="1731"/>
      <c r="AY33" s="1731"/>
      <c r="AZ33" s="1731"/>
      <c r="BA33" s="1731"/>
      <c r="BB33" s="1731"/>
      <c r="BC33" s="1731"/>
      <c r="BD33" s="1731"/>
      <c r="BE33" s="1731"/>
      <c r="BF33" s="1731"/>
      <c r="BG33" s="1731"/>
      <c r="BH33" s="1731"/>
      <c r="BI33" s="1731"/>
      <c r="BJ33" s="1731"/>
      <c r="BK33" s="1731"/>
      <c r="BL33" s="1731"/>
      <c r="BM33" s="1731"/>
      <c r="BN33" s="1731"/>
      <c r="BO33" s="1731"/>
      <c r="BP33" s="1731"/>
      <c r="BQ33" s="1731"/>
      <c r="BR33" s="1731"/>
      <c r="BS33" s="1731"/>
      <c r="BT33" s="1731"/>
      <c r="BU33" s="1731"/>
      <c r="BV33" s="1731"/>
      <c r="BW33" s="1732"/>
      <c r="BX33" s="1732"/>
      <c r="BY33" s="1732"/>
      <c r="BZ33" s="1732"/>
      <c r="CA33" s="1732"/>
      <c r="CB33" s="1732"/>
      <c r="CC33" s="1732"/>
      <c r="CD33" s="1732"/>
      <c r="CE33" s="1604"/>
      <c r="CF33" s="1604"/>
      <c r="CG33" s="1604"/>
      <c r="CH33" s="1604"/>
      <c r="CI33" s="1604"/>
      <c r="CJ33" s="1604"/>
      <c r="CK33" s="1604"/>
      <c r="CL33" s="1604"/>
      <c r="CM33" s="1604"/>
      <c r="CN33" s="1604"/>
      <c r="CO33" s="1604"/>
      <c r="CP33" s="1604"/>
      <c r="CQ33" s="1604"/>
      <c r="CR33" s="1604"/>
      <c r="CS33" s="1604"/>
      <c r="CT33" s="1604"/>
      <c r="CU33" s="1604"/>
      <c r="CV33" s="1604"/>
      <c r="CW33" s="1604"/>
      <c r="CX33" s="1604"/>
      <c r="CY33" s="1604"/>
      <c r="CZ33" s="1604"/>
      <c r="DA33" s="1604"/>
      <c r="DB33" s="1604"/>
      <c r="DC33" s="1604"/>
      <c r="DD33" s="1604"/>
      <c r="DE33" s="1604"/>
      <c r="DF33" s="1604"/>
      <c r="DG33" s="1604"/>
      <c r="DH33" s="1604"/>
      <c r="DI33" s="1604"/>
      <c r="DJ33" s="1604"/>
      <c r="DK33" s="1604"/>
      <c r="DL33" s="1604"/>
      <c r="DM33" s="1604"/>
      <c r="DN33" s="1604"/>
      <c r="DO33" s="1604"/>
      <c r="DP33" s="1604"/>
      <c r="DQ33" s="1604"/>
      <c r="DR33" s="1604"/>
      <c r="DS33" s="1604"/>
      <c r="DT33" s="1604"/>
      <c r="DU33" s="1604"/>
      <c r="DV33" s="1604"/>
      <c r="DW33" s="1728"/>
      <c r="DX33" s="1728"/>
      <c r="DY33" s="1728"/>
      <c r="DZ33" s="1728"/>
      <c r="EA33" s="1728"/>
      <c r="EB33" s="1728"/>
      <c r="EC33" s="1728"/>
      <c r="ED33" s="1728"/>
      <c r="EE33" s="1728"/>
      <c r="EF33" s="1728"/>
      <c r="EG33" s="1728"/>
      <c r="EH33" s="1604"/>
      <c r="EI33" s="1604"/>
      <c r="EJ33" s="1604"/>
      <c r="EK33" s="1604"/>
      <c r="EL33" s="1604"/>
      <c r="EM33" s="1604"/>
      <c r="EN33" s="741"/>
      <c r="EO33" s="741"/>
      <c r="EP33" s="1604"/>
      <c r="EQ33" s="1604"/>
      <c r="ER33" s="1604"/>
      <c r="ES33" s="1604"/>
      <c r="ET33" s="1604"/>
      <c r="EU33" s="1604"/>
      <c r="EV33" s="1604"/>
      <c r="EW33" s="1604"/>
      <c r="EX33" s="1604"/>
      <c r="EY33" s="1604"/>
      <c r="EZ33" s="1604"/>
      <c r="FA33" s="1604"/>
      <c r="FB33" s="1604"/>
      <c r="FC33" s="1604"/>
      <c r="FD33" s="1604"/>
      <c r="FE33" s="1604"/>
      <c r="FF33" s="1604"/>
      <c r="FG33" s="1604"/>
      <c r="FH33" s="1604"/>
      <c r="FI33" s="1604"/>
      <c r="FJ33" s="1604"/>
      <c r="FK33" s="1604"/>
      <c r="FL33" s="1601"/>
      <c r="FM33" s="1601"/>
      <c r="FN33" s="1601"/>
      <c r="FO33" s="1601"/>
      <c r="FP33" s="1601"/>
      <c r="FQ33" s="1601"/>
      <c r="FR33" s="1601"/>
      <c r="FS33" s="1601"/>
      <c r="FT33" s="1601"/>
      <c r="FU33" s="1601"/>
      <c r="FV33" s="1601"/>
      <c r="FW33" s="1735"/>
      <c r="FX33" s="1735"/>
      <c r="FY33" s="1735"/>
      <c r="FZ33" s="1735"/>
      <c r="GA33" s="1735"/>
      <c r="GB33" s="1735"/>
      <c r="GC33" s="1735"/>
      <c r="GD33" s="1735"/>
      <c r="GE33" s="1735"/>
      <c r="GF33" s="1735"/>
      <c r="GG33" s="1735"/>
      <c r="GH33" s="1735"/>
      <c r="GI33" s="1735"/>
      <c r="GJ33" s="1735"/>
      <c r="GK33" s="1735"/>
      <c r="GL33" s="1735"/>
      <c r="GM33" s="1735"/>
      <c r="GN33" s="1735"/>
      <c r="GO33" s="1735"/>
      <c r="GP33" s="1735"/>
      <c r="GQ33" s="1735"/>
      <c r="GR33" s="1735"/>
      <c r="GS33" s="1735"/>
      <c r="GT33" s="1735"/>
      <c r="GU33" s="1735"/>
      <c r="GV33" s="1735"/>
      <c r="GW33" s="1735"/>
    </row>
    <row r="34" spans="1:205" s="691" customFormat="1" ht="17.25" customHeight="1">
      <c r="A34" s="722"/>
      <c r="B34" s="1730"/>
      <c r="C34" s="1730"/>
      <c r="D34" s="1730"/>
      <c r="E34" s="1730"/>
      <c r="F34" s="1730"/>
      <c r="G34" s="1730"/>
      <c r="H34" s="1730"/>
      <c r="I34" s="1730"/>
      <c r="J34" s="1730"/>
      <c r="K34" s="1730"/>
      <c r="L34" s="1731"/>
      <c r="M34" s="1731"/>
      <c r="N34" s="1731"/>
      <c r="O34" s="1731"/>
      <c r="P34" s="1731"/>
      <c r="Q34" s="1731"/>
      <c r="R34" s="1731"/>
      <c r="S34" s="1731"/>
      <c r="T34" s="1731"/>
      <c r="U34" s="1731"/>
      <c r="V34" s="1731"/>
      <c r="W34" s="1731"/>
      <c r="X34" s="1731"/>
      <c r="Y34" s="1731"/>
      <c r="Z34" s="1731"/>
      <c r="AA34" s="1731"/>
      <c r="AB34" s="1731"/>
      <c r="AC34" s="1731"/>
      <c r="AD34" s="1731"/>
      <c r="AE34" s="1731"/>
      <c r="AF34" s="1731"/>
      <c r="AG34" s="1731"/>
      <c r="AH34" s="1731"/>
      <c r="AI34" s="1731"/>
      <c r="AJ34" s="1731"/>
      <c r="AK34" s="1731"/>
      <c r="AL34" s="1731"/>
      <c r="AM34" s="1731"/>
      <c r="AN34" s="1731"/>
      <c r="AO34" s="1731"/>
      <c r="AP34" s="1731"/>
      <c r="AQ34" s="1731"/>
      <c r="AR34" s="1731"/>
      <c r="AS34" s="1731"/>
      <c r="AT34" s="1731"/>
      <c r="AU34" s="1731"/>
      <c r="AV34" s="1731"/>
      <c r="AW34" s="1731"/>
      <c r="AX34" s="1731"/>
      <c r="AY34" s="1731"/>
      <c r="AZ34" s="1731"/>
      <c r="BA34" s="1731"/>
      <c r="BB34" s="1731"/>
      <c r="BC34" s="1731"/>
      <c r="BD34" s="1731"/>
      <c r="BE34" s="1731"/>
      <c r="BF34" s="1731"/>
      <c r="BG34" s="1731"/>
      <c r="BH34" s="1731"/>
      <c r="BI34" s="1731"/>
      <c r="BJ34" s="1731"/>
      <c r="BK34" s="1731"/>
      <c r="BL34" s="1731"/>
      <c r="BM34" s="1731"/>
      <c r="BN34" s="1731"/>
      <c r="BO34" s="1731"/>
      <c r="BP34" s="1731"/>
      <c r="BQ34" s="1731"/>
      <c r="BR34" s="1731"/>
      <c r="BS34" s="1731"/>
      <c r="BT34" s="1731"/>
      <c r="BU34" s="1731"/>
      <c r="BV34" s="1731"/>
      <c r="BW34" s="1732"/>
      <c r="BX34" s="1732"/>
      <c r="BY34" s="1732"/>
      <c r="BZ34" s="1732"/>
      <c r="CA34" s="1732"/>
      <c r="CB34" s="1732"/>
      <c r="CC34" s="1732"/>
      <c r="CD34" s="1732"/>
      <c r="CE34" s="1604"/>
      <c r="CF34" s="1604"/>
      <c r="CG34" s="1604"/>
      <c r="CH34" s="1604"/>
      <c r="CI34" s="1604"/>
      <c r="CJ34" s="1604"/>
      <c r="CK34" s="1604"/>
      <c r="CL34" s="1604"/>
      <c r="CM34" s="1604"/>
      <c r="CN34" s="1604"/>
      <c r="CO34" s="1604"/>
      <c r="CP34" s="1604"/>
      <c r="CQ34" s="1604"/>
      <c r="CR34" s="1604"/>
      <c r="CS34" s="1604"/>
      <c r="CT34" s="1604"/>
      <c r="CU34" s="1604"/>
      <c r="CV34" s="1604"/>
      <c r="CW34" s="1604"/>
      <c r="CX34" s="1604"/>
      <c r="CY34" s="1604"/>
      <c r="CZ34" s="1604"/>
      <c r="DA34" s="1604"/>
      <c r="DB34" s="1604"/>
      <c r="DC34" s="1604"/>
      <c r="DD34" s="1604"/>
      <c r="DE34" s="1604"/>
      <c r="DF34" s="1604"/>
      <c r="DG34" s="1604"/>
      <c r="DH34" s="1604"/>
      <c r="DI34" s="1604"/>
      <c r="DJ34" s="1604"/>
      <c r="DK34" s="1604"/>
      <c r="DL34" s="1604"/>
      <c r="DM34" s="1604"/>
      <c r="DN34" s="1604"/>
      <c r="DO34" s="1604"/>
      <c r="DP34" s="1604"/>
      <c r="DQ34" s="1604"/>
      <c r="DR34" s="1604"/>
      <c r="DS34" s="1604"/>
      <c r="DT34" s="1604"/>
      <c r="DU34" s="1604"/>
      <c r="DV34" s="1604"/>
      <c r="DW34" s="1728"/>
      <c r="DX34" s="1728"/>
      <c r="DY34" s="1728"/>
      <c r="DZ34" s="1728"/>
      <c r="EA34" s="1728"/>
      <c r="EB34" s="1728"/>
      <c r="EC34" s="1728"/>
      <c r="ED34" s="1728"/>
      <c r="EE34" s="1728"/>
      <c r="EF34" s="1728"/>
      <c r="EG34" s="1728"/>
      <c r="EH34" s="1604"/>
      <c r="EI34" s="1604"/>
      <c r="EJ34" s="1604"/>
      <c r="EK34" s="1604"/>
      <c r="EL34" s="1604"/>
      <c r="EM34" s="1604"/>
      <c r="EN34" s="741"/>
      <c r="EO34" s="741"/>
      <c r="EP34" s="1604"/>
      <c r="EQ34" s="1604"/>
      <c r="ER34" s="1604"/>
      <c r="ES34" s="1604"/>
      <c r="ET34" s="1604"/>
      <c r="EU34" s="1604"/>
      <c r="EV34" s="1604"/>
      <c r="EW34" s="1604"/>
      <c r="EX34" s="1604"/>
      <c r="EY34" s="1604"/>
      <c r="EZ34" s="1604"/>
      <c r="FA34" s="1604"/>
      <c r="FB34" s="1604"/>
      <c r="FC34" s="1604"/>
      <c r="FD34" s="1604"/>
      <c r="FE34" s="1604"/>
      <c r="FF34" s="1604"/>
      <c r="FG34" s="1604"/>
      <c r="FH34" s="1604"/>
      <c r="FI34" s="1604"/>
      <c r="FJ34" s="1604"/>
      <c r="FK34" s="1604"/>
      <c r="FL34" s="1601"/>
      <c r="FM34" s="1601"/>
      <c r="FN34" s="1601"/>
      <c r="FO34" s="1601"/>
      <c r="FP34" s="1601"/>
      <c r="FQ34" s="1601"/>
      <c r="FR34" s="1601"/>
      <c r="FS34" s="1601"/>
      <c r="FT34" s="1601"/>
      <c r="FU34" s="1601"/>
      <c r="FV34" s="1601"/>
      <c r="FW34" s="1735"/>
      <c r="FX34" s="1735"/>
      <c r="FY34" s="1735"/>
      <c r="FZ34" s="1735"/>
      <c r="GA34" s="1735"/>
      <c r="GB34" s="1735"/>
      <c r="GC34" s="1735"/>
      <c r="GD34" s="1735"/>
      <c r="GE34" s="1735"/>
      <c r="GF34" s="1735"/>
      <c r="GG34" s="1735"/>
      <c r="GH34" s="1735"/>
      <c r="GI34" s="1735"/>
      <c r="GJ34" s="1735"/>
      <c r="GK34" s="1735"/>
      <c r="GL34" s="1735"/>
      <c r="GM34" s="1735"/>
      <c r="GN34" s="1735"/>
      <c r="GO34" s="1735"/>
      <c r="GP34" s="1735"/>
      <c r="GQ34" s="1735"/>
      <c r="GR34" s="1735"/>
      <c r="GS34" s="1735"/>
      <c r="GT34" s="1735"/>
      <c r="GU34" s="1735"/>
      <c r="GV34" s="1735"/>
      <c r="GW34" s="1735"/>
    </row>
  </sheetData>
  <mergeCells count="732"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DF28:DK28"/>
    <mergeCell ref="DL28:DQ28"/>
    <mergeCell ref="DR28:DV28"/>
    <mergeCell ref="DW28:EB28"/>
    <mergeCell ref="EC28:EG28"/>
    <mergeCell ref="EH28:EM28"/>
    <mergeCell ref="GN27:GR27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FG27:FK27"/>
    <mergeCell ref="FL27:FQ27"/>
    <mergeCell ref="FR27:FV27"/>
    <mergeCell ref="FW27:GB27"/>
    <mergeCell ref="GC27:GG27"/>
    <mergeCell ref="GH27:GM27"/>
    <mergeCell ref="DW27:EB27"/>
    <mergeCell ref="EC27:EG27"/>
    <mergeCell ref="EH27:EM27"/>
    <mergeCell ref="EP27:EU27"/>
    <mergeCell ref="EV27:EZ27"/>
    <mergeCell ref="FA27:FF27"/>
    <mergeCell ref="CP27:CT27"/>
    <mergeCell ref="CU27:CZ27"/>
    <mergeCell ref="DA27:DE27"/>
    <mergeCell ref="DF27:DK27"/>
    <mergeCell ref="DL27:DQ27"/>
    <mergeCell ref="DR27:DV27"/>
    <mergeCell ref="GC34:GG34"/>
    <mergeCell ref="GH34:GM34"/>
    <mergeCell ref="GN34:GR34"/>
    <mergeCell ref="GS34:GW34"/>
    <mergeCell ref="CO2:EW2"/>
    <mergeCell ref="B27:K27"/>
    <mergeCell ref="L27:BV27"/>
    <mergeCell ref="BW27:CD27"/>
    <mergeCell ref="CE27:CI27"/>
    <mergeCell ref="CJ27:CO27"/>
    <mergeCell ref="EV34:EZ34"/>
    <mergeCell ref="FA34:FF34"/>
    <mergeCell ref="FG34:FK34"/>
    <mergeCell ref="FL34:FQ34"/>
    <mergeCell ref="FR34:FV34"/>
    <mergeCell ref="FW34:GB34"/>
    <mergeCell ref="DL34:DQ34"/>
    <mergeCell ref="DR34:DV34"/>
    <mergeCell ref="DW34:EB34"/>
    <mergeCell ref="EC34:EG34"/>
    <mergeCell ref="EH34:EM34"/>
    <mergeCell ref="EP34:EU34"/>
    <mergeCell ref="GS33:GW33"/>
    <mergeCell ref="B34:K34"/>
    <mergeCell ref="L34:BV34"/>
    <mergeCell ref="BW34:CD34"/>
    <mergeCell ref="CE34:CI34"/>
    <mergeCell ref="CJ34:CO34"/>
    <mergeCell ref="CP34:CT34"/>
    <mergeCell ref="CU34:CZ34"/>
    <mergeCell ref="DA34:DE34"/>
    <mergeCell ref="DF34:DK34"/>
    <mergeCell ref="FL33:FQ33"/>
    <mergeCell ref="CU33:CZ33"/>
    <mergeCell ref="DA33:DE33"/>
    <mergeCell ref="DF33:DK33"/>
    <mergeCell ref="DL33:DQ33"/>
    <mergeCell ref="DR33:DV33"/>
    <mergeCell ref="DW33:EB33"/>
    <mergeCell ref="GC33:GG33"/>
    <mergeCell ref="GH33:GM33"/>
    <mergeCell ref="GN33:GR33"/>
    <mergeCell ref="EC33:EG33"/>
    <mergeCell ref="EH33:EM33"/>
    <mergeCell ref="EP33:EU33"/>
    <mergeCell ref="EV33:EZ33"/>
    <mergeCell ref="FA33:FF33"/>
    <mergeCell ref="FG33:FK33"/>
    <mergeCell ref="GC32:GG32"/>
    <mergeCell ref="GH32:GM32"/>
    <mergeCell ref="GN32:GR32"/>
    <mergeCell ref="GS32:GW32"/>
    <mergeCell ref="B33:K33"/>
    <mergeCell ref="L33:BV33"/>
    <mergeCell ref="BW33:CD33"/>
    <mergeCell ref="CE33:CI33"/>
    <mergeCell ref="CJ33:CO33"/>
    <mergeCell ref="CP33:CT33"/>
    <mergeCell ref="EV32:EZ32"/>
    <mergeCell ref="FA32:FF32"/>
    <mergeCell ref="FG32:FK32"/>
    <mergeCell ref="FL32:FQ32"/>
    <mergeCell ref="FR32:FV32"/>
    <mergeCell ref="FW32:GB32"/>
    <mergeCell ref="DL32:DQ32"/>
    <mergeCell ref="DR32:DV32"/>
    <mergeCell ref="DW32:EB32"/>
    <mergeCell ref="EC32:EG32"/>
    <mergeCell ref="EH32:EM32"/>
    <mergeCell ref="EP32:EU32"/>
    <mergeCell ref="FR33:FV33"/>
    <mergeCell ref="FW33:GB33"/>
    <mergeCell ref="GH31:GM31"/>
    <mergeCell ref="GN31:GR31"/>
    <mergeCell ref="EC31:EG31"/>
    <mergeCell ref="EH31:EM31"/>
    <mergeCell ref="EP31:EU31"/>
    <mergeCell ref="EV31:EZ31"/>
    <mergeCell ref="FA31:FF31"/>
    <mergeCell ref="FG31:FK31"/>
    <mergeCell ref="CU31:CZ31"/>
    <mergeCell ref="DA31:DE31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DF32:DK32"/>
    <mergeCell ref="GH30:GM30"/>
    <mergeCell ref="GN30:GR30"/>
    <mergeCell ref="GS30:GW30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FL30:FQ30"/>
    <mergeCell ref="FR30:FV30"/>
    <mergeCell ref="FW30:GB30"/>
    <mergeCell ref="DL30:DQ30"/>
    <mergeCell ref="DR30:DV30"/>
    <mergeCell ref="DW30:EB30"/>
    <mergeCell ref="EC30:EG30"/>
    <mergeCell ref="GS31:GW31"/>
    <mergeCell ref="FL31:FQ31"/>
    <mergeCell ref="FR31:FV31"/>
    <mergeCell ref="FW31:GB31"/>
    <mergeCell ref="GC31:GG31"/>
    <mergeCell ref="EV29:EZ29"/>
    <mergeCell ref="FA29:FF29"/>
    <mergeCell ref="FG29:FK29"/>
    <mergeCell ref="DF31:DK31"/>
    <mergeCell ref="DL31:DQ31"/>
    <mergeCell ref="DR31:DV31"/>
    <mergeCell ref="DW31:EB31"/>
    <mergeCell ref="GC30:GG30"/>
    <mergeCell ref="DW29:EB29"/>
    <mergeCell ref="GC26:GG26"/>
    <mergeCell ref="GH26:GM26"/>
    <mergeCell ref="GN26:GR26"/>
    <mergeCell ref="EH30:EM30"/>
    <mergeCell ref="EP30:EU30"/>
    <mergeCell ref="GS29:GW29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FL29:FQ29"/>
    <mergeCell ref="FR29:FV29"/>
    <mergeCell ref="FW29:GB29"/>
    <mergeCell ref="GC29:GG29"/>
    <mergeCell ref="GH29:GM29"/>
    <mergeCell ref="GN29:GR29"/>
    <mergeCell ref="EC29:EG29"/>
    <mergeCell ref="EH29:EM29"/>
    <mergeCell ref="GS26:GW26"/>
    <mergeCell ref="B29:K29"/>
    <mergeCell ref="L29:BV29"/>
    <mergeCell ref="BW29:CD29"/>
    <mergeCell ref="CE29:CI29"/>
    <mergeCell ref="CJ29:CO29"/>
    <mergeCell ref="CP29:CT29"/>
    <mergeCell ref="EV26:EZ26"/>
    <mergeCell ref="FA26:FF26"/>
    <mergeCell ref="FG26:FK26"/>
    <mergeCell ref="CU29:CZ29"/>
    <mergeCell ref="DA29:DE29"/>
    <mergeCell ref="DF29:DK29"/>
    <mergeCell ref="DL29:DQ29"/>
    <mergeCell ref="DR29:DV29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EP29:EU29"/>
    <mergeCell ref="FL26:FQ26"/>
    <mergeCell ref="FR26:FV26"/>
    <mergeCell ref="FW26:GB26"/>
    <mergeCell ref="DL26:DQ26"/>
    <mergeCell ref="DR26:DV26"/>
    <mergeCell ref="DW26:EB26"/>
    <mergeCell ref="EC26:EG26"/>
    <mergeCell ref="EH26:EM26"/>
    <mergeCell ref="EP26:EU26"/>
    <mergeCell ref="GH25:GM25"/>
    <mergeCell ref="GN25:GR25"/>
    <mergeCell ref="EC25:EG25"/>
    <mergeCell ref="EH25:EM25"/>
    <mergeCell ref="EP25:EU25"/>
    <mergeCell ref="EV25:EZ25"/>
    <mergeCell ref="FA25:FF25"/>
    <mergeCell ref="FG25:FK25"/>
    <mergeCell ref="CU25:CZ25"/>
    <mergeCell ref="DA25:DE25"/>
    <mergeCell ref="GH24:GM24"/>
    <mergeCell ref="GN24:GR24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FL24:FQ24"/>
    <mergeCell ref="FR24:FV24"/>
    <mergeCell ref="FW24:GB24"/>
    <mergeCell ref="DL24:DQ24"/>
    <mergeCell ref="DR24:DV24"/>
    <mergeCell ref="DW24:EB24"/>
    <mergeCell ref="EC24:EG24"/>
    <mergeCell ref="GS25:GW25"/>
    <mergeCell ref="FL25:FQ25"/>
    <mergeCell ref="FR25:FV25"/>
    <mergeCell ref="FW25:GB25"/>
    <mergeCell ref="GC25:GG25"/>
    <mergeCell ref="EV23:EZ23"/>
    <mergeCell ref="FA23:FF23"/>
    <mergeCell ref="FG23:FK23"/>
    <mergeCell ref="DF25:DK25"/>
    <mergeCell ref="DL25:DQ25"/>
    <mergeCell ref="DR25:DV25"/>
    <mergeCell ref="DW25:EB25"/>
    <mergeCell ref="GC24:GG24"/>
    <mergeCell ref="DW23:EB23"/>
    <mergeCell ref="GC22:GG22"/>
    <mergeCell ref="GH22:GM22"/>
    <mergeCell ref="GN22:GR22"/>
    <mergeCell ref="EH24:EM24"/>
    <mergeCell ref="EP24:EU24"/>
    <mergeCell ref="GS23:GW23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GS22:GW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CU23:CZ23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EP23:EU23"/>
    <mergeCell ref="FL22:FQ22"/>
    <mergeCell ref="FR22:FV22"/>
    <mergeCell ref="FW22:GB22"/>
    <mergeCell ref="DL22:DQ22"/>
    <mergeCell ref="DR22:DV22"/>
    <mergeCell ref="DW22:EB22"/>
    <mergeCell ref="EC22:EG22"/>
    <mergeCell ref="EH22:EM22"/>
    <mergeCell ref="EP22:EU22"/>
    <mergeCell ref="GH21:GM21"/>
    <mergeCell ref="GN21:GR21"/>
    <mergeCell ref="EC21:EG21"/>
    <mergeCell ref="EH21:EM21"/>
    <mergeCell ref="EP21:EU21"/>
    <mergeCell ref="EV21:EZ21"/>
    <mergeCell ref="FA21:FF21"/>
    <mergeCell ref="FG21:FK21"/>
    <mergeCell ref="CU21:CZ21"/>
    <mergeCell ref="DA21:DE21"/>
    <mergeCell ref="GH20:GM20"/>
    <mergeCell ref="GN20:GR20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FL20:FQ20"/>
    <mergeCell ref="FR20:FV20"/>
    <mergeCell ref="FW20:GB20"/>
    <mergeCell ref="DL20:DQ20"/>
    <mergeCell ref="DR20:DV20"/>
    <mergeCell ref="DW20:EB20"/>
    <mergeCell ref="EC20:EG20"/>
    <mergeCell ref="GS21:GW21"/>
    <mergeCell ref="FL21:FQ21"/>
    <mergeCell ref="FR21:FV21"/>
    <mergeCell ref="FW21:GB21"/>
    <mergeCell ref="GC21:GG21"/>
    <mergeCell ref="EV19:EZ19"/>
    <mergeCell ref="FA19:FF19"/>
    <mergeCell ref="FG19:FK19"/>
    <mergeCell ref="DF21:DK21"/>
    <mergeCell ref="DL21:DQ21"/>
    <mergeCell ref="DR21:DV21"/>
    <mergeCell ref="DW21:EB21"/>
    <mergeCell ref="GC20:GG20"/>
    <mergeCell ref="DW19:EB19"/>
    <mergeCell ref="GC18:GG18"/>
    <mergeCell ref="GH18:GM18"/>
    <mergeCell ref="GN18:GR18"/>
    <mergeCell ref="EH20:EM20"/>
    <mergeCell ref="EP20:EU20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GS18:GW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CU19:CZ19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EP19:EU19"/>
    <mergeCell ref="FL18:FQ18"/>
    <mergeCell ref="FR18:FV18"/>
    <mergeCell ref="FW18:GB18"/>
    <mergeCell ref="DL18:DQ18"/>
    <mergeCell ref="DR18:DV18"/>
    <mergeCell ref="DW18:EB18"/>
    <mergeCell ref="EC18:EG18"/>
    <mergeCell ref="EH18:EM18"/>
    <mergeCell ref="EP18:EU18"/>
    <mergeCell ref="GH17:GM17"/>
    <mergeCell ref="GN17:GR17"/>
    <mergeCell ref="EC17:EG17"/>
    <mergeCell ref="EH17:EM17"/>
    <mergeCell ref="EP17:EU17"/>
    <mergeCell ref="EV17:EZ17"/>
    <mergeCell ref="FA17:FF17"/>
    <mergeCell ref="FG17:FK17"/>
    <mergeCell ref="CU17:CZ17"/>
    <mergeCell ref="DA17:DE17"/>
    <mergeCell ref="GH16:GM16"/>
    <mergeCell ref="GN16:GR16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FL16:FQ16"/>
    <mergeCell ref="FR16:FV16"/>
    <mergeCell ref="FW16:GB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GC17:GG17"/>
    <mergeCell ref="EV15:EZ15"/>
    <mergeCell ref="FA15:FF15"/>
    <mergeCell ref="FG15:FK15"/>
    <mergeCell ref="DF17:DK17"/>
    <mergeCell ref="DL17:DQ17"/>
    <mergeCell ref="DR17:DV17"/>
    <mergeCell ref="DW17:EB17"/>
    <mergeCell ref="GC16:GG16"/>
    <mergeCell ref="DW15:EB15"/>
    <mergeCell ref="GC14:GG14"/>
    <mergeCell ref="GH14:GM14"/>
    <mergeCell ref="GN14:GR14"/>
    <mergeCell ref="EH16:EM16"/>
    <mergeCell ref="EP16:EU16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GS14:GW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CU15:CZ15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EP15:EU15"/>
    <mergeCell ref="FL14:FQ14"/>
    <mergeCell ref="FR14:FV14"/>
    <mergeCell ref="FW14:GB14"/>
    <mergeCell ref="DL14:DQ14"/>
    <mergeCell ref="DR14:DV14"/>
    <mergeCell ref="DW14:EB14"/>
    <mergeCell ref="EC14:EG14"/>
    <mergeCell ref="EH14:EM14"/>
    <mergeCell ref="EP14:EU14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C13:EG13"/>
    <mergeCell ref="EH13:EM13"/>
    <mergeCell ref="EP13:EU13"/>
    <mergeCell ref="EV13:EZ13"/>
    <mergeCell ref="FA13:FF13"/>
    <mergeCell ref="FG13:FK13"/>
    <mergeCell ref="CU13:CZ13"/>
    <mergeCell ref="DA13:DE13"/>
    <mergeCell ref="DF13:DK13"/>
    <mergeCell ref="DL13:DQ13"/>
    <mergeCell ref="DR13:DV13"/>
    <mergeCell ref="DW13:EB13"/>
    <mergeCell ref="GC12:GG12"/>
    <mergeCell ref="DW11:EB11"/>
    <mergeCell ref="GH12:GM12"/>
    <mergeCell ref="GN12:GR12"/>
    <mergeCell ref="GS12:GW12"/>
    <mergeCell ref="FL12:FQ12"/>
    <mergeCell ref="FR12:FV12"/>
    <mergeCell ref="FW12:GB12"/>
    <mergeCell ref="GS13:GW13"/>
    <mergeCell ref="FL13:FQ13"/>
    <mergeCell ref="FR13:FV13"/>
    <mergeCell ref="FW13:GB13"/>
    <mergeCell ref="GC13:GG13"/>
    <mergeCell ref="GH13:GM13"/>
    <mergeCell ref="GN13:GR13"/>
    <mergeCell ref="GC10:GG10"/>
    <mergeCell ref="GH10:GM10"/>
    <mergeCell ref="GN10:GR10"/>
    <mergeCell ref="EH12:EM12"/>
    <mergeCell ref="EP12:EU12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EC11:EG11"/>
    <mergeCell ref="EH11:EM11"/>
    <mergeCell ref="GS10:GW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CU11:CZ11"/>
    <mergeCell ref="DA11:DE11"/>
    <mergeCell ref="DF11:DK11"/>
    <mergeCell ref="DL11:DQ11"/>
    <mergeCell ref="DR11:DV11"/>
    <mergeCell ref="EP11:EU11"/>
    <mergeCell ref="EV11:EZ11"/>
    <mergeCell ref="FA11:FF11"/>
    <mergeCell ref="FG11:FK11"/>
    <mergeCell ref="FL10:FQ10"/>
    <mergeCell ref="FR10:FV10"/>
    <mergeCell ref="FW10:GB10"/>
    <mergeCell ref="DL10:DQ10"/>
    <mergeCell ref="DR10:DV10"/>
    <mergeCell ref="DW10:EB10"/>
    <mergeCell ref="EC10:EG10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EP9:EU9"/>
    <mergeCell ref="EV9:EZ9"/>
    <mergeCell ref="FA9:FF9"/>
    <mergeCell ref="FG9:FK9"/>
    <mergeCell ref="CU9:CZ9"/>
    <mergeCell ref="DA9:DE9"/>
    <mergeCell ref="DF9:DK9"/>
    <mergeCell ref="DL9:DQ9"/>
    <mergeCell ref="DR9:DV9"/>
    <mergeCell ref="DW9:EB9"/>
    <mergeCell ref="GC8:GG8"/>
    <mergeCell ref="GH8:GM8"/>
    <mergeCell ref="GN8:GR8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FD4:FI4"/>
    <mergeCell ref="FJ4:FN4"/>
    <mergeCell ref="FO4:FS4"/>
    <mergeCell ref="FT4:GW4"/>
    <mergeCell ref="B5:K6"/>
    <mergeCell ref="L5:BV6"/>
    <mergeCell ref="BW5:CD6"/>
    <mergeCell ref="CE5:GW5"/>
    <mergeCell ref="CE6:EM6"/>
    <mergeCell ref="EN6:GW6"/>
    <mergeCell ref="DW4:EB4"/>
    <mergeCell ref="EC4:EG4"/>
    <mergeCell ref="EH4:EM4"/>
    <mergeCell ref="EN4:ER4"/>
    <mergeCell ref="ES4:EX4"/>
    <mergeCell ref="EY4:FC4"/>
    <mergeCell ref="CN4:CR4"/>
    <mergeCell ref="CS4:CX4"/>
    <mergeCell ref="CY4:DC4"/>
    <mergeCell ref="DD4:DI4"/>
    <mergeCell ref="DL4:DQ4"/>
    <mergeCell ref="DR4:DV4"/>
    <mergeCell ref="J2:AJ2"/>
    <mergeCell ref="CB2:CN2"/>
    <mergeCell ref="BA4:BF4"/>
    <mergeCell ref="BG4:BK4"/>
    <mergeCell ref="BL4:BQ4"/>
    <mergeCell ref="BR4:BV4"/>
    <mergeCell ref="BW4:CB4"/>
    <mergeCell ref="CC4:CG4"/>
    <mergeCell ref="CH4:CM4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2:AX130"/>
  <sheetViews>
    <sheetView showGridLines="0" showZeros="0" workbookViewId="0">
      <selection activeCell="X34" sqref="X34"/>
    </sheetView>
  </sheetViews>
  <sheetFormatPr defaultColWidth="1.85546875" defaultRowHeight="14.85" customHeight="1"/>
  <cols>
    <col min="1" max="16384" width="1.85546875" style="289"/>
  </cols>
  <sheetData>
    <row r="2" spans="1:50" ht="15.95" customHeight="1">
      <c r="A2" s="326" t="s">
        <v>1582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5"/>
      <c r="AE2" s="289" t="s">
        <v>844</v>
      </c>
      <c r="AH2" s="324"/>
      <c r="AI2" s="324"/>
      <c r="AJ2" s="324"/>
      <c r="AK2" s="324"/>
      <c r="AL2" s="324"/>
      <c r="AM2" s="324"/>
      <c r="AN2" s="324"/>
      <c r="AO2" s="324"/>
      <c r="AP2" s="324"/>
      <c r="AQ2" s="324"/>
    </row>
    <row r="4" spans="1:50" s="315" customFormat="1" ht="15.95" customHeight="1">
      <c r="A4" s="346" t="s">
        <v>2108</v>
      </c>
    </row>
    <row r="5" spans="1:50" s="315" customFormat="1" ht="14.85" customHeight="1">
      <c r="A5" s="1439" t="s">
        <v>1977</v>
      </c>
      <c r="B5" s="1439"/>
      <c r="C5" s="1439"/>
      <c r="D5" s="1439"/>
      <c r="E5" s="1439"/>
      <c r="F5" s="1439"/>
      <c r="G5" s="1439" t="s">
        <v>1976</v>
      </c>
      <c r="H5" s="1439"/>
      <c r="I5" s="1439"/>
      <c r="J5" s="1439"/>
      <c r="K5" s="1439"/>
      <c r="L5" s="1439"/>
      <c r="M5" s="1439"/>
      <c r="N5" s="1439"/>
      <c r="O5" s="1439"/>
      <c r="P5" s="1439"/>
      <c r="Q5" s="1439"/>
      <c r="R5" s="1439"/>
      <c r="S5" s="1439"/>
      <c r="T5" s="1439"/>
      <c r="U5" s="1439"/>
      <c r="V5" s="1439"/>
      <c r="W5" s="1439"/>
      <c r="X5" s="1439"/>
      <c r="Y5" s="1439"/>
      <c r="Z5" s="1439"/>
      <c r="AA5" s="1439"/>
      <c r="AB5" s="1439"/>
      <c r="AC5" s="1439"/>
      <c r="AD5" s="1439"/>
      <c r="AE5" s="1439"/>
      <c r="AF5" s="1439"/>
      <c r="AG5" s="1439"/>
      <c r="AH5" s="1439"/>
      <c r="AI5" s="1439" t="s">
        <v>816</v>
      </c>
      <c r="AJ5" s="1439"/>
      <c r="AK5" s="1439"/>
      <c r="AL5" s="1439"/>
      <c r="AM5" s="1439"/>
      <c r="AN5" s="1439"/>
      <c r="AO5" s="1439"/>
      <c r="AP5" s="1439" t="s">
        <v>470</v>
      </c>
      <c r="AQ5" s="1439"/>
      <c r="AR5" s="1439"/>
      <c r="AS5" s="1439"/>
      <c r="AT5" s="1439"/>
      <c r="AU5" s="1439"/>
      <c r="AV5" s="1439"/>
      <c r="AW5" s="330"/>
    </row>
    <row r="6" spans="1:50" s="315" customFormat="1" ht="30.75" customHeight="1">
      <c r="A6" s="1439"/>
      <c r="B6" s="1439"/>
      <c r="C6" s="1439"/>
      <c r="D6" s="1439"/>
      <c r="E6" s="1439"/>
      <c r="F6" s="1439"/>
      <c r="G6" s="1439"/>
      <c r="H6" s="1439"/>
      <c r="I6" s="1439"/>
      <c r="J6" s="1439"/>
      <c r="K6" s="1439"/>
      <c r="L6" s="1439"/>
      <c r="M6" s="1439"/>
      <c r="N6" s="1439"/>
      <c r="O6" s="1439"/>
      <c r="P6" s="1439"/>
      <c r="Q6" s="1439"/>
      <c r="R6" s="1439"/>
      <c r="S6" s="1439"/>
      <c r="T6" s="1439"/>
      <c r="U6" s="1439"/>
      <c r="V6" s="1439"/>
      <c r="W6" s="1439"/>
      <c r="X6" s="1439"/>
      <c r="Y6" s="1439"/>
      <c r="Z6" s="1439"/>
      <c r="AA6" s="1439"/>
      <c r="AB6" s="1439"/>
      <c r="AC6" s="1439"/>
      <c r="AD6" s="1439"/>
      <c r="AE6" s="1439"/>
      <c r="AF6" s="1439"/>
      <c r="AG6" s="1439"/>
      <c r="AH6" s="1439"/>
      <c r="AI6" s="1439"/>
      <c r="AJ6" s="1439"/>
      <c r="AK6" s="1439"/>
      <c r="AL6" s="1439"/>
      <c r="AM6" s="1439"/>
      <c r="AN6" s="1439"/>
      <c r="AO6" s="1439"/>
      <c r="AP6" s="1439"/>
      <c r="AQ6" s="1439"/>
      <c r="AR6" s="1439"/>
      <c r="AS6" s="1439"/>
      <c r="AT6" s="1439"/>
      <c r="AU6" s="1439"/>
      <c r="AV6" s="1439"/>
      <c r="AW6" s="330"/>
    </row>
    <row r="7" spans="1:50" s="343" customFormat="1" ht="15" customHeight="1">
      <c r="A7" s="1740"/>
      <c r="B7" s="1740"/>
      <c r="C7" s="1740"/>
      <c r="D7" s="1740"/>
      <c r="E7" s="1740"/>
      <c r="F7" s="1740"/>
      <c r="G7" s="1740" t="s">
        <v>2107</v>
      </c>
      <c r="H7" s="1740"/>
      <c r="I7" s="1740"/>
      <c r="J7" s="1740"/>
      <c r="K7" s="1740"/>
      <c r="L7" s="1740"/>
      <c r="M7" s="1740"/>
      <c r="N7" s="1740"/>
      <c r="O7" s="1740"/>
      <c r="P7" s="1740"/>
      <c r="Q7" s="1740"/>
      <c r="R7" s="1740"/>
      <c r="S7" s="1740"/>
      <c r="T7" s="1740"/>
      <c r="U7" s="1740"/>
      <c r="V7" s="1740"/>
      <c r="W7" s="1740"/>
      <c r="X7" s="1740"/>
      <c r="Y7" s="1740"/>
      <c r="Z7" s="1740"/>
      <c r="AA7" s="1740"/>
      <c r="AB7" s="1740"/>
      <c r="AC7" s="1740"/>
      <c r="AD7" s="1740"/>
      <c r="AE7" s="1740"/>
      <c r="AF7" s="1740"/>
      <c r="AG7" s="1740"/>
      <c r="AH7" s="1740"/>
      <c r="AI7" s="1739"/>
      <c r="AJ7" s="1739"/>
      <c r="AK7" s="1739"/>
      <c r="AL7" s="1739"/>
      <c r="AM7" s="1739"/>
      <c r="AN7" s="1739"/>
      <c r="AO7" s="1739"/>
      <c r="AP7" s="1739"/>
      <c r="AQ7" s="1739"/>
      <c r="AR7" s="1739"/>
      <c r="AS7" s="1739"/>
      <c r="AT7" s="1739"/>
      <c r="AU7" s="1739"/>
      <c r="AV7" s="1739"/>
      <c r="AW7" s="347"/>
    </row>
    <row r="8" spans="1:50" s="315" customFormat="1" ht="15" customHeight="1">
      <c r="A8" s="1441" t="s">
        <v>2106</v>
      </c>
      <c r="B8" s="1441"/>
      <c r="C8" s="1441"/>
      <c r="D8" s="1441"/>
      <c r="E8" s="1441"/>
      <c r="F8" s="1441"/>
      <c r="G8" s="1442" t="s">
        <v>2105</v>
      </c>
      <c r="H8" s="1442"/>
      <c r="I8" s="1442"/>
      <c r="J8" s="1442"/>
      <c r="K8" s="1442"/>
      <c r="L8" s="1442"/>
      <c r="M8" s="1442"/>
      <c r="N8" s="1442"/>
      <c r="O8" s="1442"/>
      <c r="P8" s="1442"/>
      <c r="Q8" s="1442"/>
      <c r="R8" s="1442"/>
      <c r="S8" s="1442"/>
      <c r="T8" s="1442"/>
      <c r="U8" s="1442"/>
      <c r="V8" s="1442"/>
      <c r="W8" s="1442"/>
      <c r="X8" s="1442"/>
      <c r="Y8" s="1442"/>
      <c r="Z8" s="1442"/>
      <c r="AA8" s="1442"/>
      <c r="AB8" s="1442"/>
      <c r="AC8" s="1442"/>
      <c r="AD8" s="1442"/>
      <c r="AE8" s="1442"/>
      <c r="AF8" s="1442"/>
      <c r="AG8" s="1442"/>
      <c r="AH8" s="1442"/>
      <c r="AI8" s="1739"/>
      <c r="AJ8" s="1739"/>
      <c r="AK8" s="1739"/>
      <c r="AL8" s="1739"/>
      <c r="AM8" s="1739"/>
      <c r="AN8" s="1739"/>
      <c r="AO8" s="1739"/>
      <c r="AP8" s="1739"/>
      <c r="AQ8" s="1739"/>
      <c r="AR8" s="1739"/>
      <c r="AS8" s="1739"/>
      <c r="AT8" s="1739"/>
      <c r="AU8" s="1739"/>
      <c r="AV8" s="1739"/>
      <c r="AW8" s="323"/>
      <c r="AX8" s="339"/>
    </row>
    <row r="9" spans="1:50" s="315" customFormat="1" ht="15.95" customHeight="1">
      <c r="A9" s="1441" t="s">
        <v>2104</v>
      </c>
      <c r="B9" s="1441"/>
      <c r="C9" s="1441"/>
      <c r="D9" s="1441"/>
      <c r="E9" s="1441"/>
      <c r="F9" s="1441"/>
      <c r="G9" s="1442" t="s">
        <v>2103</v>
      </c>
      <c r="H9" s="1442"/>
      <c r="I9" s="1442"/>
      <c r="J9" s="1442"/>
      <c r="K9" s="1442"/>
      <c r="L9" s="1442"/>
      <c r="M9" s="1442"/>
      <c r="N9" s="1442"/>
      <c r="O9" s="1442"/>
      <c r="P9" s="1442"/>
      <c r="Q9" s="1442"/>
      <c r="R9" s="1442"/>
      <c r="S9" s="1442"/>
      <c r="T9" s="1442"/>
      <c r="U9" s="1442"/>
      <c r="V9" s="1442"/>
      <c r="W9" s="1442"/>
      <c r="X9" s="1442"/>
      <c r="Y9" s="1442"/>
      <c r="Z9" s="1442"/>
      <c r="AA9" s="1442"/>
      <c r="AB9" s="1442"/>
      <c r="AC9" s="1442"/>
      <c r="AD9" s="1442"/>
      <c r="AE9" s="1442"/>
      <c r="AF9" s="1442"/>
      <c r="AG9" s="1442"/>
      <c r="AH9" s="1442"/>
      <c r="AI9" s="1739"/>
      <c r="AJ9" s="1739"/>
      <c r="AK9" s="1739"/>
      <c r="AL9" s="1739"/>
      <c r="AM9" s="1739"/>
      <c r="AN9" s="1739"/>
      <c r="AO9" s="1739"/>
      <c r="AP9" s="1739"/>
      <c r="AQ9" s="1739"/>
      <c r="AR9" s="1739"/>
      <c r="AS9" s="1739"/>
      <c r="AT9" s="1739"/>
      <c r="AU9" s="1739"/>
      <c r="AV9" s="1739"/>
      <c r="AW9" s="323"/>
      <c r="AX9" s="339"/>
    </row>
    <row r="10" spans="1:50" s="315" customFormat="1" ht="15.95" customHeight="1">
      <c r="A10" s="1441" t="s">
        <v>2102</v>
      </c>
      <c r="B10" s="1441"/>
      <c r="C10" s="1441"/>
      <c r="D10" s="1441"/>
      <c r="E10" s="1441"/>
      <c r="F10" s="1441"/>
      <c r="G10" s="1442" t="s">
        <v>2101</v>
      </c>
      <c r="H10" s="1442"/>
      <c r="I10" s="1442"/>
      <c r="J10" s="1442"/>
      <c r="K10" s="1442"/>
      <c r="L10" s="1442"/>
      <c r="M10" s="1442"/>
      <c r="N10" s="1442"/>
      <c r="O10" s="1442"/>
      <c r="P10" s="1442"/>
      <c r="Q10" s="1442"/>
      <c r="R10" s="1442"/>
      <c r="S10" s="1442"/>
      <c r="T10" s="1442"/>
      <c r="U10" s="1442"/>
      <c r="V10" s="1442"/>
      <c r="W10" s="1442"/>
      <c r="X10" s="1442"/>
      <c r="Y10" s="1442"/>
      <c r="Z10" s="1442"/>
      <c r="AA10" s="1442"/>
      <c r="AB10" s="1442"/>
      <c r="AC10" s="1442"/>
      <c r="AD10" s="1442"/>
      <c r="AE10" s="1442"/>
      <c r="AF10" s="1442"/>
      <c r="AG10" s="1442"/>
      <c r="AH10" s="1442"/>
      <c r="AI10" s="1739"/>
      <c r="AJ10" s="1739"/>
      <c r="AK10" s="1739"/>
      <c r="AL10" s="1739"/>
      <c r="AM10" s="1739"/>
      <c r="AN10" s="1739"/>
      <c r="AO10" s="1739"/>
      <c r="AP10" s="1739"/>
      <c r="AQ10" s="1739"/>
      <c r="AR10" s="1739"/>
      <c r="AS10" s="1739"/>
      <c r="AT10" s="1739"/>
      <c r="AU10" s="1739"/>
      <c r="AV10" s="1739"/>
      <c r="AW10" s="323"/>
      <c r="AX10" s="339"/>
    </row>
    <row r="11" spans="1:50" s="315" customFormat="1" ht="15.95" customHeight="1">
      <c r="A11" s="1441" t="s">
        <v>2100</v>
      </c>
      <c r="B11" s="1441"/>
      <c r="C11" s="1441"/>
      <c r="D11" s="1441"/>
      <c r="E11" s="1441"/>
      <c r="F11" s="1441"/>
      <c r="G11" s="1442" t="s">
        <v>2099</v>
      </c>
      <c r="H11" s="1442"/>
      <c r="I11" s="1442"/>
      <c r="J11" s="1442"/>
      <c r="K11" s="1442"/>
      <c r="L11" s="1442"/>
      <c r="M11" s="1442"/>
      <c r="N11" s="1442"/>
      <c r="O11" s="1442"/>
      <c r="P11" s="1442"/>
      <c r="Q11" s="1442"/>
      <c r="R11" s="1442"/>
      <c r="S11" s="1442"/>
      <c r="T11" s="1442"/>
      <c r="U11" s="1442"/>
      <c r="V11" s="1442"/>
      <c r="W11" s="1442"/>
      <c r="X11" s="1442"/>
      <c r="Y11" s="1442"/>
      <c r="Z11" s="1442"/>
      <c r="AA11" s="1442"/>
      <c r="AB11" s="1442"/>
      <c r="AC11" s="1442"/>
      <c r="AD11" s="1442"/>
      <c r="AE11" s="1442"/>
      <c r="AF11" s="1442"/>
      <c r="AG11" s="1442"/>
      <c r="AH11" s="1442"/>
      <c r="AI11" s="1739"/>
      <c r="AJ11" s="1739"/>
      <c r="AK11" s="1739"/>
      <c r="AL11" s="1739"/>
      <c r="AM11" s="1739"/>
      <c r="AN11" s="1739"/>
      <c r="AO11" s="1739"/>
      <c r="AP11" s="1739"/>
      <c r="AQ11" s="1739"/>
      <c r="AR11" s="1739"/>
      <c r="AS11" s="1739"/>
      <c r="AT11" s="1739"/>
      <c r="AU11" s="1739"/>
      <c r="AV11" s="1739"/>
      <c r="AW11" s="323"/>
      <c r="AX11" s="339"/>
    </row>
    <row r="12" spans="1:50" s="315" customFormat="1" ht="15.95" customHeight="1">
      <c r="A12" s="1441" t="s">
        <v>2098</v>
      </c>
      <c r="B12" s="1441"/>
      <c r="C12" s="1441"/>
      <c r="D12" s="1441"/>
      <c r="E12" s="1441"/>
      <c r="F12" s="1441"/>
      <c r="G12" s="1442" t="s">
        <v>2097</v>
      </c>
      <c r="H12" s="1442"/>
      <c r="I12" s="1442"/>
      <c r="J12" s="1442"/>
      <c r="K12" s="1442"/>
      <c r="L12" s="1442"/>
      <c r="M12" s="1442"/>
      <c r="N12" s="1442"/>
      <c r="O12" s="1442"/>
      <c r="P12" s="1442"/>
      <c r="Q12" s="1442"/>
      <c r="R12" s="1442"/>
      <c r="S12" s="1442"/>
      <c r="T12" s="1442"/>
      <c r="U12" s="1442"/>
      <c r="V12" s="1442"/>
      <c r="W12" s="1442"/>
      <c r="X12" s="1442"/>
      <c r="Y12" s="1442"/>
      <c r="Z12" s="1442"/>
      <c r="AA12" s="1442"/>
      <c r="AB12" s="1442"/>
      <c r="AC12" s="1442"/>
      <c r="AD12" s="1442"/>
      <c r="AE12" s="1442"/>
      <c r="AF12" s="1442"/>
      <c r="AG12" s="1442"/>
      <c r="AH12" s="1442"/>
      <c r="AI12" s="1739"/>
      <c r="AJ12" s="1739"/>
      <c r="AK12" s="1739"/>
      <c r="AL12" s="1739"/>
      <c r="AM12" s="1739"/>
      <c r="AN12" s="1739"/>
      <c r="AO12" s="1739"/>
      <c r="AP12" s="1739"/>
      <c r="AQ12" s="1739"/>
      <c r="AR12" s="1739"/>
      <c r="AS12" s="1739"/>
      <c r="AT12" s="1739"/>
      <c r="AU12" s="1739"/>
      <c r="AV12" s="1739"/>
      <c r="AW12" s="323"/>
      <c r="AX12" s="339"/>
    </row>
    <row r="13" spans="1:50" s="315" customFormat="1" ht="15.95" customHeight="1">
      <c r="A13" s="1441" t="s">
        <v>2096</v>
      </c>
      <c r="B13" s="1441"/>
      <c r="C13" s="1441"/>
      <c r="D13" s="1441"/>
      <c r="E13" s="1441"/>
      <c r="F13" s="1441"/>
      <c r="G13" s="1442" t="s">
        <v>2095</v>
      </c>
      <c r="H13" s="1442"/>
      <c r="I13" s="1442"/>
      <c r="J13" s="1442"/>
      <c r="K13" s="1442"/>
      <c r="L13" s="1442"/>
      <c r="M13" s="1442"/>
      <c r="N13" s="1442"/>
      <c r="O13" s="1442"/>
      <c r="P13" s="1442"/>
      <c r="Q13" s="1442"/>
      <c r="R13" s="1442"/>
      <c r="S13" s="1442"/>
      <c r="T13" s="1442"/>
      <c r="U13" s="1442"/>
      <c r="V13" s="1442"/>
      <c r="W13" s="1442"/>
      <c r="X13" s="1442"/>
      <c r="Y13" s="1442"/>
      <c r="Z13" s="1442"/>
      <c r="AA13" s="1442"/>
      <c r="AB13" s="1442"/>
      <c r="AC13" s="1442"/>
      <c r="AD13" s="1442"/>
      <c r="AE13" s="1442"/>
      <c r="AF13" s="1442"/>
      <c r="AG13" s="1442"/>
      <c r="AH13" s="1442"/>
      <c r="AI13" s="1739"/>
      <c r="AJ13" s="1739"/>
      <c r="AK13" s="1739"/>
      <c r="AL13" s="1739"/>
      <c r="AM13" s="1739"/>
      <c r="AN13" s="1739"/>
      <c r="AO13" s="1739"/>
      <c r="AP13" s="1739"/>
      <c r="AQ13" s="1739"/>
      <c r="AR13" s="1739"/>
      <c r="AS13" s="1739"/>
      <c r="AT13" s="1739"/>
      <c r="AU13" s="1739"/>
      <c r="AV13" s="1739"/>
      <c r="AW13" s="323"/>
      <c r="AX13" s="339"/>
    </row>
    <row r="14" spans="1:50" s="315" customFormat="1" ht="15.95" customHeight="1">
      <c r="A14" s="1441" t="s">
        <v>2094</v>
      </c>
      <c r="B14" s="1441"/>
      <c r="C14" s="1441"/>
      <c r="D14" s="1441"/>
      <c r="E14" s="1441"/>
      <c r="F14" s="1441"/>
      <c r="G14" s="1442" t="s">
        <v>2093</v>
      </c>
      <c r="H14" s="1442"/>
      <c r="I14" s="1442"/>
      <c r="J14" s="1442"/>
      <c r="K14" s="1442"/>
      <c r="L14" s="1442"/>
      <c r="M14" s="1442"/>
      <c r="N14" s="1442"/>
      <c r="O14" s="1442"/>
      <c r="P14" s="1442"/>
      <c r="Q14" s="1442"/>
      <c r="R14" s="1442"/>
      <c r="S14" s="1442"/>
      <c r="T14" s="1442"/>
      <c r="U14" s="1442"/>
      <c r="V14" s="1442"/>
      <c r="W14" s="1442"/>
      <c r="X14" s="1442"/>
      <c r="Y14" s="1442"/>
      <c r="Z14" s="1442"/>
      <c r="AA14" s="1442"/>
      <c r="AB14" s="1442"/>
      <c r="AC14" s="1442"/>
      <c r="AD14" s="1442"/>
      <c r="AE14" s="1442"/>
      <c r="AF14" s="1442"/>
      <c r="AG14" s="1442"/>
      <c r="AH14" s="1442"/>
      <c r="AI14" s="1739"/>
      <c r="AJ14" s="1739"/>
      <c r="AK14" s="1739"/>
      <c r="AL14" s="1739"/>
      <c r="AM14" s="1739"/>
      <c r="AN14" s="1739"/>
      <c r="AO14" s="1739"/>
      <c r="AP14" s="1739"/>
      <c r="AQ14" s="1739"/>
      <c r="AR14" s="1739"/>
      <c r="AS14" s="1739"/>
      <c r="AT14" s="1739"/>
      <c r="AU14" s="1739"/>
      <c r="AV14" s="1739"/>
      <c r="AW14" s="323"/>
      <c r="AX14" s="339"/>
    </row>
    <row r="15" spans="1:50" s="315" customFormat="1" ht="29.25" customHeight="1">
      <c r="A15" s="1441" t="s">
        <v>2092</v>
      </c>
      <c r="B15" s="1441"/>
      <c r="C15" s="1441"/>
      <c r="D15" s="1441"/>
      <c r="E15" s="1441"/>
      <c r="F15" s="1441"/>
      <c r="G15" s="1444" t="s">
        <v>2091</v>
      </c>
      <c r="H15" s="1444"/>
      <c r="I15" s="1444"/>
      <c r="J15" s="1444"/>
      <c r="K15" s="1444"/>
      <c r="L15" s="1444"/>
      <c r="M15" s="1444"/>
      <c r="N15" s="1444"/>
      <c r="O15" s="1444"/>
      <c r="P15" s="1444"/>
      <c r="Q15" s="1444"/>
      <c r="R15" s="1444"/>
      <c r="S15" s="1444"/>
      <c r="T15" s="1444"/>
      <c r="U15" s="1444"/>
      <c r="V15" s="1444"/>
      <c r="W15" s="1444"/>
      <c r="X15" s="1444"/>
      <c r="Y15" s="1444"/>
      <c r="Z15" s="1444"/>
      <c r="AA15" s="1444"/>
      <c r="AB15" s="1444"/>
      <c r="AC15" s="1444"/>
      <c r="AD15" s="1444"/>
      <c r="AE15" s="1444"/>
      <c r="AF15" s="1444"/>
      <c r="AG15" s="1444"/>
      <c r="AH15" s="1444"/>
      <c r="AI15" s="1739"/>
      <c r="AJ15" s="1739"/>
      <c r="AK15" s="1739"/>
      <c r="AL15" s="1739"/>
      <c r="AM15" s="1739"/>
      <c r="AN15" s="1739"/>
      <c r="AO15" s="1739"/>
      <c r="AP15" s="1739"/>
      <c r="AQ15" s="1739"/>
      <c r="AR15" s="1739"/>
      <c r="AS15" s="1739"/>
      <c r="AT15" s="1739"/>
      <c r="AU15" s="1739"/>
      <c r="AV15" s="1739"/>
      <c r="AW15" s="344"/>
    </row>
    <row r="16" spans="1:50" s="315" customFormat="1" ht="15.95" customHeight="1">
      <c r="A16" s="1441" t="s">
        <v>2090</v>
      </c>
      <c r="B16" s="1441"/>
      <c r="C16" s="1441"/>
      <c r="D16" s="1441"/>
      <c r="E16" s="1441"/>
      <c r="F16" s="1441"/>
      <c r="G16" s="1442" t="s">
        <v>2089</v>
      </c>
      <c r="H16" s="1442"/>
      <c r="I16" s="1442"/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739"/>
      <c r="AJ16" s="1739"/>
      <c r="AK16" s="1739"/>
      <c r="AL16" s="1739"/>
      <c r="AM16" s="1739"/>
      <c r="AN16" s="1739"/>
      <c r="AO16" s="1739"/>
      <c r="AP16" s="1739"/>
      <c r="AQ16" s="1739"/>
      <c r="AR16" s="1739"/>
      <c r="AS16" s="1739"/>
      <c r="AT16" s="1739"/>
      <c r="AU16" s="1739"/>
      <c r="AV16" s="1739"/>
      <c r="AW16" s="323"/>
      <c r="AX16" s="339"/>
    </row>
    <row r="17" spans="1:50" s="315" customFormat="1" ht="15.95" customHeight="1">
      <c r="A17" s="1441" t="s">
        <v>2088</v>
      </c>
      <c r="B17" s="1441"/>
      <c r="C17" s="1441"/>
      <c r="D17" s="1441"/>
      <c r="E17" s="1441"/>
      <c r="F17" s="1441"/>
      <c r="G17" s="1442" t="s">
        <v>2087</v>
      </c>
      <c r="H17" s="1442"/>
      <c r="I17" s="1442"/>
      <c r="J17" s="1442"/>
      <c r="K17" s="1442"/>
      <c r="L17" s="1442"/>
      <c r="M17" s="1442"/>
      <c r="N17" s="1442"/>
      <c r="O17" s="1442"/>
      <c r="P17" s="1442"/>
      <c r="Q17" s="1442"/>
      <c r="R17" s="1442"/>
      <c r="S17" s="1442"/>
      <c r="T17" s="1442"/>
      <c r="U17" s="1442"/>
      <c r="V17" s="1442"/>
      <c r="W17" s="1442"/>
      <c r="X17" s="1442"/>
      <c r="Y17" s="1442"/>
      <c r="Z17" s="1442"/>
      <c r="AA17" s="1442"/>
      <c r="AB17" s="1442"/>
      <c r="AC17" s="1442"/>
      <c r="AD17" s="1442"/>
      <c r="AE17" s="1442"/>
      <c r="AF17" s="1442"/>
      <c r="AG17" s="1442"/>
      <c r="AH17" s="1442"/>
      <c r="AI17" s="1739"/>
      <c r="AJ17" s="1739"/>
      <c r="AK17" s="1739"/>
      <c r="AL17" s="1739"/>
      <c r="AM17" s="1739"/>
      <c r="AN17" s="1739"/>
      <c r="AO17" s="1739"/>
      <c r="AP17" s="1739"/>
      <c r="AQ17" s="1739"/>
      <c r="AR17" s="1739"/>
      <c r="AS17" s="1739"/>
      <c r="AT17" s="1739"/>
      <c r="AU17" s="1739"/>
      <c r="AV17" s="1739"/>
      <c r="AW17" s="323"/>
      <c r="AX17" s="339"/>
    </row>
    <row r="18" spans="1:50" s="315" customFormat="1" ht="30" customHeight="1">
      <c r="A18" s="1441" t="s">
        <v>2086</v>
      </c>
      <c r="B18" s="1441"/>
      <c r="C18" s="1441"/>
      <c r="D18" s="1441"/>
      <c r="E18" s="1441"/>
      <c r="F18" s="1441"/>
      <c r="G18" s="1444" t="s">
        <v>2085</v>
      </c>
      <c r="H18" s="1444"/>
      <c r="I18" s="1444"/>
      <c r="J18" s="1444"/>
      <c r="K18" s="1444"/>
      <c r="L18" s="1444"/>
      <c r="M18" s="1444"/>
      <c r="N18" s="1444"/>
      <c r="O18" s="1444"/>
      <c r="P18" s="1444"/>
      <c r="Q18" s="1444"/>
      <c r="R18" s="1444"/>
      <c r="S18" s="1444"/>
      <c r="T18" s="1444"/>
      <c r="U18" s="1444"/>
      <c r="V18" s="1444"/>
      <c r="W18" s="1444"/>
      <c r="X18" s="1444"/>
      <c r="Y18" s="1444"/>
      <c r="Z18" s="1444"/>
      <c r="AA18" s="1444"/>
      <c r="AB18" s="1444"/>
      <c r="AC18" s="1444"/>
      <c r="AD18" s="1444"/>
      <c r="AE18" s="1444"/>
      <c r="AF18" s="1444"/>
      <c r="AG18" s="1444"/>
      <c r="AH18" s="1444"/>
      <c r="AI18" s="1739"/>
      <c r="AJ18" s="1739"/>
      <c r="AK18" s="1739"/>
      <c r="AL18" s="1739"/>
      <c r="AM18" s="1739"/>
      <c r="AN18" s="1739"/>
      <c r="AO18" s="1739"/>
      <c r="AP18" s="1739"/>
      <c r="AQ18" s="1739"/>
      <c r="AR18" s="1739"/>
      <c r="AS18" s="1739"/>
      <c r="AT18" s="1739"/>
      <c r="AU18" s="1739"/>
      <c r="AV18" s="1739"/>
      <c r="AW18" s="344"/>
    </row>
    <row r="19" spans="1:50" s="315" customFormat="1" ht="30" customHeight="1">
      <c r="A19" s="1441" t="s">
        <v>2084</v>
      </c>
      <c r="B19" s="1441"/>
      <c r="C19" s="1441"/>
      <c r="D19" s="1441"/>
      <c r="E19" s="1441"/>
      <c r="F19" s="1441"/>
      <c r="G19" s="1444" t="s">
        <v>2083</v>
      </c>
      <c r="H19" s="1444"/>
      <c r="I19" s="1444"/>
      <c r="J19" s="1444"/>
      <c r="K19" s="1444"/>
      <c r="L19" s="1444"/>
      <c r="M19" s="1444"/>
      <c r="N19" s="1444"/>
      <c r="O19" s="1444"/>
      <c r="P19" s="1444"/>
      <c r="Q19" s="1444"/>
      <c r="R19" s="1444"/>
      <c r="S19" s="1444"/>
      <c r="T19" s="1444"/>
      <c r="U19" s="1444"/>
      <c r="V19" s="1444"/>
      <c r="W19" s="1444"/>
      <c r="X19" s="1444"/>
      <c r="Y19" s="1444"/>
      <c r="Z19" s="1444"/>
      <c r="AA19" s="1444"/>
      <c r="AB19" s="1444"/>
      <c r="AC19" s="1444"/>
      <c r="AD19" s="1444"/>
      <c r="AE19" s="1444"/>
      <c r="AF19" s="1444"/>
      <c r="AG19" s="1444"/>
      <c r="AH19" s="1444"/>
      <c r="AI19" s="1739"/>
      <c r="AJ19" s="1739"/>
      <c r="AK19" s="1739"/>
      <c r="AL19" s="1739"/>
      <c r="AM19" s="1739"/>
      <c r="AN19" s="1739"/>
      <c r="AO19" s="1739"/>
      <c r="AP19" s="1739"/>
      <c r="AQ19" s="1739"/>
      <c r="AR19" s="1739"/>
      <c r="AS19" s="1739"/>
      <c r="AT19" s="1739"/>
      <c r="AU19" s="1739"/>
      <c r="AV19" s="1739"/>
      <c r="AW19" s="344"/>
    </row>
    <row r="20" spans="1:50" s="315" customFormat="1" ht="45" customHeight="1">
      <c r="A20" s="1441" t="s">
        <v>2082</v>
      </c>
      <c r="B20" s="1441"/>
      <c r="C20" s="1441"/>
      <c r="D20" s="1441"/>
      <c r="E20" s="1441"/>
      <c r="F20" s="1441"/>
      <c r="G20" s="1444" t="s">
        <v>2081</v>
      </c>
      <c r="H20" s="1444"/>
      <c r="I20" s="1444"/>
      <c r="J20" s="1444"/>
      <c r="K20" s="1444"/>
      <c r="L20" s="1444"/>
      <c r="M20" s="1444"/>
      <c r="N20" s="1444"/>
      <c r="O20" s="1444"/>
      <c r="P20" s="1444"/>
      <c r="Q20" s="1444"/>
      <c r="R20" s="1444"/>
      <c r="S20" s="1444"/>
      <c r="T20" s="1444"/>
      <c r="U20" s="1444"/>
      <c r="V20" s="1444"/>
      <c r="W20" s="1444"/>
      <c r="X20" s="1444"/>
      <c r="Y20" s="1444"/>
      <c r="Z20" s="1444"/>
      <c r="AA20" s="1444"/>
      <c r="AB20" s="1444"/>
      <c r="AC20" s="1444"/>
      <c r="AD20" s="1444"/>
      <c r="AE20" s="1444"/>
      <c r="AF20" s="1444"/>
      <c r="AG20" s="1444"/>
      <c r="AH20" s="1444"/>
      <c r="AI20" s="1739"/>
      <c r="AJ20" s="1739"/>
      <c r="AK20" s="1739"/>
      <c r="AL20" s="1739"/>
      <c r="AM20" s="1739"/>
      <c r="AN20" s="1739"/>
      <c r="AO20" s="1739"/>
      <c r="AP20" s="1739"/>
      <c r="AQ20" s="1739"/>
      <c r="AR20" s="1739"/>
      <c r="AS20" s="1739"/>
      <c r="AT20" s="1739"/>
      <c r="AU20" s="1739"/>
      <c r="AV20" s="1739"/>
      <c r="AW20" s="323"/>
    </row>
    <row r="21" spans="1:50" s="315" customFormat="1" ht="45" customHeight="1">
      <c r="A21" s="1441" t="s">
        <v>2080</v>
      </c>
      <c r="B21" s="1441"/>
      <c r="C21" s="1441"/>
      <c r="D21" s="1441"/>
      <c r="E21" s="1441"/>
      <c r="F21" s="1441"/>
      <c r="G21" s="1444" t="s">
        <v>2079</v>
      </c>
      <c r="H21" s="1444"/>
      <c r="I21" s="1444"/>
      <c r="J21" s="1444"/>
      <c r="K21" s="1444"/>
      <c r="L21" s="1444"/>
      <c r="M21" s="1444"/>
      <c r="N21" s="1444"/>
      <c r="O21" s="1444"/>
      <c r="P21" s="1444"/>
      <c r="Q21" s="1444"/>
      <c r="R21" s="1444"/>
      <c r="S21" s="1444"/>
      <c r="T21" s="1444"/>
      <c r="U21" s="1444"/>
      <c r="V21" s="1444"/>
      <c r="W21" s="1444"/>
      <c r="X21" s="1444"/>
      <c r="Y21" s="1444"/>
      <c r="Z21" s="1444"/>
      <c r="AA21" s="1444"/>
      <c r="AB21" s="1444"/>
      <c r="AC21" s="1444"/>
      <c r="AD21" s="1444"/>
      <c r="AE21" s="1444"/>
      <c r="AF21" s="1444"/>
      <c r="AG21" s="1444"/>
      <c r="AH21" s="1444"/>
      <c r="AI21" s="1739"/>
      <c r="AJ21" s="1739"/>
      <c r="AK21" s="1739"/>
      <c r="AL21" s="1739"/>
      <c r="AM21" s="1739"/>
      <c r="AN21" s="1739"/>
      <c r="AO21" s="1739"/>
      <c r="AP21" s="1739"/>
      <c r="AQ21" s="1739"/>
      <c r="AR21" s="1739"/>
      <c r="AS21" s="1739"/>
      <c r="AT21" s="1739"/>
      <c r="AU21" s="1739"/>
      <c r="AV21" s="1739"/>
      <c r="AW21" s="323"/>
    </row>
    <row r="22" spans="1:50" s="315" customFormat="1" ht="30" customHeight="1">
      <c r="A22" s="1441" t="s">
        <v>2078</v>
      </c>
      <c r="B22" s="1441"/>
      <c r="C22" s="1441"/>
      <c r="D22" s="1441"/>
      <c r="E22" s="1441"/>
      <c r="F22" s="1441"/>
      <c r="G22" s="1444" t="s">
        <v>2077</v>
      </c>
      <c r="H22" s="1444"/>
      <c r="I22" s="1444"/>
      <c r="J22" s="1444"/>
      <c r="K22" s="1444"/>
      <c r="L22" s="1444"/>
      <c r="M22" s="1444"/>
      <c r="N22" s="1444"/>
      <c r="O22" s="1444"/>
      <c r="P22" s="1444"/>
      <c r="Q22" s="1444"/>
      <c r="R22" s="1444"/>
      <c r="S22" s="1444"/>
      <c r="T22" s="1444"/>
      <c r="U22" s="1444"/>
      <c r="V22" s="1444"/>
      <c r="W22" s="1444"/>
      <c r="X22" s="1444"/>
      <c r="Y22" s="1444"/>
      <c r="Z22" s="1444"/>
      <c r="AA22" s="1444"/>
      <c r="AB22" s="1444"/>
      <c r="AC22" s="1444"/>
      <c r="AD22" s="1444"/>
      <c r="AE22" s="1444"/>
      <c r="AF22" s="1444"/>
      <c r="AG22" s="1444"/>
      <c r="AH22" s="1444"/>
      <c r="AI22" s="1739"/>
      <c r="AJ22" s="1739"/>
      <c r="AK22" s="1739"/>
      <c r="AL22" s="1739"/>
      <c r="AM22" s="1739"/>
      <c r="AN22" s="1739"/>
      <c r="AO22" s="1739"/>
      <c r="AP22" s="1739"/>
      <c r="AQ22" s="1739"/>
      <c r="AR22" s="1739"/>
      <c r="AS22" s="1739"/>
      <c r="AT22" s="1739"/>
      <c r="AU22" s="1739"/>
      <c r="AV22" s="1739"/>
      <c r="AW22" s="344"/>
    </row>
    <row r="23" spans="1:50" s="315" customFormat="1" ht="30" customHeight="1">
      <c r="A23" s="1441" t="s">
        <v>2076</v>
      </c>
      <c r="B23" s="1441"/>
      <c r="C23" s="1441"/>
      <c r="D23" s="1441"/>
      <c r="E23" s="1441"/>
      <c r="F23" s="1441"/>
      <c r="G23" s="1444" t="s">
        <v>2075</v>
      </c>
      <c r="H23" s="1444"/>
      <c r="I23" s="1444"/>
      <c r="J23" s="1444"/>
      <c r="K23" s="1444"/>
      <c r="L23" s="1444"/>
      <c r="M23" s="1444"/>
      <c r="N23" s="1444"/>
      <c r="O23" s="1444"/>
      <c r="P23" s="1444"/>
      <c r="Q23" s="1444"/>
      <c r="R23" s="1444"/>
      <c r="S23" s="1444"/>
      <c r="T23" s="1444"/>
      <c r="U23" s="1444"/>
      <c r="V23" s="1444"/>
      <c r="W23" s="1444"/>
      <c r="X23" s="1444"/>
      <c r="Y23" s="1444"/>
      <c r="Z23" s="1444"/>
      <c r="AA23" s="1444"/>
      <c r="AB23" s="1444"/>
      <c r="AC23" s="1444"/>
      <c r="AD23" s="1444"/>
      <c r="AE23" s="1444"/>
      <c r="AF23" s="1444"/>
      <c r="AG23" s="1444"/>
      <c r="AH23" s="1444"/>
      <c r="AI23" s="1739"/>
      <c r="AJ23" s="1739"/>
      <c r="AK23" s="1739"/>
      <c r="AL23" s="1739"/>
      <c r="AM23" s="1739"/>
      <c r="AN23" s="1739"/>
      <c r="AO23" s="1739"/>
      <c r="AP23" s="1739"/>
      <c r="AQ23" s="1739"/>
      <c r="AR23" s="1739"/>
      <c r="AS23" s="1739"/>
      <c r="AT23" s="1739"/>
      <c r="AU23" s="1739"/>
      <c r="AV23" s="1739"/>
      <c r="AW23" s="344"/>
    </row>
    <row r="24" spans="1:50" s="315" customFormat="1" ht="45" customHeight="1">
      <c r="A24" s="1741" t="s">
        <v>2074</v>
      </c>
      <c r="B24" s="1741"/>
      <c r="C24" s="1741"/>
      <c r="D24" s="1741"/>
      <c r="E24" s="1741"/>
      <c r="F24" s="1741"/>
      <c r="G24" s="1449" t="s">
        <v>2073</v>
      </c>
      <c r="H24" s="1449"/>
      <c r="I24" s="1449"/>
      <c r="J24" s="1449"/>
      <c r="K24" s="1449"/>
      <c r="L24" s="1449"/>
      <c r="M24" s="1449"/>
      <c r="N24" s="1449"/>
      <c r="O24" s="1449"/>
      <c r="P24" s="1449"/>
      <c r="Q24" s="1449"/>
      <c r="R24" s="1449"/>
      <c r="S24" s="1449"/>
      <c r="T24" s="1449"/>
      <c r="U24" s="1449"/>
      <c r="V24" s="1449"/>
      <c r="W24" s="1449"/>
      <c r="X24" s="1449"/>
      <c r="Y24" s="1449"/>
      <c r="Z24" s="1449"/>
      <c r="AA24" s="1449"/>
      <c r="AB24" s="1449"/>
      <c r="AC24" s="1449"/>
      <c r="AD24" s="1449"/>
      <c r="AE24" s="1449"/>
      <c r="AF24" s="1449"/>
      <c r="AG24" s="1449"/>
      <c r="AH24" s="1449"/>
      <c r="AI24" s="1739"/>
      <c r="AJ24" s="1739"/>
      <c r="AK24" s="1739"/>
      <c r="AL24" s="1739"/>
      <c r="AM24" s="1739"/>
      <c r="AN24" s="1739"/>
      <c r="AO24" s="1739"/>
      <c r="AP24" s="1739"/>
      <c r="AQ24" s="1739"/>
      <c r="AR24" s="1739"/>
      <c r="AS24" s="1739"/>
      <c r="AT24" s="1739"/>
      <c r="AU24" s="1739"/>
      <c r="AV24" s="1739"/>
      <c r="AW24" s="323"/>
    </row>
    <row r="25" spans="1:50" s="315" customFormat="1" ht="15.95" customHeight="1">
      <c r="A25" s="1441" t="s">
        <v>2072</v>
      </c>
      <c r="B25" s="1441"/>
      <c r="C25" s="1441"/>
      <c r="D25" s="1441"/>
      <c r="E25" s="1441"/>
      <c r="F25" s="1441"/>
      <c r="G25" s="1442" t="s">
        <v>2071</v>
      </c>
      <c r="H25" s="1442"/>
      <c r="I25" s="1442"/>
      <c r="J25" s="1442"/>
      <c r="K25" s="1442"/>
      <c r="L25" s="1442"/>
      <c r="M25" s="1442"/>
      <c r="N25" s="1442"/>
      <c r="O25" s="1442"/>
      <c r="P25" s="1442"/>
      <c r="Q25" s="1442"/>
      <c r="R25" s="1442"/>
      <c r="S25" s="1442"/>
      <c r="T25" s="1442"/>
      <c r="U25" s="1442"/>
      <c r="V25" s="1442"/>
      <c r="W25" s="1442"/>
      <c r="X25" s="1442"/>
      <c r="Y25" s="1442"/>
      <c r="Z25" s="1442"/>
      <c r="AA25" s="1442"/>
      <c r="AB25" s="1442"/>
      <c r="AC25" s="1442"/>
      <c r="AD25" s="1442"/>
      <c r="AE25" s="1442"/>
      <c r="AF25" s="1442"/>
      <c r="AG25" s="1442"/>
      <c r="AH25" s="1442"/>
      <c r="AI25" s="1739"/>
      <c r="AJ25" s="1739"/>
      <c r="AK25" s="1739"/>
      <c r="AL25" s="1739"/>
      <c r="AM25" s="1739"/>
      <c r="AN25" s="1739"/>
      <c r="AO25" s="1739"/>
      <c r="AP25" s="1739"/>
      <c r="AQ25" s="1739"/>
      <c r="AR25" s="1739"/>
      <c r="AS25" s="1739"/>
      <c r="AT25" s="1739"/>
      <c r="AU25" s="1739"/>
      <c r="AV25" s="1739"/>
      <c r="AW25" s="323"/>
      <c r="AX25" s="339"/>
    </row>
    <row r="26" spans="1:50" s="315" customFormat="1" ht="30" customHeight="1">
      <c r="A26" s="1441" t="s">
        <v>2070</v>
      </c>
      <c r="B26" s="1441"/>
      <c r="C26" s="1441"/>
      <c r="D26" s="1441"/>
      <c r="E26" s="1441"/>
      <c r="F26" s="1441"/>
      <c r="G26" s="1444" t="s">
        <v>2069</v>
      </c>
      <c r="H26" s="1444"/>
      <c r="I26" s="1444"/>
      <c r="J26" s="1444"/>
      <c r="K26" s="1444"/>
      <c r="L26" s="1444"/>
      <c r="M26" s="1444"/>
      <c r="N26" s="1444"/>
      <c r="O26" s="1444"/>
      <c r="P26" s="1444"/>
      <c r="Q26" s="1444"/>
      <c r="R26" s="1444"/>
      <c r="S26" s="1444"/>
      <c r="T26" s="1444"/>
      <c r="U26" s="1444"/>
      <c r="V26" s="1444"/>
      <c r="W26" s="1444"/>
      <c r="X26" s="1444"/>
      <c r="Y26" s="1444"/>
      <c r="Z26" s="1444"/>
      <c r="AA26" s="1444"/>
      <c r="AB26" s="1444"/>
      <c r="AC26" s="1444"/>
      <c r="AD26" s="1444"/>
      <c r="AE26" s="1444"/>
      <c r="AF26" s="1444"/>
      <c r="AG26" s="1444"/>
      <c r="AH26" s="1444"/>
      <c r="AI26" s="1739"/>
      <c r="AJ26" s="1739"/>
      <c r="AK26" s="1739"/>
      <c r="AL26" s="1739"/>
      <c r="AM26" s="1739"/>
      <c r="AN26" s="1739"/>
      <c r="AO26" s="1739"/>
      <c r="AP26" s="1739"/>
      <c r="AQ26" s="1739"/>
      <c r="AR26" s="1739"/>
      <c r="AS26" s="1739"/>
      <c r="AT26" s="1739"/>
      <c r="AU26" s="1739"/>
      <c r="AV26" s="1739"/>
      <c r="AW26" s="344"/>
    </row>
    <row r="27" spans="1:50" s="315" customFormat="1" ht="30" customHeight="1">
      <c r="A27" s="1441" t="s">
        <v>2068</v>
      </c>
      <c r="B27" s="1441"/>
      <c r="C27" s="1441"/>
      <c r="D27" s="1441"/>
      <c r="E27" s="1441"/>
      <c r="F27" s="1441"/>
      <c r="G27" s="1444" t="s">
        <v>2067</v>
      </c>
      <c r="H27" s="1444"/>
      <c r="I27" s="1444"/>
      <c r="J27" s="1444"/>
      <c r="K27" s="1444"/>
      <c r="L27" s="1444"/>
      <c r="M27" s="1444"/>
      <c r="N27" s="1444"/>
      <c r="O27" s="1444"/>
      <c r="P27" s="1444"/>
      <c r="Q27" s="1444"/>
      <c r="R27" s="1444"/>
      <c r="S27" s="1444"/>
      <c r="T27" s="1444"/>
      <c r="U27" s="1444"/>
      <c r="V27" s="1444"/>
      <c r="W27" s="1444"/>
      <c r="X27" s="1444"/>
      <c r="Y27" s="1444"/>
      <c r="Z27" s="1444"/>
      <c r="AA27" s="1444"/>
      <c r="AB27" s="1444"/>
      <c r="AC27" s="1444"/>
      <c r="AD27" s="1444"/>
      <c r="AE27" s="1444"/>
      <c r="AF27" s="1444"/>
      <c r="AG27" s="1444"/>
      <c r="AH27" s="1444"/>
      <c r="AI27" s="1739"/>
      <c r="AJ27" s="1739"/>
      <c r="AK27" s="1739"/>
      <c r="AL27" s="1739"/>
      <c r="AM27" s="1739"/>
      <c r="AN27" s="1739"/>
      <c r="AO27" s="1739"/>
      <c r="AP27" s="1739"/>
      <c r="AQ27" s="1739"/>
      <c r="AR27" s="1739"/>
      <c r="AS27" s="1739"/>
      <c r="AT27" s="1739"/>
      <c r="AU27" s="1739"/>
      <c r="AV27" s="1739"/>
      <c r="AW27" s="344"/>
    </row>
    <row r="28" spans="1:50" s="315" customFormat="1" ht="30" customHeight="1">
      <c r="A28" s="1441" t="s">
        <v>2066</v>
      </c>
      <c r="B28" s="1441"/>
      <c r="C28" s="1441"/>
      <c r="D28" s="1441"/>
      <c r="E28" s="1441"/>
      <c r="F28" s="1441"/>
      <c r="G28" s="1444" t="s">
        <v>2065</v>
      </c>
      <c r="H28" s="1444"/>
      <c r="I28" s="1444"/>
      <c r="J28" s="1444"/>
      <c r="K28" s="1444"/>
      <c r="L28" s="1444"/>
      <c r="M28" s="1444"/>
      <c r="N28" s="1444"/>
      <c r="O28" s="1444"/>
      <c r="P28" s="1444"/>
      <c r="Q28" s="1444"/>
      <c r="R28" s="1444"/>
      <c r="S28" s="1444"/>
      <c r="T28" s="1444"/>
      <c r="U28" s="1444"/>
      <c r="V28" s="1444"/>
      <c r="W28" s="1444"/>
      <c r="X28" s="1444"/>
      <c r="Y28" s="1444"/>
      <c r="Z28" s="1444"/>
      <c r="AA28" s="1444"/>
      <c r="AB28" s="1444"/>
      <c r="AC28" s="1444"/>
      <c r="AD28" s="1444"/>
      <c r="AE28" s="1444"/>
      <c r="AF28" s="1444"/>
      <c r="AG28" s="1444"/>
      <c r="AH28" s="1444"/>
      <c r="AI28" s="1739"/>
      <c r="AJ28" s="1739"/>
      <c r="AK28" s="1739"/>
      <c r="AL28" s="1739"/>
      <c r="AM28" s="1739"/>
      <c r="AN28" s="1739"/>
      <c r="AO28" s="1739"/>
      <c r="AP28" s="1739"/>
      <c r="AQ28" s="1739"/>
      <c r="AR28" s="1739"/>
      <c r="AS28" s="1739"/>
      <c r="AT28" s="1739"/>
      <c r="AU28" s="1739"/>
      <c r="AV28" s="1739"/>
      <c r="AW28" s="344"/>
    </row>
    <row r="29" spans="1:50" s="315" customFormat="1" ht="30" customHeight="1">
      <c r="A29" s="1742"/>
      <c r="B29" s="1743"/>
      <c r="C29" s="1743"/>
      <c r="D29" s="1743"/>
      <c r="E29" s="1743"/>
      <c r="F29" s="1744"/>
      <c r="G29" s="1745" t="s">
        <v>2064</v>
      </c>
      <c r="H29" s="1746"/>
      <c r="I29" s="1746"/>
      <c r="J29" s="1746"/>
      <c r="K29" s="1746"/>
      <c r="L29" s="1746"/>
      <c r="M29" s="1746"/>
      <c r="N29" s="1746"/>
      <c r="O29" s="1746"/>
      <c r="P29" s="1746"/>
      <c r="Q29" s="1746"/>
      <c r="R29" s="1746"/>
      <c r="S29" s="1746"/>
      <c r="T29" s="1746"/>
      <c r="U29" s="1746"/>
      <c r="V29" s="1746"/>
      <c r="W29" s="1746"/>
      <c r="X29" s="1746"/>
      <c r="Y29" s="1746"/>
      <c r="Z29" s="1746"/>
      <c r="AA29" s="1746"/>
      <c r="AB29" s="1746"/>
      <c r="AC29" s="1746"/>
      <c r="AD29" s="1746"/>
      <c r="AE29" s="1746"/>
      <c r="AF29" s="1746"/>
      <c r="AG29" s="1746"/>
      <c r="AH29" s="1747"/>
      <c r="AI29" s="1748"/>
      <c r="AJ29" s="1749"/>
      <c r="AK29" s="1749"/>
      <c r="AL29" s="1749"/>
      <c r="AM29" s="1749"/>
      <c r="AN29" s="1749"/>
      <c r="AO29" s="1750"/>
      <c r="AP29" s="1748"/>
      <c r="AQ29" s="1749"/>
      <c r="AR29" s="1749"/>
      <c r="AS29" s="1749"/>
      <c r="AT29" s="1749"/>
      <c r="AU29" s="1749"/>
      <c r="AV29" s="1750"/>
      <c r="AW29" s="323"/>
    </row>
    <row r="30" spans="1:50" s="315" customFormat="1" ht="30" customHeight="1">
      <c r="A30" s="1441" t="s">
        <v>2063</v>
      </c>
      <c r="B30" s="1441"/>
      <c r="C30" s="1441"/>
      <c r="D30" s="1441"/>
      <c r="E30" s="1441"/>
      <c r="F30" s="1441"/>
      <c r="G30" s="1444" t="s">
        <v>2062</v>
      </c>
      <c r="H30" s="1444"/>
      <c r="I30" s="1444"/>
      <c r="J30" s="1444"/>
      <c r="K30" s="1444"/>
      <c r="L30" s="1444"/>
      <c r="M30" s="1444"/>
      <c r="N30" s="1444"/>
      <c r="O30" s="1444"/>
      <c r="P30" s="1444"/>
      <c r="Q30" s="1444"/>
      <c r="R30" s="1444"/>
      <c r="S30" s="1444"/>
      <c r="T30" s="1444"/>
      <c r="U30" s="1444"/>
      <c r="V30" s="1444"/>
      <c r="W30" s="1444"/>
      <c r="X30" s="1444"/>
      <c r="Y30" s="1444"/>
      <c r="Z30" s="1444"/>
      <c r="AA30" s="1444"/>
      <c r="AB30" s="1444"/>
      <c r="AC30" s="1444"/>
      <c r="AD30" s="1444"/>
      <c r="AE30" s="1444"/>
      <c r="AF30" s="1444"/>
      <c r="AG30" s="1444"/>
      <c r="AH30" s="1444"/>
      <c r="AI30" s="1739"/>
      <c r="AJ30" s="1739"/>
      <c r="AK30" s="1739"/>
      <c r="AL30" s="1739"/>
      <c r="AM30" s="1739"/>
      <c r="AN30" s="1739"/>
      <c r="AO30" s="1739"/>
      <c r="AP30" s="1739"/>
      <c r="AQ30" s="1739"/>
      <c r="AR30" s="1739"/>
      <c r="AS30" s="1739"/>
      <c r="AT30" s="1739"/>
      <c r="AU30" s="1739"/>
      <c r="AV30" s="1739"/>
      <c r="AW30" s="344"/>
    </row>
    <row r="34" spans="1:49" ht="15.95" customHeight="1">
      <c r="A34" s="326" t="s">
        <v>1582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5"/>
      <c r="AE34" s="289" t="s">
        <v>844</v>
      </c>
      <c r="AH34" s="324">
        <f t="shared" ref="AH34:AQ34" si="0">AH2</f>
        <v>0</v>
      </c>
      <c r="AI34" s="324">
        <f t="shared" si="0"/>
        <v>0</v>
      </c>
      <c r="AJ34" s="324">
        <f t="shared" si="0"/>
        <v>0</v>
      </c>
      <c r="AK34" s="324">
        <f t="shared" si="0"/>
        <v>0</v>
      </c>
      <c r="AL34" s="324">
        <f t="shared" si="0"/>
        <v>0</v>
      </c>
      <c r="AM34" s="324">
        <f t="shared" si="0"/>
        <v>0</v>
      </c>
      <c r="AN34" s="324">
        <f t="shared" si="0"/>
        <v>0</v>
      </c>
      <c r="AO34" s="324">
        <f t="shared" si="0"/>
        <v>0</v>
      </c>
      <c r="AP34" s="324">
        <f t="shared" si="0"/>
        <v>0</v>
      </c>
      <c r="AQ34" s="324">
        <f t="shared" si="0"/>
        <v>0</v>
      </c>
    </row>
    <row r="36" spans="1:49" ht="14.85" customHeight="1">
      <c r="AW36" s="330"/>
    </row>
    <row r="37" spans="1:49" s="315" customFormat="1" ht="14.85" customHeight="1">
      <c r="A37" s="1439" t="s">
        <v>1977</v>
      </c>
      <c r="B37" s="1439"/>
      <c r="C37" s="1439"/>
      <c r="D37" s="1439"/>
      <c r="E37" s="1439"/>
      <c r="F37" s="1439"/>
      <c r="G37" s="1439" t="s">
        <v>1976</v>
      </c>
      <c r="H37" s="1439"/>
      <c r="I37" s="1439"/>
      <c r="J37" s="1439"/>
      <c r="K37" s="1439"/>
      <c r="L37" s="1439"/>
      <c r="M37" s="1439"/>
      <c r="N37" s="1439"/>
      <c r="O37" s="1439"/>
      <c r="P37" s="1439"/>
      <c r="Q37" s="1439"/>
      <c r="R37" s="1439"/>
      <c r="S37" s="1439"/>
      <c r="T37" s="1439"/>
      <c r="U37" s="1439"/>
      <c r="V37" s="1439"/>
      <c r="W37" s="1439"/>
      <c r="X37" s="1439"/>
      <c r="Y37" s="1439"/>
      <c r="Z37" s="1439"/>
      <c r="AA37" s="1439"/>
      <c r="AB37" s="1439"/>
      <c r="AC37" s="1439"/>
      <c r="AD37" s="1439"/>
      <c r="AE37" s="1439"/>
      <c r="AF37" s="1439"/>
      <c r="AG37" s="1439"/>
      <c r="AH37" s="1439"/>
      <c r="AI37" s="1439" t="s">
        <v>816</v>
      </c>
      <c r="AJ37" s="1439"/>
      <c r="AK37" s="1439"/>
      <c r="AL37" s="1439"/>
      <c r="AM37" s="1439"/>
      <c r="AN37" s="1439"/>
      <c r="AO37" s="1439"/>
      <c r="AP37" s="1439" t="s">
        <v>470</v>
      </c>
      <c r="AQ37" s="1439"/>
      <c r="AR37" s="1439"/>
      <c r="AS37" s="1439"/>
      <c r="AT37" s="1439"/>
      <c r="AU37" s="1439"/>
      <c r="AV37" s="1439"/>
      <c r="AW37" s="330"/>
    </row>
    <row r="38" spans="1:49" s="315" customFormat="1" ht="30.75" customHeight="1">
      <c r="A38" s="1439"/>
      <c r="B38" s="1439"/>
      <c r="C38" s="1439"/>
      <c r="D38" s="1439"/>
      <c r="E38" s="1439"/>
      <c r="F38" s="1439"/>
      <c r="G38" s="1439"/>
      <c r="H38" s="1439"/>
      <c r="I38" s="1439"/>
      <c r="J38" s="1439"/>
      <c r="K38" s="1439"/>
      <c r="L38" s="1439"/>
      <c r="M38" s="1439"/>
      <c r="N38" s="1439"/>
      <c r="O38" s="1439"/>
      <c r="P38" s="1439"/>
      <c r="Q38" s="1439"/>
      <c r="R38" s="1439"/>
      <c r="S38" s="1439"/>
      <c r="T38" s="1439"/>
      <c r="U38" s="1439"/>
      <c r="V38" s="1439"/>
      <c r="W38" s="1439"/>
      <c r="X38" s="1439"/>
      <c r="Y38" s="1439"/>
      <c r="Z38" s="1439"/>
      <c r="AA38" s="1439"/>
      <c r="AB38" s="1439"/>
      <c r="AC38" s="1439"/>
      <c r="AD38" s="1439"/>
      <c r="AE38" s="1439"/>
      <c r="AF38" s="1439"/>
      <c r="AG38" s="1439"/>
      <c r="AH38" s="1439"/>
      <c r="AI38" s="1439"/>
      <c r="AJ38" s="1439"/>
      <c r="AK38" s="1439"/>
      <c r="AL38" s="1439"/>
      <c r="AM38" s="1439"/>
      <c r="AN38" s="1439"/>
      <c r="AO38" s="1439"/>
      <c r="AP38" s="1439"/>
      <c r="AQ38" s="1439"/>
      <c r="AR38" s="1439"/>
      <c r="AS38" s="1439"/>
      <c r="AT38" s="1439"/>
      <c r="AU38" s="1439"/>
      <c r="AV38" s="1439"/>
      <c r="AW38" s="330"/>
    </row>
    <row r="39" spans="1:49" s="315" customFormat="1" ht="30" customHeight="1">
      <c r="A39" s="1441" t="s">
        <v>2061</v>
      </c>
      <c r="B39" s="1441"/>
      <c r="C39" s="1441"/>
      <c r="D39" s="1441"/>
      <c r="E39" s="1441"/>
      <c r="F39" s="1441"/>
      <c r="G39" s="1444" t="s">
        <v>2060</v>
      </c>
      <c r="H39" s="1444"/>
      <c r="I39" s="1444"/>
      <c r="J39" s="1444"/>
      <c r="K39" s="1444"/>
      <c r="L39" s="1444"/>
      <c r="M39" s="1444"/>
      <c r="N39" s="1444"/>
      <c r="O39" s="1444"/>
      <c r="P39" s="1444"/>
      <c r="Q39" s="1444"/>
      <c r="R39" s="1444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  <c r="AF39" s="1444"/>
      <c r="AG39" s="1444"/>
      <c r="AH39" s="1444"/>
      <c r="AI39" s="1739"/>
      <c r="AJ39" s="1739"/>
      <c r="AK39" s="1739"/>
      <c r="AL39" s="1739"/>
      <c r="AM39" s="1739"/>
      <c r="AN39" s="1739"/>
      <c r="AO39" s="1739"/>
      <c r="AP39" s="1739"/>
      <c r="AQ39" s="1739"/>
      <c r="AR39" s="1739"/>
      <c r="AS39" s="1739"/>
      <c r="AT39" s="1739"/>
      <c r="AU39" s="1739"/>
      <c r="AV39" s="1739"/>
      <c r="AW39" s="344"/>
    </row>
    <row r="40" spans="1:49" s="315" customFormat="1" ht="30" customHeight="1">
      <c r="A40" s="1441" t="s">
        <v>2059</v>
      </c>
      <c r="B40" s="1441"/>
      <c r="C40" s="1441"/>
      <c r="D40" s="1441"/>
      <c r="E40" s="1441"/>
      <c r="F40" s="1441"/>
      <c r="G40" s="1444" t="s">
        <v>2058</v>
      </c>
      <c r="H40" s="1444"/>
      <c r="I40" s="1444"/>
      <c r="J40" s="1444"/>
      <c r="K40" s="1444"/>
      <c r="L40" s="1444"/>
      <c r="M40" s="1444"/>
      <c r="N40" s="1444"/>
      <c r="O40" s="1444"/>
      <c r="P40" s="1444"/>
      <c r="Q40" s="1444"/>
      <c r="R40" s="1444"/>
      <c r="S40" s="1444"/>
      <c r="T40" s="1444"/>
      <c r="U40" s="1444"/>
      <c r="V40" s="1444"/>
      <c r="W40" s="1444"/>
      <c r="X40" s="1444"/>
      <c r="Y40" s="1444"/>
      <c r="Z40" s="1444"/>
      <c r="AA40" s="1444"/>
      <c r="AB40" s="1444"/>
      <c r="AC40" s="1444"/>
      <c r="AD40" s="1444"/>
      <c r="AE40" s="1444"/>
      <c r="AF40" s="1444"/>
      <c r="AG40" s="1444"/>
      <c r="AH40" s="1444"/>
      <c r="AI40" s="1739"/>
      <c r="AJ40" s="1739"/>
      <c r="AK40" s="1739"/>
      <c r="AL40" s="1739"/>
      <c r="AM40" s="1739"/>
      <c r="AN40" s="1739"/>
      <c r="AO40" s="1739"/>
      <c r="AP40" s="1739"/>
      <c r="AQ40" s="1739"/>
      <c r="AR40" s="1739"/>
      <c r="AS40" s="1739"/>
      <c r="AT40" s="1739"/>
      <c r="AU40" s="1739"/>
      <c r="AV40" s="1739"/>
      <c r="AW40" s="344"/>
    </row>
    <row r="41" spans="1:49" ht="30" customHeight="1">
      <c r="A41" s="1450" t="s">
        <v>2057</v>
      </c>
      <c r="B41" s="1450"/>
      <c r="C41" s="1450"/>
      <c r="D41" s="1450"/>
      <c r="E41" s="1450"/>
      <c r="F41" s="1450"/>
      <c r="G41" s="1449" t="s">
        <v>2056</v>
      </c>
      <c r="H41" s="1449"/>
      <c r="I41" s="1449"/>
      <c r="J41" s="1449"/>
      <c r="K41" s="1449"/>
      <c r="L41" s="1449"/>
      <c r="M41" s="1449"/>
      <c r="N41" s="1449"/>
      <c r="O41" s="1449"/>
      <c r="P41" s="1449"/>
      <c r="Q41" s="1449"/>
      <c r="R41" s="1449"/>
      <c r="S41" s="1449"/>
      <c r="T41" s="1449"/>
      <c r="U41" s="1449"/>
      <c r="V41" s="1449"/>
      <c r="W41" s="1449"/>
      <c r="X41" s="1449"/>
      <c r="Y41" s="1449"/>
      <c r="Z41" s="1449"/>
      <c r="AA41" s="1449"/>
      <c r="AB41" s="1449"/>
      <c r="AC41" s="1449"/>
      <c r="AD41" s="1449"/>
      <c r="AE41" s="1449"/>
      <c r="AF41" s="1449"/>
      <c r="AG41" s="1449"/>
      <c r="AH41" s="1449"/>
      <c r="AI41" s="1739"/>
      <c r="AJ41" s="1739"/>
      <c r="AK41" s="1739"/>
      <c r="AL41" s="1739"/>
      <c r="AM41" s="1739"/>
      <c r="AN41" s="1739"/>
      <c r="AO41" s="1739"/>
      <c r="AP41" s="1739"/>
      <c r="AQ41" s="1739"/>
      <c r="AR41" s="1739"/>
      <c r="AS41" s="1739"/>
      <c r="AT41" s="1739"/>
      <c r="AU41" s="1739"/>
      <c r="AV41" s="1739"/>
      <c r="AW41" s="330"/>
    </row>
    <row r="42" spans="1:49" ht="15.95" customHeight="1">
      <c r="A42" s="1441"/>
      <c r="B42" s="1441"/>
      <c r="C42" s="1441"/>
      <c r="D42" s="1441"/>
      <c r="E42" s="1441"/>
      <c r="F42" s="1441"/>
      <c r="G42" s="1449" t="s">
        <v>2055</v>
      </c>
      <c r="H42" s="1449"/>
      <c r="I42" s="1449"/>
      <c r="J42" s="1449"/>
      <c r="K42" s="1449"/>
      <c r="L42" s="1449"/>
      <c r="M42" s="1449"/>
      <c r="N42" s="1449"/>
      <c r="O42" s="1449"/>
      <c r="P42" s="1449"/>
      <c r="Q42" s="1449"/>
      <c r="R42" s="1449"/>
      <c r="S42" s="1449"/>
      <c r="T42" s="1449"/>
      <c r="U42" s="1449"/>
      <c r="V42" s="1449"/>
      <c r="W42" s="1449"/>
      <c r="X42" s="1449"/>
      <c r="Y42" s="1449"/>
      <c r="Z42" s="1449"/>
      <c r="AA42" s="1449"/>
      <c r="AB42" s="1449"/>
      <c r="AC42" s="1449"/>
      <c r="AD42" s="1449"/>
      <c r="AE42" s="1449"/>
      <c r="AF42" s="1449"/>
      <c r="AG42" s="1449"/>
      <c r="AH42" s="1449"/>
      <c r="AI42" s="1739"/>
      <c r="AJ42" s="1739"/>
      <c r="AK42" s="1739"/>
      <c r="AL42" s="1739"/>
      <c r="AM42" s="1739"/>
      <c r="AN42" s="1739"/>
      <c r="AO42" s="1739"/>
      <c r="AP42" s="1739"/>
      <c r="AQ42" s="1739"/>
      <c r="AR42" s="1739"/>
      <c r="AS42" s="1739"/>
      <c r="AT42" s="1739"/>
      <c r="AU42" s="1739"/>
      <c r="AV42" s="1739"/>
      <c r="AW42" s="315"/>
    </row>
    <row r="43" spans="1:49" ht="15.95" customHeight="1">
      <c r="A43" s="1441" t="s">
        <v>2054</v>
      </c>
      <c r="B43" s="1441"/>
      <c r="C43" s="1441"/>
      <c r="D43" s="1441"/>
      <c r="E43" s="1441"/>
      <c r="F43" s="1441"/>
      <c r="G43" s="1444" t="s">
        <v>2053</v>
      </c>
      <c r="H43" s="1444"/>
      <c r="I43" s="1444"/>
      <c r="J43" s="1444"/>
      <c r="K43" s="1444"/>
      <c r="L43" s="1444"/>
      <c r="M43" s="1444"/>
      <c r="N43" s="1444"/>
      <c r="O43" s="1444"/>
      <c r="P43" s="1444"/>
      <c r="Q43" s="1444"/>
      <c r="R43" s="1444"/>
      <c r="S43" s="1444"/>
      <c r="T43" s="1444"/>
      <c r="U43" s="1444"/>
      <c r="V43" s="1444"/>
      <c r="W43" s="1444"/>
      <c r="X43" s="1444"/>
      <c r="Y43" s="1444"/>
      <c r="Z43" s="1444"/>
      <c r="AA43" s="1444"/>
      <c r="AB43" s="1444"/>
      <c r="AC43" s="1444"/>
      <c r="AD43" s="1444"/>
      <c r="AE43" s="1444"/>
      <c r="AF43" s="1444"/>
      <c r="AG43" s="1444"/>
      <c r="AH43" s="1444"/>
      <c r="AI43" s="1739"/>
      <c r="AJ43" s="1739"/>
      <c r="AK43" s="1739"/>
      <c r="AL43" s="1739"/>
      <c r="AM43" s="1739"/>
      <c r="AN43" s="1739"/>
      <c r="AO43" s="1739"/>
      <c r="AP43" s="1739"/>
      <c r="AQ43" s="1739"/>
      <c r="AR43" s="1739"/>
      <c r="AS43" s="1739"/>
      <c r="AT43" s="1739"/>
      <c r="AU43" s="1739"/>
      <c r="AV43" s="1739"/>
      <c r="AW43" s="323"/>
    </row>
    <row r="44" spans="1:49" ht="15.95" customHeight="1">
      <c r="A44" s="1441" t="s">
        <v>2052</v>
      </c>
      <c r="B44" s="1441"/>
      <c r="C44" s="1441"/>
      <c r="D44" s="1441"/>
      <c r="E44" s="1441"/>
      <c r="F44" s="1441"/>
      <c r="G44" s="1444" t="s">
        <v>2051</v>
      </c>
      <c r="H44" s="1444"/>
      <c r="I44" s="1444"/>
      <c r="J44" s="1444"/>
      <c r="K44" s="1444"/>
      <c r="L44" s="1444"/>
      <c r="M44" s="1444"/>
      <c r="N44" s="1444"/>
      <c r="O44" s="1444"/>
      <c r="P44" s="1444"/>
      <c r="Q44" s="1444"/>
      <c r="R44" s="1444"/>
      <c r="S44" s="1444"/>
      <c r="T44" s="1444"/>
      <c r="U44" s="1444"/>
      <c r="V44" s="1444"/>
      <c r="W44" s="1444"/>
      <c r="X44" s="1444"/>
      <c r="Y44" s="1444"/>
      <c r="Z44" s="1444"/>
      <c r="AA44" s="1444"/>
      <c r="AB44" s="1444"/>
      <c r="AC44" s="1444"/>
      <c r="AD44" s="1444"/>
      <c r="AE44" s="1444"/>
      <c r="AF44" s="1444"/>
      <c r="AG44" s="1444"/>
      <c r="AH44" s="1444"/>
      <c r="AI44" s="1739"/>
      <c r="AJ44" s="1739"/>
      <c r="AK44" s="1739"/>
      <c r="AL44" s="1739"/>
      <c r="AM44" s="1739"/>
      <c r="AN44" s="1739"/>
      <c r="AO44" s="1739"/>
      <c r="AP44" s="1739"/>
      <c r="AQ44" s="1739"/>
      <c r="AR44" s="1739"/>
      <c r="AS44" s="1739"/>
      <c r="AT44" s="1739"/>
      <c r="AU44" s="1739"/>
      <c r="AV44" s="1739"/>
      <c r="AW44" s="323"/>
    </row>
    <row r="45" spans="1:49" ht="60" customHeight="1">
      <c r="A45" s="1441" t="s">
        <v>2050</v>
      </c>
      <c r="B45" s="1441"/>
      <c r="C45" s="1441"/>
      <c r="D45" s="1441"/>
      <c r="E45" s="1441"/>
      <c r="F45" s="1441"/>
      <c r="G45" s="1444" t="s">
        <v>2049</v>
      </c>
      <c r="H45" s="1444"/>
      <c r="I45" s="1444"/>
      <c r="J45" s="1444"/>
      <c r="K45" s="1444"/>
      <c r="L45" s="1444"/>
      <c r="M45" s="1444"/>
      <c r="N45" s="1444"/>
      <c r="O45" s="1444"/>
      <c r="P45" s="1444"/>
      <c r="Q45" s="1444"/>
      <c r="R45" s="1444"/>
      <c r="S45" s="1444"/>
      <c r="T45" s="1444"/>
      <c r="U45" s="1444"/>
      <c r="V45" s="1444"/>
      <c r="W45" s="1444"/>
      <c r="X45" s="1444"/>
      <c r="Y45" s="1444"/>
      <c r="Z45" s="1444"/>
      <c r="AA45" s="1444"/>
      <c r="AB45" s="1444"/>
      <c r="AC45" s="1444"/>
      <c r="AD45" s="1444"/>
      <c r="AE45" s="1444"/>
      <c r="AF45" s="1444"/>
      <c r="AG45" s="1444"/>
      <c r="AH45" s="1444"/>
      <c r="AI45" s="1739"/>
      <c r="AJ45" s="1739"/>
      <c r="AK45" s="1739"/>
      <c r="AL45" s="1739"/>
      <c r="AM45" s="1739"/>
      <c r="AN45" s="1739"/>
      <c r="AO45" s="1739"/>
      <c r="AP45" s="1739"/>
      <c r="AQ45" s="1739"/>
      <c r="AR45" s="1739"/>
      <c r="AS45" s="1739"/>
      <c r="AT45" s="1739"/>
      <c r="AU45" s="1739"/>
      <c r="AV45" s="1739"/>
      <c r="AW45" s="323"/>
    </row>
    <row r="46" spans="1:49" ht="15.95" customHeight="1">
      <c r="A46" s="1441" t="s">
        <v>2048</v>
      </c>
      <c r="B46" s="1441"/>
      <c r="C46" s="1441"/>
      <c r="D46" s="1441"/>
      <c r="E46" s="1441"/>
      <c r="F46" s="1441"/>
      <c r="G46" s="1444" t="s">
        <v>2047</v>
      </c>
      <c r="H46" s="1444"/>
      <c r="I46" s="1444"/>
      <c r="J46" s="1444"/>
      <c r="K46" s="1444"/>
      <c r="L46" s="1444"/>
      <c r="M46" s="1444"/>
      <c r="N46" s="1444"/>
      <c r="O46" s="1444"/>
      <c r="P46" s="1444"/>
      <c r="Q46" s="1444"/>
      <c r="R46" s="1444"/>
      <c r="S46" s="1444"/>
      <c r="T46" s="1444"/>
      <c r="U46" s="1444"/>
      <c r="V46" s="1444"/>
      <c r="W46" s="1444"/>
      <c r="X46" s="1444"/>
      <c r="Y46" s="1444"/>
      <c r="Z46" s="1444"/>
      <c r="AA46" s="1444"/>
      <c r="AB46" s="1444"/>
      <c r="AC46" s="1444"/>
      <c r="AD46" s="1444"/>
      <c r="AE46" s="1444"/>
      <c r="AF46" s="1444"/>
      <c r="AG46" s="1444"/>
      <c r="AH46" s="1444"/>
      <c r="AI46" s="1739"/>
      <c r="AJ46" s="1739"/>
      <c r="AK46" s="1739"/>
      <c r="AL46" s="1739"/>
      <c r="AM46" s="1739"/>
      <c r="AN46" s="1739"/>
      <c r="AO46" s="1739"/>
      <c r="AP46" s="1739"/>
      <c r="AQ46" s="1739"/>
      <c r="AR46" s="1739"/>
      <c r="AS46" s="1739"/>
      <c r="AT46" s="1739"/>
      <c r="AU46" s="1739"/>
      <c r="AV46" s="1739"/>
      <c r="AW46" s="323"/>
    </row>
    <row r="47" spans="1:49" ht="15.95" customHeight="1">
      <c r="A47" s="1441" t="s">
        <v>2046</v>
      </c>
      <c r="B47" s="1441"/>
      <c r="C47" s="1441"/>
      <c r="D47" s="1441"/>
      <c r="E47" s="1441"/>
      <c r="F47" s="1441"/>
      <c r="G47" s="1444" t="s">
        <v>2045</v>
      </c>
      <c r="H47" s="1444"/>
      <c r="I47" s="1444"/>
      <c r="J47" s="1444"/>
      <c r="K47" s="1444"/>
      <c r="L47" s="1444"/>
      <c r="M47" s="1444"/>
      <c r="N47" s="1444"/>
      <c r="O47" s="1444"/>
      <c r="P47" s="1444"/>
      <c r="Q47" s="1444"/>
      <c r="R47" s="1444"/>
      <c r="S47" s="1444"/>
      <c r="T47" s="1444"/>
      <c r="U47" s="1444"/>
      <c r="V47" s="1444"/>
      <c r="W47" s="1444"/>
      <c r="X47" s="1444"/>
      <c r="Y47" s="1444"/>
      <c r="Z47" s="1444"/>
      <c r="AA47" s="1444"/>
      <c r="AB47" s="1444"/>
      <c r="AC47" s="1444"/>
      <c r="AD47" s="1444"/>
      <c r="AE47" s="1444"/>
      <c r="AF47" s="1444"/>
      <c r="AG47" s="1444"/>
      <c r="AH47" s="1444"/>
      <c r="AI47" s="1739"/>
      <c r="AJ47" s="1739"/>
      <c r="AK47" s="1739"/>
      <c r="AL47" s="1739"/>
      <c r="AM47" s="1739"/>
      <c r="AN47" s="1739"/>
      <c r="AO47" s="1739"/>
      <c r="AP47" s="1739"/>
      <c r="AQ47" s="1739"/>
      <c r="AR47" s="1739"/>
      <c r="AS47" s="1739"/>
      <c r="AT47" s="1739"/>
      <c r="AU47" s="1739"/>
      <c r="AV47" s="1739"/>
      <c r="AW47" s="323"/>
    </row>
    <row r="48" spans="1:49" ht="60" customHeight="1">
      <c r="A48" s="1441" t="s">
        <v>2044</v>
      </c>
      <c r="B48" s="1441"/>
      <c r="C48" s="1441"/>
      <c r="D48" s="1441"/>
      <c r="E48" s="1441"/>
      <c r="F48" s="1441"/>
      <c r="G48" s="1444" t="s">
        <v>2043</v>
      </c>
      <c r="H48" s="1444"/>
      <c r="I48" s="1444"/>
      <c r="J48" s="1444"/>
      <c r="K48" s="1444"/>
      <c r="L48" s="1444"/>
      <c r="M48" s="1444"/>
      <c r="N48" s="1444"/>
      <c r="O48" s="1444"/>
      <c r="P48" s="1444"/>
      <c r="Q48" s="1444"/>
      <c r="R48" s="1444"/>
      <c r="S48" s="1444"/>
      <c r="T48" s="1444"/>
      <c r="U48" s="1444"/>
      <c r="V48" s="1444"/>
      <c r="W48" s="1444"/>
      <c r="X48" s="1444"/>
      <c r="Y48" s="1444"/>
      <c r="Z48" s="1444"/>
      <c r="AA48" s="1444"/>
      <c r="AB48" s="1444"/>
      <c r="AC48" s="1444"/>
      <c r="AD48" s="1444"/>
      <c r="AE48" s="1444"/>
      <c r="AF48" s="1444"/>
      <c r="AG48" s="1444"/>
      <c r="AH48" s="1444"/>
      <c r="AI48" s="1739"/>
      <c r="AJ48" s="1739"/>
      <c r="AK48" s="1739"/>
      <c r="AL48" s="1739"/>
      <c r="AM48" s="1739"/>
      <c r="AN48" s="1739"/>
      <c r="AO48" s="1739"/>
      <c r="AP48" s="1739"/>
      <c r="AQ48" s="1739"/>
      <c r="AR48" s="1739"/>
      <c r="AS48" s="1739"/>
      <c r="AT48" s="1739"/>
      <c r="AU48" s="1739"/>
      <c r="AV48" s="1739"/>
      <c r="AW48" s="323"/>
    </row>
    <row r="49" spans="1:49" ht="30" customHeight="1">
      <c r="A49" s="1441" t="s">
        <v>2042</v>
      </c>
      <c r="B49" s="1441"/>
      <c r="C49" s="1441"/>
      <c r="D49" s="1441"/>
      <c r="E49" s="1441"/>
      <c r="F49" s="1441"/>
      <c r="G49" s="1444" t="s">
        <v>2041</v>
      </c>
      <c r="H49" s="1444"/>
      <c r="I49" s="1444"/>
      <c r="J49" s="1444"/>
      <c r="K49" s="1444"/>
      <c r="L49" s="1444"/>
      <c r="M49" s="1444"/>
      <c r="N49" s="1444"/>
      <c r="O49" s="1444"/>
      <c r="P49" s="1444"/>
      <c r="Q49" s="1444"/>
      <c r="R49" s="1444"/>
      <c r="S49" s="1444"/>
      <c r="T49" s="1444"/>
      <c r="U49" s="1444"/>
      <c r="V49" s="1444"/>
      <c r="W49" s="1444"/>
      <c r="X49" s="1444"/>
      <c r="Y49" s="1444"/>
      <c r="Z49" s="1444"/>
      <c r="AA49" s="1444"/>
      <c r="AB49" s="1444"/>
      <c r="AC49" s="1444"/>
      <c r="AD49" s="1444"/>
      <c r="AE49" s="1444"/>
      <c r="AF49" s="1444"/>
      <c r="AG49" s="1444"/>
      <c r="AH49" s="1444"/>
      <c r="AI49" s="1739"/>
      <c r="AJ49" s="1739"/>
      <c r="AK49" s="1739"/>
      <c r="AL49" s="1739"/>
      <c r="AM49" s="1739"/>
      <c r="AN49" s="1739"/>
      <c r="AO49" s="1739"/>
      <c r="AP49" s="1739"/>
      <c r="AQ49" s="1739"/>
      <c r="AR49" s="1739"/>
      <c r="AS49" s="1739"/>
      <c r="AT49" s="1739"/>
      <c r="AU49" s="1739"/>
      <c r="AV49" s="1739"/>
      <c r="AW49" s="323"/>
    </row>
    <row r="50" spans="1:49" ht="30" customHeight="1">
      <c r="A50" s="1441" t="s">
        <v>2040</v>
      </c>
      <c r="B50" s="1441"/>
      <c r="C50" s="1441"/>
      <c r="D50" s="1441"/>
      <c r="E50" s="1441"/>
      <c r="F50" s="1441"/>
      <c r="G50" s="1444" t="s">
        <v>2039</v>
      </c>
      <c r="H50" s="1444"/>
      <c r="I50" s="1444"/>
      <c r="J50" s="1444"/>
      <c r="K50" s="1444"/>
      <c r="L50" s="1444"/>
      <c r="M50" s="1444"/>
      <c r="N50" s="1444"/>
      <c r="O50" s="1444"/>
      <c r="P50" s="1444"/>
      <c r="Q50" s="1444"/>
      <c r="R50" s="1444"/>
      <c r="S50" s="1444"/>
      <c r="T50" s="1444"/>
      <c r="U50" s="1444"/>
      <c r="V50" s="1444"/>
      <c r="W50" s="1444"/>
      <c r="X50" s="1444"/>
      <c r="Y50" s="1444"/>
      <c r="Z50" s="1444"/>
      <c r="AA50" s="1444"/>
      <c r="AB50" s="1444"/>
      <c r="AC50" s="1444"/>
      <c r="AD50" s="1444"/>
      <c r="AE50" s="1444"/>
      <c r="AF50" s="1444"/>
      <c r="AG50" s="1444"/>
      <c r="AH50" s="1444"/>
      <c r="AI50" s="1739"/>
      <c r="AJ50" s="1739"/>
      <c r="AK50" s="1739"/>
      <c r="AL50" s="1739"/>
      <c r="AM50" s="1739"/>
      <c r="AN50" s="1739"/>
      <c r="AO50" s="1739"/>
      <c r="AP50" s="1739"/>
      <c r="AQ50" s="1739"/>
      <c r="AR50" s="1739"/>
      <c r="AS50" s="1739"/>
      <c r="AT50" s="1739"/>
      <c r="AU50" s="1739"/>
      <c r="AV50" s="1739"/>
      <c r="AW50" s="331"/>
    </row>
    <row r="51" spans="1:49" ht="43.5" customHeight="1">
      <c r="A51" s="1441" t="s">
        <v>2038</v>
      </c>
      <c r="B51" s="1441"/>
      <c r="C51" s="1441"/>
      <c r="D51" s="1441"/>
      <c r="E51" s="1441"/>
      <c r="F51" s="1441"/>
      <c r="G51" s="1444" t="s">
        <v>2037</v>
      </c>
      <c r="H51" s="1444"/>
      <c r="I51" s="1444"/>
      <c r="J51" s="1444"/>
      <c r="K51" s="1444"/>
      <c r="L51" s="1444"/>
      <c r="M51" s="1444"/>
      <c r="N51" s="1444"/>
      <c r="O51" s="1444"/>
      <c r="P51" s="1444"/>
      <c r="Q51" s="1444"/>
      <c r="R51" s="1444"/>
      <c r="S51" s="1444"/>
      <c r="T51" s="1444"/>
      <c r="U51" s="1444"/>
      <c r="V51" s="1444"/>
      <c r="W51" s="1444"/>
      <c r="X51" s="1444"/>
      <c r="Y51" s="1444"/>
      <c r="Z51" s="1444"/>
      <c r="AA51" s="1444"/>
      <c r="AB51" s="1444"/>
      <c r="AC51" s="1444"/>
      <c r="AD51" s="1444"/>
      <c r="AE51" s="1444"/>
      <c r="AF51" s="1444"/>
      <c r="AG51" s="1444"/>
      <c r="AH51" s="1444"/>
      <c r="AI51" s="1739"/>
      <c r="AJ51" s="1739"/>
      <c r="AK51" s="1739"/>
      <c r="AL51" s="1739"/>
      <c r="AM51" s="1739"/>
      <c r="AN51" s="1739"/>
      <c r="AO51" s="1739"/>
      <c r="AP51" s="1739"/>
      <c r="AQ51" s="1739"/>
      <c r="AR51" s="1739"/>
      <c r="AS51" s="1739"/>
      <c r="AT51" s="1739"/>
      <c r="AU51" s="1739"/>
      <c r="AV51" s="1739"/>
      <c r="AW51" s="323"/>
    </row>
    <row r="52" spans="1:49" ht="43.5" customHeight="1">
      <c r="A52" s="1441" t="s">
        <v>2036</v>
      </c>
      <c r="B52" s="1441"/>
      <c r="C52" s="1441"/>
      <c r="D52" s="1441"/>
      <c r="E52" s="1441"/>
      <c r="F52" s="1441"/>
      <c r="G52" s="1444" t="s">
        <v>2035</v>
      </c>
      <c r="H52" s="1444"/>
      <c r="I52" s="1444"/>
      <c r="J52" s="1444"/>
      <c r="K52" s="1444"/>
      <c r="L52" s="1444"/>
      <c r="M52" s="1444"/>
      <c r="N52" s="1444"/>
      <c r="O52" s="1444"/>
      <c r="P52" s="1444"/>
      <c r="Q52" s="1444"/>
      <c r="R52" s="1444"/>
      <c r="S52" s="1444"/>
      <c r="T52" s="1444"/>
      <c r="U52" s="1444"/>
      <c r="V52" s="1444"/>
      <c r="W52" s="1444"/>
      <c r="X52" s="1444"/>
      <c r="Y52" s="1444"/>
      <c r="Z52" s="1444"/>
      <c r="AA52" s="1444"/>
      <c r="AB52" s="1444"/>
      <c r="AC52" s="1444"/>
      <c r="AD52" s="1444"/>
      <c r="AE52" s="1444"/>
      <c r="AF52" s="1444"/>
      <c r="AG52" s="1444"/>
      <c r="AH52" s="1444"/>
      <c r="AI52" s="1739"/>
      <c r="AJ52" s="1739"/>
      <c r="AK52" s="1739"/>
      <c r="AL52" s="1739"/>
      <c r="AM52" s="1739"/>
      <c r="AN52" s="1739"/>
      <c r="AO52" s="1739"/>
      <c r="AP52" s="1739"/>
      <c r="AQ52" s="1739"/>
      <c r="AR52" s="1739"/>
      <c r="AS52" s="1739"/>
      <c r="AT52" s="1739"/>
      <c r="AU52" s="1739"/>
      <c r="AV52" s="1739"/>
      <c r="AW52" s="323"/>
    </row>
    <row r="53" spans="1:49" ht="15.95" customHeight="1">
      <c r="A53" s="1441" t="s">
        <v>2034</v>
      </c>
      <c r="B53" s="1441"/>
      <c r="C53" s="1441"/>
      <c r="D53" s="1441"/>
      <c r="E53" s="1441"/>
      <c r="F53" s="1441"/>
      <c r="G53" s="1444" t="s">
        <v>2033</v>
      </c>
      <c r="H53" s="1444"/>
      <c r="I53" s="1444"/>
      <c r="J53" s="1444"/>
      <c r="K53" s="1444"/>
      <c r="L53" s="1444"/>
      <c r="M53" s="1444"/>
      <c r="N53" s="1444"/>
      <c r="O53" s="1444"/>
      <c r="P53" s="1444"/>
      <c r="Q53" s="1444"/>
      <c r="R53" s="1444"/>
      <c r="S53" s="1444"/>
      <c r="T53" s="1444"/>
      <c r="U53" s="1444"/>
      <c r="V53" s="1444"/>
      <c r="W53" s="1444"/>
      <c r="X53" s="1444"/>
      <c r="Y53" s="1444"/>
      <c r="Z53" s="1444"/>
      <c r="AA53" s="1444"/>
      <c r="AB53" s="1444"/>
      <c r="AC53" s="1444"/>
      <c r="AD53" s="1444"/>
      <c r="AE53" s="1444"/>
      <c r="AF53" s="1444"/>
      <c r="AG53" s="1444"/>
      <c r="AH53" s="1444"/>
      <c r="AI53" s="1739"/>
      <c r="AJ53" s="1739"/>
      <c r="AK53" s="1739"/>
      <c r="AL53" s="1739"/>
      <c r="AM53" s="1739"/>
      <c r="AN53" s="1739"/>
      <c r="AO53" s="1739"/>
      <c r="AP53" s="1739"/>
      <c r="AQ53" s="1739"/>
      <c r="AR53" s="1739"/>
      <c r="AS53" s="1739"/>
      <c r="AT53" s="1739"/>
      <c r="AU53" s="1739"/>
      <c r="AV53" s="1739"/>
      <c r="AW53" s="323"/>
    </row>
    <row r="54" spans="1:49" s="315" customFormat="1" ht="30" customHeight="1">
      <c r="A54" s="1441" t="s">
        <v>2032</v>
      </c>
      <c r="B54" s="1441"/>
      <c r="C54" s="1441"/>
      <c r="D54" s="1441"/>
      <c r="E54" s="1441"/>
      <c r="F54" s="1441"/>
      <c r="G54" s="1444" t="s">
        <v>2031</v>
      </c>
      <c r="H54" s="1444"/>
      <c r="I54" s="1444"/>
      <c r="J54" s="1444"/>
      <c r="K54" s="1444"/>
      <c r="L54" s="1444"/>
      <c r="M54" s="1444"/>
      <c r="N54" s="1444"/>
      <c r="O54" s="1444"/>
      <c r="P54" s="1444"/>
      <c r="Q54" s="1444"/>
      <c r="R54" s="1444"/>
      <c r="S54" s="1444"/>
      <c r="T54" s="1444"/>
      <c r="U54" s="1444"/>
      <c r="V54" s="1444"/>
      <c r="W54" s="1444"/>
      <c r="X54" s="1444"/>
      <c r="Y54" s="1444"/>
      <c r="Z54" s="1444"/>
      <c r="AA54" s="1444"/>
      <c r="AB54" s="1444"/>
      <c r="AC54" s="1444"/>
      <c r="AD54" s="1444"/>
      <c r="AE54" s="1444"/>
      <c r="AF54" s="1444"/>
      <c r="AG54" s="1444"/>
      <c r="AH54" s="1444"/>
      <c r="AI54" s="1739"/>
      <c r="AJ54" s="1739"/>
      <c r="AK54" s="1739"/>
      <c r="AL54" s="1739"/>
      <c r="AM54" s="1739"/>
      <c r="AN54" s="1739"/>
      <c r="AO54" s="1739"/>
      <c r="AP54" s="1739"/>
      <c r="AQ54" s="1739"/>
      <c r="AR54" s="1739"/>
      <c r="AS54" s="1739"/>
      <c r="AT54" s="1739"/>
      <c r="AU54" s="1739"/>
      <c r="AV54" s="1739"/>
      <c r="AW54" s="344"/>
    </row>
    <row r="55" spans="1:49" ht="43.5" customHeight="1">
      <c r="A55" s="1441" t="s">
        <v>2030</v>
      </c>
      <c r="B55" s="1441"/>
      <c r="C55" s="1441"/>
      <c r="D55" s="1441"/>
      <c r="E55" s="1441"/>
      <c r="F55" s="1441"/>
      <c r="G55" s="1444" t="s">
        <v>2029</v>
      </c>
      <c r="H55" s="1444"/>
      <c r="I55" s="1444"/>
      <c r="J55" s="1444"/>
      <c r="K55" s="1444"/>
      <c r="L55" s="1444"/>
      <c r="M55" s="1444"/>
      <c r="N55" s="1444"/>
      <c r="O55" s="1444"/>
      <c r="P55" s="1444"/>
      <c r="Q55" s="1444"/>
      <c r="R55" s="1444"/>
      <c r="S55" s="1444"/>
      <c r="T55" s="1444"/>
      <c r="U55" s="1444"/>
      <c r="V55" s="1444"/>
      <c r="W55" s="1444"/>
      <c r="X55" s="1444"/>
      <c r="Y55" s="1444"/>
      <c r="Z55" s="1444"/>
      <c r="AA55" s="1444"/>
      <c r="AB55" s="1444"/>
      <c r="AC55" s="1444"/>
      <c r="AD55" s="1444"/>
      <c r="AE55" s="1444"/>
      <c r="AF55" s="1444"/>
      <c r="AG55" s="1444"/>
      <c r="AH55" s="1444"/>
      <c r="AI55" s="1739"/>
      <c r="AJ55" s="1739"/>
      <c r="AK55" s="1739"/>
      <c r="AL55" s="1739"/>
      <c r="AM55" s="1739"/>
      <c r="AN55" s="1739"/>
      <c r="AO55" s="1739"/>
      <c r="AP55" s="1739"/>
      <c r="AQ55" s="1739"/>
      <c r="AR55" s="1739"/>
      <c r="AS55" s="1739"/>
      <c r="AT55" s="1739"/>
      <c r="AU55" s="1739"/>
      <c r="AV55" s="1739"/>
      <c r="AW55" s="323"/>
    </row>
    <row r="56" spans="1:49" ht="43.5" customHeight="1">
      <c r="A56" s="1441" t="s">
        <v>2028</v>
      </c>
      <c r="B56" s="1441"/>
      <c r="C56" s="1441"/>
      <c r="D56" s="1441"/>
      <c r="E56" s="1441"/>
      <c r="F56" s="1441"/>
      <c r="G56" s="1444" t="s">
        <v>2027</v>
      </c>
      <c r="H56" s="1444"/>
      <c r="I56" s="1444"/>
      <c r="J56" s="1444"/>
      <c r="K56" s="1444"/>
      <c r="L56" s="1444"/>
      <c r="M56" s="1444"/>
      <c r="N56" s="1444"/>
      <c r="O56" s="1444"/>
      <c r="P56" s="1444"/>
      <c r="Q56" s="1444"/>
      <c r="R56" s="1444"/>
      <c r="S56" s="1444"/>
      <c r="T56" s="1444"/>
      <c r="U56" s="1444"/>
      <c r="V56" s="1444"/>
      <c r="W56" s="1444"/>
      <c r="X56" s="1444"/>
      <c r="Y56" s="1444"/>
      <c r="Z56" s="1444"/>
      <c r="AA56" s="1444"/>
      <c r="AB56" s="1444"/>
      <c r="AC56" s="1444"/>
      <c r="AD56" s="1444"/>
      <c r="AE56" s="1444"/>
      <c r="AF56" s="1444"/>
      <c r="AG56" s="1444"/>
      <c r="AH56" s="1444"/>
      <c r="AI56" s="1739"/>
      <c r="AJ56" s="1739"/>
      <c r="AK56" s="1739"/>
      <c r="AL56" s="1739"/>
      <c r="AM56" s="1739"/>
      <c r="AN56" s="1739"/>
      <c r="AO56" s="1739"/>
      <c r="AP56" s="1739"/>
      <c r="AQ56" s="1739"/>
      <c r="AR56" s="1739"/>
      <c r="AS56" s="1739"/>
      <c r="AT56" s="1739"/>
      <c r="AU56" s="1739"/>
      <c r="AV56" s="1739"/>
      <c r="AW56" s="323"/>
    </row>
    <row r="57" spans="1:49" s="315" customFormat="1" ht="30" customHeight="1">
      <c r="A57" s="1441" t="s">
        <v>2026</v>
      </c>
      <c r="B57" s="1441"/>
      <c r="C57" s="1441"/>
      <c r="D57" s="1441"/>
      <c r="E57" s="1441"/>
      <c r="F57" s="1441"/>
      <c r="G57" s="1444" t="s">
        <v>2025</v>
      </c>
      <c r="H57" s="1444"/>
      <c r="I57" s="1444"/>
      <c r="J57" s="1444"/>
      <c r="K57" s="1444"/>
      <c r="L57" s="1444"/>
      <c r="M57" s="1444"/>
      <c r="N57" s="1444"/>
      <c r="O57" s="1444"/>
      <c r="P57" s="1444"/>
      <c r="Q57" s="1444"/>
      <c r="R57" s="1444"/>
      <c r="S57" s="1444"/>
      <c r="T57" s="1444"/>
      <c r="U57" s="1444"/>
      <c r="V57" s="1444"/>
      <c r="W57" s="1444"/>
      <c r="X57" s="1444"/>
      <c r="Y57" s="1444"/>
      <c r="Z57" s="1444"/>
      <c r="AA57" s="1444"/>
      <c r="AB57" s="1444"/>
      <c r="AC57" s="1444"/>
      <c r="AD57" s="1444"/>
      <c r="AE57" s="1444"/>
      <c r="AF57" s="1444"/>
      <c r="AG57" s="1444"/>
      <c r="AH57" s="1444"/>
      <c r="AI57" s="1739"/>
      <c r="AJ57" s="1739"/>
      <c r="AK57" s="1739"/>
      <c r="AL57" s="1739"/>
      <c r="AM57" s="1739"/>
      <c r="AN57" s="1739"/>
      <c r="AO57" s="1739"/>
      <c r="AP57" s="1739"/>
      <c r="AQ57" s="1739"/>
      <c r="AR57" s="1739"/>
      <c r="AS57" s="1739"/>
      <c r="AT57" s="1739"/>
      <c r="AU57" s="1739"/>
      <c r="AV57" s="1739"/>
      <c r="AW57" s="344"/>
    </row>
    <row r="58" spans="1:49" ht="14.85" customHeight="1">
      <c r="A58" s="315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  <c r="AJ58" s="323"/>
      <c r="AK58" s="323"/>
      <c r="AL58" s="323"/>
      <c r="AM58" s="323"/>
      <c r="AN58" s="323"/>
      <c r="AO58" s="323"/>
      <c r="AP58" s="323"/>
      <c r="AQ58" s="323"/>
      <c r="AR58" s="323"/>
      <c r="AS58" s="323"/>
      <c r="AT58" s="323"/>
      <c r="AU58" s="323"/>
      <c r="AV58" s="323"/>
      <c r="AW58" s="323"/>
    </row>
    <row r="63" spans="1:49" ht="15.95" customHeight="1">
      <c r="A63" s="326" t="s">
        <v>1582</v>
      </c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5"/>
      <c r="AE63" s="289" t="s">
        <v>844</v>
      </c>
      <c r="AH63" s="324">
        <f t="shared" ref="AH63:AQ63" si="1">AH2</f>
        <v>0</v>
      </c>
      <c r="AI63" s="324">
        <f t="shared" si="1"/>
        <v>0</v>
      </c>
      <c r="AJ63" s="324">
        <f t="shared" si="1"/>
        <v>0</v>
      </c>
      <c r="AK63" s="324">
        <f t="shared" si="1"/>
        <v>0</v>
      </c>
      <c r="AL63" s="324">
        <f t="shared" si="1"/>
        <v>0</v>
      </c>
      <c r="AM63" s="324">
        <f t="shared" si="1"/>
        <v>0</v>
      </c>
      <c r="AN63" s="324">
        <f t="shared" si="1"/>
        <v>0</v>
      </c>
      <c r="AO63" s="324">
        <f t="shared" si="1"/>
        <v>0</v>
      </c>
      <c r="AP63" s="324">
        <f t="shared" si="1"/>
        <v>0</v>
      </c>
      <c r="AQ63" s="324">
        <f t="shared" si="1"/>
        <v>0</v>
      </c>
    </row>
    <row r="65" spans="1:49" ht="14.1" customHeight="1">
      <c r="AW65" s="330"/>
    </row>
    <row r="66" spans="1:49" s="315" customFormat="1" ht="14.85" customHeight="1">
      <c r="A66" s="1439" t="s">
        <v>1977</v>
      </c>
      <c r="B66" s="1439"/>
      <c r="C66" s="1439"/>
      <c r="D66" s="1439"/>
      <c r="E66" s="1439"/>
      <c r="F66" s="1439"/>
      <c r="G66" s="1439" t="s">
        <v>1976</v>
      </c>
      <c r="H66" s="1439"/>
      <c r="I66" s="1439"/>
      <c r="J66" s="1439"/>
      <c r="K66" s="1439"/>
      <c r="L66" s="1439"/>
      <c r="M66" s="1439"/>
      <c r="N66" s="1439"/>
      <c r="O66" s="1439"/>
      <c r="P66" s="1439"/>
      <c r="Q66" s="1439"/>
      <c r="R66" s="1439"/>
      <c r="S66" s="1439"/>
      <c r="T66" s="1439"/>
      <c r="U66" s="1439"/>
      <c r="V66" s="1439"/>
      <c r="W66" s="1439"/>
      <c r="X66" s="1439"/>
      <c r="Y66" s="1439"/>
      <c r="Z66" s="1439"/>
      <c r="AA66" s="1439"/>
      <c r="AB66" s="1439"/>
      <c r="AC66" s="1439"/>
      <c r="AD66" s="1439"/>
      <c r="AE66" s="1439"/>
      <c r="AF66" s="1439"/>
      <c r="AG66" s="1439"/>
      <c r="AH66" s="1439"/>
      <c r="AI66" s="1439" t="s">
        <v>816</v>
      </c>
      <c r="AJ66" s="1439"/>
      <c r="AK66" s="1439"/>
      <c r="AL66" s="1439"/>
      <c r="AM66" s="1439"/>
      <c r="AN66" s="1439"/>
      <c r="AO66" s="1439"/>
      <c r="AP66" s="1439" t="s">
        <v>470</v>
      </c>
      <c r="AQ66" s="1439"/>
      <c r="AR66" s="1439"/>
      <c r="AS66" s="1439"/>
      <c r="AT66" s="1439"/>
      <c r="AU66" s="1439"/>
      <c r="AV66" s="1439"/>
      <c r="AW66" s="330"/>
    </row>
    <row r="67" spans="1:49" s="315" customFormat="1" ht="30.75" customHeight="1">
      <c r="A67" s="1439"/>
      <c r="B67" s="1439"/>
      <c r="C67" s="1439"/>
      <c r="D67" s="1439"/>
      <c r="E67" s="1439"/>
      <c r="F67" s="1439"/>
      <c r="G67" s="1439"/>
      <c r="H67" s="1439"/>
      <c r="I67" s="1439"/>
      <c r="J67" s="1439"/>
      <c r="K67" s="1439"/>
      <c r="L67" s="1439"/>
      <c r="M67" s="1439"/>
      <c r="N67" s="1439"/>
      <c r="O67" s="1439"/>
      <c r="P67" s="1439"/>
      <c r="Q67" s="1439"/>
      <c r="R67" s="1439"/>
      <c r="S67" s="1439"/>
      <c r="T67" s="1439"/>
      <c r="U67" s="1439"/>
      <c r="V67" s="1439"/>
      <c r="W67" s="1439"/>
      <c r="X67" s="1439"/>
      <c r="Y67" s="1439"/>
      <c r="Z67" s="1439"/>
      <c r="AA67" s="1439"/>
      <c r="AB67" s="1439"/>
      <c r="AC67" s="1439"/>
      <c r="AD67" s="1439"/>
      <c r="AE67" s="1439"/>
      <c r="AF67" s="1439"/>
      <c r="AG67" s="1439"/>
      <c r="AH67" s="1439"/>
      <c r="AI67" s="1439"/>
      <c r="AJ67" s="1439"/>
      <c r="AK67" s="1439"/>
      <c r="AL67" s="1439"/>
      <c r="AM67" s="1439"/>
      <c r="AN67" s="1439"/>
      <c r="AO67" s="1439"/>
      <c r="AP67" s="1439"/>
      <c r="AQ67" s="1439"/>
      <c r="AR67" s="1439"/>
      <c r="AS67" s="1439"/>
      <c r="AT67" s="1439"/>
      <c r="AU67" s="1439"/>
      <c r="AV67" s="1439"/>
      <c r="AW67" s="330"/>
    </row>
    <row r="68" spans="1:49" ht="15.95" customHeight="1">
      <c r="A68" s="1441" t="s">
        <v>2024</v>
      </c>
      <c r="B68" s="1441"/>
      <c r="C68" s="1441"/>
      <c r="D68" s="1441"/>
      <c r="E68" s="1441"/>
      <c r="F68" s="1441"/>
      <c r="G68" s="1444" t="s">
        <v>2023</v>
      </c>
      <c r="H68" s="1444"/>
      <c r="I68" s="1444"/>
      <c r="J68" s="1444"/>
      <c r="K68" s="1444"/>
      <c r="L68" s="1444"/>
      <c r="M68" s="1444"/>
      <c r="N68" s="1444"/>
      <c r="O68" s="1444"/>
      <c r="P68" s="1444"/>
      <c r="Q68" s="1444"/>
      <c r="R68" s="1444"/>
      <c r="S68" s="1444"/>
      <c r="T68" s="1444"/>
      <c r="U68" s="1444"/>
      <c r="V68" s="1444"/>
      <c r="W68" s="1444"/>
      <c r="X68" s="1444"/>
      <c r="Y68" s="1444"/>
      <c r="Z68" s="1444"/>
      <c r="AA68" s="1444"/>
      <c r="AB68" s="1444"/>
      <c r="AC68" s="1444"/>
      <c r="AD68" s="1444"/>
      <c r="AE68" s="1444"/>
      <c r="AF68" s="1444"/>
      <c r="AG68" s="1444"/>
      <c r="AH68" s="1444"/>
      <c r="AI68" s="1739"/>
      <c r="AJ68" s="1739"/>
      <c r="AK68" s="1739"/>
      <c r="AL68" s="1739"/>
      <c r="AM68" s="1739"/>
      <c r="AN68" s="1739"/>
      <c r="AO68" s="1739"/>
      <c r="AP68" s="1739"/>
      <c r="AQ68" s="1739"/>
      <c r="AR68" s="1739"/>
      <c r="AS68" s="1739"/>
      <c r="AT68" s="1739"/>
      <c r="AU68" s="1739"/>
      <c r="AV68" s="1739"/>
      <c r="AW68" s="323"/>
    </row>
    <row r="69" spans="1:49" s="315" customFormat="1" ht="30" customHeight="1">
      <c r="A69" s="1441" t="s">
        <v>2022</v>
      </c>
      <c r="B69" s="1441"/>
      <c r="C69" s="1441"/>
      <c r="D69" s="1441"/>
      <c r="E69" s="1441"/>
      <c r="F69" s="1441"/>
      <c r="G69" s="1444" t="s">
        <v>2021</v>
      </c>
      <c r="H69" s="1444"/>
      <c r="I69" s="1444"/>
      <c r="J69" s="1444"/>
      <c r="K69" s="1444"/>
      <c r="L69" s="1444"/>
      <c r="M69" s="1444"/>
      <c r="N69" s="1444"/>
      <c r="O69" s="1444"/>
      <c r="P69" s="1444"/>
      <c r="Q69" s="1444"/>
      <c r="R69" s="1444"/>
      <c r="S69" s="1444"/>
      <c r="T69" s="1444"/>
      <c r="U69" s="1444"/>
      <c r="V69" s="1444"/>
      <c r="W69" s="1444"/>
      <c r="X69" s="1444"/>
      <c r="Y69" s="1444"/>
      <c r="Z69" s="1444"/>
      <c r="AA69" s="1444"/>
      <c r="AB69" s="1444"/>
      <c r="AC69" s="1444"/>
      <c r="AD69" s="1444"/>
      <c r="AE69" s="1444"/>
      <c r="AF69" s="1444"/>
      <c r="AG69" s="1444"/>
      <c r="AH69" s="1444"/>
      <c r="AI69" s="1739"/>
      <c r="AJ69" s="1739"/>
      <c r="AK69" s="1739"/>
      <c r="AL69" s="1739"/>
      <c r="AM69" s="1739"/>
      <c r="AN69" s="1739"/>
      <c r="AO69" s="1739"/>
      <c r="AP69" s="1739"/>
      <c r="AQ69" s="1739"/>
      <c r="AR69" s="1739"/>
      <c r="AS69" s="1739"/>
      <c r="AT69" s="1739"/>
      <c r="AU69" s="1739"/>
      <c r="AV69" s="1739"/>
      <c r="AW69" s="344"/>
    </row>
    <row r="70" spans="1:49" ht="15.95" customHeight="1">
      <c r="A70" s="1441" t="s">
        <v>2020</v>
      </c>
      <c r="B70" s="1441"/>
      <c r="C70" s="1441"/>
      <c r="D70" s="1441"/>
      <c r="E70" s="1441"/>
      <c r="F70" s="1441"/>
      <c r="G70" s="1444" t="s">
        <v>2019</v>
      </c>
      <c r="H70" s="1444"/>
      <c r="I70" s="1444"/>
      <c r="J70" s="1444"/>
      <c r="K70" s="1444"/>
      <c r="L70" s="1444"/>
      <c r="M70" s="1444"/>
      <c r="N70" s="1444"/>
      <c r="O70" s="1444"/>
      <c r="P70" s="1444"/>
      <c r="Q70" s="1444"/>
      <c r="R70" s="1444"/>
      <c r="S70" s="1444"/>
      <c r="T70" s="1444"/>
      <c r="U70" s="1444"/>
      <c r="V70" s="1444"/>
      <c r="W70" s="1444"/>
      <c r="X70" s="1444"/>
      <c r="Y70" s="1444"/>
      <c r="Z70" s="1444"/>
      <c r="AA70" s="1444"/>
      <c r="AB70" s="1444"/>
      <c r="AC70" s="1444"/>
      <c r="AD70" s="1444"/>
      <c r="AE70" s="1444"/>
      <c r="AF70" s="1444"/>
      <c r="AG70" s="1444"/>
      <c r="AH70" s="1444"/>
      <c r="AI70" s="1739"/>
      <c r="AJ70" s="1739"/>
      <c r="AK70" s="1739"/>
      <c r="AL70" s="1739"/>
      <c r="AM70" s="1739"/>
      <c r="AN70" s="1739"/>
      <c r="AO70" s="1739"/>
      <c r="AP70" s="1739"/>
      <c r="AQ70" s="1739"/>
      <c r="AR70" s="1739"/>
      <c r="AS70" s="1739"/>
      <c r="AT70" s="1739"/>
      <c r="AU70" s="1739"/>
      <c r="AV70" s="1739"/>
      <c r="AW70" s="323"/>
    </row>
    <row r="71" spans="1:49" ht="15.95" customHeight="1">
      <c r="A71" s="1441" t="s">
        <v>2018</v>
      </c>
      <c r="B71" s="1441"/>
      <c r="C71" s="1441"/>
      <c r="D71" s="1441"/>
      <c r="E71" s="1441"/>
      <c r="F71" s="1441"/>
      <c r="G71" s="1444" t="s">
        <v>2017</v>
      </c>
      <c r="H71" s="1444"/>
      <c r="I71" s="1444"/>
      <c r="J71" s="1444"/>
      <c r="K71" s="1444"/>
      <c r="L71" s="1444"/>
      <c r="M71" s="1444"/>
      <c r="N71" s="1444"/>
      <c r="O71" s="1444"/>
      <c r="P71" s="1444"/>
      <c r="Q71" s="1444"/>
      <c r="R71" s="1444"/>
      <c r="S71" s="1444"/>
      <c r="T71" s="1444"/>
      <c r="U71" s="1444"/>
      <c r="V71" s="1444"/>
      <c r="W71" s="1444"/>
      <c r="X71" s="1444"/>
      <c r="Y71" s="1444"/>
      <c r="Z71" s="1444"/>
      <c r="AA71" s="1444"/>
      <c r="AB71" s="1444"/>
      <c r="AC71" s="1444"/>
      <c r="AD71" s="1444"/>
      <c r="AE71" s="1444"/>
      <c r="AF71" s="1444"/>
      <c r="AG71" s="1444"/>
      <c r="AH71" s="1444"/>
      <c r="AI71" s="1739"/>
      <c r="AJ71" s="1739"/>
      <c r="AK71" s="1739"/>
      <c r="AL71" s="1739"/>
      <c r="AM71" s="1739"/>
      <c r="AN71" s="1739"/>
      <c r="AO71" s="1739"/>
      <c r="AP71" s="1739"/>
      <c r="AQ71" s="1739"/>
      <c r="AR71" s="1739"/>
      <c r="AS71" s="1739"/>
      <c r="AT71" s="1739"/>
      <c r="AU71" s="1739"/>
      <c r="AV71" s="1739"/>
      <c r="AW71" s="323"/>
    </row>
    <row r="72" spans="1:49" ht="30" customHeight="1">
      <c r="A72" s="1450" t="s">
        <v>2016</v>
      </c>
      <c r="B72" s="1450"/>
      <c r="C72" s="1450"/>
      <c r="D72" s="1450"/>
      <c r="E72" s="1450"/>
      <c r="F72" s="1450"/>
      <c r="G72" s="1449" t="s">
        <v>2015</v>
      </c>
      <c r="H72" s="1449"/>
      <c r="I72" s="1449"/>
      <c r="J72" s="1449"/>
      <c r="K72" s="1449"/>
      <c r="L72" s="1449"/>
      <c r="M72" s="1449"/>
      <c r="N72" s="1449"/>
      <c r="O72" s="1449"/>
      <c r="P72" s="1449"/>
      <c r="Q72" s="1449"/>
      <c r="R72" s="1449"/>
      <c r="S72" s="1449"/>
      <c r="T72" s="1449"/>
      <c r="U72" s="1449"/>
      <c r="V72" s="1449"/>
      <c r="W72" s="1449"/>
      <c r="X72" s="1449"/>
      <c r="Y72" s="1449"/>
      <c r="Z72" s="1449"/>
      <c r="AA72" s="1449"/>
      <c r="AB72" s="1449"/>
      <c r="AC72" s="1449"/>
      <c r="AD72" s="1449"/>
      <c r="AE72" s="1449"/>
      <c r="AF72" s="1449"/>
      <c r="AG72" s="1449"/>
      <c r="AH72" s="1449"/>
      <c r="AI72" s="1739"/>
      <c r="AJ72" s="1739"/>
      <c r="AK72" s="1739"/>
      <c r="AL72" s="1739"/>
      <c r="AM72" s="1739"/>
      <c r="AN72" s="1739"/>
      <c r="AO72" s="1739"/>
      <c r="AP72" s="1739"/>
      <c r="AQ72" s="1739"/>
      <c r="AR72" s="1739"/>
      <c r="AS72" s="1739"/>
      <c r="AT72" s="1739"/>
      <c r="AU72" s="1739"/>
      <c r="AV72" s="1739"/>
      <c r="AW72" s="323"/>
    </row>
    <row r="73" spans="1:49" ht="27.75" customHeight="1">
      <c r="A73" s="1441" t="s">
        <v>2014</v>
      </c>
      <c r="B73" s="1441"/>
      <c r="C73" s="1441"/>
      <c r="D73" s="1441"/>
      <c r="E73" s="1441"/>
      <c r="F73" s="1441"/>
      <c r="G73" s="1444" t="s">
        <v>2013</v>
      </c>
      <c r="H73" s="1444"/>
      <c r="I73" s="1444"/>
      <c r="J73" s="1444"/>
      <c r="K73" s="1444"/>
      <c r="L73" s="1444"/>
      <c r="M73" s="1444"/>
      <c r="N73" s="1444"/>
      <c r="O73" s="1444"/>
      <c r="P73" s="1444"/>
      <c r="Q73" s="1444"/>
      <c r="R73" s="1444"/>
      <c r="S73" s="1444"/>
      <c r="T73" s="1444"/>
      <c r="U73" s="1444"/>
      <c r="V73" s="1444"/>
      <c r="W73" s="1444"/>
      <c r="X73" s="1444"/>
      <c r="Y73" s="1444"/>
      <c r="Z73" s="1444"/>
      <c r="AA73" s="1444"/>
      <c r="AB73" s="1444"/>
      <c r="AC73" s="1444"/>
      <c r="AD73" s="1444"/>
      <c r="AE73" s="1444"/>
      <c r="AF73" s="1444"/>
      <c r="AG73" s="1444"/>
      <c r="AH73" s="1444"/>
      <c r="AI73" s="1739"/>
      <c r="AJ73" s="1739"/>
      <c r="AK73" s="1739"/>
      <c r="AL73" s="1739"/>
      <c r="AM73" s="1739"/>
      <c r="AN73" s="1739"/>
      <c r="AO73" s="1739"/>
      <c r="AP73" s="1739"/>
      <c r="AQ73" s="1739"/>
      <c r="AR73" s="1739"/>
      <c r="AS73" s="1739"/>
      <c r="AT73" s="1739"/>
      <c r="AU73" s="1739"/>
      <c r="AV73" s="1739"/>
      <c r="AW73" s="323"/>
    </row>
    <row r="74" spans="1:49" ht="15.95" customHeight="1">
      <c r="A74" s="1441" t="s">
        <v>2012</v>
      </c>
      <c r="B74" s="1441"/>
      <c r="C74" s="1441"/>
      <c r="D74" s="1441"/>
      <c r="E74" s="1441"/>
      <c r="F74" s="1441"/>
      <c r="G74" s="1444" t="s">
        <v>2011</v>
      </c>
      <c r="H74" s="1444"/>
      <c r="I74" s="1444"/>
      <c r="J74" s="1444"/>
      <c r="K74" s="1444"/>
      <c r="L74" s="1444"/>
      <c r="M74" s="1444"/>
      <c r="N74" s="1444"/>
      <c r="O74" s="1444"/>
      <c r="P74" s="1444"/>
      <c r="Q74" s="1444"/>
      <c r="R74" s="1444"/>
      <c r="S74" s="1444"/>
      <c r="T74" s="1444"/>
      <c r="U74" s="1444"/>
      <c r="V74" s="1444"/>
      <c r="W74" s="1444"/>
      <c r="X74" s="1444"/>
      <c r="Y74" s="1444"/>
      <c r="Z74" s="1444"/>
      <c r="AA74" s="1444"/>
      <c r="AB74" s="1444"/>
      <c r="AC74" s="1444"/>
      <c r="AD74" s="1444"/>
      <c r="AE74" s="1444"/>
      <c r="AF74" s="1444"/>
      <c r="AG74" s="1444"/>
      <c r="AH74" s="1444"/>
      <c r="AI74" s="1739"/>
      <c r="AJ74" s="1739"/>
      <c r="AK74" s="1739"/>
      <c r="AL74" s="1739"/>
      <c r="AM74" s="1739"/>
      <c r="AN74" s="1739"/>
      <c r="AO74" s="1739"/>
      <c r="AP74" s="1739"/>
      <c r="AQ74" s="1739"/>
      <c r="AR74" s="1739"/>
      <c r="AS74" s="1739"/>
      <c r="AT74" s="1739"/>
      <c r="AU74" s="1739"/>
      <c r="AV74" s="1739"/>
      <c r="AW74" s="323"/>
    </row>
    <row r="75" spans="1:49" s="315" customFormat="1" ht="30" customHeight="1">
      <c r="A75" s="1441" t="s">
        <v>2010</v>
      </c>
      <c r="B75" s="1441"/>
      <c r="C75" s="1441"/>
      <c r="D75" s="1441"/>
      <c r="E75" s="1441"/>
      <c r="F75" s="1441"/>
      <c r="G75" s="1444" t="s">
        <v>2009</v>
      </c>
      <c r="H75" s="1444"/>
      <c r="I75" s="1444"/>
      <c r="J75" s="1444"/>
      <c r="K75" s="1444"/>
      <c r="L75" s="1444"/>
      <c r="M75" s="1444"/>
      <c r="N75" s="1444"/>
      <c r="O75" s="1444"/>
      <c r="P75" s="1444"/>
      <c r="Q75" s="1444"/>
      <c r="R75" s="1444"/>
      <c r="S75" s="1444"/>
      <c r="T75" s="1444"/>
      <c r="U75" s="1444"/>
      <c r="V75" s="1444"/>
      <c r="W75" s="1444"/>
      <c r="X75" s="1444"/>
      <c r="Y75" s="1444"/>
      <c r="Z75" s="1444"/>
      <c r="AA75" s="1444"/>
      <c r="AB75" s="1444"/>
      <c r="AC75" s="1444"/>
      <c r="AD75" s="1444"/>
      <c r="AE75" s="1444"/>
      <c r="AF75" s="1444"/>
      <c r="AG75" s="1444"/>
      <c r="AH75" s="1444"/>
      <c r="AI75" s="1739"/>
      <c r="AJ75" s="1739"/>
      <c r="AK75" s="1739"/>
      <c r="AL75" s="1739"/>
      <c r="AM75" s="1739"/>
      <c r="AN75" s="1739"/>
      <c r="AO75" s="1739"/>
      <c r="AP75" s="1739"/>
      <c r="AQ75" s="1739"/>
      <c r="AR75" s="1739"/>
      <c r="AS75" s="1739"/>
      <c r="AT75" s="1739"/>
      <c r="AU75" s="1739"/>
      <c r="AV75" s="1739"/>
      <c r="AW75" s="344"/>
    </row>
    <row r="76" spans="1:49" ht="15.95" customHeight="1">
      <c r="A76" s="1441" t="s">
        <v>2008</v>
      </c>
      <c r="B76" s="1441"/>
      <c r="C76" s="1441"/>
      <c r="D76" s="1441"/>
      <c r="E76" s="1441"/>
      <c r="F76" s="1441"/>
      <c r="G76" s="1444" t="s">
        <v>2007</v>
      </c>
      <c r="H76" s="1444"/>
      <c r="I76" s="1444"/>
      <c r="J76" s="1444"/>
      <c r="K76" s="1444"/>
      <c r="L76" s="1444"/>
      <c r="M76" s="1444"/>
      <c r="N76" s="1444"/>
      <c r="O76" s="1444"/>
      <c r="P76" s="1444"/>
      <c r="Q76" s="1444"/>
      <c r="R76" s="1444"/>
      <c r="S76" s="1444"/>
      <c r="T76" s="1444"/>
      <c r="U76" s="1444"/>
      <c r="V76" s="1444"/>
      <c r="W76" s="1444"/>
      <c r="X76" s="1444"/>
      <c r="Y76" s="1444"/>
      <c r="Z76" s="1444"/>
      <c r="AA76" s="1444"/>
      <c r="AB76" s="1444"/>
      <c r="AC76" s="1444"/>
      <c r="AD76" s="1444"/>
      <c r="AE76" s="1444"/>
      <c r="AF76" s="1444"/>
      <c r="AG76" s="1444"/>
      <c r="AH76" s="1444"/>
      <c r="AI76" s="1739"/>
      <c r="AJ76" s="1739"/>
      <c r="AK76" s="1739"/>
      <c r="AL76" s="1739"/>
      <c r="AM76" s="1739"/>
      <c r="AN76" s="1739"/>
      <c r="AO76" s="1739"/>
      <c r="AP76" s="1739"/>
      <c r="AQ76" s="1739"/>
      <c r="AR76" s="1739"/>
      <c r="AS76" s="1739"/>
      <c r="AT76" s="1739"/>
      <c r="AU76" s="1739"/>
      <c r="AV76" s="1739"/>
      <c r="AW76" s="323"/>
    </row>
    <row r="77" spans="1:49" ht="15.95" customHeight="1">
      <c r="A77" s="1441" t="s">
        <v>2006</v>
      </c>
      <c r="B77" s="1441"/>
      <c r="C77" s="1441"/>
      <c r="D77" s="1441"/>
      <c r="E77" s="1441"/>
      <c r="F77" s="1441"/>
      <c r="G77" s="1444" t="s">
        <v>2005</v>
      </c>
      <c r="H77" s="1444"/>
      <c r="I77" s="1444"/>
      <c r="J77" s="1444"/>
      <c r="K77" s="1444"/>
      <c r="L77" s="1444"/>
      <c r="M77" s="1444"/>
      <c r="N77" s="1444"/>
      <c r="O77" s="1444"/>
      <c r="P77" s="1444"/>
      <c r="Q77" s="1444"/>
      <c r="R77" s="1444"/>
      <c r="S77" s="1444"/>
      <c r="T77" s="1444"/>
      <c r="U77" s="1444"/>
      <c r="V77" s="1444"/>
      <c r="W77" s="1444"/>
      <c r="X77" s="1444"/>
      <c r="Y77" s="1444"/>
      <c r="Z77" s="1444"/>
      <c r="AA77" s="1444"/>
      <c r="AB77" s="1444"/>
      <c r="AC77" s="1444"/>
      <c r="AD77" s="1444"/>
      <c r="AE77" s="1444"/>
      <c r="AF77" s="1444"/>
      <c r="AG77" s="1444"/>
      <c r="AH77" s="1444"/>
      <c r="AI77" s="1739"/>
      <c r="AJ77" s="1739"/>
      <c r="AK77" s="1739"/>
      <c r="AL77" s="1739"/>
      <c r="AM77" s="1739"/>
      <c r="AN77" s="1739"/>
      <c r="AO77" s="1739"/>
      <c r="AP77" s="1739"/>
      <c r="AQ77" s="1739"/>
      <c r="AR77" s="1739"/>
      <c r="AS77" s="1739"/>
      <c r="AT77" s="1739"/>
      <c r="AU77" s="1739"/>
      <c r="AV77" s="1739"/>
      <c r="AW77" s="323"/>
    </row>
    <row r="78" spans="1:49" s="315" customFormat="1" ht="30" customHeight="1">
      <c r="A78" s="1441" t="s">
        <v>2004</v>
      </c>
      <c r="B78" s="1441"/>
      <c r="C78" s="1441"/>
      <c r="D78" s="1441"/>
      <c r="E78" s="1441"/>
      <c r="F78" s="1441"/>
      <c r="G78" s="1444" t="s">
        <v>2003</v>
      </c>
      <c r="H78" s="1444"/>
      <c r="I78" s="1444"/>
      <c r="J78" s="1444"/>
      <c r="K78" s="1444"/>
      <c r="L78" s="1444"/>
      <c r="M78" s="1444"/>
      <c r="N78" s="1444"/>
      <c r="O78" s="1444"/>
      <c r="P78" s="1444"/>
      <c r="Q78" s="1444"/>
      <c r="R78" s="1444"/>
      <c r="S78" s="1444"/>
      <c r="T78" s="1444"/>
      <c r="U78" s="1444"/>
      <c r="V78" s="1444"/>
      <c r="W78" s="1444"/>
      <c r="X78" s="1444"/>
      <c r="Y78" s="1444"/>
      <c r="Z78" s="1444"/>
      <c r="AA78" s="1444"/>
      <c r="AB78" s="1444"/>
      <c r="AC78" s="1444"/>
      <c r="AD78" s="1444"/>
      <c r="AE78" s="1444"/>
      <c r="AF78" s="1444"/>
      <c r="AG78" s="1444"/>
      <c r="AH78" s="1444"/>
      <c r="AI78" s="1739"/>
      <c r="AJ78" s="1739"/>
      <c r="AK78" s="1739"/>
      <c r="AL78" s="1739"/>
      <c r="AM78" s="1739"/>
      <c r="AN78" s="1739"/>
      <c r="AO78" s="1739"/>
      <c r="AP78" s="1739"/>
      <c r="AQ78" s="1739"/>
      <c r="AR78" s="1739"/>
      <c r="AS78" s="1739"/>
      <c r="AT78" s="1739"/>
      <c r="AU78" s="1739"/>
      <c r="AV78" s="1739"/>
      <c r="AW78" s="344"/>
    </row>
    <row r="79" spans="1:49" ht="15.95" customHeight="1">
      <c r="A79" s="1441" t="s">
        <v>2002</v>
      </c>
      <c r="B79" s="1441"/>
      <c r="C79" s="1441"/>
      <c r="D79" s="1441"/>
      <c r="E79" s="1441"/>
      <c r="F79" s="1441"/>
      <c r="G79" s="1444" t="s">
        <v>2001</v>
      </c>
      <c r="H79" s="1444"/>
      <c r="I79" s="1444"/>
      <c r="J79" s="1444"/>
      <c r="K79" s="1444"/>
      <c r="L79" s="1444"/>
      <c r="M79" s="1444"/>
      <c r="N79" s="1444"/>
      <c r="O79" s="1444"/>
      <c r="P79" s="1444"/>
      <c r="Q79" s="1444"/>
      <c r="R79" s="1444"/>
      <c r="S79" s="1444"/>
      <c r="T79" s="1444"/>
      <c r="U79" s="1444"/>
      <c r="V79" s="1444"/>
      <c r="W79" s="1444"/>
      <c r="X79" s="1444"/>
      <c r="Y79" s="1444"/>
      <c r="Z79" s="1444"/>
      <c r="AA79" s="1444"/>
      <c r="AB79" s="1444"/>
      <c r="AC79" s="1444"/>
      <c r="AD79" s="1444"/>
      <c r="AE79" s="1444"/>
      <c r="AF79" s="1444"/>
      <c r="AG79" s="1444"/>
      <c r="AH79" s="1444"/>
      <c r="AI79" s="1739"/>
      <c r="AJ79" s="1739"/>
      <c r="AK79" s="1739"/>
      <c r="AL79" s="1739"/>
      <c r="AM79" s="1739"/>
      <c r="AN79" s="1739"/>
      <c r="AO79" s="1739"/>
      <c r="AP79" s="1739"/>
      <c r="AQ79" s="1739"/>
      <c r="AR79" s="1739"/>
      <c r="AS79" s="1739"/>
      <c r="AT79" s="1739"/>
      <c r="AU79" s="1739"/>
      <c r="AV79" s="1739"/>
      <c r="AW79" s="323"/>
    </row>
    <row r="80" spans="1:49" s="315" customFormat="1" ht="30" customHeight="1">
      <c r="A80" s="1441" t="s">
        <v>2000</v>
      </c>
      <c r="B80" s="1441"/>
      <c r="C80" s="1441"/>
      <c r="D80" s="1441"/>
      <c r="E80" s="1441"/>
      <c r="F80" s="1441"/>
      <c r="G80" s="1444" t="s">
        <v>1999</v>
      </c>
      <c r="H80" s="1444"/>
      <c r="I80" s="1444"/>
      <c r="J80" s="1444"/>
      <c r="K80" s="1444"/>
      <c r="L80" s="1444"/>
      <c r="M80" s="1444"/>
      <c r="N80" s="1444"/>
      <c r="O80" s="1444"/>
      <c r="P80" s="1444"/>
      <c r="Q80" s="1444"/>
      <c r="R80" s="1444"/>
      <c r="S80" s="1444"/>
      <c r="T80" s="1444"/>
      <c r="U80" s="1444"/>
      <c r="V80" s="1444"/>
      <c r="W80" s="1444"/>
      <c r="X80" s="1444"/>
      <c r="Y80" s="1444"/>
      <c r="Z80" s="1444"/>
      <c r="AA80" s="1444"/>
      <c r="AB80" s="1444"/>
      <c r="AC80" s="1444"/>
      <c r="AD80" s="1444"/>
      <c r="AE80" s="1444"/>
      <c r="AF80" s="1444"/>
      <c r="AG80" s="1444"/>
      <c r="AH80" s="1444"/>
      <c r="AI80" s="1739"/>
      <c r="AJ80" s="1739"/>
      <c r="AK80" s="1739"/>
      <c r="AL80" s="1739"/>
      <c r="AM80" s="1739"/>
      <c r="AN80" s="1739"/>
      <c r="AO80" s="1739"/>
      <c r="AP80" s="1739"/>
      <c r="AQ80" s="1739"/>
      <c r="AR80" s="1739"/>
      <c r="AS80" s="1739"/>
      <c r="AT80" s="1739"/>
      <c r="AU80" s="1739"/>
      <c r="AV80" s="1739"/>
      <c r="AW80" s="344"/>
    </row>
    <row r="81" spans="1:49" ht="15.95" customHeight="1">
      <c r="A81" s="1441" t="s">
        <v>1998</v>
      </c>
      <c r="B81" s="1441"/>
      <c r="C81" s="1441"/>
      <c r="D81" s="1441"/>
      <c r="E81" s="1441"/>
      <c r="F81" s="1441"/>
      <c r="G81" s="1444" t="s">
        <v>1997</v>
      </c>
      <c r="H81" s="1444"/>
      <c r="I81" s="1444"/>
      <c r="J81" s="1444"/>
      <c r="K81" s="1444"/>
      <c r="L81" s="1444"/>
      <c r="M81" s="1444"/>
      <c r="N81" s="1444"/>
      <c r="O81" s="1444"/>
      <c r="P81" s="1444"/>
      <c r="Q81" s="1444"/>
      <c r="R81" s="1444"/>
      <c r="S81" s="1444"/>
      <c r="T81" s="1444"/>
      <c r="U81" s="1444"/>
      <c r="V81" s="1444"/>
      <c r="W81" s="1444"/>
      <c r="X81" s="1444"/>
      <c r="Y81" s="1444"/>
      <c r="Z81" s="1444"/>
      <c r="AA81" s="1444"/>
      <c r="AB81" s="1444"/>
      <c r="AC81" s="1444"/>
      <c r="AD81" s="1444"/>
      <c r="AE81" s="1444"/>
      <c r="AF81" s="1444"/>
      <c r="AG81" s="1444"/>
      <c r="AH81" s="1444"/>
      <c r="AI81" s="1739"/>
      <c r="AJ81" s="1739"/>
      <c r="AK81" s="1739"/>
      <c r="AL81" s="1739"/>
      <c r="AM81" s="1739"/>
      <c r="AN81" s="1739"/>
      <c r="AO81" s="1739"/>
      <c r="AP81" s="1739"/>
      <c r="AQ81" s="1739"/>
      <c r="AR81" s="1739"/>
      <c r="AS81" s="1739"/>
      <c r="AT81" s="1739"/>
      <c r="AU81" s="1739"/>
      <c r="AV81" s="1739"/>
      <c r="AW81" s="323"/>
    </row>
    <row r="82" spans="1:49" s="315" customFormat="1" ht="30" customHeight="1">
      <c r="A82" s="1441" t="s">
        <v>1996</v>
      </c>
      <c r="B82" s="1441"/>
      <c r="C82" s="1441"/>
      <c r="D82" s="1441"/>
      <c r="E82" s="1441"/>
      <c r="F82" s="1441"/>
      <c r="G82" s="1444" t="s">
        <v>1995</v>
      </c>
      <c r="H82" s="1444"/>
      <c r="I82" s="1444"/>
      <c r="J82" s="1444"/>
      <c r="K82" s="1444"/>
      <c r="L82" s="1444"/>
      <c r="M82" s="1444"/>
      <c r="N82" s="1444"/>
      <c r="O82" s="1444"/>
      <c r="P82" s="1444"/>
      <c r="Q82" s="1444"/>
      <c r="R82" s="1444"/>
      <c r="S82" s="1444"/>
      <c r="T82" s="1444"/>
      <c r="U82" s="1444"/>
      <c r="V82" s="1444"/>
      <c r="W82" s="1444"/>
      <c r="X82" s="1444"/>
      <c r="Y82" s="1444"/>
      <c r="Z82" s="1444"/>
      <c r="AA82" s="1444"/>
      <c r="AB82" s="1444"/>
      <c r="AC82" s="1444"/>
      <c r="AD82" s="1444"/>
      <c r="AE82" s="1444"/>
      <c r="AF82" s="1444"/>
      <c r="AG82" s="1444"/>
      <c r="AH82" s="1444"/>
      <c r="AI82" s="1739"/>
      <c r="AJ82" s="1739"/>
      <c r="AK82" s="1739"/>
      <c r="AL82" s="1739"/>
      <c r="AM82" s="1739"/>
      <c r="AN82" s="1739"/>
      <c r="AO82" s="1739"/>
      <c r="AP82" s="1739"/>
      <c r="AQ82" s="1739"/>
      <c r="AR82" s="1739"/>
      <c r="AS82" s="1739"/>
      <c r="AT82" s="1739"/>
      <c r="AU82" s="1739"/>
      <c r="AV82" s="1739"/>
      <c r="AW82" s="344"/>
    </row>
    <row r="83" spans="1:49" ht="15.95" customHeight="1">
      <c r="A83" s="1441" t="s">
        <v>1994</v>
      </c>
      <c r="B83" s="1441"/>
      <c r="C83" s="1441"/>
      <c r="D83" s="1441"/>
      <c r="E83" s="1441"/>
      <c r="F83" s="1441"/>
      <c r="G83" s="1444" t="s">
        <v>1993</v>
      </c>
      <c r="H83" s="1444"/>
      <c r="I83" s="1444"/>
      <c r="J83" s="1444"/>
      <c r="K83" s="1444"/>
      <c r="L83" s="1444"/>
      <c r="M83" s="1444"/>
      <c r="N83" s="1444"/>
      <c r="O83" s="1444"/>
      <c r="P83" s="1444"/>
      <c r="Q83" s="1444"/>
      <c r="R83" s="1444"/>
      <c r="S83" s="1444"/>
      <c r="T83" s="1444"/>
      <c r="U83" s="1444"/>
      <c r="V83" s="1444"/>
      <c r="W83" s="1444"/>
      <c r="X83" s="1444"/>
      <c r="Y83" s="1444"/>
      <c r="Z83" s="1444"/>
      <c r="AA83" s="1444"/>
      <c r="AB83" s="1444"/>
      <c r="AC83" s="1444"/>
      <c r="AD83" s="1444"/>
      <c r="AE83" s="1444"/>
      <c r="AF83" s="1444"/>
      <c r="AG83" s="1444"/>
      <c r="AH83" s="1444"/>
      <c r="AI83" s="1739"/>
      <c r="AJ83" s="1739"/>
      <c r="AK83" s="1739"/>
      <c r="AL83" s="1739"/>
      <c r="AM83" s="1739"/>
      <c r="AN83" s="1739"/>
      <c r="AO83" s="1739"/>
      <c r="AP83" s="1739"/>
      <c r="AQ83" s="1739"/>
      <c r="AR83" s="1739"/>
      <c r="AS83" s="1739"/>
      <c r="AT83" s="1739"/>
      <c r="AU83" s="1739"/>
      <c r="AV83" s="1739"/>
      <c r="AW83" s="323"/>
    </row>
    <row r="84" spans="1:49" ht="15.95" customHeight="1">
      <c r="A84" s="1441" t="s">
        <v>1992</v>
      </c>
      <c r="B84" s="1441"/>
      <c r="C84" s="1441"/>
      <c r="D84" s="1441"/>
      <c r="E84" s="1441"/>
      <c r="F84" s="1441"/>
      <c r="G84" s="1444" t="s">
        <v>1991</v>
      </c>
      <c r="H84" s="1444"/>
      <c r="I84" s="1444"/>
      <c r="J84" s="1444"/>
      <c r="K84" s="1444"/>
      <c r="L84" s="1444"/>
      <c r="M84" s="1444"/>
      <c r="N84" s="1444"/>
      <c r="O84" s="1444"/>
      <c r="P84" s="1444"/>
      <c r="Q84" s="1444"/>
      <c r="R84" s="1444"/>
      <c r="S84" s="1444"/>
      <c r="T84" s="1444"/>
      <c r="U84" s="1444"/>
      <c r="V84" s="1444"/>
      <c r="W84" s="1444"/>
      <c r="X84" s="1444"/>
      <c r="Y84" s="1444"/>
      <c r="Z84" s="1444"/>
      <c r="AA84" s="1444"/>
      <c r="AB84" s="1444"/>
      <c r="AC84" s="1444"/>
      <c r="AD84" s="1444"/>
      <c r="AE84" s="1444"/>
      <c r="AF84" s="1444"/>
      <c r="AG84" s="1444"/>
      <c r="AH84" s="1444"/>
      <c r="AI84" s="1739"/>
      <c r="AJ84" s="1739"/>
      <c r="AK84" s="1739"/>
      <c r="AL84" s="1739"/>
      <c r="AM84" s="1739"/>
      <c r="AN84" s="1739"/>
      <c r="AO84" s="1739"/>
      <c r="AP84" s="1739"/>
      <c r="AQ84" s="1739"/>
      <c r="AR84" s="1739"/>
      <c r="AS84" s="1739"/>
      <c r="AT84" s="1739"/>
      <c r="AU84" s="1739"/>
      <c r="AV84" s="1739"/>
      <c r="AW84" s="323"/>
    </row>
    <row r="85" spans="1:49" ht="45" customHeight="1">
      <c r="A85" s="1441" t="s">
        <v>1990</v>
      </c>
      <c r="B85" s="1441"/>
      <c r="C85" s="1441"/>
      <c r="D85" s="1441"/>
      <c r="E85" s="1441"/>
      <c r="F85" s="1441"/>
      <c r="G85" s="1444" t="s">
        <v>1989</v>
      </c>
      <c r="H85" s="1444"/>
      <c r="I85" s="1444"/>
      <c r="J85" s="1444"/>
      <c r="K85" s="1444"/>
      <c r="L85" s="1444"/>
      <c r="M85" s="1444"/>
      <c r="N85" s="1444"/>
      <c r="O85" s="1444"/>
      <c r="P85" s="1444"/>
      <c r="Q85" s="1444"/>
      <c r="R85" s="1444"/>
      <c r="S85" s="1444"/>
      <c r="T85" s="1444"/>
      <c r="U85" s="1444"/>
      <c r="V85" s="1444"/>
      <c r="W85" s="1444"/>
      <c r="X85" s="1444"/>
      <c r="Y85" s="1444"/>
      <c r="Z85" s="1444"/>
      <c r="AA85" s="1444"/>
      <c r="AB85" s="1444"/>
      <c r="AC85" s="1444"/>
      <c r="AD85" s="1444"/>
      <c r="AE85" s="1444"/>
      <c r="AF85" s="1444"/>
      <c r="AG85" s="1444"/>
      <c r="AH85" s="1444"/>
      <c r="AI85" s="1739"/>
      <c r="AJ85" s="1739"/>
      <c r="AK85" s="1739"/>
      <c r="AL85" s="1739"/>
      <c r="AM85" s="1739"/>
      <c r="AN85" s="1739"/>
      <c r="AO85" s="1739"/>
      <c r="AP85" s="1739"/>
      <c r="AQ85" s="1739"/>
      <c r="AR85" s="1739"/>
      <c r="AS85" s="1739"/>
      <c r="AT85" s="1739"/>
      <c r="AU85" s="1739"/>
      <c r="AV85" s="1739"/>
      <c r="AW85" s="323"/>
    </row>
    <row r="86" spans="1:49" ht="45" customHeight="1">
      <c r="A86" s="1441" t="s">
        <v>1988</v>
      </c>
      <c r="B86" s="1441"/>
      <c r="C86" s="1441"/>
      <c r="D86" s="1441"/>
      <c r="E86" s="1441"/>
      <c r="F86" s="1441"/>
      <c r="G86" s="1444" t="s">
        <v>1987</v>
      </c>
      <c r="H86" s="1444"/>
      <c r="I86" s="1444"/>
      <c r="J86" s="1444"/>
      <c r="K86" s="1444"/>
      <c r="L86" s="1444"/>
      <c r="M86" s="1444"/>
      <c r="N86" s="1444"/>
      <c r="O86" s="1444"/>
      <c r="P86" s="1444"/>
      <c r="Q86" s="1444"/>
      <c r="R86" s="1444"/>
      <c r="S86" s="1444"/>
      <c r="T86" s="1444"/>
      <c r="U86" s="1444"/>
      <c r="V86" s="1444"/>
      <c r="W86" s="1444"/>
      <c r="X86" s="1444"/>
      <c r="Y86" s="1444"/>
      <c r="Z86" s="1444"/>
      <c r="AA86" s="1444"/>
      <c r="AB86" s="1444"/>
      <c r="AC86" s="1444"/>
      <c r="AD86" s="1444"/>
      <c r="AE86" s="1444"/>
      <c r="AF86" s="1444"/>
      <c r="AG86" s="1444"/>
      <c r="AH86" s="1444"/>
      <c r="AI86" s="1739"/>
      <c r="AJ86" s="1739"/>
      <c r="AK86" s="1739"/>
      <c r="AL86" s="1739"/>
      <c r="AM86" s="1739"/>
      <c r="AN86" s="1739"/>
      <c r="AO86" s="1739"/>
      <c r="AP86" s="1739"/>
      <c r="AQ86" s="1739"/>
      <c r="AR86" s="1739"/>
      <c r="AS86" s="1739"/>
      <c r="AT86" s="1739"/>
      <c r="AU86" s="1739"/>
      <c r="AV86" s="1739"/>
      <c r="AW86" s="323"/>
    </row>
    <row r="87" spans="1:49" ht="15.95" customHeight="1">
      <c r="A87" s="1441" t="s">
        <v>1986</v>
      </c>
      <c r="B87" s="1441"/>
      <c r="C87" s="1441"/>
      <c r="D87" s="1441"/>
      <c r="E87" s="1441"/>
      <c r="F87" s="1441"/>
      <c r="G87" s="1444" t="s">
        <v>1985</v>
      </c>
      <c r="H87" s="1444"/>
      <c r="I87" s="1444"/>
      <c r="J87" s="1444"/>
      <c r="K87" s="1444"/>
      <c r="L87" s="1444"/>
      <c r="M87" s="1444"/>
      <c r="N87" s="1444"/>
      <c r="O87" s="1444"/>
      <c r="P87" s="1444"/>
      <c r="Q87" s="1444"/>
      <c r="R87" s="1444"/>
      <c r="S87" s="1444"/>
      <c r="T87" s="1444"/>
      <c r="U87" s="1444"/>
      <c r="V87" s="1444"/>
      <c r="W87" s="1444"/>
      <c r="X87" s="1444"/>
      <c r="Y87" s="1444"/>
      <c r="Z87" s="1444"/>
      <c r="AA87" s="1444"/>
      <c r="AB87" s="1444"/>
      <c r="AC87" s="1444"/>
      <c r="AD87" s="1444"/>
      <c r="AE87" s="1444"/>
      <c r="AF87" s="1444"/>
      <c r="AG87" s="1444"/>
      <c r="AH87" s="1444"/>
      <c r="AI87" s="1739"/>
      <c r="AJ87" s="1739"/>
      <c r="AK87" s="1739"/>
      <c r="AL87" s="1739"/>
      <c r="AM87" s="1739"/>
      <c r="AN87" s="1739"/>
      <c r="AO87" s="1739"/>
      <c r="AP87" s="1739"/>
      <c r="AQ87" s="1739"/>
      <c r="AR87" s="1739"/>
      <c r="AS87" s="1739"/>
      <c r="AT87" s="1739"/>
      <c r="AU87" s="1739"/>
      <c r="AV87" s="1739"/>
      <c r="AW87" s="323"/>
    </row>
    <row r="88" spans="1:49" ht="15.95" customHeight="1">
      <c r="A88" s="1441" t="s">
        <v>1984</v>
      </c>
      <c r="B88" s="1441"/>
      <c r="C88" s="1441"/>
      <c r="D88" s="1441"/>
      <c r="E88" s="1441"/>
      <c r="F88" s="1441"/>
      <c r="G88" s="1444" t="s">
        <v>1983</v>
      </c>
      <c r="H88" s="1444"/>
      <c r="I88" s="1444"/>
      <c r="J88" s="1444"/>
      <c r="K88" s="1444"/>
      <c r="L88" s="1444"/>
      <c r="M88" s="1444"/>
      <c r="N88" s="1444"/>
      <c r="O88" s="1444"/>
      <c r="P88" s="1444"/>
      <c r="Q88" s="1444"/>
      <c r="R88" s="1444"/>
      <c r="S88" s="1444"/>
      <c r="T88" s="1444"/>
      <c r="U88" s="1444"/>
      <c r="V88" s="1444"/>
      <c r="W88" s="1444"/>
      <c r="X88" s="1444"/>
      <c r="Y88" s="1444"/>
      <c r="Z88" s="1444"/>
      <c r="AA88" s="1444"/>
      <c r="AB88" s="1444"/>
      <c r="AC88" s="1444"/>
      <c r="AD88" s="1444"/>
      <c r="AE88" s="1444"/>
      <c r="AF88" s="1444"/>
      <c r="AG88" s="1444"/>
      <c r="AH88" s="1444"/>
      <c r="AI88" s="1739"/>
      <c r="AJ88" s="1739"/>
      <c r="AK88" s="1739"/>
      <c r="AL88" s="1739"/>
      <c r="AM88" s="1739"/>
      <c r="AN88" s="1739"/>
      <c r="AO88" s="1739"/>
      <c r="AP88" s="1739"/>
      <c r="AQ88" s="1739"/>
      <c r="AR88" s="1739"/>
      <c r="AS88" s="1739"/>
      <c r="AT88" s="1739"/>
      <c r="AU88" s="1739"/>
      <c r="AV88" s="1739"/>
      <c r="AW88" s="323"/>
    </row>
    <row r="89" spans="1:49" s="315" customFormat="1" ht="30" customHeight="1">
      <c r="A89" s="1441" t="s">
        <v>1982</v>
      </c>
      <c r="B89" s="1441"/>
      <c r="C89" s="1441"/>
      <c r="D89" s="1441"/>
      <c r="E89" s="1441"/>
      <c r="F89" s="1441"/>
      <c r="G89" s="1444" t="s">
        <v>1981</v>
      </c>
      <c r="H89" s="1444"/>
      <c r="I89" s="1444"/>
      <c r="J89" s="1444"/>
      <c r="K89" s="1444"/>
      <c r="L89" s="1444"/>
      <c r="M89" s="1444"/>
      <c r="N89" s="1444"/>
      <c r="O89" s="1444"/>
      <c r="P89" s="1444"/>
      <c r="Q89" s="1444"/>
      <c r="R89" s="1444"/>
      <c r="S89" s="1444"/>
      <c r="T89" s="1444"/>
      <c r="U89" s="1444"/>
      <c r="V89" s="1444"/>
      <c r="W89" s="1444"/>
      <c r="X89" s="1444"/>
      <c r="Y89" s="1444"/>
      <c r="Z89" s="1444"/>
      <c r="AA89" s="1444"/>
      <c r="AB89" s="1444"/>
      <c r="AC89" s="1444"/>
      <c r="AD89" s="1444"/>
      <c r="AE89" s="1444"/>
      <c r="AF89" s="1444"/>
      <c r="AG89" s="1444"/>
      <c r="AH89" s="1444"/>
      <c r="AI89" s="1739"/>
      <c r="AJ89" s="1739"/>
      <c r="AK89" s="1739"/>
      <c r="AL89" s="1739"/>
      <c r="AM89" s="1739"/>
      <c r="AN89" s="1739"/>
      <c r="AO89" s="1739"/>
      <c r="AP89" s="1739"/>
      <c r="AQ89" s="1739"/>
      <c r="AR89" s="1739"/>
      <c r="AS89" s="1739" t="s">
        <v>1978</v>
      </c>
      <c r="AT89" s="1739"/>
      <c r="AU89" s="1739"/>
      <c r="AV89" s="1739"/>
      <c r="AW89" s="344"/>
    </row>
    <row r="90" spans="1:49" ht="45" customHeight="1">
      <c r="A90" s="1441" t="s">
        <v>1980</v>
      </c>
      <c r="B90" s="1441"/>
      <c r="C90" s="1441"/>
      <c r="D90" s="1441"/>
      <c r="E90" s="1441"/>
      <c r="F90" s="1441"/>
      <c r="G90" s="1444" t="s">
        <v>1979</v>
      </c>
      <c r="H90" s="1444"/>
      <c r="I90" s="1444"/>
      <c r="J90" s="1444"/>
      <c r="K90" s="1444"/>
      <c r="L90" s="1444"/>
      <c r="M90" s="1444"/>
      <c r="N90" s="1444"/>
      <c r="O90" s="1444"/>
      <c r="P90" s="1444"/>
      <c r="Q90" s="1444"/>
      <c r="R90" s="1444"/>
      <c r="S90" s="1444"/>
      <c r="T90" s="1444"/>
      <c r="U90" s="1444"/>
      <c r="V90" s="1444"/>
      <c r="W90" s="1444"/>
      <c r="X90" s="1444"/>
      <c r="Y90" s="1444"/>
      <c r="Z90" s="1444"/>
      <c r="AA90" s="1444"/>
      <c r="AB90" s="1444"/>
      <c r="AC90" s="1444"/>
      <c r="AD90" s="1444"/>
      <c r="AE90" s="1444"/>
      <c r="AF90" s="1444"/>
      <c r="AG90" s="1444"/>
      <c r="AH90" s="1444"/>
      <c r="AI90" s="1739"/>
      <c r="AJ90" s="1739"/>
      <c r="AK90" s="1739"/>
      <c r="AL90" s="1739"/>
      <c r="AM90" s="1739"/>
      <c r="AN90" s="1739"/>
      <c r="AO90" s="1739"/>
      <c r="AP90" s="1739"/>
      <c r="AQ90" s="1739"/>
      <c r="AR90" s="1739"/>
      <c r="AS90" s="1739"/>
      <c r="AT90" s="1739"/>
      <c r="AU90" s="1739"/>
      <c r="AV90" s="1739"/>
      <c r="AW90" s="323"/>
    </row>
    <row r="91" spans="1:49" s="315" customFormat="1" ht="14.85" customHeight="1">
      <c r="A91" s="327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  <c r="AI91" s="323"/>
      <c r="AJ91" s="323"/>
      <c r="AK91" s="323"/>
      <c r="AL91" s="323"/>
      <c r="AM91" s="323"/>
      <c r="AN91" s="323"/>
      <c r="AO91" s="323"/>
      <c r="AP91" s="323"/>
      <c r="AQ91" s="323"/>
      <c r="AR91" s="323"/>
      <c r="AS91" s="323"/>
      <c r="AT91" s="323"/>
      <c r="AU91" s="323"/>
      <c r="AV91" s="323"/>
      <c r="AW91" s="323"/>
    </row>
    <row r="92" spans="1:49" s="315" customFormat="1" ht="14.85" customHeight="1"/>
    <row r="93" spans="1:49" ht="14.85" customHeight="1">
      <c r="A93" s="315"/>
    </row>
    <row r="95" spans="1:49" ht="15.95" customHeight="1">
      <c r="A95" s="326" t="s">
        <v>1582</v>
      </c>
      <c r="B95" s="321"/>
      <c r="C95" s="321"/>
      <c r="D95" s="321"/>
      <c r="E95" s="321"/>
      <c r="F95" s="321"/>
      <c r="G95" s="321"/>
      <c r="H95" s="321"/>
      <c r="I95" s="321"/>
      <c r="J95" s="321"/>
      <c r="K95" s="321"/>
      <c r="L95" s="321"/>
      <c r="M95" s="321"/>
      <c r="N95" s="321"/>
      <c r="O95" s="321"/>
      <c r="P95" s="321"/>
      <c r="Q95" s="325"/>
      <c r="AE95" s="289" t="s">
        <v>844</v>
      </c>
      <c r="AH95" s="324">
        <f t="shared" ref="AH95:AQ95" si="2">AH2</f>
        <v>0</v>
      </c>
      <c r="AI95" s="324">
        <f t="shared" si="2"/>
        <v>0</v>
      </c>
      <c r="AJ95" s="324">
        <f t="shared" si="2"/>
        <v>0</v>
      </c>
      <c r="AK95" s="324">
        <f t="shared" si="2"/>
        <v>0</v>
      </c>
      <c r="AL95" s="324">
        <f t="shared" si="2"/>
        <v>0</v>
      </c>
      <c r="AM95" s="324">
        <f t="shared" si="2"/>
        <v>0</v>
      </c>
      <c r="AN95" s="324">
        <f t="shared" si="2"/>
        <v>0</v>
      </c>
      <c r="AO95" s="324">
        <f t="shared" si="2"/>
        <v>0</v>
      </c>
      <c r="AP95" s="324">
        <f t="shared" si="2"/>
        <v>0</v>
      </c>
      <c r="AQ95" s="324">
        <f t="shared" si="2"/>
        <v>0</v>
      </c>
    </row>
    <row r="97" spans="1:49" s="315" customFormat="1" ht="14.85" customHeight="1">
      <c r="A97" s="1439" t="s">
        <v>1977</v>
      </c>
      <c r="B97" s="1439"/>
      <c r="C97" s="1439"/>
      <c r="D97" s="1439"/>
      <c r="E97" s="1439"/>
      <c r="F97" s="1439"/>
      <c r="G97" s="1439" t="s">
        <v>1976</v>
      </c>
      <c r="H97" s="1439"/>
      <c r="I97" s="1439"/>
      <c r="J97" s="1439"/>
      <c r="K97" s="1439"/>
      <c r="L97" s="1439"/>
      <c r="M97" s="1439"/>
      <c r="N97" s="1439"/>
      <c r="O97" s="1439"/>
      <c r="P97" s="1439"/>
      <c r="Q97" s="1439"/>
      <c r="R97" s="1439"/>
      <c r="S97" s="1439"/>
      <c r="T97" s="1439"/>
      <c r="U97" s="1439"/>
      <c r="V97" s="1439"/>
      <c r="W97" s="1439"/>
      <c r="X97" s="1439"/>
      <c r="Y97" s="1439"/>
      <c r="Z97" s="1439"/>
      <c r="AA97" s="1439"/>
      <c r="AB97" s="1439"/>
      <c r="AC97" s="1439"/>
      <c r="AD97" s="1439"/>
      <c r="AE97" s="1439"/>
      <c r="AF97" s="1439"/>
      <c r="AG97" s="1439"/>
      <c r="AH97" s="1439"/>
      <c r="AI97" s="1439" t="s">
        <v>816</v>
      </c>
      <c r="AJ97" s="1439"/>
      <c r="AK97" s="1439"/>
      <c r="AL97" s="1439"/>
      <c r="AM97" s="1439"/>
      <c r="AN97" s="1439"/>
      <c r="AO97" s="1439"/>
      <c r="AP97" s="1439" t="s">
        <v>470</v>
      </c>
      <c r="AQ97" s="1439"/>
      <c r="AR97" s="1439"/>
      <c r="AS97" s="1439"/>
      <c r="AT97" s="1439"/>
      <c r="AU97" s="1439"/>
      <c r="AV97" s="1439"/>
      <c r="AW97" s="330"/>
    </row>
    <row r="98" spans="1:49" s="315" customFormat="1" ht="30.75" customHeight="1">
      <c r="A98" s="1439"/>
      <c r="B98" s="1439"/>
      <c r="C98" s="1439"/>
      <c r="D98" s="1439"/>
      <c r="E98" s="1439"/>
      <c r="F98" s="1439"/>
      <c r="G98" s="1439"/>
      <c r="H98" s="1439"/>
      <c r="I98" s="1439"/>
      <c r="J98" s="1439"/>
      <c r="K98" s="1439"/>
      <c r="L98" s="1439"/>
      <c r="M98" s="1439"/>
      <c r="N98" s="1439"/>
      <c r="O98" s="1439"/>
      <c r="P98" s="1439"/>
      <c r="Q98" s="1439"/>
      <c r="R98" s="1439"/>
      <c r="S98" s="1439"/>
      <c r="T98" s="1439"/>
      <c r="U98" s="1439"/>
      <c r="V98" s="1439"/>
      <c r="W98" s="1439"/>
      <c r="X98" s="1439"/>
      <c r="Y98" s="1439"/>
      <c r="Z98" s="1439"/>
      <c r="AA98" s="1439"/>
      <c r="AB98" s="1439"/>
      <c r="AC98" s="1439"/>
      <c r="AD98" s="1439"/>
      <c r="AE98" s="1439"/>
      <c r="AF98" s="1439"/>
      <c r="AG98" s="1439"/>
      <c r="AH98" s="1439"/>
      <c r="AI98" s="1439"/>
      <c r="AJ98" s="1439"/>
      <c r="AK98" s="1439"/>
      <c r="AL98" s="1439"/>
      <c r="AM98" s="1439"/>
      <c r="AN98" s="1439"/>
      <c r="AO98" s="1439"/>
      <c r="AP98" s="1439"/>
      <c r="AQ98" s="1439"/>
      <c r="AR98" s="1439"/>
      <c r="AS98" s="1439"/>
      <c r="AT98" s="1439"/>
      <c r="AU98" s="1439"/>
      <c r="AV98" s="1439"/>
      <c r="AW98" s="330"/>
    </row>
    <row r="99" spans="1:49" ht="45" customHeight="1">
      <c r="A99" s="1441" t="s">
        <v>1975</v>
      </c>
      <c r="B99" s="1441"/>
      <c r="C99" s="1441"/>
      <c r="D99" s="1441"/>
      <c r="E99" s="1441"/>
      <c r="F99" s="1441"/>
      <c r="G99" s="1444" t="s">
        <v>1974</v>
      </c>
      <c r="H99" s="1444"/>
      <c r="I99" s="1444"/>
      <c r="J99" s="1444"/>
      <c r="K99" s="1444"/>
      <c r="L99" s="1444"/>
      <c r="M99" s="1444"/>
      <c r="N99" s="1444"/>
      <c r="O99" s="1444"/>
      <c r="P99" s="1444"/>
      <c r="Q99" s="1444"/>
      <c r="R99" s="1444"/>
      <c r="S99" s="1444"/>
      <c r="T99" s="1444"/>
      <c r="U99" s="1444"/>
      <c r="V99" s="1444"/>
      <c r="W99" s="1444"/>
      <c r="X99" s="1444"/>
      <c r="Y99" s="1444"/>
      <c r="Z99" s="1444"/>
      <c r="AA99" s="1444"/>
      <c r="AB99" s="1444"/>
      <c r="AC99" s="1444"/>
      <c r="AD99" s="1444"/>
      <c r="AE99" s="1444"/>
      <c r="AF99" s="1444"/>
      <c r="AG99" s="1444"/>
      <c r="AH99" s="1444"/>
      <c r="AI99" s="1739"/>
      <c r="AJ99" s="1739"/>
      <c r="AK99" s="1739"/>
      <c r="AL99" s="1739"/>
      <c r="AM99" s="1739"/>
      <c r="AN99" s="1739"/>
      <c r="AO99" s="1739"/>
      <c r="AP99" s="1739"/>
      <c r="AQ99" s="1739"/>
      <c r="AR99" s="1739"/>
      <c r="AS99" s="1739"/>
      <c r="AT99" s="1739"/>
      <c r="AU99" s="1739"/>
      <c r="AV99" s="1739"/>
      <c r="AW99" s="323"/>
    </row>
    <row r="100" spans="1:49" s="315" customFormat="1" ht="30" customHeight="1">
      <c r="A100" s="1441" t="s">
        <v>1973</v>
      </c>
      <c r="B100" s="1441"/>
      <c r="C100" s="1441"/>
      <c r="D100" s="1441"/>
      <c r="E100" s="1441"/>
      <c r="F100" s="1441"/>
      <c r="G100" s="1444" t="s">
        <v>1972</v>
      </c>
      <c r="H100" s="1444"/>
      <c r="I100" s="1444"/>
      <c r="J100" s="1444"/>
      <c r="K100" s="1444"/>
      <c r="L100" s="1444"/>
      <c r="M100" s="1444"/>
      <c r="N100" s="1444"/>
      <c r="O100" s="1444"/>
      <c r="P100" s="1444"/>
      <c r="Q100" s="1444"/>
      <c r="R100" s="1444"/>
      <c r="S100" s="1444"/>
      <c r="T100" s="1444"/>
      <c r="U100" s="1444"/>
      <c r="V100" s="1444"/>
      <c r="W100" s="1444"/>
      <c r="X100" s="1444"/>
      <c r="Y100" s="1444"/>
      <c r="Z100" s="1444"/>
      <c r="AA100" s="1444"/>
      <c r="AB100" s="1444"/>
      <c r="AC100" s="1444"/>
      <c r="AD100" s="1444"/>
      <c r="AE100" s="1444"/>
      <c r="AF100" s="1444"/>
      <c r="AG100" s="1444"/>
      <c r="AH100" s="1444"/>
      <c r="AI100" s="1739"/>
      <c r="AJ100" s="1739"/>
      <c r="AK100" s="1739"/>
      <c r="AL100" s="1739"/>
      <c r="AM100" s="1739"/>
      <c r="AN100" s="1739"/>
      <c r="AO100" s="1739"/>
      <c r="AP100" s="1739"/>
      <c r="AQ100" s="1739"/>
      <c r="AR100" s="1739"/>
      <c r="AS100" s="1739"/>
      <c r="AT100" s="1739"/>
      <c r="AU100" s="1739"/>
      <c r="AV100" s="1739"/>
      <c r="AW100" s="344"/>
    </row>
    <row r="101" spans="1:49" s="315" customFormat="1" ht="30" customHeight="1">
      <c r="A101" s="1441" t="s">
        <v>1971</v>
      </c>
      <c r="B101" s="1441"/>
      <c r="C101" s="1441"/>
      <c r="D101" s="1441"/>
      <c r="E101" s="1441"/>
      <c r="F101" s="1441"/>
      <c r="G101" s="1444" t="s">
        <v>1970</v>
      </c>
      <c r="H101" s="1444"/>
      <c r="I101" s="1444"/>
      <c r="J101" s="1444"/>
      <c r="K101" s="1444"/>
      <c r="L101" s="1444"/>
      <c r="M101" s="1444"/>
      <c r="N101" s="1444"/>
      <c r="O101" s="1444"/>
      <c r="P101" s="1444"/>
      <c r="Q101" s="1444"/>
      <c r="R101" s="1444"/>
      <c r="S101" s="1444"/>
      <c r="T101" s="1444"/>
      <c r="U101" s="1444"/>
      <c r="V101" s="1444"/>
      <c r="W101" s="1444"/>
      <c r="X101" s="1444"/>
      <c r="Y101" s="1444"/>
      <c r="Z101" s="1444"/>
      <c r="AA101" s="1444"/>
      <c r="AB101" s="1444"/>
      <c r="AC101" s="1444"/>
      <c r="AD101" s="1444"/>
      <c r="AE101" s="1444"/>
      <c r="AF101" s="1444"/>
      <c r="AG101" s="1444"/>
      <c r="AH101" s="1444"/>
      <c r="AI101" s="1739"/>
      <c r="AJ101" s="1739"/>
      <c r="AK101" s="1739"/>
      <c r="AL101" s="1739"/>
      <c r="AM101" s="1739"/>
      <c r="AN101" s="1739"/>
      <c r="AO101" s="1739"/>
      <c r="AP101" s="1739"/>
      <c r="AQ101" s="1739"/>
      <c r="AR101" s="1739"/>
      <c r="AS101" s="1739"/>
      <c r="AT101" s="1739"/>
      <c r="AU101" s="1739"/>
      <c r="AV101" s="1739"/>
      <c r="AW101" s="344"/>
    </row>
    <row r="102" spans="1:49" s="315" customFormat="1" ht="30" customHeight="1">
      <c r="A102" s="1441" t="s">
        <v>1969</v>
      </c>
      <c r="B102" s="1441"/>
      <c r="C102" s="1441"/>
      <c r="D102" s="1441"/>
      <c r="E102" s="1441"/>
      <c r="F102" s="1441"/>
      <c r="G102" s="1444" t="s">
        <v>1968</v>
      </c>
      <c r="H102" s="1444"/>
      <c r="I102" s="1444"/>
      <c r="J102" s="1444"/>
      <c r="K102" s="1444"/>
      <c r="L102" s="1444"/>
      <c r="M102" s="1444"/>
      <c r="N102" s="1444"/>
      <c r="O102" s="1444"/>
      <c r="P102" s="1444"/>
      <c r="Q102" s="1444"/>
      <c r="R102" s="1444"/>
      <c r="S102" s="1444"/>
      <c r="T102" s="1444"/>
      <c r="U102" s="1444"/>
      <c r="V102" s="1444"/>
      <c r="W102" s="1444"/>
      <c r="X102" s="1444"/>
      <c r="Y102" s="1444"/>
      <c r="Z102" s="1444"/>
      <c r="AA102" s="1444"/>
      <c r="AB102" s="1444"/>
      <c r="AC102" s="1444"/>
      <c r="AD102" s="1444"/>
      <c r="AE102" s="1444"/>
      <c r="AF102" s="1444"/>
      <c r="AG102" s="1444"/>
      <c r="AH102" s="1444"/>
      <c r="AI102" s="1739"/>
      <c r="AJ102" s="1739"/>
      <c r="AK102" s="1739"/>
      <c r="AL102" s="1739"/>
      <c r="AM102" s="1739"/>
      <c r="AN102" s="1739"/>
      <c r="AO102" s="1739"/>
      <c r="AP102" s="1739"/>
      <c r="AQ102" s="1739"/>
      <c r="AR102" s="1739"/>
      <c r="AS102" s="1739"/>
      <c r="AT102" s="1739"/>
      <c r="AU102" s="1739"/>
      <c r="AV102" s="1739"/>
      <c r="AW102" s="344"/>
    </row>
    <row r="103" spans="1:49" s="315" customFormat="1" ht="30" customHeight="1">
      <c r="A103" s="1441" t="s">
        <v>1967</v>
      </c>
      <c r="B103" s="1441"/>
      <c r="C103" s="1441"/>
      <c r="D103" s="1441"/>
      <c r="E103" s="1441"/>
      <c r="F103" s="1441"/>
      <c r="G103" s="1444" t="s">
        <v>1966</v>
      </c>
      <c r="H103" s="1444"/>
      <c r="I103" s="1444"/>
      <c r="J103" s="1444"/>
      <c r="K103" s="1444"/>
      <c r="L103" s="1444"/>
      <c r="M103" s="1444"/>
      <c r="N103" s="1444"/>
      <c r="O103" s="1444"/>
      <c r="P103" s="1444"/>
      <c r="Q103" s="1444"/>
      <c r="R103" s="1444"/>
      <c r="S103" s="1444"/>
      <c r="T103" s="1444"/>
      <c r="U103" s="1444"/>
      <c r="V103" s="1444"/>
      <c r="W103" s="1444"/>
      <c r="X103" s="1444"/>
      <c r="Y103" s="1444"/>
      <c r="Z103" s="1444"/>
      <c r="AA103" s="1444"/>
      <c r="AB103" s="1444"/>
      <c r="AC103" s="1444"/>
      <c r="AD103" s="1444"/>
      <c r="AE103" s="1444"/>
      <c r="AF103" s="1444"/>
      <c r="AG103" s="1444"/>
      <c r="AH103" s="1444"/>
      <c r="AI103" s="1739"/>
      <c r="AJ103" s="1739"/>
      <c r="AK103" s="1739"/>
      <c r="AL103" s="1739"/>
      <c r="AM103" s="1739"/>
      <c r="AN103" s="1739"/>
      <c r="AO103" s="1739"/>
      <c r="AP103" s="1739"/>
      <c r="AQ103" s="1739"/>
      <c r="AR103" s="1739"/>
      <c r="AS103" s="1739"/>
      <c r="AT103" s="1739"/>
      <c r="AU103" s="1739"/>
      <c r="AV103" s="1739"/>
      <c r="AW103" s="344"/>
    </row>
    <row r="104" spans="1:49" s="315" customFormat="1" ht="30" customHeight="1">
      <c r="A104" s="1441" t="s">
        <v>1965</v>
      </c>
      <c r="B104" s="1441"/>
      <c r="C104" s="1441"/>
      <c r="D104" s="1441"/>
      <c r="E104" s="1441"/>
      <c r="F104" s="1441"/>
      <c r="G104" s="1444" t="s">
        <v>1964</v>
      </c>
      <c r="H104" s="1444"/>
      <c r="I104" s="1444"/>
      <c r="J104" s="1444"/>
      <c r="K104" s="1444"/>
      <c r="L104" s="1444"/>
      <c r="M104" s="1444"/>
      <c r="N104" s="1444"/>
      <c r="O104" s="1444"/>
      <c r="P104" s="1444"/>
      <c r="Q104" s="1444"/>
      <c r="R104" s="1444"/>
      <c r="S104" s="1444"/>
      <c r="T104" s="1444"/>
      <c r="U104" s="1444"/>
      <c r="V104" s="1444"/>
      <c r="W104" s="1444"/>
      <c r="X104" s="1444"/>
      <c r="Y104" s="1444"/>
      <c r="Z104" s="1444"/>
      <c r="AA104" s="1444"/>
      <c r="AB104" s="1444"/>
      <c r="AC104" s="1444"/>
      <c r="AD104" s="1444"/>
      <c r="AE104" s="1444"/>
      <c r="AF104" s="1444"/>
      <c r="AG104" s="1444"/>
      <c r="AH104" s="1444"/>
      <c r="AI104" s="1739"/>
      <c r="AJ104" s="1739"/>
      <c r="AK104" s="1739"/>
      <c r="AL104" s="1739"/>
      <c r="AM104" s="1739"/>
      <c r="AN104" s="1739"/>
      <c r="AO104" s="1739"/>
      <c r="AP104" s="1739"/>
      <c r="AQ104" s="1739"/>
      <c r="AR104" s="1739"/>
      <c r="AS104" s="1739"/>
      <c r="AT104" s="1739"/>
      <c r="AU104" s="1739"/>
      <c r="AV104" s="1739"/>
      <c r="AW104" s="344"/>
    </row>
    <row r="105" spans="1:49" ht="15.95" customHeight="1">
      <c r="A105" s="1441" t="s">
        <v>1963</v>
      </c>
      <c r="B105" s="1441"/>
      <c r="C105" s="1441"/>
      <c r="D105" s="1441"/>
      <c r="E105" s="1441"/>
      <c r="F105" s="1441"/>
      <c r="G105" s="1444" t="s">
        <v>1962</v>
      </c>
      <c r="H105" s="1444"/>
      <c r="I105" s="1444"/>
      <c r="J105" s="1444"/>
      <c r="K105" s="1444"/>
      <c r="L105" s="1444"/>
      <c r="M105" s="1444"/>
      <c r="N105" s="1444"/>
      <c r="O105" s="1444"/>
      <c r="P105" s="1444"/>
      <c r="Q105" s="1444"/>
      <c r="R105" s="1444"/>
      <c r="S105" s="1444"/>
      <c r="T105" s="1444"/>
      <c r="U105" s="1444"/>
      <c r="V105" s="1444"/>
      <c r="W105" s="1444"/>
      <c r="X105" s="1444"/>
      <c r="Y105" s="1444"/>
      <c r="Z105" s="1444"/>
      <c r="AA105" s="1444"/>
      <c r="AB105" s="1444"/>
      <c r="AC105" s="1444"/>
      <c r="AD105" s="1444"/>
      <c r="AE105" s="1444"/>
      <c r="AF105" s="1444"/>
      <c r="AG105" s="1444"/>
      <c r="AH105" s="1444"/>
      <c r="AI105" s="1739"/>
      <c r="AJ105" s="1739"/>
      <c r="AK105" s="1739"/>
      <c r="AL105" s="1739"/>
      <c r="AM105" s="1739"/>
      <c r="AN105" s="1739"/>
      <c r="AO105" s="1739"/>
      <c r="AP105" s="1739"/>
      <c r="AQ105" s="1739"/>
      <c r="AR105" s="1739"/>
      <c r="AS105" s="1739"/>
      <c r="AT105" s="1739"/>
      <c r="AU105" s="1739"/>
      <c r="AV105" s="1739"/>
      <c r="AW105" s="323"/>
    </row>
    <row r="106" spans="1:49" ht="15.95" customHeight="1">
      <c r="A106" s="1441" t="s">
        <v>1961</v>
      </c>
      <c r="B106" s="1441"/>
      <c r="C106" s="1441"/>
      <c r="D106" s="1441"/>
      <c r="E106" s="1441"/>
      <c r="F106" s="1441"/>
      <c r="G106" s="1444" t="s">
        <v>1960</v>
      </c>
      <c r="H106" s="1444"/>
      <c r="I106" s="1444"/>
      <c r="J106" s="1444"/>
      <c r="K106" s="1444"/>
      <c r="L106" s="1444"/>
      <c r="M106" s="1444"/>
      <c r="N106" s="1444"/>
      <c r="O106" s="1444"/>
      <c r="P106" s="1444"/>
      <c r="Q106" s="1444"/>
      <c r="R106" s="1444"/>
      <c r="S106" s="1444"/>
      <c r="T106" s="1444"/>
      <c r="U106" s="1444"/>
      <c r="V106" s="1444"/>
      <c r="W106" s="1444"/>
      <c r="X106" s="1444"/>
      <c r="Y106" s="1444"/>
      <c r="Z106" s="1444"/>
      <c r="AA106" s="1444"/>
      <c r="AB106" s="1444"/>
      <c r="AC106" s="1444"/>
      <c r="AD106" s="1444"/>
      <c r="AE106" s="1444"/>
      <c r="AF106" s="1444"/>
      <c r="AG106" s="1444"/>
      <c r="AH106" s="1444"/>
      <c r="AI106" s="1739"/>
      <c r="AJ106" s="1739"/>
      <c r="AK106" s="1739"/>
      <c r="AL106" s="1739"/>
      <c r="AM106" s="1739"/>
      <c r="AN106" s="1739"/>
      <c r="AO106" s="1739"/>
      <c r="AP106" s="1739"/>
      <c r="AQ106" s="1739"/>
      <c r="AR106" s="1739"/>
      <c r="AS106" s="1739"/>
      <c r="AT106" s="1739"/>
      <c r="AU106" s="1739"/>
      <c r="AV106" s="1739"/>
      <c r="AW106" s="323"/>
    </row>
    <row r="107" spans="1:49" ht="30" customHeight="1">
      <c r="A107" s="1450" t="s">
        <v>1959</v>
      </c>
      <c r="B107" s="1450"/>
      <c r="C107" s="1450"/>
      <c r="D107" s="1450"/>
      <c r="E107" s="1450"/>
      <c r="F107" s="1450"/>
      <c r="G107" s="1449" t="s">
        <v>1958</v>
      </c>
      <c r="H107" s="1449"/>
      <c r="I107" s="1449"/>
      <c r="J107" s="1449"/>
      <c r="K107" s="1449"/>
      <c r="L107" s="1449"/>
      <c r="M107" s="1449"/>
      <c r="N107" s="1449"/>
      <c r="O107" s="1449"/>
      <c r="P107" s="1449"/>
      <c r="Q107" s="1449"/>
      <c r="R107" s="1449"/>
      <c r="S107" s="1449"/>
      <c r="T107" s="1449"/>
      <c r="U107" s="1449"/>
      <c r="V107" s="1449"/>
      <c r="W107" s="1449"/>
      <c r="X107" s="1449"/>
      <c r="Y107" s="1449"/>
      <c r="Z107" s="1449"/>
      <c r="AA107" s="1449"/>
      <c r="AB107" s="1449"/>
      <c r="AC107" s="1449"/>
      <c r="AD107" s="1449"/>
      <c r="AE107" s="1449"/>
      <c r="AF107" s="1449"/>
      <c r="AG107" s="1449"/>
      <c r="AH107" s="1449"/>
      <c r="AI107" s="1739"/>
      <c r="AJ107" s="1739"/>
      <c r="AK107" s="1739"/>
      <c r="AL107" s="1739"/>
      <c r="AM107" s="1739"/>
      <c r="AN107" s="1739"/>
      <c r="AO107" s="1739"/>
      <c r="AP107" s="1739"/>
      <c r="AQ107" s="1739"/>
      <c r="AR107" s="1739"/>
      <c r="AS107" s="1739"/>
      <c r="AT107" s="1739"/>
      <c r="AU107" s="1739"/>
      <c r="AV107" s="1739"/>
      <c r="AW107" s="323"/>
    </row>
    <row r="108" spans="1:49" ht="30" customHeight="1">
      <c r="A108" s="1450" t="s">
        <v>1957</v>
      </c>
      <c r="B108" s="1450"/>
      <c r="C108" s="1450"/>
      <c r="D108" s="1450"/>
      <c r="E108" s="1450"/>
      <c r="F108" s="1450"/>
      <c r="G108" s="1449" t="s">
        <v>1956</v>
      </c>
      <c r="H108" s="1449"/>
      <c r="I108" s="1449"/>
      <c r="J108" s="1449"/>
      <c r="K108" s="1449"/>
      <c r="L108" s="1449"/>
      <c r="M108" s="1449"/>
      <c r="N108" s="1449"/>
      <c r="O108" s="1449"/>
      <c r="P108" s="1449"/>
      <c r="Q108" s="1449"/>
      <c r="R108" s="1449"/>
      <c r="S108" s="1449"/>
      <c r="T108" s="1449"/>
      <c r="U108" s="1449"/>
      <c r="V108" s="1449"/>
      <c r="W108" s="1449"/>
      <c r="X108" s="1449"/>
      <c r="Y108" s="1449"/>
      <c r="Z108" s="1449"/>
      <c r="AA108" s="1449"/>
      <c r="AB108" s="1449"/>
      <c r="AC108" s="1449"/>
      <c r="AD108" s="1449"/>
      <c r="AE108" s="1449"/>
      <c r="AF108" s="1449"/>
      <c r="AG108" s="1449"/>
      <c r="AH108" s="1449"/>
      <c r="AI108" s="1739"/>
      <c r="AJ108" s="1739"/>
      <c r="AK108" s="1739"/>
      <c r="AL108" s="1739"/>
      <c r="AM108" s="1739"/>
      <c r="AN108" s="1739"/>
      <c r="AO108" s="1739"/>
      <c r="AP108" s="1739"/>
      <c r="AQ108" s="1739"/>
      <c r="AR108" s="1739"/>
      <c r="AS108" s="1739"/>
      <c r="AT108" s="1739"/>
      <c r="AU108" s="1739"/>
      <c r="AV108" s="1739"/>
      <c r="AW108" s="323"/>
    </row>
    <row r="109" spans="1:49" ht="30" customHeight="1">
      <c r="A109" s="1450" t="s">
        <v>1955</v>
      </c>
      <c r="B109" s="1450"/>
      <c r="C109" s="1450"/>
      <c r="D109" s="1450"/>
      <c r="E109" s="1450"/>
      <c r="F109" s="1450"/>
      <c r="G109" s="1449" t="s">
        <v>1954</v>
      </c>
      <c r="H109" s="1449"/>
      <c r="I109" s="1449"/>
      <c r="J109" s="1449"/>
      <c r="K109" s="1449"/>
      <c r="L109" s="1449"/>
      <c r="M109" s="1449"/>
      <c r="N109" s="1449"/>
      <c r="O109" s="1449"/>
      <c r="P109" s="1449"/>
      <c r="Q109" s="1449"/>
      <c r="R109" s="1449"/>
      <c r="S109" s="1449"/>
      <c r="T109" s="1449"/>
      <c r="U109" s="1449"/>
      <c r="V109" s="1449"/>
      <c r="W109" s="1449"/>
      <c r="X109" s="1449"/>
      <c r="Y109" s="1449"/>
      <c r="Z109" s="1449"/>
      <c r="AA109" s="1449"/>
      <c r="AB109" s="1449"/>
      <c r="AC109" s="1449"/>
      <c r="AD109" s="1449"/>
      <c r="AE109" s="1449"/>
      <c r="AF109" s="1449"/>
      <c r="AG109" s="1449"/>
      <c r="AH109" s="1449"/>
      <c r="AI109" s="1739"/>
      <c r="AJ109" s="1739"/>
      <c r="AK109" s="1739"/>
      <c r="AL109" s="1739"/>
      <c r="AM109" s="1739"/>
      <c r="AN109" s="1739"/>
      <c r="AO109" s="1739"/>
      <c r="AP109" s="1739"/>
      <c r="AQ109" s="1739"/>
      <c r="AR109" s="1739"/>
      <c r="AS109" s="1739"/>
      <c r="AT109" s="1739"/>
      <c r="AU109" s="1739"/>
      <c r="AV109" s="1739"/>
      <c r="AW109" s="323"/>
    </row>
    <row r="110" spans="1:49" ht="45" customHeight="1">
      <c r="A110" s="1450" t="s">
        <v>1953</v>
      </c>
      <c r="B110" s="1450"/>
      <c r="C110" s="1450"/>
      <c r="D110" s="1450"/>
      <c r="E110" s="1450"/>
      <c r="F110" s="1450"/>
      <c r="G110" s="1449" t="s">
        <v>1952</v>
      </c>
      <c r="H110" s="1449"/>
      <c r="I110" s="1449"/>
      <c r="J110" s="1449"/>
      <c r="K110" s="1449"/>
      <c r="L110" s="1449"/>
      <c r="M110" s="1449"/>
      <c r="N110" s="1449"/>
      <c r="O110" s="1449"/>
      <c r="P110" s="1449"/>
      <c r="Q110" s="1449"/>
      <c r="R110" s="1449"/>
      <c r="S110" s="1449"/>
      <c r="T110" s="1449"/>
      <c r="U110" s="1449"/>
      <c r="V110" s="1449"/>
      <c r="W110" s="1449"/>
      <c r="X110" s="1449"/>
      <c r="Y110" s="1449"/>
      <c r="Z110" s="1449"/>
      <c r="AA110" s="1449"/>
      <c r="AB110" s="1449"/>
      <c r="AC110" s="1449"/>
      <c r="AD110" s="1449"/>
      <c r="AE110" s="1449"/>
      <c r="AF110" s="1449"/>
      <c r="AG110" s="1449"/>
      <c r="AH110" s="1449"/>
      <c r="AI110" s="1739"/>
      <c r="AJ110" s="1739"/>
      <c r="AK110" s="1739"/>
      <c r="AL110" s="1739"/>
      <c r="AM110" s="1739"/>
      <c r="AN110" s="1739"/>
      <c r="AO110" s="1739"/>
      <c r="AP110" s="1739"/>
      <c r="AQ110" s="1739"/>
      <c r="AR110" s="1739"/>
      <c r="AS110" s="1739"/>
      <c r="AT110" s="1739"/>
      <c r="AU110" s="1739"/>
      <c r="AV110" s="1739"/>
      <c r="AW110" s="331"/>
    </row>
    <row r="111" spans="1:49" ht="30" customHeight="1">
      <c r="A111" s="1450" t="s">
        <v>1951</v>
      </c>
      <c r="B111" s="1450"/>
      <c r="C111" s="1450"/>
      <c r="D111" s="1450"/>
      <c r="E111" s="1450"/>
      <c r="F111" s="1450"/>
      <c r="G111" s="1449" t="s">
        <v>1950</v>
      </c>
      <c r="H111" s="1449"/>
      <c r="I111" s="1449"/>
      <c r="J111" s="1449"/>
      <c r="K111" s="1449"/>
      <c r="L111" s="1449"/>
      <c r="M111" s="1449"/>
      <c r="N111" s="1449"/>
      <c r="O111" s="1449"/>
      <c r="P111" s="1449"/>
      <c r="Q111" s="1449"/>
      <c r="R111" s="1449"/>
      <c r="S111" s="1449"/>
      <c r="T111" s="1449"/>
      <c r="U111" s="1449"/>
      <c r="V111" s="1449"/>
      <c r="W111" s="1449"/>
      <c r="X111" s="1449"/>
      <c r="Y111" s="1449"/>
      <c r="Z111" s="1449"/>
      <c r="AA111" s="1449"/>
      <c r="AB111" s="1449"/>
      <c r="AC111" s="1449"/>
      <c r="AD111" s="1449"/>
      <c r="AE111" s="1449"/>
      <c r="AF111" s="1449"/>
      <c r="AG111" s="1449"/>
      <c r="AH111" s="1449"/>
      <c r="AI111" s="1739"/>
      <c r="AJ111" s="1739"/>
      <c r="AK111" s="1739"/>
      <c r="AL111" s="1739"/>
      <c r="AM111" s="1739"/>
      <c r="AN111" s="1739"/>
      <c r="AO111" s="1739"/>
      <c r="AP111" s="1739"/>
      <c r="AQ111" s="1739"/>
      <c r="AR111" s="1739"/>
      <c r="AS111" s="1739"/>
      <c r="AT111" s="1739"/>
      <c r="AU111" s="1739"/>
      <c r="AV111" s="1739"/>
      <c r="AW111" s="323"/>
    </row>
    <row r="112" spans="1:49" ht="45" customHeight="1">
      <c r="A112" s="1450" t="s">
        <v>1949</v>
      </c>
      <c r="B112" s="1450"/>
      <c r="C112" s="1450"/>
      <c r="D112" s="1450"/>
      <c r="E112" s="1450"/>
      <c r="F112" s="1450"/>
      <c r="G112" s="1449" t="s">
        <v>1948</v>
      </c>
      <c r="H112" s="1449"/>
      <c r="I112" s="1449"/>
      <c r="J112" s="1449"/>
      <c r="K112" s="1449"/>
      <c r="L112" s="1449"/>
      <c r="M112" s="1449"/>
      <c r="N112" s="1449"/>
      <c r="O112" s="1449"/>
      <c r="P112" s="1449"/>
      <c r="Q112" s="1449"/>
      <c r="R112" s="1449"/>
      <c r="S112" s="1449"/>
      <c r="T112" s="1449"/>
      <c r="U112" s="1449"/>
      <c r="V112" s="1449"/>
      <c r="W112" s="1449"/>
      <c r="X112" s="1449"/>
      <c r="Y112" s="1449"/>
      <c r="Z112" s="1449"/>
      <c r="AA112" s="1449"/>
      <c r="AB112" s="1449"/>
      <c r="AC112" s="1449"/>
      <c r="AD112" s="1449"/>
      <c r="AE112" s="1449"/>
      <c r="AF112" s="1449"/>
      <c r="AG112" s="1449"/>
      <c r="AH112" s="1449"/>
      <c r="AI112" s="1739"/>
      <c r="AJ112" s="1739"/>
      <c r="AK112" s="1739"/>
      <c r="AL112" s="1739"/>
      <c r="AM112" s="1739"/>
      <c r="AN112" s="1739"/>
      <c r="AO112" s="1739"/>
      <c r="AP112" s="1739"/>
      <c r="AQ112" s="1739"/>
      <c r="AR112" s="1739"/>
      <c r="AS112" s="1739"/>
      <c r="AT112" s="1739"/>
      <c r="AU112" s="1739"/>
      <c r="AV112" s="1739"/>
      <c r="AW112" s="323"/>
    </row>
    <row r="113" spans="1:49" s="315" customFormat="1" ht="14.85" customHeight="1">
      <c r="H113" s="323"/>
      <c r="I113" s="323"/>
      <c r="J113" s="323"/>
      <c r="K113" s="323"/>
      <c r="L113" s="323"/>
      <c r="M113" s="323"/>
      <c r="N113" s="323"/>
      <c r="O113" s="323"/>
      <c r="P113" s="323"/>
      <c r="Q113" s="323"/>
      <c r="R113" s="323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  <c r="AJ113" s="323"/>
      <c r="AK113" s="323"/>
      <c r="AL113" s="323"/>
      <c r="AM113" s="323"/>
      <c r="AN113" s="323"/>
      <c r="AO113" s="323"/>
      <c r="AP113" s="323"/>
      <c r="AQ113" s="323"/>
      <c r="AR113" s="323"/>
      <c r="AS113" s="323"/>
      <c r="AT113" s="323"/>
      <c r="AU113" s="323"/>
      <c r="AV113" s="323"/>
      <c r="AW113" s="323"/>
    </row>
    <row r="114" spans="1:49" s="315" customFormat="1" ht="14.85" customHeight="1">
      <c r="H114" s="323"/>
      <c r="I114" s="323"/>
      <c r="J114" s="323"/>
      <c r="K114" s="323"/>
      <c r="L114" s="323"/>
      <c r="M114" s="323"/>
      <c r="N114" s="323"/>
      <c r="O114" s="323"/>
      <c r="P114" s="323"/>
      <c r="Q114" s="323"/>
      <c r="R114" s="323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  <c r="AI114" s="323"/>
      <c r="AJ114" s="323"/>
      <c r="AK114" s="323"/>
      <c r="AL114" s="323"/>
      <c r="AM114" s="323"/>
      <c r="AN114" s="323"/>
      <c r="AO114" s="323"/>
      <c r="AP114" s="323"/>
      <c r="AQ114" s="323"/>
      <c r="AR114" s="323"/>
      <c r="AS114" s="323"/>
      <c r="AT114" s="323"/>
      <c r="AU114" s="323"/>
      <c r="AV114" s="323"/>
      <c r="AW114" s="323"/>
    </row>
    <row r="115" spans="1:49" s="315" customFormat="1" ht="14.1" customHeight="1">
      <c r="A115" s="327"/>
      <c r="H115" s="323"/>
      <c r="I115" s="323"/>
      <c r="J115" s="323"/>
      <c r="K115" s="323"/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  <c r="AI115" s="323"/>
      <c r="AJ115" s="323"/>
      <c r="AK115" s="323"/>
      <c r="AL115" s="323"/>
      <c r="AM115" s="323"/>
      <c r="AN115" s="323"/>
      <c r="AO115" s="323"/>
      <c r="AP115" s="323"/>
      <c r="AQ115" s="323"/>
      <c r="AR115" s="323"/>
      <c r="AS115" s="323"/>
      <c r="AT115" s="323"/>
      <c r="AU115" s="323"/>
      <c r="AV115" s="323"/>
      <c r="AW115" s="323"/>
    </row>
    <row r="116" spans="1:49" s="315" customFormat="1" ht="14.1" customHeight="1">
      <c r="A116" s="327"/>
      <c r="H116" s="323"/>
      <c r="I116" s="323"/>
      <c r="J116" s="323"/>
      <c r="K116" s="323"/>
      <c r="L116" s="323"/>
      <c r="M116" s="323"/>
      <c r="N116" s="323"/>
      <c r="O116" s="323"/>
      <c r="P116" s="323"/>
      <c r="Q116" s="323"/>
      <c r="R116" s="323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  <c r="AI116" s="323"/>
      <c r="AJ116" s="323"/>
      <c r="AK116" s="323"/>
      <c r="AL116" s="323"/>
      <c r="AM116" s="323"/>
      <c r="AN116" s="323"/>
      <c r="AO116" s="323"/>
      <c r="AP116" s="323"/>
      <c r="AQ116" s="323"/>
      <c r="AR116" s="323"/>
      <c r="AS116" s="323"/>
      <c r="AT116" s="323"/>
      <c r="AU116" s="323"/>
      <c r="AV116" s="323"/>
      <c r="AW116" s="323"/>
    </row>
    <row r="117" spans="1:49" s="315" customFormat="1" ht="14.1" customHeight="1">
      <c r="A117" s="327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  <c r="AJ117" s="323"/>
      <c r="AK117" s="323"/>
      <c r="AL117" s="323"/>
      <c r="AM117" s="323"/>
      <c r="AN117" s="323"/>
      <c r="AO117" s="323"/>
      <c r="AP117" s="323"/>
      <c r="AQ117" s="323"/>
      <c r="AR117" s="323"/>
      <c r="AS117" s="323"/>
      <c r="AT117" s="323"/>
      <c r="AU117" s="323"/>
      <c r="AV117" s="323"/>
      <c r="AW117" s="323"/>
    </row>
    <row r="118" spans="1:49" s="315" customFormat="1" ht="14.85" customHeight="1">
      <c r="H118" s="331"/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  <c r="S118" s="331"/>
      <c r="T118" s="331"/>
      <c r="U118" s="331"/>
      <c r="V118" s="331"/>
      <c r="W118" s="331"/>
      <c r="X118" s="331"/>
      <c r="Y118" s="331"/>
      <c r="Z118" s="331"/>
      <c r="AA118" s="331"/>
      <c r="AB118" s="331"/>
      <c r="AC118" s="331"/>
      <c r="AD118" s="331"/>
      <c r="AE118" s="331"/>
      <c r="AF118" s="331"/>
      <c r="AG118" s="331"/>
      <c r="AH118" s="331"/>
      <c r="AI118" s="331"/>
      <c r="AJ118" s="331"/>
      <c r="AK118" s="331"/>
      <c r="AL118" s="331"/>
      <c r="AM118" s="331"/>
      <c r="AN118" s="331"/>
      <c r="AO118" s="331"/>
      <c r="AP118" s="331"/>
      <c r="AQ118" s="331"/>
      <c r="AR118" s="331"/>
      <c r="AS118" s="331"/>
      <c r="AT118" s="331"/>
      <c r="AU118" s="331"/>
      <c r="AV118" s="331"/>
      <c r="AW118" s="331"/>
    </row>
    <row r="119" spans="1:49" s="315" customFormat="1" ht="14.1" customHeight="1">
      <c r="A119" s="327"/>
      <c r="H119" s="323"/>
      <c r="I119" s="323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  <c r="AJ119" s="323"/>
      <c r="AK119" s="323"/>
      <c r="AL119" s="323"/>
      <c r="AM119" s="323"/>
      <c r="AN119" s="323"/>
      <c r="AO119" s="323"/>
      <c r="AP119" s="323"/>
      <c r="AQ119" s="323"/>
      <c r="AR119" s="323"/>
      <c r="AS119" s="323"/>
      <c r="AT119" s="323"/>
      <c r="AU119" s="323"/>
      <c r="AV119" s="323"/>
      <c r="AW119" s="323"/>
    </row>
    <row r="120" spans="1:49" s="315" customFormat="1" ht="14.1" customHeight="1">
      <c r="A120" s="327"/>
      <c r="H120" s="323"/>
      <c r="I120" s="323"/>
      <c r="J120" s="323"/>
      <c r="K120" s="323"/>
      <c r="L120" s="323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  <c r="AI120" s="323"/>
      <c r="AJ120" s="323"/>
      <c r="AK120" s="323"/>
      <c r="AL120" s="323"/>
      <c r="AM120" s="323"/>
      <c r="AN120" s="323"/>
      <c r="AO120" s="323"/>
      <c r="AP120" s="323"/>
      <c r="AQ120" s="323"/>
      <c r="AR120" s="323"/>
      <c r="AS120" s="323"/>
      <c r="AT120" s="323"/>
      <c r="AU120" s="323"/>
      <c r="AV120" s="323"/>
      <c r="AW120" s="323"/>
    </row>
    <row r="121" spans="1:49" s="315" customFormat="1" ht="14.1" customHeight="1">
      <c r="A121" s="327"/>
      <c r="H121" s="323"/>
      <c r="I121" s="323"/>
      <c r="J121" s="323"/>
      <c r="K121" s="323"/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  <c r="AF121" s="323"/>
      <c r="AG121" s="323"/>
      <c r="AH121" s="323"/>
      <c r="AI121" s="323"/>
      <c r="AJ121" s="323"/>
      <c r="AK121" s="323"/>
      <c r="AL121" s="323"/>
      <c r="AM121" s="323"/>
      <c r="AN121" s="323"/>
      <c r="AO121" s="323"/>
      <c r="AP121" s="323"/>
      <c r="AQ121" s="323"/>
      <c r="AR121" s="323"/>
      <c r="AS121" s="323"/>
      <c r="AT121" s="323"/>
      <c r="AU121" s="323"/>
      <c r="AV121" s="323"/>
      <c r="AW121" s="323"/>
    </row>
    <row r="122" spans="1:49" s="315" customFormat="1" ht="14.1" customHeight="1">
      <c r="A122" s="327"/>
      <c r="H122" s="323"/>
      <c r="I122" s="323"/>
      <c r="J122" s="323"/>
      <c r="K122" s="323"/>
      <c r="L122" s="323"/>
      <c r="M122" s="323"/>
      <c r="N122" s="323"/>
      <c r="O122" s="323"/>
      <c r="P122" s="323"/>
      <c r="Q122" s="323"/>
      <c r="R122" s="323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  <c r="AF122" s="323"/>
      <c r="AG122" s="323"/>
      <c r="AH122" s="323"/>
      <c r="AI122" s="323"/>
      <c r="AJ122" s="323"/>
      <c r="AK122" s="323"/>
      <c r="AL122" s="323"/>
      <c r="AM122" s="323"/>
      <c r="AN122" s="323"/>
      <c r="AO122" s="323"/>
      <c r="AP122" s="323"/>
      <c r="AQ122" s="323"/>
      <c r="AR122" s="323"/>
      <c r="AS122" s="323"/>
      <c r="AT122" s="323"/>
      <c r="AU122" s="323"/>
      <c r="AV122" s="323"/>
      <c r="AW122" s="323"/>
    </row>
    <row r="123" spans="1:49" s="315" customFormat="1" ht="14.85" customHeight="1">
      <c r="H123" s="323"/>
      <c r="I123" s="323"/>
      <c r="J123" s="323"/>
      <c r="K123" s="323"/>
      <c r="L123" s="323"/>
      <c r="M123" s="323"/>
      <c r="N123" s="323"/>
      <c r="O123" s="323"/>
      <c r="P123" s="323"/>
      <c r="Q123" s="323"/>
      <c r="R123" s="323"/>
      <c r="S123" s="323"/>
      <c r="T123" s="323"/>
      <c r="U123" s="323"/>
      <c r="V123" s="323"/>
      <c r="W123" s="323"/>
      <c r="X123" s="323"/>
      <c r="Y123" s="323"/>
      <c r="Z123" s="323"/>
      <c r="AA123" s="323"/>
      <c r="AB123" s="323"/>
      <c r="AC123" s="323"/>
      <c r="AD123" s="323"/>
      <c r="AE123" s="323"/>
      <c r="AF123" s="323"/>
      <c r="AG123" s="323"/>
      <c r="AH123" s="323"/>
      <c r="AI123" s="323"/>
      <c r="AJ123" s="323"/>
      <c r="AK123" s="323"/>
      <c r="AL123" s="323"/>
      <c r="AM123" s="323"/>
      <c r="AN123" s="323"/>
      <c r="AO123" s="323"/>
      <c r="AP123" s="323"/>
      <c r="AQ123" s="323"/>
      <c r="AR123" s="323"/>
      <c r="AS123" s="323"/>
      <c r="AT123" s="323"/>
      <c r="AU123" s="323"/>
      <c r="AV123" s="323"/>
      <c r="AW123" s="323"/>
    </row>
    <row r="124" spans="1:49" s="315" customFormat="1" ht="14.85" customHeight="1">
      <c r="H124" s="323"/>
      <c r="I124" s="323"/>
      <c r="J124" s="323"/>
      <c r="K124" s="323"/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F124" s="323"/>
      <c r="AG124" s="323"/>
      <c r="AH124" s="323"/>
      <c r="AI124" s="323"/>
      <c r="AJ124" s="323"/>
      <c r="AK124" s="323"/>
      <c r="AL124" s="323"/>
      <c r="AM124" s="323"/>
      <c r="AN124" s="323"/>
      <c r="AO124" s="323"/>
      <c r="AP124" s="323"/>
      <c r="AQ124" s="323"/>
      <c r="AR124" s="323"/>
      <c r="AS124" s="323"/>
      <c r="AT124" s="323"/>
      <c r="AU124" s="323"/>
      <c r="AV124" s="323"/>
      <c r="AW124" s="323"/>
    </row>
    <row r="125" spans="1:49" s="315" customFormat="1" ht="14.85" customHeight="1">
      <c r="H125" s="323"/>
      <c r="I125" s="323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  <c r="AJ125" s="323"/>
      <c r="AK125" s="323"/>
      <c r="AL125" s="323"/>
      <c r="AM125" s="323"/>
      <c r="AN125" s="323"/>
      <c r="AO125" s="323"/>
      <c r="AP125" s="323"/>
      <c r="AQ125" s="323"/>
      <c r="AR125" s="323"/>
      <c r="AS125" s="323"/>
      <c r="AT125" s="323"/>
      <c r="AU125" s="323"/>
      <c r="AV125" s="323"/>
      <c r="AW125" s="323"/>
    </row>
    <row r="126" spans="1:49" s="315" customFormat="1" ht="14.1" customHeight="1">
      <c r="A126" s="327"/>
      <c r="H126" s="323"/>
      <c r="I126" s="323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  <c r="AJ126" s="323"/>
      <c r="AK126" s="323"/>
      <c r="AL126" s="323"/>
      <c r="AM126" s="323"/>
      <c r="AN126" s="323"/>
      <c r="AO126" s="323"/>
      <c r="AP126" s="323"/>
      <c r="AQ126" s="323"/>
      <c r="AR126" s="323"/>
      <c r="AS126" s="323"/>
      <c r="AT126" s="323"/>
      <c r="AU126" s="323"/>
      <c r="AV126" s="323"/>
      <c r="AW126" s="323"/>
    </row>
    <row r="127" spans="1:49" s="315" customFormat="1" ht="14.1" customHeight="1">
      <c r="A127" s="327"/>
      <c r="H127" s="323"/>
      <c r="I127" s="323"/>
      <c r="J127" s="323"/>
      <c r="K127" s="323"/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F127" s="323"/>
      <c r="AG127" s="323"/>
      <c r="AH127" s="323"/>
      <c r="AI127" s="323"/>
      <c r="AJ127" s="323"/>
      <c r="AK127" s="323"/>
      <c r="AL127" s="323"/>
      <c r="AM127" s="323"/>
      <c r="AN127" s="323"/>
      <c r="AO127" s="323"/>
      <c r="AP127" s="323"/>
      <c r="AQ127" s="323"/>
      <c r="AR127" s="323"/>
      <c r="AS127" s="323"/>
      <c r="AT127" s="323"/>
      <c r="AU127" s="323"/>
      <c r="AV127" s="323"/>
      <c r="AW127" s="323"/>
    </row>
    <row r="128" spans="1:49" s="315" customFormat="1" ht="14.1" customHeight="1">
      <c r="A128" s="327"/>
      <c r="H128" s="323"/>
      <c r="I128" s="323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  <c r="AI128" s="323"/>
      <c r="AJ128" s="323"/>
      <c r="AK128" s="323"/>
      <c r="AL128" s="323"/>
      <c r="AM128" s="323"/>
      <c r="AN128" s="323"/>
      <c r="AO128" s="323"/>
      <c r="AP128" s="323"/>
      <c r="AQ128" s="323"/>
      <c r="AR128" s="323"/>
      <c r="AS128" s="323"/>
      <c r="AT128" s="323"/>
      <c r="AU128" s="323"/>
      <c r="AV128" s="323"/>
      <c r="AW128" s="323"/>
    </row>
    <row r="129" spans="8:49" s="315" customFormat="1" ht="14.85" customHeight="1">
      <c r="H129" s="323"/>
      <c r="I129" s="323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  <c r="AI129" s="323"/>
      <c r="AJ129" s="323"/>
      <c r="AK129" s="323"/>
      <c r="AL129" s="323"/>
      <c r="AM129" s="323"/>
      <c r="AN129" s="323"/>
      <c r="AO129" s="323"/>
      <c r="AP129" s="323"/>
      <c r="AQ129" s="323"/>
      <c r="AR129" s="323"/>
      <c r="AS129" s="323"/>
      <c r="AT129" s="323"/>
      <c r="AU129" s="323"/>
      <c r="AV129" s="323"/>
      <c r="AW129" s="323"/>
    </row>
    <row r="130" spans="8:49" s="315" customFormat="1" ht="14.85" customHeight="1"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  <c r="AA130" s="343"/>
      <c r="AB130" s="343"/>
      <c r="AC130" s="343"/>
      <c r="AD130" s="343"/>
      <c r="AE130" s="343"/>
      <c r="AF130" s="343"/>
      <c r="AG130" s="343"/>
      <c r="AH130" s="343"/>
      <c r="AI130" s="343"/>
      <c r="AJ130" s="343"/>
      <c r="AK130" s="343"/>
      <c r="AL130" s="343"/>
      <c r="AM130" s="343"/>
      <c r="AN130" s="343"/>
      <c r="AO130" s="343"/>
      <c r="AP130" s="343"/>
      <c r="AQ130" s="343"/>
      <c r="AR130" s="343"/>
      <c r="AS130" s="289"/>
      <c r="AT130" s="343"/>
      <c r="AU130" s="343"/>
      <c r="AV130" s="343"/>
      <c r="AW130" s="343"/>
    </row>
  </sheetData>
  <sheetProtection formatCells="0" formatColumns="0" formatRows="0" insertColumns="0" insertRows="0" deleteColumns="0" deleteRows="0" selectLockedCells="1" selectUnlockedCells="1"/>
  <mergeCells count="336"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90:F90"/>
    <mergeCell ref="G90:AH90"/>
    <mergeCell ref="AI90:AO90"/>
    <mergeCell ref="AP90:AV90"/>
    <mergeCell ref="A82:F82"/>
    <mergeCell ref="G82:AH82"/>
    <mergeCell ref="AI82:AO82"/>
    <mergeCell ref="AP82:AV82"/>
    <mergeCell ref="A97:F98"/>
    <mergeCell ref="G97:AH98"/>
    <mergeCell ref="AI97:AO98"/>
    <mergeCell ref="AP97:AV98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P71:AV71"/>
    <mergeCell ref="A72:F72"/>
    <mergeCell ref="G72:AH72"/>
    <mergeCell ref="AI72:AO72"/>
    <mergeCell ref="AP72:AV72"/>
    <mergeCell ref="A73:F73"/>
    <mergeCell ref="A83:F83"/>
    <mergeCell ref="G83:AH83"/>
    <mergeCell ref="AI83:AO83"/>
    <mergeCell ref="AP83:AV83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74:F74"/>
    <mergeCell ref="G74:AH74"/>
    <mergeCell ref="AI74:AO74"/>
    <mergeCell ref="AP74:AV74"/>
    <mergeCell ref="G73:AH73"/>
    <mergeCell ref="AI73:AO73"/>
    <mergeCell ref="AP73:AV73"/>
    <mergeCell ref="A75:F75"/>
    <mergeCell ref="G75:AH75"/>
    <mergeCell ref="AI75:AO75"/>
    <mergeCell ref="AP75:AV75"/>
    <mergeCell ref="AI68:AO68"/>
    <mergeCell ref="AP68:AV68"/>
    <mergeCell ref="A69:F69"/>
    <mergeCell ref="G69:AH69"/>
    <mergeCell ref="AI69:AO69"/>
    <mergeCell ref="AP69:AV69"/>
    <mergeCell ref="G66:AH67"/>
    <mergeCell ref="AI66:AO67"/>
    <mergeCell ref="AP66:AV67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68:F68"/>
    <mergeCell ref="A66:F67"/>
    <mergeCell ref="A100:F100"/>
    <mergeCell ref="G100:AH100"/>
    <mergeCell ref="AI100:AO100"/>
    <mergeCell ref="AP100:AV100"/>
    <mergeCell ref="G52:AH52"/>
    <mergeCell ref="AI52:AO52"/>
    <mergeCell ref="AP52:AV52"/>
    <mergeCell ref="A53:F53"/>
    <mergeCell ref="G53:AH53"/>
    <mergeCell ref="AI53:AO53"/>
    <mergeCell ref="AP53:AV53"/>
    <mergeCell ref="AP49:AV49"/>
    <mergeCell ref="A54:F54"/>
    <mergeCell ref="G54:AH54"/>
    <mergeCell ref="AI54:AO54"/>
    <mergeCell ref="AP54:AV54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A55:F55"/>
    <mergeCell ref="G55:AH55"/>
    <mergeCell ref="AI55:AO55"/>
    <mergeCell ref="AP55:AV55"/>
    <mergeCell ref="A52:F52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103:F103"/>
    <mergeCell ref="G103:AH103"/>
    <mergeCell ref="AI103:AO103"/>
    <mergeCell ref="AP103:AV103"/>
    <mergeCell ref="AI47:AO47"/>
    <mergeCell ref="AP41:AV41"/>
    <mergeCell ref="A44:F44"/>
    <mergeCell ref="G44:AH44"/>
    <mergeCell ref="AI44:AO44"/>
    <mergeCell ref="AP44:AV44"/>
    <mergeCell ref="AP40:AV40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107:F107"/>
    <mergeCell ref="G107:AH107"/>
    <mergeCell ref="AI107:AO107"/>
    <mergeCell ref="AP107:AV107"/>
    <mergeCell ref="A104:F104"/>
    <mergeCell ref="G104:AH104"/>
    <mergeCell ref="AI104:AO104"/>
    <mergeCell ref="A45:F45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70:AV7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71:F71"/>
    <mergeCell ref="A40:F40"/>
    <mergeCell ref="A41:F41"/>
    <mergeCell ref="G41:AH41"/>
    <mergeCell ref="AI41:AO41"/>
    <mergeCell ref="A29:F29"/>
    <mergeCell ref="G29:AH29"/>
    <mergeCell ref="AI29:AO29"/>
    <mergeCell ref="AP29:AV29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24:F24"/>
    <mergeCell ref="G24:AH24"/>
    <mergeCell ref="AI24:AO24"/>
    <mergeCell ref="AP24:AV24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8:F28"/>
    <mergeCell ref="G28:AH28"/>
    <mergeCell ref="AI28:AO28"/>
    <mergeCell ref="AP28:AV28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P14:AV14"/>
    <mergeCell ref="A15:F15"/>
    <mergeCell ref="G15:AH15"/>
    <mergeCell ref="AI15:AO15"/>
    <mergeCell ref="AP15:AV15"/>
    <mergeCell ref="G16:AH16"/>
    <mergeCell ref="AI16:AO16"/>
    <mergeCell ref="AP16:AV16"/>
    <mergeCell ref="A25:F25"/>
    <mergeCell ref="G25:AH25"/>
    <mergeCell ref="AI25:AO25"/>
    <mergeCell ref="AP25:AV25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17:F17"/>
    <mergeCell ref="G17:AH17"/>
    <mergeCell ref="AI17:AO17"/>
    <mergeCell ref="AP17:AV1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6:F16"/>
    <mergeCell ref="A14:F14"/>
    <mergeCell ref="G14:AH14"/>
    <mergeCell ref="AI14:AO14"/>
    <mergeCell ref="A8:F8"/>
    <mergeCell ref="G8:AH8"/>
    <mergeCell ref="AI8:AO8"/>
    <mergeCell ref="AP8:AV8"/>
    <mergeCell ref="A9:F9"/>
    <mergeCell ref="G9:AH9"/>
    <mergeCell ref="AI9:AO9"/>
    <mergeCell ref="AP9:AV9"/>
    <mergeCell ref="A5:F6"/>
    <mergeCell ref="G5:AH6"/>
    <mergeCell ref="AI5:AO6"/>
    <mergeCell ref="AP5:AV6"/>
    <mergeCell ref="A7:F7"/>
    <mergeCell ref="G7:AH7"/>
    <mergeCell ref="AI7:AO7"/>
    <mergeCell ref="AP7:AV7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3:E36"/>
  <sheetViews>
    <sheetView workbookViewId="0"/>
  </sheetViews>
  <sheetFormatPr defaultRowHeight="12.75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>
      <c r="A3" s="660">
        <v>1</v>
      </c>
      <c r="B3" s="660"/>
      <c r="C3" s="660" t="s">
        <v>2292</v>
      </c>
      <c r="D3" s="660" t="s">
        <v>3310</v>
      </c>
      <c r="E3" s="660" t="s">
        <v>3280</v>
      </c>
    </row>
    <row r="4" spans="1:5" ht="13.5">
      <c r="A4" s="660">
        <v>2</v>
      </c>
      <c r="B4" s="660"/>
      <c r="C4" s="332" t="s">
        <v>3245</v>
      </c>
      <c r="D4" s="660" t="s">
        <v>3311</v>
      </c>
      <c r="E4" s="660" t="s">
        <v>3278</v>
      </c>
    </row>
    <row r="5" spans="1:5" ht="13.5">
      <c r="A5" s="660">
        <v>3</v>
      </c>
      <c r="B5" s="660"/>
      <c r="C5" s="332" t="s">
        <v>3243</v>
      </c>
      <c r="D5" s="660" t="s">
        <v>3247</v>
      </c>
      <c r="E5" s="660" t="s">
        <v>3279</v>
      </c>
    </row>
    <row r="6" spans="1:5" ht="13.5">
      <c r="A6" s="660">
        <v>4</v>
      </c>
      <c r="B6" s="660"/>
      <c r="C6" s="332" t="s">
        <v>922</v>
      </c>
      <c r="D6" s="660" t="s">
        <v>3276</v>
      </c>
      <c r="E6" s="660" t="s">
        <v>922</v>
      </c>
    </row>
    <row r="7" spans="1:5" ht="13.5">
      <c r="A7" s="660">
        <v>5</v>
      </c>
      <c r="B7" s="660"/>
      <c r="C7" s="332" t="s">
        <v>1571</v>
      </c>
      <c r="D7" s="660" t="s">
        <v>3277</v>
      </c>
      <c r="E7" s="660" t="s">
        <v>3281</v>
      </c>
    </row>
    <row r="8" spans="1:5" ht="13.5">
      <c r="A8" s="660">
        <v>6</v>
      </c>
      <c r="B8" s="660"/>
      <c r="C8" s="332" t="s">
        <v>1576</v>
      </c>
      <c r="D8" s="660" t="s">
        <v>3246</v>
      </c>
      <c r="E8" s="660" t="s">
        <v>844</v>
      </c>
    </row>
    <row r="9" spans="1:5" ht="13.5">
      <c r="A9" s="660">
        <v>7</v>
      </c>
      <c r="B9" s="660"/>
      <c r="C9" s="332" t="s">
        <v>914</v>
      </c>
      <c r="D9" s="660" t="s">
        <v>3248</v>
      </c>
      <c r="E9" s="660" t="s">
        <v>3282</v>
      </c>
    </row>
    <row r="10" spans="1:5" ht="13.5">
      <c r="A10" s="660">
        <v>8</v>
      </c>
      <c r="B10" s="660"/>
      <c r="C10" s="332" t="s">
        <v>3223</v>
      </c>
      <c r="D10" s="660" t="s">
        <v>3249</v>
      </c>
      <c r="E10" s="660" t="s">
        <v>3283</v>
      </c>
    </row>
    <row r="11" spans="1:5" ht="13.5">
      <c r="A11" s="660">
        <v>9</v>
      </c>
      <c r="B11" s="660"/>
      <c r="C11" s="332" t="s">
        <v>1577</v>
      </c>
      <c r="D11" s="660" t="s">
        <v>3250</v>
      </c>
      <c r="E11" s="660" t="s">
        <v>3284</v>
      </c>
    </row>
    <row r="12" spans="1:5" ht="13.5">
      <c r="A12" s="660">
        <v>10</v>
      </c>
      <c r="B12" s="660"/>
      <c r="C12" s="332" t="s">
        <v>910</v>
      </c>
      <c r="D12" s="660" t="s">
        <v>3251</v>
      </c>
      <c r="E12" s="660" t="s">
        <v>3285</v>
      </c>
    </row>
    <row r="13" spans="1:5" ht="13.5">
      <c r="A13" s="660">
        <v>11</v>
      </c>
      <c r="B13" s="660"/>
      <c r="C13" s="332" t="s">
        <v>911</v>
      </c>
      <c r="D13" s="660" t="s">
        <v>3252</v>
      </c>
      <c r="E13" s="660" t="s">
        <v>3286</v>
      </c>
    </row>
    <row r="14" spans="1:5" ht="13.5">
      <c r="A14" s="660">
        <v>12</v>
      </c>
      <c r="B14" s="660"/>
      <c r="C14" s="332" t="s">
        <v>3224</v>
      </c>
      <c r="D14" s="660" t="s">
        <v>3253</v>
      </c>
      <c r="E14" s="660" t="s">
        <v>3287</v>
      </c>
    </row>
    <row r="15" spans="1:5" ht="13.5">
      <c r="A15" s="660">
        <v>13</v>
      </c>
      <c r="B15" s="660"/>
      <c r="C15" s="332" t="s">
        <v>3226</v>
      </c>
      <c r="D15" s="660" t="s">
        <v>3254</v>
      </c>
      <c r="E15" s="660" t="s">
        <v>3288</v>
      </c>
    </row>
    <row r="16" spans="1:5" ht="13.5">
      <c r="A16" s="660">
        <v>14</v>
      </c>
      <c r="B16" s="660"/>
      <c r="C16" s="332" t="s">
        <v>3228</v>
      </c>
      <c r="D16" s="660" t="s">
        <v>3255</v>
      </c>
      <c r="E16" s="660" t="s">
        <v>3289</v>
      </c>
    </row>
    <row r="17" spans="1:5" ht="13.5">
      <c r="A17" s="660">
        <v>15</v>
      </c>
      <c r="B17" s="660"/>
      <c r="C17" s="332" t="s">
        <v>3225</v>
      </c>
      <c r="D17" s="660" t="s">
        <v>3256</v>
      </c>
      <c r="E17" s="660" t="s">
        <v>3290</v>
      </c>
    </row>
    <row r="18" spans="1:5" ht="13.5">
      <c r="A18" s="660">
        <v>16</v>
      </c>
      <c r="B18" s="660"/>
      <c r="C18" s="332" t="s">
        <v>3227</v>
      </c>
      <c r="D18" s="660" t="s">
        <v>3257</v>
      </c>
      <c r="E18" s="660" t="s">
        <v>3291</v>
      </c>
    </row>
    <row r="19" spans="1:5" ht="13.5">
      <c r="A19" s="660">
        <v>17</v>
      </c>
      <c r="B19" s="660"/>
      <c r="C19" s="332" t="s">
        <v>3229</v>
      </c>
      <c r="D19" s="660" t="s">
        <v>3258</v>
      </c>
      <c r="E19" s="660" t="s">
        <v>3292</v>
      </c>
    </row>
    <row r="20" spans="1:5" ht="13.5">
      <c r="A20" s="660">
        <v>18</v>
      </c>
      <c r="B20" s="660"/>
      <c r="C20" s="332" t="s">
        <v>3231</v>
      </c>
      <c r="D20" s="660" t="s">
        <v>3259</v>
      </c>
      <c r="E20" s="660" t="s">
        <v>3293</v>
      </c>
    </row>
    <row r="21" spans="1:5" ht="13.5">
      <c r="A21" s="660">
        <v>19</v>
      </c>
      <c r="B21" s="660"/>
      <c r="C21" s="332" t="s">
        <v>3232</v>
      </c>
      <c r="D21" s="660" t="s">
        <v>3260</v>
      </c>
      <c r="E21" s="660" t="s">
        <v>3294</v>
      </c>
    </row>
    <row r="22" spans="1:5" ht="13.5">
      <c r="A22" s="660">
        <v>20</v>
      </c>
      <c r="B22" s="660"/>
      <c r="C22" s="332" t="s">
        <v>3233</v>
      </c>
      <c r="D22" s="660" t="s">
        <v>3261</v>
      </c>
      <c r="E22" s="660" t="s">
        <v>3295</v>
      </c>
    </row>
    <row r="23" spans="1:5" ht="13.5">
      <c r="A23" s="660">
        <v>21</v>
      </c>
      <c r="B23" s="660"/>
      <c r="C23" s="332" t="s">
        <v>3234</v>
      </c>
      <c r="D23" s="660" t="s">
        <v>3262</v>
      </c>
      <c r="E23" s="660" t="s">
        <v>3296</v>
      </c>
    </row>
    <row r="24" spans="1:5" ht="14.25">
      <c r="A24" s="660">
        <v>22</v>
      </c>
      <c r="B24" s="660"/>
      <c r="C24" s="661" t="s">
        <v>474</v>
      </c>
      <c r="D24" s="660" t="s">
        <v>3263</v>
      </c>
      <c r="E24" s="660" t="s">
        <v>3297</v>
      </c>
    </row>
    <row r="25" spans="1:5" ht="14.25">
      <c r="A25" s="660">
        <v>23</v>
      </c>
      <c r="B25" s="660"/>
      <c r="C25" s="662" t="s">
        <v>913</v>
      </c>
      <c r="D25" s="660" t="s">
        <v>3264</v>
      </c>
      <c r="E25" s="660" t="s">
        <v>3298</v>
      </c>
    </row>
    <row r="26" spans="1:5" ht="14.25">
      <c r="A26" s="660">
        <v>24</v>
      </c>
      <c r="B26" s="660"/>
      <c r="C26" s="661" t="s">
        <v>1565</v>
      </c>
      <c r="D26" s="660" t="s">
        <v>3265</v>
      </c>
      <c r="E26" s="660" t="s">
        <v>3299</v>
      </c>
    </row>
    <row r="27" spans="1:5" ht="14.25">
      <c r="A27" s="660">
        <v>25</v>
      </c>
      <c r="B27" s="660"/>
      <c r="C27" s="661" t="s">
        <v>3235</v>
      </c>
      <c r="D27" s="660" t="s">
        <v>3266</v>
      </c>
      <c r="E27" s="660" t="s">
        <v>3300</v>
      </c>
    </row>
    <row r="28" spans="1:5" ht="14.25">
      <c r="A28" s="660">
        <v>26</v>
      </c>
      <c r="B28" s="660"/>
      <c r="C28" s="662" t="s">
        <v>924</v>
      </c>
      <c r="D28" s="660" t="s">
        <v>3267</v>
      </c>
      <c r="E28" s="660" t="s">
        <v>3301</v>
      </c>
    </row>
    <row r="29" spans="1:5" ht="14.25">
      <c r="A29" s="660">
        <v>27</v>
      </c>
      <c r="B29" s="660"/>
      <c r="C29" s="662" t="s">
        <v>1561</v>
      </c>
      <c r="D29" s="660" t="s">
        <v>3268</v>
      </c>
      <c r="E29" s="660" t="s">
        <v>3302</v>
      </c>
    </row>
    <row r="30" spans="1:5" ht="13.5">
      <c r="A30" s="660">
        <v>28</v>
      </c>
      <c r="B30" s="660"/>
      <c r="C30" s="663" t="s">
        <v>3236</v>
      </c>
      <c r="D30" s="660" t="s">
        <v>3269</v>
      </c>
      <c r="E30" s="660" t="s">
        <v>3303</v>
      </c>
    </row>
    <row r="31" spans="1:5" ht="14.25">
      <c r="A31" s="660">
        <v>29</v>
      </c>
      <c r="B31" s="660"/>
      <c r="C31" s="664" t="s">
        <v>3237</v>
      </c>
      <c r="D31" s="665" t="s">
        <v>3270</v>
      </c>
      <c r="E31" s="665" t="s">
        <v>3304</v>
      </c>
    </row>
    <row r="32" spans="1:5" ht="14.25">
      <c r="A32" s="660">
        <v>30</v>
      </c>
      <c r="B32" s="660"/>
      <c r="C32" s="664" t="s">
        <v>3238</v>
      </c>
      <c r="D32" s="665" t="s">
        <v>3271</v>
      </c>
      <c r="E32" s="665" t="s">
        <v>3305</v>
      </c>
    </row>
    <row r="33" spans="1:5" ht="14.25">
      <c r="A33" s="660">
        <v>31</v>
      </c>
      <c r="B33" s="660"/>
      <c r="C33" s="664" t="s">
        <v>1559</v>
      </c>
      <c r="D33" s="665" t="s">
        <v>3272</v>
      </c>
      <c r="E33" s="665" t="s">
        <v>3306</v>
      </c>
    </row>
    <row r="34" spans="1:5" ht="14.25">
      <c r="A34" s="660">
        <v>32</v>
      </c>
      <c r="B34" s="660"/>
      <c r="C34" s="666" t="s">
        <v>3239</v>
      </c>
      <c r="D34" s="665" t="s">
        <v>3273</v>
      </c>
      <c r="E34" s="665" t="s">
        <v>3307</v>
      </c>
    </row>
    <row r="35" spans="1:5" ht="14.25">
      <c r="A35" s="660">
        <v>33</v>
      </c>
      <c r="B35" s="660"/>
      <c r="C35" s="666" t="s">
        <v>3240</v>
      </c>
      <c r="D35" s="665" t="s">
        <v>3274</v>
      </c>
      <c r="E35" s="665" t="s">
        <v>3308</v>
      </c>
    </row>
    <row r="36" spans="1:5">
      <c r="A36" s="660">
        <v>34</v>
      </c>
      <c r="B36" s="660"/>
      <c r="C36" s="665" t="s">
        <v>3241</v>
      </c>
      <c r="D36" s="665" t="s">
        <v>3275</v>
      </c>
      <c r="E36" s="665" t="s">
        <v>3309</v>
      </c>
    </row>
  </sheetData>
  <sheetProtection sheet="1" objects="1" scenarios="1"/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X48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15" t="s">
        <v>2302</v>
      </c>
      <c r="B2" s="393"/>
      <c r="C2" s="1369"/>
      <c r="D2" s="1369"/>
      <c r="E2" s="1369"/>
      <c r="F2" s="1369"/>
      <c r="G2" s="1369"/>
      <c r="H2" s="1369"/>
      <c r="I2" s="1369"/>
      <c r="J2" s="1369"/>
      <c r="K2" s="1369"/>
      <c r="L2" s="1369"/>
      <c r="M2" s="1369"/>
      <c r="N2" s="1369"/>
      <c r="O2" s="1369"/>
      <c r="P2" s="1369"/>
      <c r="Q2" s="1369"/>
      <c r="R2" s="1369"/>
      <c r="S2" s="1369"/>
      <c r="T2" s="1369"/>
      <c r="U2" s="1369"/>
      <c r="V2" s="1369"/>
      <c r="W2" s="1369"/>
      <c r="X2" s="1369"/>
      <c r="Y2" s="1369"/>
      <c r="Z2" s="1370"/>
      <c r="AA2" s="289"/>
      <c r="AB2" s="289" t="s">
        <v>922</v>
      </c>
      <c r="AC2" s="289"/>
      <c r="AD2" s="1368"/>
      <c r="AE2" s="1369"/>
      <c r="AF2" s="1369"/>
      <c r="AG2" s="1369"/>
      <c r="AH2" s="1369"/>
      <c r="AI2" s="1369"/>
      <c r="AJ2" s="1369"/>
      <c r="AK2" s="1370"/>
      <c r="AL2" s="289" t="s">
        <v>844</v>
      </c>
      <c r="AM2" s="289"/>
      <c r="AN2" s="1752"/>
      <c r="AO2" s="1753"/>
      <c r="AP2" s="1753"/>
      <c r="AQ2" s="1753"/>
      <c r="AR2" s="1753"/>
      <c r="AS2" s="1753"/>
      <c r="AT2" s="1753"/>
      <c r="AU2" s="1753"/>
      <c r="AV2" s="1753"/>
      <c r="AW2" s="1754"/>
      <c r="AX2" s="289"/>
    </row>
    <row r="3" spans="1:50" ht="13.5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340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340"/>
      <c r="AS3" s="289"/>
      <c r="AT3" s="289"/>
      <c r="AU3" s="289"/>
      <c r="AV3" s="289"/>
      <c r="AW3" s="289"/>
      <c r="AX3" s="289"/>
    </row>
    <row r="4" spans="1:50" ht="13.5">
      <c r="A4" s="1362" t="s">
        <v>3151</v>
      </c>
      <c r="B4" s="1362"/>
      <c r="C4" s="1362"/>
      <c r="D4" s="1362"/>
      <c r="E4" s="1362"/>
      <c r="F4" s="1362"/>
      <c r="G4" s="1362"/>
      <c r="H4" s="1362"/>
      <c r="I4" s="1362"/>
      <c r="J4" s="1362"/>
      <c r="K4" s="1362"/>
      <c r="L4" s="1362"/>
      <c r="M4" s="1362"/>
      <c r="N4" s="1362"/>
      <c r="O4" s="1362"/>
      <c r="P4" s="1362"/>
      <c r="Q4" s="1362"/>
      <c r="R4" s="1362"/>
      <c r="S4" s="1362"/>
      <c r="T4" s="1362"/>
      <c r="U4" s="1362"/>
      <c r="V4" s="1362"/>
      <c r="W4" s="1362"/>
      <c r="X4" s="1362"/>
      <c r="Y4" s="1362"/>
      <c r="Z4" s="1362"/>
      <c r="AA4" s="1362"/>
      <c r="AB4" s="1362"/>
      <c r="AC4" s="1362"/>
      <c r="AD4" s="1362"/>
      <c r="AE4" s="1362"/>
      <c r="AF4" s="1362"/>
      <c r="AG4" s="1362"/>
      <c r="AH4" s="1362"/>
      <c r="AI4" s="1362"/>
      <c r="AJ4" s="1362"/>
      <c r="AK4" s="1362"/>
      <c r="AL4" s="1362"/>
      <c r="AM4" s="1362"/>
      <c r="AN4" s="1362"/>
      <c r="AO4" s="1362"/>
      <c r="AP4" s="1362"/>
      <c r="AQ4" s="1362"/>
      <c r="AR4" s="1362"/>
      <c r="AS4" s="1362"/>
      <c r="AT4" s="1362"/>
      <c r="AU4" s="1362"/>
      <c r="AV4" s="1362"/>
      <c r="AW4" s="1362"/>
      <c r="AX4" s="289"/>
    </row>
    <row r="5" spans="1:50" ht="13.5">
      <c r="A5" s="611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L5" s="611"/>
      <c r="AM5" s="611"/>
      <c r="AN5" s="611"/>
      <c r="AO5" s="611"/>
      <c r="AP5" s="611"/>
      <c r="AQ5" s="611"/>
      <c r="AR5" s="611"/>
      <c r="AS5" s="611"/>
      <c r="AT5" s="611"/>
      <c r="AU5" s="611"/>
      <c r="AV5" s="611"/>
      <c r="AW5" s="611"/>
      <c r="AX5" s="289"/>
    </row>
    <row r="6" spans="1:50" ht="13.5">
      <c r="A6" s="327" t="s">
        <v>3152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89"/>
      <c r="AF6" s="289"/>
      <c r="AG6" s="340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0"/>
      <c r="AS6" s="289"/>
      <c r="AT6" s="289"/>
      <c r="AU6" s="289"/>
      <c r="AV6" s="289"/>
      <c r="AW6" s="289"/>
      <c r="AX6" s="289"/>
    </row>
    <row r="7" spans="1:50" ht="13.5">
      <c r="A7" s="1363" t="s">
        <v>2204</v>
      </c>
      <c r="B7" s="1363"/>
      <c r="C7" s="1363"/>
      <c r="D7" s="1363"/>
      <c r="E7" s="1363"/>
      <c r="F7" s="1363"/>
      <c r="G7" s="1363"/>
      <c r="H7" s="1363"/>
      <c r="I7" s="1363"/>
      <c r="J7" s="1363"/>
      <c r="K7" s="1755"/>
      <c r="L7" s="1755"/>
      <c r="M7" s="1755"/>
      <c r="N7" s="1755"/>
      <c r="O7" s="1755"/>
      <c r="P7" s="1755"/>
      <c r="Q7" s="1755"/>
      <c r="R7" s="1755"/>
      <c r="S7" s="1755"/>
      <c r="T7" s="1755"/>
      <c r="U7" s="1755"/>
      <c r="V7" s="1755"/>
      <c r="W7" s="1755"/>
      <c r="X7" s="1755"/>
      <c r="Y7" s="1755"/>
      <c r="Z7" s="1755"/>
      <c r="AA7" s="1755"/>
      <c r="AB7" s="1755"/>
      <c r="AC7" s="1755"/>
      <c r="AD7" s="1755"/>
      <c r="AE7" s="1755"/>
      <c r="AF7" s="1755"/>
      <c r="AG7" s="1755"/>
      <c r="AH7" s="1755"/>
      <c r="AI7" s="1755"/>
      <c r="AJ7" s="1755"/>
      <c r="AK7" s="1755"/>
      <c r="AL7" s="1755"/>
      <c r="AM7" s="1755"/>
      <c r="AN7" s="1755"/>
      <c r="AO7" s="1755"/>
      <c r="AP7" s="1755"/>
      <c r="AQ7" s="1755"/>
      <c r="AR7" s="1755"/>
      <c r="AS7" s="1755"/>
      <c r="AT7" s="1755"/>
      <c r="AU7" s="1755"/>
      <c r="AV7" s="1755"/>
      <c r="AW7" s="1755"/>
      <c r="AX7" s="364"/>
    </row>
    <row r="8" spans="1:50" ht="13.5">
      <c r="A8" s="1363" t="s">
        <v>2205</v>
      </c>
      <c r="B8" s="1363"/>
      <c r="C8" s="1363"/>
      <c r="D8" s="1363"/>
      <c r="E8" s="1363"/>
      <c r="F8" s="1363"/>
      <c r="G8" s="1363"/>
      <c r="H8" s="1363"/>
      <c r="I8" s="1363"/>
      <c r="J8" s="1363"/>
      <c r="K8" s="1756"/>
      <c r="L8" s="1756"/>
      <c r="M8" s="1756"/>
      <c r="N8" s="1756"/>
      <c r="O8" s="1756"/>
      <c r="P8" s="1756"/>
      <c r="Q8" s="1756"/>
      <c r="R8" s="1756"/>
      <c r="S8" s="1756"/>
      <c r="T8" s="1756"/>
      <c r="U8" s="1756"/>
      <c r="V8" s="1756"/>
      <c r="W8" s="1756"/>
      <c r="X8" s="1756"/>
      <c r="Y8" s="1756"/>
      <c r="Z8" s="1756"/>
      <c r="AA8" s="1756"/>
      <c r="AB8" s="1756"/>
      <c r="AC8" s="1756"/>
      <c r="AD8" s="1756"/>
      <c r="AE8" s="1756"/>
      <c r="AF8" s="1756"/>
      <c r="AG8" s="1756"/>
      <c r="AH8" s="1756"/>
      <c r="AI8" s="1756"/>
      <c r="AJ8" s="1756"/>
      <c r="AK8" s="1756"/>
      <c r="AL8" s="1756"/>
      <c r="AM8" s="1756"/>
      <c r="AN8" s="1756"/>
      <c r="AO8" s="1756"/>
      <c r="AP8" s="1756"/>
      <c r="AQ8" s="1756"/>
      <c r="AR8" s="1756"/>
      <c r="AS8" s="1756"/>
      <c r="AT8" s="1756"/>
      <c r="AU8" s="1756"/>
      <c r="AV8" s="1756"/>
      <c r="AW8" s="1756"/>
      <c r="AX8" s="364"/>
    </row>
    <row r="9" spans="1:50" ht="13.5">
      <c r="A9" s="1363" t="s">
        <v>2206</v>
      </c>
      <c r="B9" s="1363"/>
      <c r="C9" s="1363"/>
      <c r="D9" s="1363"/>
      <c r="E9" s="1363"/>
      <c r="F9" s="1363"/>
      <c r="G9" s="1363"/>
      <c r="H9" s="1363"/>
      <c r="I9" s="1363"/>
      <c r="J9" s="1363"/>
      <c r="K9" s="1757"/>
      <c r="L9" s="1757"/>
      <c r="M9" s="1757"/>
      <c r="N9" s="1757"/>
      <c r="O9" s="1757"/>
      <c r="P9" s="1757"/>
      <c r="Q9" s="1757"/>
      <c r="R9" s="612"/>
      <c r="S9" s="1756" t="s">
        <v>2207</v>
      </c>
      <c r="T9" s="1756"/>
      <c r="U9" s="1756"/>
      <c r="V9" s="1756"/>
      <c r="W9" s="1756"/>
      <c r="X9" s="1756"/>
      <c r="Y9" s="1757"/>
      <c r="Z9" s="1757"/>
      <c r="AA9" s="1757"/>
      <c r="AB9" s="1757"/>
      <c r="AC9" s="1757"/>
      <c r="AD9" s="1757"/>
      <c r="AE9" s="1757"/>
      <c r="AF9" s="612"/>
      <c r="AG9" s="1757" t="s">
        <v>468</v>
      </c>
      <c r="AH9" s="1757"/>
      <c r="AI9" s="1757"/>
      <c r="AJ9" s="1757"/>
      <c r="AK9" s="1757"/>
      <c r="AL9" s="1757"/>
      <c r="AM9" s="1756"/>
      <c r="AN9" s="1756"/>
      <c r="AO9" s="1756"/>
      <c r="AP9" s="1756"/>
      <c r="AQ9" s="1756"/>
      <c r="AR9" s="1756"/>
      <c r="AS9" s="1756"/>
      <c r="AT9" s="1756"/>
      <c r="AU9" s="1756"/>
      <c r="AV9" s="1756"/>
      <c r="AW9" s="1756"/>
      <c r="AX9" s="364"/>
    </row>
    <row r="10" spans="1:50" ht="13.5">
      <c r="A10" s="1360" t="s">
        <v>1946</v>
      </c>
      <c r="B10" s="1751"/>
      <c r="C10" s="1751"/>
      <c r="D10" s="1751"/>
      <c r="E10" s="1751"/>
      <c r="F10" s="1751"/>
      <c r="G10" s="1751"/>
      <c r="H10" s="1751"/>
      <c r="I10" s="1751"/>
      <c r="J10" s="1751"/>
      <c r="K10" s="1751"/>
      <c r="L10" s="1751"/>
      <c r="M10" s="1751"/>
      <c r="N10" s="1751"/>
      <c r="O10" s="1751"/>
      <c r="P10" s="1751"/>
      <c r="Q10" s="1751"/>
      <c r="R10" s="1751"/>
      <c r="S10" s="1751"/>
      <c r="T10" s="1751"/>
      <c r="U10" s="1751"/>
      <c r="V10" s="1751"/>
      <c r="W10" s="1751"/>
      <c r="X10" s="1751"/>
      <c r="Y10" s="1751"/>
      <c r="Z10" s="1751"/>
      <c r="AA10" s="1751"/>
      <c r="AB10" s="1751"/>
      <c r="AC10" s="1751"/>
      <c r="AD10" s="1751"/>
      <c r="AE10" s="1751"/>
      <c r="AF10" s="1751"/>
      <c r="AG10" s="1751"/>
      <c r="AH10" s="1751"/>
      <c r="AI10" s="1751"/>
      <c r="AJ10" s="1751"/>
      <c r="AK10" s="1751"/>
      <c r="AL10" s="1751"/>
      <c r="AM10" s="1751"/>
      <c r="AN10" s="1751"/>
      <c r="AO10" s="1751"/>
      <c r="AP10" s="1751"/>
      <c r="AQ10" s="1751"/>
      <c r="AR10" s="1751"/>
      <c r="AS10" s="1751"/>
      <c r="AT10" s="1751"/>
      <c r="AU10" s="1751"/>
      <c r="AV10" s="1751"/>
      <c r="AW10" s="1751"/>
      <c r="AX10" s="336"/>
    </row>
    <row r="11" spans="1:50" ht="13.5">
      <c r="A11" s="1360"/>
      <c r="B11" s="1751"/>
      <c r="C11" s="1751"/>
      <c r="D11" s="1751"/>
      <c r="E11" s="1751"/>
      <c r="F11" s="1751"/>
      <c r="G11" s="1751"/>
      <c r="H11" s="1751"/>
      <c r="I11" s="1751"/>
      <c r="J11" s="1751"/>
      <c r="K11" s="1751"/>
      <c r="L11" s="1751"/>
      <c r="M11" s="1751"/>
      <c r="N11" s="1751"/>
      <c r="O11" s="1751"/>
      <c r="P11" s="1751"/>
      <c r="Q11" s="1751"/>
      <c r="R11" s="1751"/>
      <c r="S11" s="1751"/>
      <c r="T11" s="1751"/>
      <c r="U11" s="1751"/>
      <c r="V11" s="1751"/>
      <c r="W11" s="1751"/>
      <c r="X11" s="1751"/>
      <c r="Y11" s="1751"/>
      <c r="Z11" s="1751"/>
      <c r="AA11" s="1751"/>
      <c r="AB11" s="1751"/>
      <c r="AC11" s="1751"/>
      <c r="AD11" s="1751"/>
      <c r="AE11" s="1751"/>
      <c r="AF11" s="1751"/>
      <c r="AG11" s="1751"/>
      <c r="AH11" s="1751"/>
      <c r="AI11" s="1751"/>
      <c r="AJ11" s="1751"/>
      <c r="AK11" s="1751"/>
      <c r="AL11" s="1751"/>
      <c r="AM11" s="1751"/>
      <c r="AN11" s="1751"/>
      <c r="AO11" s="1751"/>
      <c r="AP11" s="1751"/>
      <c r="AQ11" s="1751"/>
      <c r="AR11" s="1751"/>
      <c r="AS11" s="1751"/>
      <c r="AT11" s="1751"/>
      <c r="AU11" s="1751"/>
      <c r="AV11" s="1751"/>
      <c r="AW11" s="1751"/>
      <c r="AX11" s="336"/>
    </row>
    <row r="12" spans="1:50" ht="13.5">
      <c r="A12" s="1360"/>
      <c r="B12" s="1751"/>
      <c r="C12" s="1751"/>
      <c r="D12" s="1751"/>
      <c r="E12" s="1751"/>
      <c r="F12" s="1751"/>
      <c r="G12" s="1751"/>
      <c r="H12" s="1751"/>
      <c r="I12" s="1751"/>
      <c r="J12" s="1751"/>
      <c r="K12" s="1751"/>
      <c r="L12" s="1751"/>
      <c r="M12" s="1751"/>
      <c r="N12" s="1751"/>
      <c r="O12" s="1751"/>
      <c r="P12" s="1751"/>
      <c r="Q12" s="1751"/>
      <c r="R12" s="1751"/>
      <c r="S12" s="1751"/>
      <c r="T12" s="1751"/>
      <c r="U12" s="1751"/>
      <c r="V12" s="1751"/>
      <c r="W12" s="1751"/>
      <c r="X12" s="1751"/>
      <c r="Y12" s="1751"/>
      <c r="Z12" s="1751"/>
      <c r="AA12" s="1751"/>
      <c r="AB12" s="1751"/>
      <c r="AC12" s="1751"/>
      <c r="AD12" s="1751"/>
      <c r="AE12" s="1751"/>
      <c r="AF12" s="1751"/>
      <c r="AG12" s="1751"/>
      <c r="AH12" s="1751"/>
      <c r="AI12" s="1751"/>
      <c r="AJ12" s="1751"/>
      <c r="AK12" s="1751"/>
      <c r="AL12" s="1751"/>
      <c r="AM12" s="1751"/>
      <c r="AN12" s="1751"/>
      <c r="AO12" s="1751"/>
      <c r="AP12" s="1751"/>
      <c r="AQ12" s="1751"/>
      <c r="AR12" s="1751"/>
      <c r="AS12" s="1751"/>
      <c r="AT12" s="1751"/>
      <c r="AU12" s="1751"/>
      <c r="AV12" s="1751"/>
      <c r="AW12" s="1751"/>
      <c r="AX12" s="336"/>
    </row>
    <row r="13" spans="1:50" ht="13.5">
      <c r="A13" s="1360"/>
      <c r="B13" s="1751"/>
      <c r="C13" s="1751"/>
      <c r="D13" s="1751"/>
      <c r="E13" s="1751"/>
      <c r="F13" s="1751"/>
      <c r="G13" s="1751"/>
      <c r="H13" s="1751"/>
      <c r="I13" s="1751"/>
      <c r="J13" s="1751"/>
      <c r="K13" s="1751"/>
      <c r="L13" s="1751"/>
      <c r="M13" s="1751"/>
      <c r="N13" s="1751"/>
      <c r="O13" s="1751"/>
      <c r="P13" s="1751"/>
      <c r="Q13" s="1751"/>
      <c r="R13" s="1751"/>
      <c r="S13" s="1751"/>
      <c r="T13" s="1751"/>
      <c r="U13" s="1751"/>
      <c r="V13" s="1751"/>
      <c r="W13" s="1751"/>
      <c r="X13" s="1751"/>
      <c r="Y13" s="1751"/>
      <c r="Z13" s="1751"/>
      <c r="AA13" s="1751"/>
      <c r="AB13" s="1751"/>
      <c r="AC13" s="1751"/>
      <c r="AD13" s="1751"/>
      <c r="AE13" s="1751"/>
      <c r="AF13" s="1751"/>
      <c r="AG13" s="1751"/>
      <c r="AH13" s="1751"/>
      <c r="AI13" s="1751"/>
      <c r="AJ13" s="1751"/>
      <c r="AK13" s="1751"/>
      <c r="AL13" s="1751"/>
      <c r="AM13" s="1751"/>
      <c r="AN13" s="1751"/>
      <c r="AO13" s="1751"/>
      <c r="AP13" s="1751"/>
      <c r="AQ13" s="1751"/>
      <c r="AR13" s="1751"/>
      <c r="AS13" s="1751"/>
      <c r="AT13" s="1751"/>
      <c r="AU13" s="1751"/>
      <c r="AV13" s="1751"/>
      <c r="AW13" s="1751"/>
      <c r="AX13" s="336"/>
    </row>
    <row r="14" spans="1:50" ht="13.5">
      <c r="A14" s="1360"/>
      <c r="B14" s="1751"/>
      <c r="C14" s="1751"/>
      <c r="D14" s="1751"/>
      <c r="E14" s="1751"/>
      <c r="F14" s="1751"/>
      <c r="G14" s="1751"/>
      <c r="H14" s="1751"/>
      <c r="I14" s="1751"/>
      <c r="J14" s="1751"/>
      <c r="K14" s="1751"/>
      <c r="L14" s="1751"/>
      <c r="M14" s="1751"/>
      <c r="N14" s="1751"/>
      <c r="O14" s="1751"/>
      <c r="P14" s="1751"/>
      <c r="Q14" s="1751"/>
      <c r="R14" s="1751"/>
      <c r="S14" s="1751"/>
      <c r="T14" s="1751"/>
      <c r="U14" s="1751"/>
      <c r="V14" s="1751"/>
      <c r="W14" s="1751"/>
      <c r="X14" s="1751"/>
      <c r="Y14" s="1751"/>
      <c r="Z14" s="1751"/>
      <c r="AA14" s="1751"/>
      <c r="AB14" s="1751"/>
      <c r="AC14" s="1751"/>
      <c r="AD14" s="1751"/>
      <c r="AE14" s="1751"/>
      <c r="AF14" s="1751"/>
      <c r="AG14" s="1751"/>
      <c r="AH14" s="1751"/>
      <c r="AI14" s="1751"/>
      <c r="AJ14" s="1751"/>
      <c r="AK14" s="1751"/>
      <c r="AL14" s="1751"/>
      <c r="AM14" s="1751"/>
      <c r="AN14" s="1751"/>
      <c r="AO14" s="1751"/>
      <c r="AP14" s="1751"/>
      <c r="AQ14" s="1751"/>
      <c r="AR14" s="1751"/>
      <c r="AS14" s="1751"/>
      <c r="AT14" s="1751"/>
      <c r="AU14" s="1751"/>
      <c r="AV14" s="1751"/>
      <c r="AW14" s="1751"/>
      <c r="AX14" s="336"/>
    </row>
    <row r="15" spans="1:50" ht="13.5">
      <c r="A15" s="1360"/>
      <c r="B15" s="1751"/>
      <c r="C15" s="1751"/>
      <c r="D15" s="1751"/>
      <c r="E15" s="1751"/>
      <c r="F15" s="1751"/>
      <c r="G15" s="1751"/>
      <c r="H15" s="1751"/>
      <c r="I15" s="1751"/>
      <c r="J15" s="1751"/>
      <c r="K15" s="1751"/>
      <c r="L15" s="1751"/>
      <c r="M15" s="1751"/>
      <c r="N15" s="1751"/>
      <c r="O15" s="1751"/>
      <c r="P15" s="1751"/>
      <c r="Q15" s="1751"/>
      <c r="R15" s="1751"/>
      <c r="S15" s="1751"/>
      <c r="T15" s="1751"/>
      <c r="U15" s="1751"/>
      <c r="V15" s="1751"/>
      <c r="W15" s="1751"/>
      <c r="X15" s="1751"/>
      <c r="Y15" s="1751"/>
      <c r="Z15" s="1751"/>
      <c r="AA15" s="1751"/>
      <c r="AB15" s="1751"/>
      <c r="AC15" s="1751"/>
      <c r="AD15" s="1751"/>
      <c r="AE15" s="1751"/>
      <c r="AF15" s="1751"/>
      <c r="AG15" s="1751"/>
      <c r="AH15" s="1751"/>
      <c r="AI15" s="1751"/>
      <c r="AJ15" s="1751"/>
      <c r="AK15" s="1751"/>
      <c r="AL15" s="1751"/>
      <c r="AM15" s="1751"/>
      <c r="AN15" s="1751"/>
      <c r="AO15" s="1751"/>
      <c r="AP15" s="1751"/>
      <c r="AQ15" s="1751"/>
      <c r="AR15" s="1751"/>
      <c r="AS15" s="1751"/>
      <c r="AT15" s="1751"/>
      <c r="AU15" s="1751"/>
      <c r="AV15" s="1751"/>
      <c r="AW15" s="1751"/>
      <c r="AX15" s="336"/>
    </row>
    <row r="16" spans="1:50" ht="13.5">
      <c r="A16" s="1360"/>
      <c r="B16" s="1751"/>
      <c r="C16" s="1751"/>
      <c r="D16" s="1751"/>
      <c r="E16" s="1751"/>
      <c r="F16" s="1751"/>
      <c r="G16" s="1751"/>
      <c r="H16" s="1751"/>
      <c r="I16" s="1751"/>
      <c r="J16" s="1751"/>
      <c r="K16" s="1751"/>
      <c r="L16" s="1751"/>
      <c r="M16" s="1751"/>
      <c r="N16" s="1751"/>
      <c r="O16" s="1751"/>
      <c r="P16" s="1751"/>
      <c r="Q16" s="1751"/>
      <c r="R16" s="1751"/>
      <c r="S16" s="1751"/>
      <c r="T16" s="1751"/>
      <c r="U16" s="1751"/>
      <c r="V16" s="1751"/>
      <c r="W16" s="1751"/>
      <c r="X16" s="1751"/>
      <c r="Y16" s="1751"/>
      <c r="Z16" s="1751"/>
      <c r="AA16" s="1751"/>
      <c r="AB16" s="1751"/>
      <c r="AC16" s="1751"/>
      <c r="AD16" s="1751"/>
      <c r="AE16" s="1751"/>
      <c r="AF16" s="1751"/>
      <c r="AG16" s="1751"/>
      <c r="AH16" s="1751"/>
      <c r="AI16" s="1751"/>
      <c r="AJ16" s="1751"/>
      <c r="AK16" s="1751"/>
      <c r="AL16" s="1751"/>
      <c r="AM16" s="1751"/>
      <c r="AN16" s="1751"/>
      <c r="AO16" s="1751"/>
      <c r="AP16" s="1751"/>
      <c r="AQ16" s="1751"/>
      <c r="AR16" s="1751"/>
      <c r="AS16" s="1751"/>
      <c r="AT16" s="1751"/>
      <c r="AU16" s="1751"/>
      <c r="AV16" s="1751"/>
      <c r="AW16" s="1751"/>
      <c r="AX16" s="336"/>
    </row>
    <row r="17" spans="1:50" ht="13.5">
      <c r="A17" s="1360"/>
      <c r="B17" s="1751"/>
      <c r="C17" s="1751"/>
      <c r="D17" s="1751"/>
      <c r="E17" s="1751"/>
      <c r="F17" s="1751"/>
      <c r="G17" s="1751"/>
      <c r="H17" s="1751"/>
      <c r="I17" s="1751"/>
      <c r="J17" s="1751"/>
      <c r="K17" s="1751"/>
      <c r="L17" s="1751"/>
      <c r="M17" s="1751"/>
      <c r="N17" s="1751"/>
      <c r="O17" s="1751"/>
      <c r="P17" s="1751"/>
      <c r="Q17" s="1751"/>
      <c r="R17" s="1751"/>
      <c r="S17" s="1751"/>
      <c r="T17" s="1751"/>
      <c r="U17" s="1751"/>
      <c r="V17" s="1751"/>
      <c r="W17" s="1751"/>
      <c r="X17" s="1751"/>
      <c r="Y17" s="1751"/>
      <c r="Z17" s="1751"/>
      <c r="AA17" s="1751"/>
      <c r="AB17" s="1751"/>
      <c r="AC17" s="1751"/>
      <c r="AD17" s="1751"/>
      <c r="AE17" s="1751"/>
      <c r="AF17" s="1751"/>
      <c r="AG17" s="1751"/>
      <c r="AH17" s="1751"/>
      <c r="AI17" s="1751"/>
      <c r="AJ17" s="1751"/>
      <c r="AK17" s="1751"/>
      <c r="AL17" s="1751"/>
      <c r="AM17" s="1751"/>
      <c r="AN17" s="1751"/>
      <c r="AO17" s="1751"/>
      <c r="AP17" s="1751"/>
      <c r="AQ17" s="1751"/>
      <c r="AR17" s="1751"/>
      <c r="AS17" s="1751"/>
      <c r="AT17" s="1751"/>
      <c r="AU17" s="1751"/>
      <c r="AV17" s="1751"/>
      <c r="AW17" s="1751"/>
      <c r="AX17" s="336"/>
    </row>
    <row r="18" spans="1:50" ht="13.5">
      <c r="A18" s="1363"/>
      <c r="B18" s="1760"/>
      <c r="C18" s="1760"/>
      <c r="D18" s="1760"/>
      <c r="E18" s="1760"/>
      <c r="F18" s="1760"/>
      <c r="G18" s="1760"/>
      <c r="H18" s="1760"/>
      <c r="I18" s="1760"/>
      <c r="J18" s="1760"/>
      <c r="K18" s="1760"/>
      <c r="L18" s="1760"/>
      <c r="M18" s="1760"/>
      <c r="N18" s="1760"/>
      <c r="O18" s="1760"/>
      <c r="P18" s="1760"/>
      <c r="Q18" s="1760"/>
      <c r="R18" s="1760"/>
      <c r="S18" s="1760"/>
      <c r="T18" s="1760"/>
      <c r="U18" s="1760"/>
      <c r="V18" s="1760"/>
      <c r="W18" s="1760"/>
      <c r="X18" s="1760"/>
      <c r="Y18" s="1760"/>
      <c r="Z18" s="1760"/>
      <c r="AA18" s="1760"/>
      <c r="AB18" s="1760"/>
      <c r="AC18" s="1760"/>
      <c r="AD18" s="1760"/>
      <c r="AE18" s="1760"/>
      <c r="AF18" s="1760"/>
      <c r="AG18" s="1760"/>
      <c r="AH18" s="1760"/>
      <c r="AI18" s="1760"/>
      <c r="AJ18" s="1760"/>
      <c r="AK18" s="1760"/>
      <c r="AL18" s="1760"/>
      <c r="AM18" s="1760"/>
      <c r="AN18" s="1760"/>
      <c r="AO18" s="1760"/>
      <c r="AP18" s="1760"/>
      <c r="AQ18" s="1760"/>
      <c r="AR18" s="1760"/>
      <c r="AS18" s="1760"/>
      <c r="AT18" s="1760"/>
      <c r="AU18" s="1760"/>
      <c r="AV18" s="1760"/>
      <c r="AW18" s="1760"/>
      <c r="AX18" s="336"/>
    </row>
    <row r="19" spans="1:50" ht="13.5">
      <c r="A19" s="1360"/>
      <c r="B19" s="1751"/>
      <c r="C19" s="1751"/>
      <c r="D19" s="1751"/>
      <c r="E19" s="1751"/>
      <c r="F19" s="1751"/>
      <c r="G19" s="1751"/>
      <c r="H19" s="1751"/>
      <c r="I19" s="1751"/>
      <c r="J19" s="1751"/>
      <c r="K19" s="1751"/>
      <c r="L19" s="1751"/>
      <c r="M19" s="1751"/>
      <c r="N19" s="1751"/>
      <c r="O19" s="1751"/>
      <c r="P19" s="1751"/>
      <c r="Q19" s="1751"/>
      <c r="R19" s="1751"/>
      <c r="S19" s="1751"/>
      <c r="T19" s="1751"/>
      <c r="U19" s="1751"/>
      <c r="V19" s="1751"/>
      <c r="W19" s="1751"/>
      <c r="X19" s="1751"/>
      <c r="Y19" s="1751"/>
      <c r="Z19" s="1751"/>
      <c r="AA19" s="1751"/>
      <c r="AB19" s="1751"/>
      <c r="AC19" s="1751"/>
      <c r="AD19" s="1751"/>
      <c r="AE19" s="1751"/>
      <c r="AF19" s="1751"/>
      <c r="AG19" s="1751"/>
      <c r="AH19" s="1751"/>
      <c r="AI19" s="1751"/>
      <c r="AJ19" s="1751"/>
      <c r="AK19" s="1751"/>
      <c r="AL19" s="1751"/>
      <c r="AM19" s="1751"/>
      <c r="AN19" s="1751"/>
      <c r="AO19" s="1751"/>
      <c r="AP19" s="1751"/>
      <c r="AQ19" s="1751"/>
      <c r="AR19" s="1751"/>
      <c r="AS19" s="1751"/>
      <c r="AT19" s="1751"/>
      <c r="AU19" s="1751"/>
      <c r="AV19" s="1751"/>
      <c r="AW19" s="1751"/>
      <c r="AX19" s="289"/>
    </row>
    <row r="20" spans="1:50" ht="13.5">
      <c r="A20" s="338" t="s">
        <v>3153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  <c r="AX20" s="328"/>
    </row>
    <row r="21" spans="1:50" ht="13.5">
      <c r="A21" s="1360" t="s">
        <v>1942</v>
      </c>
      <c r="B21" s="1751"/>
      <c r="C21" s="1751"/>
      <c r="D21" s="1751"/>
      <c r="E21" s="1751"/>
      <c r="F21" s="1751"/>
      <c r="G21" s="1751"/>
      <c r="H21" s="1751"/>
      <c r="I21" s="1751"/>
      <c r="J21" s="1751"/>
      <c r="K21" s="1751"/>
      <c r="L21" s="1751"/>
      <c r="M21" s="1751"/>
      <c r="N21" s="1751"/>
      <c r="O21" s="1751"/>
      <c r="P21" s="1751"/>
      <c r="Q21" s="1751"/>
      <c r="R21" s="1751"/>
      <c r="S21" s="1751"/>
      <c r="T21" s="1751"/>
      <c r="U21" s="1751"/>
      <c r="V21" s="1751"/>
      <c r="W21" s="1751"/>
      <c r="X21" s="1751"/>
      <c r="Y21" s="1751"/>
      <c r="Z21" s="1751"/>
      <c r="AA21" s="1751"/>
      <c r="AB21" s="1751"/>
      <c r="AC21" s="1751"/>
      <c r="AD21" s="1751"/>
      <c r="AE21" s="1751"/>
      <c r="AF21" s="1751"/>
      <c r="AG21" s="1751"/>
      <c r="AH21" s="1751"/>
      <c r="AI21" s="1751"/>
      <c r="AJ21" s="1751"/>
      <c r="AK21" s="1751"/>
      <c r="AL21" s="1751"/>
      <c r="AM21" s="1751"/>
      <c r="AN21" s="1751"/>
      <c r="AO21" s="1751"/>
      <c r="AP21" s="1751"/>
      <c r="AQ21" s="1751"/>
      <c r="AR21" s="1751"/>
      <c r="AS21" s="1751"/>
      <c r="AT21" s="1751"/>
      <c r="AU21" s="1751"/>
      <c r="AV21" s="1751"/>
      <c r="AW21" s="1751"/>
      <c r="AX21" s="336"/>
    </row>
    <row r="22" spans="1:50" ht="13.5">
      <c r="A22" s="1758"/>
      <c r="B22" s="1758"/>
      <c r="C22" s="1758"/>
      <c r="D22" s="1758"/>
      <c r="E22" s="1758"/>
      <c r="F22" s="1758"/>
      <c r="G22" s="1758"/>
      <c r="H22" s="1758"/>
      <c r="I22" s="1758"/>
      <c r="J22" s="1758"/>
      <c r="K22" s="1758"/>
      <c r="L22" s="1758"/>
      <c r="M22" s="1758"/>
      <c r="N22" s="1758"/>
      <c r="O22" s="1759"/>
      <c r="P22" s="1759"/>
      <c r="Q22" s="1759"/>
      <c r="R22" s="1759"/>
      <c r="S22" s="1759"/>
      <c r="T22" s="1759"/>
      <c r="U22" s="1759"/>
      <c r="V22" s="1759"/>
      <c r="W22" s="1759"/>
      <c r="X22" s="1759"/>
      <c r="Y22" s="1759"/>
      <c r="Z22" s="1759"/>
      <c r="AA22" s="1759"/>
      <c r="AB22" s="1759"/>
      <c r="AC22" s="1759"/>
      <c r="AD22" s="613"/>
      <c r="AE22" s="613"/>
      <c r="AF22" s="613"/>
      <c r="AG22" s="613"/>
      <c r="AH22" s="613"/>
      <c r="AI22" s="613"/>
      <c r="AJ22" s="613"/>
      <c r="AK22" s="613"/>
      <c r="AL22" s="613"/>
      <c r="AM22" s="613"/>
      <c r="AN22" s="613"/>
      <c r="AO22" s="613"/>
      <c r="AP22" s="613"/>
      <c r="AQ22" s="613"/>
      <c r="AR22" s="613"/>
      <c r="AS22" s="613"/>
      <c r="AT22" s="613"/>
      <c r="AU22" s="613"/>
      <c r="AV22" s="613"/>
      <c r="AW22" s="613"/>
      <c r="AX22" s="336"/>
    </row>
    <row r="23" spans="1:50" ht="13.5">
      <c r="A23" s="1758"/>
      <c r="B23" s="1758"/>
      <c r="C23" s="1758"/>
      <c r="D23" s="1758"/>
      <c r="E23" s="1758"/>
      <c r="F23" s="1758"/>
      <c r="G23" s="1758"/>
      <c r="H23" s="1758"/>
      <c r="I23" s="1758"/>
      <c r="J23" s="1758"/>
      <c r="K23" s="1758"/>
      <c r="L23" s="1758"/>
      <c r="M23" s="1758"/>
      <c r="N23" s="1758"/>
      <c r="O23" s="1759"/>
      <c r="P23" s="1759"/>
      <c r="Q23" s="1759"/>
      <c r="R23" s="1759"/>
      <c r="S23" s="1759"/>
      <c r="T23" s="1759"/>
      <c r="U23" s="1759"/>
      <c r="V23" s="1759"/>
      <c r="W23" s="1759"/>
      <c r="X23" s="1759"/>
      <c r="Y23" s="1759"/>
      <c r="Z23" s="1759"/>
      <c r="AA23" s="1759"/>
      <c r="AB23" s="1759"/>
      <c r="AC23" s="1759"/>
      <c r="AD23" s="613"/>
      <c r="AE23" s="613"/>
      <c r="AF23" s="613"/>
      <c r="AG23" s="613"/>
      <c r="AH23" s="613"/>
      <c r="AI23" s="613"/>
      <c r="AJ23" s="613"/>
      <c r="AK23" s="613"/>
      <c r="AL23" s="613"/>
      <c r="AM23" s="613"/>
      <c r="AN23" s="613"/>
      <c r="AO23" s="613"/>
      <c r="AP23" s="613"/>
      <c r="AQ23" s="613"/>
      <c r="AR23" s="613"/>
      <c r="AS23" s="613"/>
      <c r="AT23" s="613"/>
      <c r="AU23" s="613"/>
      <c r="AV23" s="613"/>
      <c r="AW23" s="613"/>
      <c r="AX23" s="336"/>
    </row>
    <row r="24" spans="1:50" ht="13.5">
      <c r="A24" s="1758"/>
      <c r="B24" s="1758"/>
      <c r="C24" s="1758"/>
      <c r="D24" s="1758"/>
      <c r="E24" s="1758"/>
      <c r="F24" s="1758"/>
      <c r="G24" s="1758"/>
      <c r="H24" s="1758"/>
      <c r="I24" s="1758"/>
      <c r="J24" s="1758"/>
      <c r="K24" s="1758"/>
      <c r="L24" s="1758"/>
      <c r="M24" s="1758"/>
      <c r="N24" s="1758"/>
      <c r="O24" s="1759"/>
      <c r="P24" s="1759"/>
      <c r="Q24" s="1759"/>
      <c r="R24" s="1759"/>
      <c r="S24" s="1759"/>
      <c r="T24" s="1759"/>
      <c r="U24" s="1759"/>
      <c r="V24" s="1759"/>
      <c r="W24" s="1759"/>
      <c r="X24" s="1759"/>
      <c r="Y24" s="1759"/>
      <c r="Z24" s="1759"/>
      <c r="AA24" s="1759"/>
      <c r="AB24" s="1759"/>
      <c r="AC24" s="1759"/>
      <c r="AD24" s="613"/>
      <c r="AE24" s="613"/>
      <c r="AF24" s="613"/>
      <c r="AG24" s="613"/>
      <c r="AH24" s="613"/>
      <c r="AI24" s="613"/>
      <c r="AJ24" s="613"/>
      <c r="AK24" s="613"/>
      <c r="AL24" s="613"/>
      <c r="AM24" s="613"/>
      <c r="AN24" s="613"/>
      <c r="AO24" s="613"/>
      <c r="AP24" s="613"/>
      <c r="AQ24" s="613"/>
      <c r="AR24" s="613"/>
      <c r="AS24" s="613"/>
      <c r="AT24" s="613"/>
      <c r="AU24" s="613"/>
      <c r="AV24" s="613"/>
      <c r="AW24" s="613"/>
      <c r="AX24" s="336"/>
    </row>
    <row r="25" spans="1:50" ht="13.5">
      <c r="A25" s="1360" t="s">
        <v>1941</v>
      </c>
      <c r="B25" s="1751"/>
      <c r="C25" s="1751"/>
      <c r="D25" s="1751"/>
      <c r="E25" s="1751"/>
      <c r="F25" s="1751"/>
      <c r="G25" s="1751"/>
      <c r="H25" s="1751"/>
      <c r="I25" s="1751"/>
      <c r="J25" s="1751"/>
      <c r="K25" s="1751"/>
      <c r="L25" s="1751"/>
      <c r="M25" s="1751"/>
      <c r="N25" s="1751"/>
      <c r="O25" s="1751"/>
      <c r="P25" s="1751"/>
      <c r="Q25" s="1751"/>
      <c r="R25" s="1751"/>
      <c r="S25" s="1751"/>
      <c r="T25" s="1751"/>
      <c r="U25" s="1751"/>
      <c r="V25" s="1751"/>
      <c r="W25" s="1751"/>
      <c r="X25" s="1751"/>
      <c r="Y25" s="1751"/>
      <c r="Z25" s="1751"/>
      <c r="AA25" s="1751"/>
      <c r="AB25" s="1751"/>
      <c r="AC25" s="1751"/>
      <c r="AD25" s="1751"/>
      <c r="AE25" s="1751"/>
      <c r="AF25" s="1751"/>
      <c r="AG25" s="1751"/>
      <c r="AH25" s="1751"/>
      <c r="AI25" s="1751"/>
      <c r="AJ25" s="1751"/>
      <c r="AK25" s="1751"/>
      <c r="AL25" s="1751"/>
      <c r="AM25" s="1751"/>
      <c r="AN25" s="1751"/>
      <c r="AO25" s="1751"/>
      <c r="AP25" s="1751"/>
      <c r="AQ25" s="1751"/>
      <c r="AR25" s="1751"/>
      <c r="AS25" s="1751"/>
      <c r="AT25" s="1751"/>
      <c r="AU25" s="1751"/>
      <c r="AV25" s="1751"/>
      <c r="AW25" s="1751"/>
      <c r="AX25" s="336"/>
    </row>
    <row r="26" spans="1:50" ht="13.5">
      <c r="A26" s="1758"/>
      <c r="B26" s="1758"/>
      <c r="C26" s="1758"/>
      <c r="D26" s="1758"/>
      <c r="E26" s="1758"/>
      <c r="F26" s="1758"/>
      <c r="G26" s="1758"/>
      <c r="H26" s="1758"/>
      <c r="I26" s="1758"/>
      <c r="J26" s="1758"/>
      <c r="K26" s="1758"/>
      <c r="L26" s="1758"/>
      <c r="M26" s="1758"/>
      <c r="N26" s="1758"/>
      <c r="O26" s="1759"/>
      <c r="P26" s="1759"/>
      <c r="Q26" s="1759"/>
      <c r="R26" s="1759"/>
      <c r="S26" s="1759"/>
      <c r="T26" s="1759"/>
      <c r="U26" s="1759"/>
      <c r="V26" s="1759"/>
      <c r="W26" s="1759"/>
      <c r="X26" s="1759"/>
      <c r="Y26" s="1759"/>
      <c r="Z26" s="1759"/>
      <c r="AA26" s="1759"/>
      <c r="AB26" s="1759"/>
      <c r="AC26" s="1759"/>
      <c r="AD26" s="613"/>
      <c r="AE26" s="613"/>
      <c r="AF26" s="613"/>
      <c r="AG26" s="613"/>
      <c r="AH26" s="613"/>
      <c r="AI26" s="613"/>
      <c r="AJ26" s="613"/>
      <c r="AK26" s="613"/>
      <c r="AL26" s="613"/>
      <c r="AM26" s="613"/>
      <c r="AN26" s="613"/>
      <c r="AO26" s="613"/>
      <c r="AP26" s="613"/>
      <c r="AQ26" s="613"/>
      <c r="AR26" s="613"/>
      <c r="AS26" s="613"/>
      <c r="AT26" s="613"/>
      <c r="AU26" s="613"/>
      <c r="AV26" s="613"/>
      <c r="AW26" s="613"/>
      <c r="AX26" s="336"/>
    </row>
    <row r="27" spans="1:50" ht="13.5">
      <c r="A27" s="1758"/>
      <c r="B27" s="1758"/>
      <c r="C27" s="1758"/>
      <c r="D27" s="1758"/>
      <c r="E27" s="1758"/>
      <c r="F27" s="1758"/>
      <c r="G27" s="1758"/>
      <c r="H27" s="1758"/>
      <c r="I27" s="1758"/>
      <c r="J27" s="1758"/>
      <c r="K27" s="1758"/>
      <c r="L27" s="1758"/>
      <c r="M27" s="1758"/>
      <c r="N27" s="1758"/>
      <c r="O27" s="1759"/>
      <c r="P27" s="1759"/>
      <c r="Q27" s="1759"/>
      <c r="R27" s="1759"/>
      <c r="S27" s="1759"/>
      <c r="T27" s="1759"/>
      <c r="U27" s="1759"/>
      <c r="V27" s="1759"/>
      <c r="W27" s="1759"/>
      <c r="X27" s="1759"/>
      <c r="Y27" s="1759"/>
      <c r="Z27" s="1759"/>
      <c r="AA27" s="1759"/>
      <c r="AB27" s="1759"/>
      <c r="AC27" s="1759"/>
      <c r="AD27" s="613"/>
      <c r="AE27" s="613"/>
      <c r="AF27" s="613"/>
      <c r="AG27" s="613"/>
      <c r="AH27" s="613"/>
      <c r="AI27" s="613"/>
      <c r="AJ27" s="613"/>
      <c r="AK27" s="613"/>
      <c r="AL27" s="613"/>
      <c r="AM27" s="613"/>
      <c r="AN27" s="613"/>
      <c r="AO27" s="613"/>
      <c r="AP27" s="613"/>
      <c r="AQ27" s="613"/>
      <c r="AR27" s="613"/>
      <c r="AS27" s="613"/>
      <c r="AT27" s="613"/>
      <c r="AU27" s="613"/>
      <c r="AV27" s="613"/>
      <c r="AW27" s="613"/>
      <c r="AX27" s="336"/>
    </row>
    <row r="28" spans="1:50" ht="13.5">
      <c r="A28" s="1360" t="s">
        <v>1940</v>
      </c>
      <c r="B28" s="1751"/>
      <c r="C28" s="1751"/>
      <c r="D28" s="1751"/>
      <c r="E28" s="1751"/>
      <c r="F28" s="1751"/>
      <c r="G28" s="1751"/>
      <c r="H28" s="1751"/>
      <c r="I28" s="1751"/>
      <c r="J28" s="1751"/>
      <c r="K28" s="1751"/>
      <c r="L28" s="1751"/>
      <c r="M28" s="1751"/>
      <c r="N28" s="1751"/>
      <c r="O28" s="1751"/>
      <c r="P28" s="1751"/>
      <c r="Q28" s="1751"/>
      <c r="R28" s="1751"/>
      <c r="S28" s="1751"/>
      <c r="T28" s="1751"/>
      <c r="U28" s="1751"/>
      <c r="V28" s="1751"/>
      <c r="W28" s="1751"/>
      <c r="X28" s="1751"/>
      <c r="Y28" s="1751"/>
      <c r="Z28" s="1751"/>
      <c r="AA28" s="1751"/>
      <c r="AB28" s="1751"/>
      <c r="AC28" s="1751"/>
      <c r="AD28" s="1751"/>
      <c r="AE28" s="1751"/>
      <c r="AF28" s="1751"/>
      <c r="AG28" s="1751"/>
      <c r="AH28" s="1751"/>
      <c r="AI28" s="1751"/>
      <c r="AJ28" s="1751"/>
      <c r="AK28" s="1751"/>
      <c r="AL28" s="1751"/>
      <c r="AM28" s="1751"/>
      <c r="AN28" s="1751"/>
      <c r="AO28" s="1751"/>
      <c r="AP28" s="1751"/>
      <c r="AQ28" s="1751"/>
      <c r="AR28" s="1751"/>
      <c r="AS28" s="1751"/>
      <c r="AT28" s="1751"/>
      <c r="AU28" s="1751"/>
      <c r="AV28" s="1751"/>
      <c r="AW28" s="1751"/>
      <c r="AX28" s="336"/>
    </row>
    <row r="29" spans="1:50" ht="13.5">
      <c r="A29" s="530"/>
      <c r="B29" s="614"/>
      <c r="C29" s="614"/>
      <c r="D29" s="614"/>
      <c r="E29" s="614"/>
      <c r="F29" s="614"/>
      <c r="G29" s="614"/>
      <c r="H29" s="614"/>
      <c r="I29" s="614"/>
      <c r="J29" s="614"/>
      <c r="K29" s="614"/>
      <c r="L29" s="614"/>
      <c r="M29" s="614"/>
      <c r="N29" s="614"/>
      <c r="O29" s="614"/>
      <c r="P29" s="614"/>
      <c r="Q29" s="614"/>
      <c r="R29" s="614"/>
      <c r="S29" s="614"/>
      <c r="T29" s="614"/>
      <c r="U29" s="614"/>
      <c r="V29" s="614"/>
      <c r="W29" s="614"/>
      <c r="X29" s="614"/>
      <c r="Y29" s="614"/>
      <c r="Z29" s="614"/>
      <c r="AA29" s="614"/>
      <c r="AB29" s="614"/>
      <c r="AC29" s="614"/>
      <c r="AD29" s="614"/>
      <c r="AE29" s="614"/>
      <c r="AF29" s="614"/>
      <c r="AG29" s="614"/>
      <c r="AH29" s="614"/>
      <c r="AI29" s="614"/>
      <c r="AJ29" s="614"/>
      <c r="AK29" s="614"/>
      <c r="AL29" s="614"/>
      <c r="AM29" s="614"/>
      <c r="AN29" s="614"/>
      <c r="AO29" s="614"/>
      <c r="AP29" s="614"/>
      <c r="AQ29" s="614"/>
      <c r="AR29" s="614"/>
      <c r="AS29" s="614"/>
      <c r="AT29" s="614"/>
      <c r="AU29" s="614"/>
      <c r="AV29" s="614"/>
      <c r="AW29" s="614"/>
      <c r="AX29" s="336"/>
    </row>
    <row r="30" spans="1:50" ht="13.5">
      <c r="A30" s="1360"/>
      <c r="B30" s="1751"/>
      <c r="C30" s="1751"/>
      <c r="D30" s="1751"/>
      <c r="E30" s="1751"/>
      <c r="F30" s="1751"/>
      <c r="G30" s="1751"/>
      <c r="H30" s="1751"/>
      <c r="I30" s="1751"/>
      <c r="J30" s="1751"/>
      <c r="K30" s="1751"/>
      <c r="L30" s="1751"/>
      <c r="M30" s="1751"/>
      <c r="N30" s="1751"/>
      <c r="O30" s="1751"/>
      <c r="P30" s="1751"/>
      <c r="Q30" s="1751"/>
      <c r="R30" s="1751"/>
      <c r="S30" s="1751"/>
      <c r="T30" s="1751"/>
      <c r="U30" s="1751"/>
      <c r="V30" s="1751"/>
      <c r="W30" s="1751"/>
      <c r="X30" s="1751"/>
      <c r="Y30" s="1751"/>
      <c r="Z30" s="1751"/>
      <c r="AA30" s="1751"/>
      <c r="AB30" s="1751"/>
      <c r="AC30" s="1751"/>
      <c r="AD30" s="1751"/>
      <c r="AE30" s="1751"/>
      <c r="AF30" s="1751"/>
      <c r="AG30" s="1751"/>
      <c r="AH30" s="1751"/>
      <c r="AI30" s="1751"/>
      <c r="AJ30" s="1751"/>
      <c r="AK30" s="1751"/>
      <c r="AL30" s="1751"/>
      <c r="AM30" s="1751"/>
      <c r="AN30" s="1751"/>
      <c r="AO30" s="1751"/>
      <c r="AP30" s="1751"/>
      <c r="AQ30" s="1751"/>
      <c r="AR30" s="1751"/>
      <c r="AS30" s="1751"/>
      <c r="AT30" s="1751"/>
      <c r="AU30" s="1751"/>
      <c r="AV30" s="1751"/>
      <c r="AW30" s="1751"/>
      <c r="AX30" s="336"/>
    </row>
    <row r="31" spans="1:50" ht="13.5">
      <c r="A31" s="530"/>
      <c r="B31" s="614"/>
      <c r="C31" s="614"/>
      <c r="D31" s="614"/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4"/>
      <c r="AG31" s="614"/>
      <c r="AH31" s="614"/>
      <c r="AI31" s="614"/>
      <c r="AJ31" s="614"/>
      <c r="AK31" s="614"/>
      <c r="AL31" s="614"/>
      <c r="AM31" s="614"/>
      <c r="AN31" s="614"/>
      <c r="AO31" s="614"/>
      <c r="AP31" s="614"/>
      <c r="AQ31" s="614"/>
      <c r="AR31" s="614"/>
      <c r="AS31" s="614"/>
      <c r="AT31" s="614"/>
      <c r="AU31" s="614"/>
      <c r="AV31" s="614"/>
      <c r="AW31" s="614"/>
      <c r="AX31" s="336"/>
    </row>
    <row r="32" spans="1:50" ht="13.5">
      <c r="A32" s="1360"/>
      <c r="B32" s="1751"/>
      <c r="C32" s="1751"/>
      <c r="D32" s="1751"/>
      <c r="E32" s="1751"/>
      <c r="F32" s="1751"/>
      <c r="G32" s="1751"/>
      <c r="H32" s="1751"/>
      <c r="I32" s="1751"/>
      <c r="J32" s="1751"/>
      <c r="K32" s="1751"/>
      <c r="L32" s="1751"/>
      <c r="M32" s="1751"/>
      <c r="N32" s="1751"/>
      <c r="O32" s="1751"/>
      <c r="P32" s="1751"/>
      <c r="Q32" s="1751"/>
      <c r="R32" s="1751"/>
      <c r="S32" s="1751"/>
      <c r="T32" s="1751"/>
      <c r="U32" s="1751"/>
      <c r="V32" s="1751"/>
      <c r="W32" s="1751"/>
      <c r="X32" s="1751"/>
      <c r="Y32" s="1751"/>
      <c r="Z32" s="1751"/>
      <c r="AA32" s="1751"/>
      <c r="AB32" s="1751"/>
      <c r="AC32" s="1751"/>
      <c r="AD32" s="1751"/>
      <c r="AE32" s="1751"/>
      <c r="AF32" s="1751"/>
      <c r="AG32" s="1751"/>
      <c r="AH32" s="1751"/>
      <c r="AI32" s="1751"/>
      <c r="AJ32" s="1751"/>
      <c r="AK32" s="1751"/>
      <c r="AL32" s="1751"/>
      <c r="AM32" s="1751"/>
      <c r="AN32" s="1751"/>
      <c r="AO32" s="1751"/>
      <c r="AP32" s="1751"/>
      <c r="AQ32" s="1751"/>
      <c r="AR32" s="1751"/>
      <c r="AS32" s="1751"/>
      <c r="AT32" s="1751"/>
      <c r="AU32" s="1751"/>
      <c r="AV32" s="1751"/>
      <c r="AW32" s="1751"/>
      <c r="AX32" s="336"/>
    </row>
    <row r="33" spans="1:50" ht="13.5">
      <c r="A33" s="1360"/>
      <c r="B33" s="1751"/>
      <c r="C33" s="1751"/>
      <c r="D33" s="1751"/>
      <c r="E33" s="1751"/>
      <c r="F33" s="1751"/>
      <c r="G33" s="1751"/>
      <c r="H33" s="1751"/>
      <c r="I33" s="1751"/>
      <c r="J33" s="1751"/>
      <c r="K33" s="1751"/>
      <c r="L33" s="1751"/>
      <c r="M33" s="1751"/>
      <c r="N33" s="1751"/>
      <c r="O33" s="1751"/>
      <c r="P33" s="1751"/>
      <c r="Q33" s="1751"/>
      <c r="R33" s="1751"/>
      <c r="S33" s="1751"/>
      <c r="T33" s="1751"/>
      <c r="U33" s="1751"/>
      <c r="V33" s="1751"/>
      <c r="W33" s="1751"/>
      <c r="X33" s="1751"/>
      <c r="Y33" s="1751"/>
      <c r="Z33" s="1751"/>
      <c r="AA33" s="1751"/>
      <c r="AB33" s="1751"/>
      <c r="AC33" s="1751"/>
      <c r="AD33" s="1751"/>
      <c r="AE33" s="1751"/>
      <c r="AF33" s="1751"/>
      <c r="AG33" s="1751"/>
      <c r="AH33" s="1751"/>
      <c r="AI33" s="1751"/>
      <c r="AJ33" s="1751"/>
      <c r="AK33" s="1751"/>
      <c r="AL33" s="1751"/>
      <c r="AM33" s="1751"/>
      <c r="AN33" s="1751"/>
      <c r="AO33" s="1751"/>
      <c r="AP33" s="1751"/>
      <c r="AQ33" s="1751"/>
      <c r="AR33" s="1751"/>
      <c r="AS33" s="1751"/>
      <c r="AT33" s="1751"/>
      <c r="AU33" s="1751"/>
      <c r="AV33" s="1751"/>
      <c r="AW33" s="1751"/>
      <c r="AX33" s="336"/>
    </row>
    <row r="34" spans="1:50" ht="13.5">
      <c r="A34" s="1360"/>
      <c r="B34" s="1751"/>
      <c r="C34" s="1751"/>
      <c r="D34" s="1751"/>
      <c r="E34" s="1751"/>
      <c r="F34" s="1751"/>
      <c r="G34" s="1751"/>
      <c r="H34" s="1751"/>
      <c r="I34" s="1751"/>
      <c r="J34" s="1751"/>
      <c r="K34" s="1751"/>
      <c r="L34" s="1751"/>
      <c r="M34" s="1751"/>
      <c r="N34" s="1751"/>
      <c r="O34" s="1751"/>
      <c r="P34" s="1751"/>
      <c r="Q34" s="1751"/>
      <c r="R34" s="1751"/>
      <c r="S34" s="1751"/>
      <c r="T34" s="1751"/>
      <c r="U34" s="1751"/>
      <c r="V34" s="1751"/>
      <c r="W34" s="1751"/>
      <c r="X34" s="1751"/>
      <c r="Y34" s="1751"/>
      <c r="Z34" s="1751"/>
      <c r="AA34" s="1751"/>
      <c r="AB34" s="1751"/>
      <c r="AC34" s="1751"/>
      <c r="AD34" s="1751"/>
      <c r="AE34" s="1751"/>
      <c r="AF34" s="1751"/>
      <c r="AG34" s="1751"/>
      <c r="AH34" s="1751"/>
      <c r="AI34" s="1751"/>
      <c r="AJ34" s="1751"/>
      <c r="AK34" s="1751"/>
      <c r="AL34" s="1751"/>
      <c r="AM34" s="1751"/>
      <c r="AN34" s="1751"/>
      <c r="AO34" s="1751"/>
      <c r="AP34" s="1751"/>
      <c r="AQ34" s="1751"/>
      <c r="AR34" s="1751"/>
      <c r="AS34" s="1751"/>
      <c r="AT34" s="1751"/>
      <c r="AU34" s="1751"/>
      <c r="AV34" s="1751"/>
      <c r="AW34" s="1751"/>
      <c r="AX34" s="336"/>
    </row>
    <row r="35" spans="1:50" ht="13.5">
      <c r="A35" s="1360"/>
      <c r="B35" s="1751"/>
      <c r="C35" s="1751"/>
      <c r="D35" s="1751"/>
      <c r="E35" s="1751"/>
      <c r="F35" s="1751"/>
      <c r="G35" s="1751"/>
      <c r="H35" s="1751"/>
      <c r="I35" s="1751"/>
      <c r="J35" s="1751"/>
      <c r="K35" s="1751"/>
      <c r="L35" s="1751"/>
      <c r="M35" s="1751"/>
      <c r="N35" s="1751"/>
      <c r="O35" s="1751"/>
      <c r="P35" s="1751"/>
      <c r="Q35" s="1751"/>
      <c r="R35" s="1751"/>
      <c r="S35" s="1751"/>
      <c r="T35" s="1751"/>
      <c r="U35" s="1751"/>
      <c r="V35" s="1751"/>
      <c r="W35" s="1751"/>
      <c r="X35" s="1751"/>
      <c r="Y35" s="1751"/>
      <c r="Z35" s="1751"/>
      <c r="AA35" s="1751"/>
      <c r="AB35" s="1751"/>
      <c r="AC35" s="1751"/>
      <c r="AD35" s="1751"/>
      <c r="AE35" s="1751"/>
      <c r="AF35" s="1751"/>
      <c r="AG35" s="1751"/>
      <c r="AH35" s="1751"/>
      <c r="AI35" s="1751"/>
      <c r="AJ35" s="1751"/>
      <c r="AK35" s="1751"/>
      <c r="AL35" s="1751"/>
      <c r="AM35" s="1751"/>
      <c r="AN35" s="1751"/>
      <c r="AO35" s="1751"/>
      <c r="AP35" s="1751"/>
      <c r="AQ35" s="1751"/>
      <c r="AR35" s="1751"/>
      <c r="AS35" s="1751"/>
      <c r="AT35" s="1751"/>
      <c r="AU35" s="1751"/>
      <c r="AV35" s="1751"/>
      <c r="AW35" s="1751"/>
      <c r="AX35" s="336"/>
    </row>
    <row r="36" spans="1:50" ht="13.5">
      <c r="A36" s="1360"/>
      <c r="B36" s="1751"/>
      <c r="C36" s="1751"/>
      <c r="D36" s="1751"/>
      <c r="E36" s="1751"/>
      <c r="F36" s="1751"/>
      <c r="G36" s="1751"/>
      <c r="H36" s="1751"/>
      <c r="I36" s="1751"/>
      <c r="J36" s="1751"/>
      <c r="K36" s="1751"/>
      <c r="L36" s="1751"/>
      <c r="M36" s="1751"/>
      <c r="N36" s="1751"/>
      <c r="O36" s="1751"/>
      <c r="P36" s="1751"/>
      <c r="Q36" s="1751"/>
      <c r="R36" s="1751"/>
      <c r="S36" s="1751"/>
      <c r="T36" s="1751"/>
      <c r="U36" s="1751"/>
      <c r="V36" s="1751"/>
      <c r="W36" s="1751"/>
      <c r="X36" s="1751"/>
      <c r="Y36" s="1751"/>
      <c r="Z36" s="1751"/>
      <c r="AA36" s="1751"/>
      <c r="AB36" s="1751"/>
      <c r="AC36" s="1751"/>
      <c r="AD36" s="1751"/>
      <c r="AE36" s="1751"/>
      <c r="AF36" s="1751"/>
      <c r="AG36" s="1751"/>
      <c r="AH36" s="1751"/>
      <c r="AI36" s="1751"/>
      <c r="AJ36" s="1751"/>
      <c r="AK36" s="1751"/>
      <c r="AL36" s="1751"/>
      <c r="AM36" s="1751"/>
      <c r="AN36" s="1751"/>
      <c r="AO36" s="1751"/>
      <c r="AP36" s="1751"/>
      <c r="AQ36" s="1751"/>
      <c r="AR36" s="1751"/>
      <c r="AS36" s="1751"/>
      <c r="AT36" s="1751"/>
      <c r="AU36" s="1751"/>
      <c r="AV36" s="1751"/>
      <c r="AW36" s="1751"/>
      <c r="AX36" s="336"/>
    </row>
    <row r="37" spans="1:50" ht="13.5">
      <c r="A37" s="337" t="s">
        <v>3154</v>
      </c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289"/>
    </row>
    <row r="38" spans="1:50" ht="13.5">
      <c r="A38" s="1761"/>
      <c r="B38" s="1762"/>
      <c r="C38" s="1762"/>
      <c r="D38" s="1762"/>
      <c r="E38" s="1762"/>
      <c r="F38" s="1762"/>
      <c r="G38" s="1762"/>
      <c r="H38" s="1762"/>
      <c r="I38" s="1762"/>
      <c r="J38" s="1762"/>
      <c r="K38" s="1762"/>
      <c r="L38" s="1762"/>
      <c r="M38" s="1762"/>
      <c r="N38" s="1762"/>
      <c r="O38" s="1762"/>
      <c r="P38" s="1762"/>
      <c r="Q38" s="1762"/>
      <c r="R38" s="1762"/>
      <c r="S38" s="1762"/>
      <c r="T38" s="1762"/>
      <c r="U38" s="1762"/>
      <c r="V38" s="1762"/>
      <c r="W38" s="1762"/>
      <c r="X38" s="1762"/>
      <c r="Y38" s="1762"/>
      <c r="Z38" s="1762"/>
      <c r="AA38" s="1762"/>
      <c r="AB38" s="1762"/>
      <c r="AC38" s="1762"/>
      <c r="AD38" s="1762"/>
      <c r="AE38" s="1762"/>
      <c r="AF38" s="1762"/>
      <c r="AG38" s="1762"/>
      <c r="AH38" s="1762"/>
      <c r="AI38" s="1762"/>
      <c r="AJ38" s="1762"/>
      <c r="AK38" s="1762"/>
      <c r="AL38" s="1762"/>
      <c r="AM38" s="1762"/>
      <c r="AN38" s="1762"/>
      <c r="AO38" s="1762"/>
      <c r="AP38" s="1762"/>
      <c r="AQ38" s="1762"/>
      <c r="AR38" s="1762"/>
      <c r="AS38" s="1762"/>
      <c r="AT38" s="1762"/>
      <c r="AU38" s="1762"/>
      <c r="AV38" s="1762"/>
      <c r="AW38" s="1763"/>
      <c r="AX38" s="336"/>
    </row>
    <row r="39" spans="1:50" ht="13.5">
      <c r="A39" s="1764"/>
      <c r="B39" s="1765"/>
      <c r="C39" s="1765"/>
      <c r="D39" s="1765"/>
      <c r="E39" s="1765"/>
      <c r="F39" s="1765"/>
      <c r="G39" s="1765"/>
      <c r="H39" s="1765"/>
      <c r="I39" s="1765"/>
      <c r="J39" s="1765"/>
      <c r="K39" s="1765"/>
      <c r="L39" s="1765"/>
      <c r="M39" s="1765"/>
      <c r="N39" s="1765"/>
      <c r="O39" s="1765"/>
      <c r="P39" s="1765"/>
      <c r="Q39" s="1765"/>
      <c r="R39" s="1765"/>
      <c r="S39" s="1765"/>
      <c r="T39" s="1765"/>
      <c r="U39" s="1765"/>
      <c r="V39" s="1765"/>
      <c r="W39" s="1765"/>
      <c r="X39" s="1765"/>
      <c r="Y39" s="1765"/>
      <c r="Z39" s="1765"/>
      <c r="AA39" s="1765"/>
      <c r="AB39" s="1765"/>
      <c r="AC39" s="1765"/>
      <c r="AD39" s="1765"/>
      <c r="AE39" s="1765"/>
      <c r="AF39" s="1765"/>
      <c r="AG39" s="1765"/>
      <c r="AH39" s="1765"/>
      <c r="AI39" s="1765"/>
      <c r="AJ39" s="1765"/>
      <c r="AK39" s="1765"/>
      <c r="AL39" s="1765"/>
      <c r="AM39" s="1765"/>
      <c r="AN39" s="1765"/>
      <c r="AO39" s="1765"/>
      <c r="AP39" s="1765"/>
      <c r="AQ39" s="1765"/>
      <c r="AR39" s="1765"/>
      <c r="AS39" s="1765"/>
      <c r="AT39" s="1765"/>
      <c r="AU39" s="1765"/>
      <c r="AV39" s="1765"/>
      <c r="AW39" s="1766"/>
      <c r="AX39" s="336"/>
    </row>
    <row r="40" spans="1:50" ht="13.5">
      <c r="A40" s="1764"/>
      <c r="B40" s="1765"/>
      <c r="C40" s="1765"/>
      <c r="D40" s="1765"/>
      <c r="E40" s="1765"/>
      <c r="F40" s="1765"/>
      <c r="G40" s="1765"/>
      <c r="H40" s="1765"/>
      <c r="I40" s="1765"/>
      <c r="J40" s="1765"/>
      <c r="K40" s="1765"/>
      <c r="L40" s="1765"/>
      <c r="M40" s="1765"/>
      <c r="N40" s="1765"/>
      <c r="O40" s="1765"/>
      <c r="P40" s="1765"/>
      <c r="Q40" s="1765"/>
      <c r="R40" s="1765"/>
      <c r="S40" s="1765"/>
      <c r="T40" s="1765"/>
      <c r="U40" s="1765"/>
      <c r="V40" s="1765"/>
      <c r="W40" s="1765"/>
      <c r="X40" s="1765"/>
      <c r="Y40" s="1765"/>
      <c r="Z40" s="1765"/>
      <c r="AA40" s="1765"/>
      <c r="AB40" s="1765"/>
      <c r="AC40" s="1765"/>
      <c r="AD40" s="1765"/>
      <c r="AE40" s="1765"/>
      <c r="AF40" s="1765"/>
      <c r="AG40" s="1765"/>
      <c r="AH40" s="1765"/>
      <c r="AI40" s="1765"/>
      <c r="AJ40" s="1765"/>
      <c r="AK40" s="1765"/>
      <c r="AL40" s="1765"/>
      <c r="AM40" s="1765"/>
      <c r="AN40" s="1765"/>
      <c r="AO40" s="1765"/>
      <c r="AP40" s="1765"/>
      <c r="AQ40" s="1765"/>
      <c r="AR40" s="1765"/>
      <c r="AS40" s="1765"/>
      <c r="AT40" s="1765"/>
      <c r="AU40" s="1765"/>
      <c r="AV40" s="1765"/>
      <c r="AW40" s="1766"/>
      <c r="AX40" s="336"/>
    </row>
    <row r="41" spans="1:50" ht="13.5">
      <c r="A41" s="1767"/>
      <c r="B41" s="1768"/>
      <c r="C41" s="1768"/>
      <c r="D41" s="1768"/>
      <c r="E41" s="1768"/>
      <c r="F41" s="1768"/>
      <c r="G41" s="1768"/>
      <c r="H41" s="1768"/>
      <c r="I41" s="1768"/>
      <c r="J41" s="1768"/>
      <c r="K41" s="1768"/>
      <c r="L41" s="1768"/>
      <c r="M41" s="1768"/>
      <c r="N41" s="1768"/>
      <c r="O41" s="1768"/>
      <c r="P41" s="1768"/>
      <c r="Q41" s="1768"/>
      <c r="R41" s="1768"/>
      <c r="S41" s="1768"/>
      <c r="T41" s="1768"/>
      <c r="U41" s="1768"/>
      <c r="V41" s="1768"/>
      <c r="W41" s="1768"/>
      <c r="X41" s="1768"/>
      <c r="Y41" s="1768"/>
      <c r="Z41" s="1768"/>
      <c r="AA41" s="1768"/>
      <c r="AB41" s="1768"/>
      <c r="AC41" s="1768"/>
      <c r="AD41" s="1768"/>
      <c r="AE41" s="1768"/>
      <c r="AF41" s="1768"/>
      <c r="AG41" s="1768"/>
      <c r="AH41" s="1768"/>
      <c r="AI41" s="1768"/>
      <c r="AJ41" s="1768"/>
      <c r="AK41" s="1768"/>
      <c r="AL41" s="1768"/>
      <c r="AM41" s="1768"/>
      <c r="AN41" s="1768"/>
      <c r="AO41" s="1768"/>
      <c r="AP41" s="1768"/>
      <c r="AQ41" s="1768"/>
      <c r="AR41" s="1768"/>
      <c r="AS41" s="1768"/>
      <c r="AT41" s="1768"/>
      <c r="AU41" s="1768"/>
      <c r="AV41" s="1768"/>
      <c r="AW41" s="1769"/>
      <c r="AX41" s="336"/>
    </row>
    <row r="42" spans="1:50" ht="13.5">
      <c r="A42" s="1383" t="s">
        <v>3155</v>
      </c>
      <c r="B42" s="1770"/>
      <c r="C42" s="1770"/>
      <c r="D42" s="1770"/>
      <c r="E42" s="1770"/>
      <c r="F42" s="1770"/>
      <c r="G42" s="1770"/>
      <c r="H42" s="1770"/>
      <c r="I42" s="1770"/>
      <c r="J42" s="1770"/>
      <c r="K42" s="1770"/>
      <c r="L42" s="1770"/>
      <c r="M42" s="1770"/>
      <c r="N42" s="1770"/>
      <c r="O42" s="1770"/>
      <c r="P42" s="1770"/>
      <c r="Q42" s="1770"/>
      <c r="R42" s="1770"/>
      <c r="S42" s="1770"/>
      <c r="T42" s="1770"/>
      <c r="U42" s="1770"/>
      <c r="V42" s="1770"/>
      <c r="W42" s="1770"/>
      <c r="X42" s="1770"/>
      <c r="Y42" s="1770"/>
      <c r="Z42" s="1770"/>
      <c r="AA42" s="1770"/>
      <c r="AB42" s="1770"/>
      <c r="AC42" s="1770"/>
      <c r="AD42" s="1770"/>
      <c r="AE42" s="1770"/>
      <c r="AF42" s="1770"/>
      <c r="AG42" s="1770"/>
      <c r="AH42" s="1770"/>
      <c r="AI42" s="1770"/>
      <c r="AJ42" s="1770"/>
      <c r="AK42" s="1770"/>
      <c r="AL42" s="1770"/>
      <c r="AM42" s="1770"/>
      <c r="AN42" s="1770"/>
      <c r="AO42" s="1770"/>
      <c r="AP42" s="1770"/>
      <c r="AQ42" s="1770"/>
      <c r="AR42" s="1770"/>
      <c r="AS42" s="1770"/>
      <c r="AT42" s="1770"/>
      <c r="AU42" s="1770"/>
      <c r="AV42" s="1770"/>
      <c r="AW42" s="1770"/>
      <c r="AX42" s="336"/>
    </row>
    <row r="43" spans="1:50" ht="13.5">
      <c r="A43" s="1761"/>
      <c r="B43" s="1762"/>
      <c r="C43" s="1762"/>
      <c r="D43" s="1762"/>
      <c r="E43" s="1762"/>
      <c r="F43" s="1762"/>
      <c r="G43" s="1762"/>
      <c r="H43" s="1762"/>
      <c r="I43" s="1762"/>
      <c r="J43" s="1762"/>
      <c r="K43" s="1762"/>
      <c r="L43" s="1762"/>
      <c r="M43" s="1762"/>
      <c r="N43" s="1762"/>
      <c r="O43" s="1762"/>
      <c r="P43" s="1762"/>
      <c r="Q43" s="1762"/>
      <c r="R43" s="1762"/>
      <c r="S43" s="1762"/>
      <c r="T43" s="1762"/>
      <c r="U43" s="1762"/>
      <c r="V43" s="1762"/>
      <c r="W43" s="1762"/>
      <c r="X43" s="1762"/>
      <c r="Y43" s="1762"/>
      <c r="Z43" s="1762"/>
      <c r="AA43" s="1762"/>
      <c r="AB43" s="1762"/>
      <c r="AC43" s="1762"/>
      <c r="AD43" s="1762"/>
      <c r="AE43" s="1762"/>
      <c r="AF43" s="1762"/>
      <c r="AG43" s="1762"/>
      <c r="AH43" s="1762"/>
      <c r="AI43" s="1762"/>
      <c r="AJ43" s="1762"/>
      <c r="AK43" s="1762"/>
      <c r="AL43" s="1762"/>
      <c r="AM43" s="1762"/>
      <c r="AN43" s="1762"/>
      <c r="AO43" s="1762"/>
      <c r="AP43" s="1762"/>
      <c r="AQ43" s="1762"/>
      <c r="AR43" s="1762"/>
      <c r="AS43" s="1762"/>
      <c r="AT43" s="1762"/>
      <c r="AU43" s="1762"/>
      <c r="AV43" s="1762"/>
      <c r="AW43" s="1763"/>
      <c r="AX43" s="336"/>
    </row>
    <row r="44" spans="1:50" ht="13.5">
      <c r="A44" s="1764"/>
      <c r="B44" s="1765"/>
      <c r="C44" s="1765"/>
      <c r="D44" s="1765"/>
      <c r="E44" s="1765"/>
      <c r="F44" s="1765"/>
      <c r="G44" s="1765"/>
      <c r="H44" s="1765"/>
      <c r="I44" s="1765"/>
      <c r="J44" s="1765"/>
      <c r="K44" s="1765"/>
      <c r="L44" s="1765"/>
      <c r="M44" s="1765"/>
      <c r="N44" s="1765"/>
      <c r="O44" s="1765"/>
      <c r="P44" s="1765"/>
      <c r="Q44" s="1765"/>
      <c r="R44" s="1765"/>
      <c r="S44" s="1765"/>
      <c r="T44" s="1765"/>
      <c r="U44" s="1765"/>
      <c r="V44" s="1765"/>
      <c r="W44" s="1765"/>
      <c r="X44" s="1765"/>
      <c r="Y44" s="1765"/>
      <c r="Z44" s="1765"/>
      <c r="AA44" s="1765"/>
      <c r="AB44" s="1765"/>
      <c r="AC44" s="1765"/>
      <c r="AD44" s="1765"/>
      <c r="AE44" s="1765"/>
      <c r="AF44" s="1765"/>
      <c r="AG44" s="1765"/>
      <c r="AH44" s="1765"/>
      <c r="AI44" s="1765"/>
      <c r="AJ44" s="1765"/>
      <c r="AK44" s="1765"/>
      <c r="AL44" s="1765"/>
      <c r="AM44" s="1765"/>
      <c r="AN44" s="1765"/>
      <c r="AO44" s="1765"/>
      <c r="AP44" s="1765"/>
      <c r="AQ44" s="1765"/>
      <c r="AR44" s="1765"/>
      <c r="AS44" s="1765"/>
      <c r="AT44" s="1765"/>
      <c r="AU44" s="1765"/>
      <c r="AV44" s="1765"/>
      <c r="AW44" s="1766"/>
      <c r="AX44" s="336"/>
    </row>
    <row r="45" spans="1:50" ht="13.5">
      <c r="A45" s="1764"/>
      <c r="B45" s="1765"/>
      <c r="C45" s="1765"/>
      <c r="D45" s="1765"/>
      <c r="E45" s="1765"/>
      <c r="F45" s="1765"/>
      <c r="G45" s="1765"/>
      <c r="H45" s="1765"/>
      <c r="I45" s="1765"/>
      <c r="J45" s="1765"/>
      <c r="K45" s="1765"/>
      <c r="L45" s="1765"/>
      <c r="M45" s="1765"/>
      <c r="N45" s="1765"/>
      <c r="O45" s="1765"/>
      <c r="P45" s="1765"/>
      <c r="Q45" s="1765"/>
      <c r="R45" s="1765"/>
      <c r="S45" s="1765"/>
      <c r="T45" s="1765"/>
      <c r="U45" s="1765"/>
      <c r="V45" s="1765"/>
      <c r="W45" s="1765"/>
      <c r="X45" s="1765"/>
      <c r="Y45" s="1765"/>
      <c r="Z45" s="1765"/>
      <c r="AA45" s="1765"/>
      <c r="AB45" s="1765"/>
      <c r="AC45" s="1765"/>
      <c r="AD45" s="1765"/>
      <c r="AE45" s="1765"/>
      <c r="AF45" s="1765"/>
      <c r="AG45" s="1765"/>
      <c r="AH45" s="1765"/>
      <c r="AI45" s="1765"/>
      <c r="AJ45" s="1765"/>
      <c r="AK45" s="1765"/>
      <c r="AL45" s="1765"/>
      <c r="AM45" s="1765"/>
      <c r="AN45" s="1765"/>
      <c r="AO45" s="1765"/>
      <c r="AP45" s="1765"/>
      <c r="AQ45" s="1765"/>
      <c r="AR45" s="1765"/>
      <c r="AS45" s="1765"/>
      <c r="AT45" s="1765"/>
      <c r="AU45" s="1765"/>
      <c r="AV45" s="1765"/>
      <c r="AW45" s="1766"/>
      <c r="AX45" s="336"/>
    </row>
    <row r="46" spans="1:50" ht="13.5">
      <c r="A46" s="1764"/>
      <c r="B46" s="1765"/>
      <c r="C46" s="1765"/>
      <c r="D46" s="1765"/>
      <c r="E46" s="1765"/>
      <c r="F46" s="1765"/>
      <c r="G46" s="1765"/>
      <c r="H46" s="1765"/>
      <c r="I46" s="1765"/>
      <c r="J46" s="1765"/>
      <c r="K46" s="1765"/>
      <c r="L46" s="1765"/>
      <c r="M46" s="1765"/>
      <c r="N46" s="1765"/>
      <c r="O46" s="1765"/>
      <c r="P46" s="1765"/>
      <c r="Q46" s="1765"/>
      <c r="R46" s="1765"/>
      <c r="S46" s="1765"/>
      <c r="T46" s="1765"/>
      <c r="U46" s="1765"/>
      <c r="V46" s="1765"/>
      <c r="W46" s="1765"/>
      <c r="X46" s="1765"/>
      <c r="Y46" s="1765"/>
      <c r="Z46" s="1765"/>
      <c r="AA46" s="1765"/>
      <c r="AB46" s="1765"/>
      <c r="AC46" s="1765"/>
      <c r="AD46" s="1765"/>
      <c r="AE46" s="1765"/>
      <c r="AF46" s="1765"/>
      <c r="AG46" s="1765"/>
      <c r="AH46" s="1765"/>
      <c r="AI46" s="1765"/>
      <c r="AJ46" s="1765"/>
      <c r="AK46" s="1765"/>
      <c r="AL46" s="1765"/>
      <c r="AM46" s="1765"/>
      <c r="AN46" s="1765"/>
      <c r="AO46" s="1765"/>
      <c r="AP46" s="1765"/>
      <c r="AQ46" s="1765"/>
      <c r="AR46" s="1765"/>
      <c r="AS46" s="1765"/>
      <c r="AT46" s="1765"/>
      <c r="AU46" s="1765"/>
      <c r="AV46" s="1765"/>
      <c r="AW46" s="1766"/>
      <c r="AX46" s="336"/>
    </row>
    <row r="47" spans="1:50" ht="13.5">
      <c r="A47" s="1764"/>
      <c r="B47" s="1765"/>
      <c r="C47" s="1765"/>
      <c r="D47" s="1765"/>
      <c r="E47" s="1765"/>
      <c r="F47" s="1765"/>
      <c r="G47" s="1765"/>
      <c r="H47" s="1765"/>
      <c r="I47" s="1765"/>
      <c r="J47" s="1765"/>
      <c r="K47" s="1765"/>
      <c r="L47" s="1765"/>
      <c r="M47" s="1765"/>
      <c r="N47" s="1765"/>
      <c r="O47" s="1765"/>
      <c r="P47" s="1765"/>
      <c r="Q47" s="1765"/>
      <c r="R47" s="1765"/>
      <c r="S47" s="1765"/>
      <c r="T47" s="1765"/>
      <c r="U47" s="1765"/>
      <c r="V47" s="1765"/>
      <c r="W47" s="1765"/>
      <c r="X47" s="1765"/>
      <c r="Y47" s="1765"/>
      <c r="Z47" s="1765"/>
      <c r="AA47" s="1765"/>
      <c r="AB47" s="1765"/>
      <c r="AC47" s="1765"/>
      <c r="AD47" s="1765"/>
      <c r="AE47" s="1765"/>
      <c r="AF47" s="1765"/>
      <c r="AG47" s="1765"/>
      <c r="AH47" s="1765"/>
      <c r="AI47" s="1765"/>
      <c r="AJ47" s="1765"/>
      <c r="AK47" s="1765"/>
      <c r="AL47" s="1765"/>
      <c r="AM47" s="1765"/>
      <c r="AN47" s="1765"/>
      <c r="AO47" s="1765"/>
      <c r="AP47" s="1765"/>
      <c r="AQ47" s="1765"/>
      <c r="AR47" s="1765"/>
      <c r="AS47" s="1765"/>
      <c r="AT47" s="1765"/>
      <c r="AU47" s="1765"/>
      <c r="AV47" s="1765"/>
      <c r="AW47" s="1766"/>
      <c r="AX47" s="336"/>
    </row>
    <row r="48" spans="1:50" ht="13.5">
      <c r="A48" s="1767"/>
      <c r="B48" s="1768"/>
      <c r="C48" s="1768"/>
      <c r="D48" s="1768"/>
      <c r="E48" s="1768"/>
      <c r="F48" s="1768"/>
      <c r="G48" s="1768"/>
      <c r="H48" s="1768"/>
      <c r="I48" s="1768"/>
      <c r="J48" s="1768"/>
      <c r="K48" s="1768"/>
      <c r="L48" s="1768"/>
      <c r="M48" s="1768"/>
      <c r="N48" s="1768"/>
      <c r="O48" s="1768"/>
      <c r="P48" s="1768"/>
      <c r="Q48" s="1768"/>
      <c r="R48" s="1768"/>
      <c r="S48" s="1768"/>
      <c r="T48" s="1768"/>
      <c r="U48" s="1768"/>
      <c r="V48" s="1768"/>
      <c r="W48" s="1768"/>
      <c r="X48" s="1768"/>
      <c r="Y48" s="1768"/>
      <c r="Z48" s="1768"/>
      <c r="AA48" s="1768"/>
      <c r="AB48" s="1768"/>
      <c r="AC48" s="1768"/>
      <c r="AD48" s="1768"/>
      <c r="AE48" s="1768"/>
      <c r="AF48" s="1768"/>
      <c r="AG48" s="1768"/>
      <c r="AH48" s="1768"/>
      <c r="AI48" s="1768"/>
      <c r="AJ48" s="1768"/>
      <c r="AK48" s="1768"/>
      <c r="AL48" s="1768"/>
      <c r="AM48" s="1768"/>
      <c r="AN48" s="1768"/>
      <c r="AO48" s="1768"/>
      <c r="AP48" s="1768"/>
      <c r="AQ48" s="1768"/>
      <c r="AR48" s="1768"/>
      <c r="AS48" s="1768"/>
      <c r="AT48" s="1768"/>
      <c r="AU48" s="1768"/>
      <c r="AV48" s="1768"/>
      <c r="AW48" s="1769"/>
      <c r="AX48" s="336"/>
    </row>
  </sheetData>
  <mergeCells count="46">
    <mergeCell ref="A36:AW36"/>
    <mergeCell ref="A38:AW41"/>
    <mergeCell ref="A42:AW42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26:N26"/>
    <mergeCell ref="O26:AC26"/>
    <mergeCell ref="A24:N24"/>
    <mergeCell ref="O24:AC24"/>
    <mergeCell ref="A11:AW11"/>
    <mergeCell ref="A12:AW12"/>
    <mergeCell ref="A13:AW13"/>
    <mergeCell ref="A14:AW14"/>
    <mergeCell ref="A16:AW16"/>
    <mergeCell ref="A17:AW17"/>
    <mergeCell ref="A18:AW18"/>
    <mergeCell ref="A19:AW19"/>
    <mergeCell ref="A15:AW15"/>
    <mergeCell ref="A21:AW21"/>
    <mergeCell ref="A22:N22"/>
    <mergeCell ref="O22:AC22"/>
    <mergeCell ref="A23:N23"/>
    <mergeCell ref="O23:AC23"/>
    <mergeCell ref="A10:AW10"/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</mergeCell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X41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15" t="s">
        <v>2302</v>
      </c>
      <c r="B2" s="393"/>
      <c r="C2" s="1369"/>
      <c r="D2" s="1369"/>
      <c r="E2" s="1369"/>
      <c r="F2" s="1369"/>
      <c r="G2" s="1369"/>
      <c r="H2" s="1369"/>
      <c r="I2" s="1369"/>
      <c r="J2" s="1369"/>
      <c r="K2" s="1369"/>
      <c r="L2" s="1369"/>
      <c r="M2" s="1369"/>
      <c r="N2" s="1369"/>
      <c r="O2" s="1369"/>
      <c r="P2" s="1369"/>
      <c r="Q2" s="1369"/>
      <c r="R2" s="1369"/>
      <c r="S2" s="1369"/>
      <c r="T2" s="1369"/>
      <c r="U2" s="1369"/>
      <c r="V2" s="1369"/>
      <c r="W2" s="1369"/>
      <c r="X2" s="1369"/>
      <c r="Y2" s="1369"/>
      <c r="Z2" s="1370"/>
      <c r="AA2" s="289"/>
      <c r="AB2" s="289" t="s">
        <v>922</v>
      </c>
      <c r="AC2" s="289"/>
      <c r="AD2" s="1368"/>
      <c r="AE2" s="1369"/>
      <c r="AF2" s="1369"/>
      <c r="AG2" s="1369"/>
      <c r="AH2" s="1369"/>
      <c r="AI2" s="1369"/>
      <c r="AJ2" s="1369"/>
      <c r="AK2" s="1370"/>
      <c r="AL2" s="289" t="s">
        <v>844</v>
      </c>
      <c r="AM2" s="289"/>
      <c r="AN2" s="1752"/>
      <c r="AO2" s="1753"/>
      <c r="AP2" s="1753"/>
      <c r="AQ2" s="1753"/>
      <c r="AR2" s="1753"/>
      <c r="AS2" s="1753"/>
      <c r="AT2" s="1753"/>
      <c r="AU2" s="1753"/>
      <c r="AV2" s="1753"/>
      <c r="AW2" s="1754"/>
      <c r="AX2" s="289"/>
    </row>
    <row r="3" spans="1:50" ht="13.5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</row>
    <row r="4" spans="1:50" ht="13.5">
      <c r="A4" s="337" t="s">
        <v>3156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J4" s="337"/>
      <c r="AK4" s="337"/>
      <c r="AL4" s="337"/>
      <c r="AM4" s="337"/>
      <c r="AN4" s="337"/>
      <c r="AO4" s="337"/>
      <c r="AP4" s="337"/>
      <c r="AQ4" s="337"/>
      <c r="AR4" s="337"/>
      <c r="AS4" s="337"/>
      <c r="AT4" s="337"/>
      <c r="AU4" s="337"/>
      <c r="AV4" s="337"/>
      <c r="AW4" s="337"/>
      <c r="AX4" s="289"/>
    </row>
    <row r="5" spans="1:50" ht="13.5">
      <c r="A5" s="1761"/>
      <c r="B5" s="1762"/>
      <c r="C5" s="1762"/>
      <c r="D5" s="1762"/>
      <c r="E5" s="1762"/>
      <c r="F5" s="1762"/>
      <c r="G5" s="1762"/>
      <c r="H5" s="1762"/>
      <c r="I5" s="1762"/>
      <c r="J5" s="1762"/>
      <c r="K5" s="1762"/>
      <c r="L5" s="1762"/>
      <c r="M5" s="1762"/>
      <c r="N5" s="1762"/>
      <c r="O5" s="1762"/>
      <c r="P5" s="1762"/>
      <c r="Q5" s="1762"/>
      <c r="R5" s="1762"/>
      <c r="S5" s="1762"/>
      <c r="T5" s="1762"/>
      <c r="U5" s="1762"/>
      <c r="V5" s="1762"/>
      <c r="W5" s="1762"/>
      <c r="X5" s="1762"/>
      <c r="Y5" s="1762"/>
      <c r="Z5" s="1762"/>
      <c r="AA5" s="1762"/>
      <c r="AB5" s="1762"/>
      <c r="AC5" s="1762"/>
      <c r="AD5" s="1762"/>
      <c r="AE5" s="1762"/>
      <c r="AF5" s="1762"/>
      <c r="AG5" s="1762"/>
      <c r="AH5" s="1762"/>
      <c r="AI5" s="1762"/>
      <c r="AJ5" s="1762"/>
      <c r="AK5" s="1762"/>
      <c r="AL5" s="1762"/>
      <c r="AM5" s="1762"/>
      <c r="AN5" s="1762"/>
      <c r="AO5" s="1762"/>
      <c r="AP5" s="1762"/>
      <c r="AQ5" s="1762"/>
      <c r="AR5" s="1762"/>
      <c r="AS5" s="1762"/>
      <c r="AT5" s="1762"/>
      <c r="AU5" s="1762"/>
      <c r="AV5" s="1762"/>
      <c r="AW5" s="1763"/>
      <c r="AX5" s="336"/>
    </row>
    <row r="6" spans="1:50" ht="13.5">
      <c r="A6" s="1764"/>
      <c r="B6" s="1765"/>
      <c r="C6" s="1765"/>
      <c r="D6" s="1765"/>
      <c r="E6" s="1765"/>
      <c r="F6" s="1765"/>
      <c r="G6" s="1765"/>
      <c r="H6" s="1765"/>
      <c r="I6" s="1765"/>
      <c r="J6" s="1765"/>
      <c r="K6" s="1765"/>
      <c r="L6" s="1765"/>
      <c r="M6" s="1765"/>
      <c r="N6" s="1765"/>
      <c r="O6" s="1765"/>
      <c r="P6" s="1765"/>
      <c r="Q6" s="1765"/>
      <c r="R6" s="1765"/>
      <c r="S6" s="1765"/>
      <c r="T6" s="1765"/>
      <c r="U6" s="1765"/>
      <c r="V6" s="1765"/>
      <c r="W6" s="1765"/>
      <c r="X6" s="1765"/>
      <c r="Y6" s="1765"/>
      <c r="Z6" s="1765"/>
      <c r="AA6" s="1765"/>
      <c r="AB6" s="1765"/>
      <c r="AC6" s="1765"/>
      <c r="AD6" s="1765"/>
      <c r="AE6" s="1765"/>
      <c r="AF6" s="1765"/>
      <c r="AG6" s="1765"/>
      <c r="AH6" s="1765"/>
      <c r="AI6" s="1765"/>
      <c r="AJ6" s="1765"/>
      <c r="AK6" s="1765"/>
      <c r="AL6" s="1765"/>
      <c r="AM6" s="1765"/>
      <c r="AN6" s="1765"/>
      <c r="AO6" s="1765"/>
      <c r="AP6" s="1765"/>
      <c r="AQ6" s="1765"/>
      <c r="AR6" s="1765"/>
      <c r="AS6" s="1765"/>
      <c r="AT6" s="1765"/>
      <c r="AU6" s="1765"/>
      <c r="AV6" s="1765"/>
      <c r="AW6" s="1766"/>
      <c r="AX6" s="336"/>
    </row>
    <row r="7" spans="1:50" ht="13.5">
      <c r="A7" s="1764"/>
      <c r="B7" s="1765"/>
      <c r="C7" s="1765"/>
      <c r="D7" s="1765"/>
      <c r="E7" s="1765"/>
      <c r="F7" s="1765"/>
      <c r="G7" s="1765"/>
      <c r="H7" s="1765"/>
      <c r="I7" s="1765"/>
      <c r="J7" s="1765"/>
      <c r="K7" s="1765"/>
      <c r="L7" s="1765"/>
      <c r="M7" s="1765"/>
      <c r="N7" s="1765"/>
      <c r="O7" s="1765"/>
      <c r="P7" s="1765"/>
      <c r="Q7" s="1765"/>
      <c r="R7" s="1765"/>
      <c r="S7" s="1765"/>
      <c r="T7" s="1765"/>
      <c r="U7" s="1765"/>
      <c r="V7" s="1765"/>
      <c r="W7" s="1765"/>
      <c r="X7" s="1765"/>
      <c r="Y7" s="1765"/>
      <c r="Z7" s="1765"/>
      <c r="AA7" s="1765"/>
      <c r="AB7" s="1765"/>
      <c r="AC7" s="1765"/>
      <c r="AD7" s="1765"/>
      <c r="AE7" s="1765"/>
      <c r="AF7" s="1765"/>
      <c r="AG7" s="1765"/>
      <c r="AH7" s="1765"/>
      <c r="AI7" s="1765"/>
      <c r="AJ7" s="1765"/>
      <c r="AK7" s="1765"/>
      <c r="AL7" s="1765"/>
      <c r="AM7" s="1765"/>
      <c r="AN7" s="1765"/>
      <c r="AO7" s="1765"/>
      <c r="AP7" s="1765"/>
      <c r="AQ7" s="1765"/>
      <c r="AR7" s="1765"/>
      <c r="AS7" s="1765"/>
      <c r="AT7" s="1765"/>
      <c r="AU7" s="1765"/>
      <c r="AV7" s="1765"/>
      <c r="AW7" s="1766"/>
      <c r="AX7" s="336"/>
    </row>
    <row r="8" spans="1:50" ht="13.5">
      <c r="A8" s="1764"/>
      <c r="B8" s="1765"/>
      <c r="C8" s="1765"/>
      <c r="D8" s="1765"/>
      <c r="E8" s="1765"/>
      <c r="F8" s="1765"/>
      <c r="G8" s="1765"/>
      <c r="H8" s="1765"/>
      <c r="I8" s="1765"/>
      <c r="J8" s="1765"/>
      <c r="K8" s="1765"/>
      <c r="L8" s="1765"/>
      <c r="M8" s="1765"/>
      <c r="N8" s="1765"/>
      <c r="O8" s="1765"/>
      <c r="P8" s="1765"/>
      <c r="Q8" s="1765"/>
      <c r="R8" s="1765"/>
      <c r="S8" s="1765"/>
      <c r="T8" s="1765"/>
      <c r="U8" s="1765"/>
      <c r="V8" s="1765"/>
      <c r="W8" s="1765"/>
      <c r="X8" s="1765"/>
      <c r="Y8" s="1765"/>
      <c r="Z8" s="1765"/>
      <c r="AA8" s="1765"/>
      <c r="AB8" s="1765"/>
      <c r="AC8" s="1765"/>
      <c r="AD8" s="1765"/>
      <c r="AE8" s="1765"/>
      <c r="AF8" s="1765"/>
      <c r="AG8" s="1765"/>
      <c r="AH8" s="1765"/>
      <c r="AI8" s="1765"/>
      <c r="AJ8" s="1765"/>
      <c r="AK8" s="1765"/>
      <c r="AL8" s="1765"/>
      <c r="AM8" s="1765"/>
      <c r="AN8" s="1765"/>
      <c r="AO8" s="1765"/>
      <c r="AP8" s="1765"/>
      <c r="AQ8" s="1765"/>
      <c r="AR8" s="1765"/>
      <c r="AS8" s="1765"/>
      <c r="AT8" s="1765"/>
      <c r="AU8" s="1765"/>
      <c r="AV8" s="1765"/>
      <c r="AW8" s="1766"/>
      <c r="AX8" s="336"/>
    </row>
    <row r="9" spans="1:50" ht="13.5">
      <c r="A9" s="1764"/>
      <c r="B9" s="1765"/>
      <c r="C9" s="1765"/>
      <c r="D9" s="1765"/>
      <c r="E9" s="1765"/>
      <c r="F9" s="1765"/>
      <c r="G9" s="1765"/>
      <c r="H9" s="1765"/>
      <c r="I9" s="1765"/>
      <c r="J9" s="1765"/>
      <c r="K9" s="1765"/>
      <c r="L9" s="1765"/>
      <c r="M9" s="1765"/>
      <c r="N9" s="1765"/>
      <c r="O9" s="1765"/>
      <c r="P9" s="1765"/>
      <c r="Q9" s="1765"/>
      <c r="R9" s="1765"/>
      <c r="S9" s="1765"/>
      <c r="T9" s="1765"/>
      <c r="U9" s="1765"/>
      <c r="V9" s="1765"/>
      <c r="W9" s="1765"/>
      <c r="X9" s="1765"/>
      <c r="Y9" s="1765"/>
      <c r="Z9" s="1765"/>
      <c r="AA9" s="1765"/>
      <c r="AB9" s="1765"/>
      <c r="AC9" s="1765"/>
      <c r="AD9" s="1765"/>
      <c r="AE9" s="1765"/>
      <c r="AF9" s="1765"/>
      <c r="AG9" s="1765"/>
      <c r="AH9" s="1765"/>
      <c r="AI9" s="1765"/>
      <c r="AJ9" s="1765"/>
      <c r="AK9" s="1765"/>
      <c r="AL9" s="1765"/>
      <c r="AM9" s="1765"/>
      <c r="AN9" s="1765"/>
      <c r="AO9" s="1765"/>
      <c r="AP9" s="1765"/>
      <c r="AQ9" s="1765"/>
      <c r="AR9" s="1765"/>
      <c r="AS9" s="1765"/>
      <c r="AT9" s="1765"/>
      <c r="AU9" s="1765"/>
      <c r="AV9" s="1765"/>
      <c r="AW9" s="1766"/>
      <c r="AX9" s="336"/>
    </row>
    <row r="10" spans="1:50" ht="13.5">
      <c r="A10" s="1764"/>
      <c r="B10" s="1765"/>
      <c r="C10" s="1765"/>
      <c r="D10" s="1765"/>
      <c r="E10" s="1765"/>
      <c r="F10" s="1765"/>
      <c r="G10" s="1765"/>
      <c r="H10" s="1765"/>
      <c r="I10" s="1765"/>
      <c r="J10" s="1765"/>
      <c r="K10" s="1765"/>
      <c r="L10" s="1765"/>
      <c r="M10" s="1765"/>
      <c r="N10" s="1765"/>
      <c r="O10" s="1765"/>
      <c r="P10" s="1765"/>
      <c r="Q10" s="1765"/>
      <c r="R10" s="1765"/>
      <c r="S10" s="1765"/>
      <c r="T10" s="1765"/>
      <c r="U10" s="1765"/>
      <c r="V10" s="1765"/>
      <c r="W10" s="1765"/>
      <c r="X10" s="1765"/>
      <c r="Y10" s="1765"/>
      <c r="Z10" s="1765"/>
      <c r="AA10" s="1765"/>
      <c r="AB10" s="1765"/>
      <c r="AC10" s="1765"/>
      <c r="AD10" s="1765"/>
      <c r="AE10" s="1765"/>
      <c r="AF10" s="1765"/>
      <c r="AG10" s="1765"/>
      <c r="AH10" s="1765"/>
      <c r="AI10" s="1765"/>
      <c r="AJ10" s="1765"/>
      <c r="AK10" s="1765"/>
      <c r="AL10" s="1765"/>
      <c r="AM10" s="1765"/>
      <c r="AN10" s="1765"/>
      <c r="AO10" s="1765"/>
      <c r="AP10" s="1765"/>
      <c r="AQ10" s="1765"/>
      <c r="AR10" s="1765"/>
      <c r="AS10" s="1765"/>
      <c r="AT10" s="1765"/>
      <c r="AU10" s="1765"/>
      <c r="AV10" s="1765"/>
      <c r="AW10" s="1766"/>
      <c r="AX10" s="336"/>
    </row>
    <row r="11" spans="1:50" ht="13.5">
      <c r="A11" s="1764"/>
      <c r="B11" s="1765"/>
      <c r="C11" s="1765"/>
      <c r="D11" s="1765"/>
      <c r="E11" s="1765"/>
      <c r="F11" s="1765"/>
      <c r="G11" s="1765"/>
      <c r="H11" s="1765"/>
      <c r="I11" s="1765"/>
      <c r="J11" s="1765"/>
      <c r="K11" s="1765"/>
      <c r="L11" s="1765"/>
      <c r="M11" s="1765"/>
      <c r="N11" s="1765"/>
      <c r="O11" s="1765"/>
      <c r="P11" s="1765"/>
      <c r="Q11" s="1765"/>
      <c r="R11" s="1765"/>
      <c r="S11" s="1765"/>
      <c r="T11" s="1765"/>
      <c r="U11" s="1765"/>
      <c r="V11" s="1765"/>
      <c r="W11" s="1765"/>
      <c r="X11" s="1765"/>
      <c r="Y11" s="1765"/>
      <c r="Z11" s="1765"/>
      <c r="AA11" s="1765"/>
      <c r="AB11" s="1765"/>
      <c r="AC11" s="1765"/>
      <c r="AD11" s="1765"/>
      <c r="AE11" s="1765"/>
      <c r="AF11" s="1765"/>
      <c r="AG11" s="1765"/>
      <c r="AH11" s="1765"/>
      <c r="AI11" s="1765"/>
      <c r="AJ11" s="1765"/>
      <c r="AK11" s="1765"/>
      <c r="AL11" s="1765"/>
      <c r="AM11" s="1765"/>
      <c r="AN11" s="1765"/>
      <c r="AO11" s="1765"/>
      <c r="AP11" s="1765"/>
      <c r="AQ11" s="1765"/>
      <c r="AR11" s="1765"/>
      <c r="AS11" s="1765"/>
      <c r="AT11" s="1765"/>
      <c r="AU11" s="1765"/>
      <c r="AV11" s="1765"/>
      <c r="AW11" s="1766"/>
      <c r="AX11" s="336"/>
    </row>
    <row r="12" spans="1:50" ht="13.5">
      <c r="A12" s="1764"/>
      <c r="B12" s="1765"/>
      <c r="C12" s="1765"/>
      <c r="D12" s="1765"/>
      <c r="E12" s="1765"/>
      <c r="F12" s="1765"/>
      <c r="G12" s="1765"/>
      <c r="H12" s="1765"/>
      <c r="I12" s="1765"/>
      <c r="J12" s="1765"/>
      <c r="K12" s="1765"/>
      <c r="L12" s="1765"/>
      <c r="M12" s="1765"/>
      <c r="N12" s="1765"/>
      <c r="O12" s="1765"/>
      <c r="P12" s="1765"/>
      <c r="Q12" s="1765"/>
      <c r="R12" s="1765"/>
      <c r="S12" s="1765"/>
      <c r="T12" s="1765"/>
      <c r="U12" s="1765"/>
      <c r="V12" s="1765"/>
      <c r="W12" s="1765"/>
      <c r="X12" s="1765"/>
      <c r="Y12" s="1765"/>
      <c r="Z12" s="1765"/>
      <c r="AA12" s="1765"/>
      <c r="AB12" s="1765"/>
      <c r="AC12" s="1765"/>
      <c r="AD12" s="1765"/>
      <c r="AE12" s="1765"/>
      <c r="AF12" s="1765"/>
      <c r="AG12" s="1765"/>
      <c r="AH12" s="1765"/>
      <c r="AI12" s="1765"/>
      <c r="AJ12" s="1765"/>
      <c r="AK12" s="1765"/>
      <c r="AL12" s="1765"/>
      <c r="AM12" s="1765"/>
      <c r="AN12" s="1765"/>
      <c r="AO12" s="1765"/>
      <c r="AP12" s="1765"/>
      <c r="AQ12" s="1765"/>
      <c r="AR12" s="1765"/>
      <c r="AS12" s="1765"/>
      <c r="AT12" s="1765"/>
      <c r="AU12" s="1765"/>
      <c r="AV12" s="1765"/>
      <c r="AW12" s="1766"/>
      <c r="AX12" s="336"/>
    </row>
    <row r="13" spans="1:50" ht="13.5">
      <c r="A13" s="1764"/>
      <c r="B13" s="1765"/>
      <c r="C13" s="1765"/>
      <c r="D13" s="1765"/>
      <c r="E13" s="1765"/>
      <c r="F13" s="1765"/>
      <c r="G13" s="1765"/>
      <c r="H13" s="1765"/>
      <c r="I13" s="1765"/>
      <c r="J13" s="1765"/>
      <c r="K13" s="1765"/>
      <c r="L13" s="1765"/>
      <c r="M13" s="1765"/>
      <c r="N13" s="1765"/>
      <c r="O13" s="1765"/>
      <c r="P13" s="1765"/>
      <c r="Q13" s="1765"/>
      <c r="R13" s="1765"/>
      <c r="S13" s="1765"/>
      <c r="T13" s="1765"/>
      <c r="U13" s="1765"/>
      <c r="V13" s="1765"/>
      <c r="W13" s="1765"/>
      <c r="X13" s="1765"/>
      <c r="Y13" s="1765"/>
      <c r="Z13" s="1765"/>
      <c r="AA13" s="1765"/>
      <c r="AB13" s="1765"/>
      <c r="AC13" s="1765"/>
      <c r="AD13" s="1765"/>
      <c r="AE13" s="1765"/>
      <c r="AF13" s="1765"/>
      <c r="AG13" s="1765"/>
      <c r="AH13" s="1765"/>
      <c r="AI13" s="1765"/>
      <c r="AJ13" s="1765"/>
      <c r="AK13" s="1765"/>
      <c r="AL13" s="1765"/>
      <c r="AM13" s="1765"/>
      <c r="AN13" s="1765"/>
      <c r="AO13" s="1765"/>
      <c r="AP13" s="1765"/>
      <c r="AQ13" s="1765"/>
      <c r="AR13" s="1765"/>
      <c r="AS13" s="1765"/>
      <c r="AT13" s="1765"/>
      <c r="AU13" s="1765"/>
      <c r="AV13" s="1765"/>
      <c r="AW13" s="1766"/>
      <c r="AX13" s="336"/>
    </row>
    <row r="14" spans="1:50" ht="13.5">
      <c r="A14" s="1767"/>
      <c r="B14" s="1768"/>
      <c r="C14" s="1768"/>
      <c r="D14" s="1768"/>
      <c r="E14" s="1768"/>
      <c r="F14" s="1768"/>
      <c r="G14" s="1768"/>
      <c r="H14" s="1768"/>
      <c r="I14" s="1768"/>
      <c r="J14" s="1768"/>
      <c r="K14" s="1768"/>
      <c r="L14" s="1768"/>
      <c r="M14" s="1768"/>
      <c r="N14" s="1768"/>
      <c r="O14" s="1768"/>
      <c r="P14" s="1768"/>
      <c r="Q14" s="1768"/>
      <c r="R14" s="1768"/>
      <c r="S14" s="1768"/>
      <c r="T14" s="1768"/>
      <c r="U14" s="1768"/>
      <c r="V14" s="1768"/>
      <c r="W14" s="1768"/>
      <c r="X14" s="1768"/>
      <c r="Y14" s="1768"/>
      <c r="Z14" s="1768"/>
      <c r="AA14" s="1768"/>
      <c r="AB14" s="1768"/>
      <c r="AC14" s="1768"/>
      <c r="AD14" s="1768"/>
      <c r="AE14" s="1768"/>
      <c r="AF14" s="1768"/>
      <c r="AG14" s="1768"/>
      <c r="AH14" s="1768"/>
      <c r="AI14" s="1768"/>
      <c r="AJ14" s="1768"/>
      <c r="AK14" s="1768"/>
      <c r="AL14" s="1768"/>
      <c r="AM14" s="1768"/>
      <c r="AN14" s="1768"/>
      <c r="AO14" s="1768"/>
      <c r="AP14" s="1768"/>
      <c r="AQ14" s="1768"/>
      <c r="AR14" s="1768"/>
      <c r="AS14" s="1768"/>
      <c r="AT14" s="1768"/>
      <c r="AU14" s="1768"/>
      <c r="AV14" s="1768"/>
      <c r="AW14" s="1769"/>
      <c r="AX14" s="336"/>
    </row>
    <row r="15" spans="1:50" ht="13.5">
      <c r="A15" s="328" t="s">
        <v>3157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  <c r="AT15" s="289"/>
      <c r="AU15" s="289"/>
      <c r="AV15" s="289"/>
      <c r="AW15" s="289"/>
      <c r="AX15" s="289"/>
    </row>
    <row r="16" spans="1:50" ht="13.5">
      <c r="A16" s="1371" t="s">
        <v>469</v>
      </c>
      <c r="B16" s="1372"/>
      <c r="C16" s="1372"/>
      <c r="D16" s="1372"/>
      <c r="E16" s="1372"/>
      <c r="F16" s="1372"/>
      <c r="G16" s="1372"/>
      <c r="H16" s="1372"/>
      <c r="I16" s="1372"/>
      <c r="J16" s="1372"/>
      <c r="K16" s="1372"/>
      <c r="L16" s="1372"/>
      <c r="M16" s="1372"/>
      <c r="N16" s="1372"/>
      <c r="O16" s="1372"/>
      <c r="P16" s="1372"/>
      <c r="Q16" s="1372"/>
      <c r="R16" s="1372"/>
      <c r="S16" s="1372"/>
      <c r="T16" s="1373"/>
      <c r="U16" s="1371" t="s">
        <v>816</v>
      </c>
      <c r="V16" s="1372"/>
      <c r="W16" s="1372"/>
      <c r="X16" s="1372"/>
      <c r="Y16" s="1372"/>
      <c r="Z16" s="1372"/>
      <c r="AA16" s="1372"/>
      <c r="AB16" s="1372"/>
      <c r="AC16" s="1372"/>
      <c r="AD16" s="1372"/>
      <c r="AE16" s="1372"/>
      <c r="AF16" s="1372"/>
      <c r="AG16" s="1373"/>
      <c r="AH16" s="1377" t="s">
        <v>1621</v>
      </c>
      <c r="AI16" s="1378"/>
      <c r="AJ16" s="1378"/>
      <c r="AK16" s="1378"/>
      <c r="AL16" s="1378"/>
      <c r="AM16" s="1378"/>
      <c r="AN16" s="1378"/>
      <c r="AO16" s="1378"/>
      <c r="AP16" s="1378"/>
      <c r="AQ16" s="1378"/>
      <c r="AR16" s="1378"/>
      <c r="AS16" s="1378"/>
      <c r="AT16" s="1378"/>
      <c r="AU16" s="1378"/>
      <c r="AV16" s="1378"/>
      <c r="AW16" s="1379"/>
      <c r="AX16" s="315"/>
    </row>
    <row r="17" spans="1:50" ht="13.5">
      <c r="A17" s="1374"/>
      <c r="B17" s="1375"/>
      <c r="C17" s="1375"/>
      <c r="D17" s="1375"/>
      <c r="E17" s="1375"/>
      <c r="F17" s="1375"/>
      <c r="G17" s="1375"/>
      <c r="H17" s="1375"/>
      <c r="I17" s="1375"/>
      <c r="J17" s="1375"/>
      <c r="K17" s="1375"/>
      <c r="L17" s="1375"/>
      <c r="M17" s="1375"/>
      <c r="N17" s="1375"/>
      <c r="O17" s="1375"/>
      <c r="P17" s="1375"/>
      <c r="Q17" s="1375"/>
      <c r="R17" s="1375"/>
      <c r="S17" s="1375"/>
      <c r="T17" s="1376"/>
      <c r="U17" s="1374"/>
      <c r="V17" s="1375"/>
      <c r="W17" s="1375"/>
      <c r="X17" s="1375"/>
      <c r="Y17" s="1375"/>
      <c r="Z17" s="1375"/>
      <c r="AA17" s="1375"/>
      <c r="AB17" s="1375"/>
      <c r="AC17" s="1375"/>
      <c r="AD17" s="1375"/>
      <c r="AE17" s="1375"/>
      <c r="AF17" s="1375"/>
      <c r="AG17" s="1376"/>
      <c r="AH17" s="1380" t="s">
        <v>1620</v>
      </c>
      <c r="AI17" s="1381"/>
      <c r="AJ17" s="1381"/>
      <c r="AK17" s="1381"/>
      <c r="AL17" s="1381"/>
      <c r="AM17" s="1381"/>
      <c r="AN17" s="1381"/>
      <c r="AO17" s="1381"/>
      <c r="AP17" s="1381"/>
      <c r="AQ17" s="1381"/>
      <c r="AR17" s="1381"/>
      <c r="AS17" s="1381"/>
      <c r="AT17" s="1381"/>
      <c r="AU17" s="1381"/>
      <c r="AV17" s="1381"/>
      <c r="AW17" s="1382"/>
      <c r="AX17" s="315"/>
    </row>
    <row r="18" spans="1:50" ht="13.5">
      <c r="A18" s="326" t="s">
        <v>471</v>
      </c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5"/>
      <c r="U18" s="1539"/>
      <c r="V18" s="1771"/>
      <c r="W18" s="1771"/>
      <c r="X18" s="1771"/>
      <c r="Y18" s="1771"/>
      <c r="Z18" s="1771"/>
      <c r="AA18" s="1771"/>
      <c r="AB18" s="1771"/>
      <c r="AC18" s="1771"/>
      <c r="AD18" s="1771"/>
      <c r="AE18" s="1771"/>
      <c r="AF18" s="1771"/>
      <c r="AG18" s="1529"/>
      <c r="AH18" s="1539"/>
      <c r="AI18" s="1771"/>
      <c r="AJ18" s="1771"/>
      <c r="AK18" s="1771"/>
      <c r="AL18" s="1771"/>
      <c r="AM18" s="1771"/>
      <c r="AN18" s="1771"/>
      <c r="AO18" s="1771"/>
      <c r="AP18" s="1771"/>
      <c r="AQ18" s="1771"/>
      <c r="AR18" s="1771"/>
      <c r="AS18" s="1771"/>
      <c r="AT18" s="1771"/>
      <c r="AU18" s="1771"/>
      <c r="AV18" s="1771"/>
      <c r="AW18" s="1529"/>
      <c r="AX18" s="339"/>
    </row>
    <row r="19" spans="1:50" ht="13.5">
      <c r="A19" s="371" t="s">
        <v>1944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35"/>
      <c r="U19" s="1772"/>
      <c r="V19" s="1773"/>
      <c r="W19" s="1773"/>
      <c r="X19" s="1773"/>
      <c r="Y19" s="1773"/>
      <c r="Z19" s="1773"/>
      <c r="AA19" s="1773"/>
      <c r="AB19" s="1773"/>
      <c r="AC19" s="1773"/>
      <c r="AD19" s="1773"/>
      <c r="AE19" s="1773"/>
      <c r="AF19" s="1773"/>
      <c r="AG19" s="1534"/>
      <c r="AH19" s="1772"/>
      <c r="AI19" s="1773"/>
      <c r="AJ19" s="1773"/>
      <c r="AK19" s="1773"/>
      <c r="AL19" s="1773"/>
      <c r="AM19" s="1773"/>
      <c r="AN19" s="1773"/>
      <c r="AO19" s="1773"/>
      <c r="AP19" s="1773"/>
      <c r="AQ19" s="1773"/>
      <c r="AR19" s="1773"/>
      <c r="AS19" s="1773"/>
      <c r="AT19" s="1773"/>
      <c r="AU19" s="1773"/>
      <c r="AV19" s="1773"/>
      <c r="AW19" s="1534"/>
      <c r="AX19" s="339"/>
    </row>
    <row r="20" spans="1:50" ht="13.5">
      <c r="A20" s="370" t="s">
        <v>1943</v>
      </c>
      <c r="B20" s="319"/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72"/>
      <c r="U20" s="1774"/>
      <c r="V20" s="1775"/>
      <c r="W20" s="1775"/>
      <c r="X20" s="1775"/>
      <c r="Y20" s="1775"/>
      <c r="Z20" s="1775"/>
      <c r="AA20" s="1775"/>
      <c r="AB20" s="1775"/>
      <c r="AC20" s="1775"/>
      <c r="AD20" s="1775"/>
      <c r="AE20" s="1775"/>
      <c r="AF20" s="1775"/>
      <c r="AG20" s="1540"/>
      <c r="AH20" s="1774"/>
      <c r="AI20" s="1775"/>
      <c r="AJ20" s="1775"/>
      <c r="AK20" s="1775"/>
      <c r="AL20" s="1775"/>
      <c r="AM20" s="1775"/>
      <c r="AN20" s="1775"/>
      <c r="AO20" s="1775"/>
      <c r="AP20" s="1775"/>
      <c r="AQ20" s="1775"/>
      <c r="AR20" s="1775"/>
      <c r="AS20" s="1775"/>
      <c r="AT20" s="1775"/>
      <c r="AU20" s="1775"/>
      <c r="AV20" s="1775"/>
      <c r="AW20" s="1540"/>
      <c r="AX20" s="339"/>
    </row>
    <row r="21" spans="1:50" ht="13.5">
      <c r="A21" s="326" t="s">
        <v>472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5"/>
      <c r="U21" s="1539"/>
      <c r="V21" s="1771"/>
      <c r="W21" s="1771"/>
      <c r="X21" s="1771"/>
      <c r="Y21" s="1771"/>
      <c r="Z21" s="1771"/>
      <c r="AA21" s="1771"/>
      <c r="AB21" s="1771"/>
      <c r="AC21" s="1771"/>
      <c r="AD21" s="1771"/>
      <c r="AE21" s="1771"/>
      <c r="AF21" s="1771"/>
      <c r="AG21" s="1529"/>
      <c r="AH21" s="1539"/>
      <c r="AI21" s="1771"/>
      <c r="AJ21" s="1771"/>
      <c r="AK21" s="1771"/>
      <c r="AL21" s="1771"/>
      <c r="AM21" s="1771"/>
      <c r="AN21" s="1771"/>
      <c r="AO21" s="1771"/>
      <c r="AP21" s="1771"/>
      <c r="AQ21" s="1771"/>
      <c r="AR21" s="1771"/>
      <c r="AS21" s="1771"/>
      <c r="AT21" s="1771"/>
      <c r="AU21" s="1771"/>
      <c r="AV21" s="1771"/>
      <c r="AW21" s="1529"/>
      <c r="AX21" s="339"/>
    </row>
    <row r="22" spans="1:50" ht="13.5">
      <c r="A22" s="329" t="s">
        <v>2208</v>
      </c>
      <c r="B22" s="289"/>
      <c r="C22" s="289"/>
      <c r="D22" s="289"/>
      <c r="E22" s="1385"/>
      <c r="F22" s="1386"/>
      <c r="G22" s="1386"/>
      <c r="H22" s="1386"/>
      <c r="I22" s="1386"/>
      <c r="J22" s="1386"/>
      <c r="K22" s="1386"/>
      <c r="L22" s="1386"/>
      <c r="M22" s="1386"/>
      <c r="N22" s="1386"/>
      <c r="O22" s="1386"/>
      <c r="P22" s="1386"/>
      <c r="Q22" s="1386"/>
      <c r="R22" s="1386"/>
      <c r="S22" s="1386"/>
      <c r="T22" s="1386"/>
      <c r="U22" s="1386"/>
      <c r="V22" s="1386"/>
      <c r="W22" s="1386"/>
      <c r="X22" s="1386"/>
      <c r="Y22" s="1386"/>
      <c r="Z22" s="1386"/>
      <c r="AA22" s="1386"/>
      <c r="AB22" s="1386"/>
      <c r="AC22" s="1386"/>
      <c r="AD22" s="1386"/>
      <c r="AE22" s="1386"/>
      <c r="AF22" s="1386"/>
      <c r="AG22" s="1386"/>
      <c r="AH22" s="1386"/>
      <c r="AI22" s="1386"/>
      <c r="AJ22" s="1386"/>
      <c r="AK22" s="1386"/>
      <c r="AL22" s="1386"/>
      <c r="AM22" s="1386"/>
      <c r="AN22" s="1386"/>
      <c r="AO22" s="1386"/>
      <c r="AP22" s="1386"/>
      <c r="AQ22" s="1386"/>
      <c r="AR22" s="1386"/>
      <c r="AS22" s="1386"/>
      <c r="AT22" s="1386"/>
      <c r="AU22" s="1386"/>
      <c r="AV22" s="1386"/>
      <c r="AW22" s="1386"/>
      <c r="AX22" s="289"/>
    </row>
    <row r="23" spans="1:50" ht="13.5">
      <c r="A23" s="1761"/>
      <c r="B23" s="1762"/>
      <c r="C23" s="1762"/>
      <c r="D23" s="1762"/>
      <c r="E23" s="1762"/>
      <c r="F23" s="1762"/>
      <c r="G23" s="1762"/>
      <c r="H23" s="1762"/>
      <c r="I23" s="1762"/>
      <c r="J23" s="1762"/>
      <c r="K23" s="1762"/>
      <c r="L23" s="1762"/>
      <c r="M23" s="1762"/>
      <c r="N23" s="1762"/>
      <c r="O23" s="1762"/>
      <c r="P23" s="1762"/>
      <c r="Q23" s="1762"/>
      <c r="R23" s="1762"/>
      <c r="S23" s="1762"/>
      <c r="T23" s="1762"/>
      <c r="U23" s="1762"/>
      <c r="V23" s="1762"/>
      <c r="W23" s="1762"/>
      <c r="X23" s="1762"/>
      <c r="Y23" s="1762"/>
      <c r="Z23" s="1762"/>
      <c r="AA23" s="1762"/>
      <c r="AB23" s="1762"/>
      <c r="AC23" s="1762"/>
      <c r="AD23" s="1762"/>
      <c r="AE23" s="1762"/>
      <c r="AF23" s="1762"/>
      <c r="AG23" s="1762"/>
      <c r="AH23" s="1762"/>
      <c r="AI23" s="1762"/>
      <c r="AJ23" s="1762"/>
      <c r="AK23" s="1762"/>
      <c r="AL23" s="1762"/>
      <c r="AM23" s="1762"/>
      <c r="AN23" s="1762"/>
      <c r="AO23" s="1762"/>
      <c r="AP23" s="1762"/>
      <c r="AQ23" s="1762"/>
      <c r="AR23" s="1762"/>
      <c r="AS23" s="1762"/>
      <c r="AT23" s="1762"/>
      <c r="AU23" s="1762"/>
      <c r="AV23" s="1762"/>
      <c r="AW23" s="1763"/>
      <c r="AX23" s="289"/>
    </row>
    <row r="24" spans="1:50" ht="13.5">
      <c r="A24" s="1764"/>
      <c r="B24" s="1765"/>
      <c r="C24" s="1765"/>
      <c r="D24" s="1765"/>
      <c r="E24" s="1765"/>
      <c r="F24" s="1765"/>
      <c r="G24" s="1765"/>
      <c r="H24" s="1765"/>
      <c r="I24" s="1765"/>
      <c r="J24" s="1765"/>
      <c r="K24" s="1765"/>
      <c r="L24" s="1765"/>
      <c r="M24" s="1765"/>
      <c r="N24" s="1765"/>
      <c r="O24" s="1765"/>
      <c r="P24" s="1765"/>
      <c r="Q24" s="1765"/>
      <c r="R24" s="1765"/>
      <c r="S24" s="1765"/>
      <c r="T24" s="1765"/>
      <c r="U24" s="1765"/>
      <c r="V24" s="1765"/>
      <c r="W24" s="1765"/>
      <c r="X24" s="1765"/>
      <c r="Y24" s="1765"/>
      <c r="Z24" s="1765"/>
      <c r="AA24" s="1765"/>
      <c r="AB24" s="1765"/>
      <c r="AC24" s="1765"/>
      <c r="AD24" s="1765"/>
      <c r="AE24" s="1765"/>
      <c r="AF24" s="1765"/>
      <c r="AG24" s="1765"/>
      <c r="AH24" s="1765"/>
      <c r="AI24" s="1765"/>
      <c r="AJ24" s="1765"/>
      <c r="AK24" s="1765"/>
      <c r="AL24" s="1765"/>
      <c r="AM24" s="1765"/>
      <c r="AN24" s="1765"/>
      <c r="AO24" s="1765"/>
      <c r="AP24" s="1765"/>
      <c r="AQ24" s="1765"/>
      <c r="AR24" s="1765"/>
      <c r="AS24" s="1765"/>
      <c r="AT24" s="1765"/>
      <c r="AU24" s="1765"/>
      <c r="AV24" s="1765"/>
      <c r="AW24" s="1766"/>
      <c r="AX24" s="289"/>
    </row>
    <row r="25" spans="1:50" ht="13.5">
      <c r="A25" s="1764"/>
      <c r="B25" s="1765"/>
      <c r="C25" s="1765"/>
      <c r="D25" s="1765"/>
      <c r="E25" s="1765"/>
      <c r="F25" s="1765"/>
      <c r="G25" s="1765"/>
      <c r="H25" s="1765"/>
      <c r="I25" s="1765"/>
      <c r="J25" s="1765"/>
      <c r="K25" s="1765"/>
      <c r="L25" s="1765"/>
      <c r="M25" s="1765"/>
      <c r="N25" s="1765"/>
      <c r="O25" s="1765"/>
      <c r="P25" s="1765"/>
      <c r="Q25" s="1765"/>
      <c r="R25" s="1765"/>
      <c r="S25" s="1765"/>
      <c r="T25" s="1765"/>
      <c r="U25" s="1765"/>
      <c r="V25" s="1765"/>
      <c r="W25" s="1765"/>
      <c r="X25" s="1765"/>
      <c r="Y25" s="1765"/>
      <c r="Z25" s="1765"/>
      <c r="AA25" s="1765"/>
      <c r="AB25" s="1765"/>
      <c r="AC25" s="1765"/>
      <c r="AD25" s="1765"/>
      <c r="AE25" s="1765"/>
      <c r="AF25" s="1765"/>
      <c r="AG25" s="1765"/>
      <c r="AH25" s="1765"/>
      <c r="AI25" s="1765"/>
      <c r="AJ25" s="1765"/>
      <c r="AK25" s="1765"/>
      <c r="AL25" s="1765"/>
      <c r="AM25" s="1765"/>
      <c r="AN25" s="1765"/>
      <c r="AO25" s="1765"/>
      <c r="AP25" s="1765"/>
      <c r="AQ25" s="1765"/>
      <c r="AR25" s="1765"/>
      <c r="AS25" s="1765"/>
      <c r="AT25" s="1765"/>
      <c r="AU25" s="1765"/>
      <c r="AV25" s="1765"/>
      <c r="AW25" s="1766"/>
      <c r="AX25" s="289"/>
    </row>
    <row r="26" spans="1:50" ht="13.5">
      <c r="A26" s="1767"/>
      <c r="B26" s="1768"/>
      <c r="C26" s="1768"/>
      <c r="D26" s="1768"/>
      <c r="E26" s="1768"/>
      <c r="F26" s="1768"/>
      <c r="G26" s="1768"/>
      <c r="H26" s="1768"/>
      <c r="I26" s="1768"/>
      <c r="J26" s="1768"/>
      <c r="K26" s="1768"/>
      <c r="L26" s="1768"/>
      <c r="M26" s="1768"/>
      <c r="N26" s="1768"/>
      <c r="O26" s="1768"/>
      <c r="P26" s="1768"/>
      <c r="Q26" s="1768"/>
      <c r="R26" s="1768"/>
      <c r="S26" s="1768"/>
      <c r="T26" s="1768"/>
      <c r="U26" s="1768"/>
      <c r="V26" s="1768"/>
      <c r="W26" s="1768"/>
      <c r="X26" s="1768"/>
      <c r="Y26" s="1768"/>
      <c r="Z26" s="1768"/>
      <c r="AA26" s="1768"/>
      <c r="AB26" s="1768"/>
      <c r="AC26" s="1768"/>
      <c r="AD26" s="1768"/>
      <c r="AE26" s="1768"/>
      <c r="AF26" s="1768"/>
      <c r="AG26" s="1768"/>
      <c r="AH26" s="1768"/>
      <c r="AI26" s="1768"/>
      <c r="AJ26" s="1768"/>
      <c r="AK26" s="1768"/>
      <c r="AL26" s="1768"/>
      <c r="AM26" s="1768"/>
      <c r="AN26" s="1768"/>
      <c r="AO26" s="1768"/>
      <c r="AP26" s="1768"/>
      <c r="AQ26" s="1768"/>
      <c r="AR26" s="1768"/>
      <c r="AS26" s="1768"/>
      <c r="AT26" s="1768"/>
      <c r="AU26" s="1768"/>
      <c r="AV26" s="1768"/>
      <c r="AW26" s="1769"/>
      <c r="AX26" s="289"/>
    </row>
    <row r="27" spans="1:50" ht="13.5">
      <c r="A27" s="1387" t="s">
        <v>3158</v>
      </c>
      <c r="B27" s="1779"/>
      <c r="C27" s="1779"/>
      <c r="D27" s="1779"/>
      <c r="E27" s="1779"/>
      <c r="F27" s="1779"/>
      <c r="G27" s="1779"/>
      <c r="H27" s="1779"/>
      <c r="I27" s="1779"/>
      <c r="J27" s="1779"/>
      <c r="K27" s="1779"/>
      <c r="L27" s="1779"/>
      <c r="M27" s="1779"/>
      <c r="N27" s="1779"/>
      <c r="O27" s="1779"/>
      <c r="P27" s="1779"/>
      <c r="Q27" s="1779"/>
      <c r="R27" s="1779"/>
      <c r="S27" s="1779"/>
      <c r="T27" s="1779"/>
      <c r="U27" s="1779"/>
      <c r="V27" s="1779"/>
      <c r="W27" s="1779"/>
      <c r="X27" s="1779"/>
      <c r="Y27" s="1779"/>
      <c r="Z27" s="1779"/>
      <c r="AA27" s="1779"/>
      <c r="AB27" s="1779"/>
      <c r="AC27" s="1779"/>
      <c r="AD27" s="1779"/>
      <c r="AE27" s="1779"/>
      <c r="AF27" s="1779"/>
      <c r="AG27" s="1779"/>
      <c r="AH27" s="1779"/>
      <c r="AI27" s="1779"/>
      <c r="AJ27" s="1779"/>
      <c r="AK27" s="1779"/>
      <c r="AL27" s="1779"/>
      <c r="AM27" s="1779"/>
      <c r="AN27" s="1779"/>
      <c r="AO27" s="1779"/>
      <c r="AP27" s="1779"/>
      <c r="AQ27" s="1779"/>
      <c r="AR27" s="1779"/>
      <c r="AS27" s="1779"/>
      <c r="AT27" s="1779"/>
      <c r="AU27" s="1779"/>
      <c r="AV27" s="1779"/>
      <c r="AW27" s="1779"/>
      <c r="AX27" s="336"/>
    </row>
    <row r="28" spans="1:50" ht="13.5">
      <c r="A28" s="615"/>
      <c r="B28" s="616"/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  <c r="AC28" s="616"/>
      <c r="AD28" s="616"/>
      <c r="AE28" s="616"/>
      <c r="AF28" s="616"/>
      <c r="AG28" s="616"/>
      <c r="AH28" s="616"/>
      <c r="AI28" s="616"/>
      <c r="AJ28" s="616"/>
      <c r="AK28" s="616"/>
      <c r="AL28" s="616"/>
      <c r="AM28" s="616"/>
      <c r="AN28" s="616"/>
      <c r="AO28" s="616"/>
      <c r="AP28" s="616"/>
      <c r="AQ28" s="616"/>
      <c r="AR28" s="616"/>
      <c r="AS28" s="616"/>
      <c r="AT28" s="616"/>
      <c r="AU28" s="616"/>
      <c r="AV28" s="616"/>
      <c r="AW28" s="616"/>
      <c r="AX28" s="336"/>
    </row>
    <row r="29" spans="1:50" ht="13.5">
      <c r="A29" s="1394" t="s">
        <v>3159</v>
      </c>
      <c r="B29" s="1394"/>
      <c r="C29" s="1394"/>
      <c r="D29" s="1394"/>
      <c r="E29" s="1394"/>
      <c r="F29" s="1394"/>
      <c r="G29" s="1394"/>
      <c r="H29" s="1394"/>
      <c r="I29" s="1394"/>
      <c r="J29" s="1394"/>
      <c r="K29" s="1394"/>
      <c r="L29" s="1394"/>
      <c r="M29" s="1394"/>
      <c r="N29" s="1394"/>
      <c r="O29" s="1394"/>
      <c r="P29" s="1394"/>
      <c r="Q29" s="1394"/>
      <c r="R29" s="1394"/>
      <c r="S29" s="1394"/>
      <c r="T29" s="1394"/>
      <c r="U29" s="1394"/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4"/>
      <c r="AH29" s="1394"/>
      <c r="AI29" s="1394"/>
      <c r="AJ29" s="1394"/>
      <c r="AK29" s="1394"/>
      <c r="AL29" s="1394"/>
      <c r="AM29" s="1394"/>
      <c r="AN29" s="1394"/>
      <c r="AO29" s="1394"/>
      <c r="AP29" s="1394"/>
      <c r="AQ29" s="1394"/>
      <c r="AR29" s="1394"/>
      <c r="AS29" s="1394"/>
      <c r="AT29" s="1394"/>
      <c r="AU29" s="1394"/>
      <c r="AV29" s="1394"/>
      <c r="AW29" s="1394"/>
      <c r="AX29" s="336"/>
    </row>
    <row r="30" spans="1:50" ht="13.5">
      <c r="A30" s="329" t="s">
        <v>2208</v>
      </c>
      <c r="B30" s="617"/>
      <c r="C30" s="617"/>
      <c r="D30" s="617"/>
      <c r="E30" s="617"/>
      <c r="F30" s="617"/>
      <c r="G30" s="617"/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  <c r="AB30" s="617"/>
      <c r="AC30" s="617"/>
      <c r="AD30" s="617"/>
      <c r="AE30" s="617"/>
      <c r="AF30" s="617"/>
      <c r="AG30" s="617"/>
      <c r="AH30" s="617"/>
      <c r="AI30" s="617"/>
      <c r="AJ30" s="617"/>
      <c r="AK30" s="617"/>
      <c r="AL30" s="617"/>
      <c r="AM30" s="617"/>
      <c r="AN30" s="617"/>
      <c r="AO30" s="617"/>
      <c r="AP30" s="617"/>
      <c r="AQ30" s="617"/>
      <c r="AR30" s="617"/>
      <c r="AS30" s="617"/>
      <c r="AT30" s="617"/>
      <c r="AU30" s="617"/>
      <c r="AV30" s="617"/>
      <c r="AW30" s="617"/>
      <c r="AX30" s="336"/>
    </row>
    <row r="31" spans="1:50" ht="60" customHeight="1">
      <c r="A31" s="1776"/>
      <c r="B31" s="1777"/>
      <c r="C31" s="1777"/>
      <c r="D31" s="1777"/>
      <c r="E31" s="1777"/>
      <c r="F31" s="1777"/>
      <c r="G31" s="1777"/>
      <c r="H31" s="1777"/>
      <c r="I31" s="1777"/>
      <c r="J31" s="1777"/>
      <c r="K31" s="1777"/>
      <c r="L31" s="1777"/>
      <c r="M31" s="1777"/>
      <c r="N31" s="1777"/>
      <c r="O31" s="1777"/>
      <c r="P31" s="1777"/>
      <c r="Q31" s="1777"/>
      <c r="R31" s="1777"/>
      <c r="S31" s="1777"/>
      <c r="T31" s="1777"/>
      <c r="U31" s="1777"/>
      <c r="V31" s="1777"/>
      <c r="W31" s="1777"/>
      <c r="X31" s="1777"/>
      <c r="Y31" s="1777"/>
      <c r="Z31" s="1777"/>
      <c r="AA31" s="1777"/>
      <c r="AB31" s="1777"/>
      <c r="AC31" s="1777"/>
      <c r="AD31" s="1777"/>
      <c r="AE31" s="1777"/>
      <c r="AF31" s="1777"/>
      <c r="AG31" s="1777"/>
      <c r="AH31" s="1777"/>
      <c r="AI31" s="1777"/>
      <c r="AJ31" s="1777"/>
      <c r="AK31" s="1777"/>
      <c r="AL31" s="1777"/>
      <c r="AM31" s="1777"/>
      <c r="AN31" s="1777"/>
      <c r="AO31" s="1777"/>
      <c r="AP31" s="1777"/>
      <c r="AQ31" s="1777"/>
      <c r="AR31" s="1777"/>
      <c r="AS31" s="1777"/>
      <c r="AT31" s="1777"/>
      <c r="AU31" s="1777"/>
      <c r="AV31" s="1777"/>
      <c r="AW31" s="1778"/>
      <c r="AX31" s="336"/>
    </row>
    <row r="32" spans="1:50" ht="13.5">
      <c r="A32" s="1394" t="s">
        <v>3160</v>
      </c>
      <c r="B32" s="1394"/>
      <c r="C32" s="1394"/>
      <c r="D32" s="1394"/>
      <c r="E32" s="1394"/>
      <c r="F32" s="1394"/>
      <c r="G32" s="1394"/>
      <c r="H32" s="1394"/>
      <c r="I32" s="1394"/>
      <c r="J32" s="1394"/>
      <c r="K32" s="1394"/>
      <c r="L32" s="1394"/>
      <c r="M32" s="1394"/>
      <c r="N32" s="1394"/>
      <c r="O32" s="1394"/>
      <c r="P32" s="1394"/>
      <c r="Q32" s="1394"/>
      <c r="R32" s="1394"/>
      <c r="S32" s="1394"/>
      <c r="T32" s="1394"/>
      <c r="U32" s="1394"/>
      <c r="V32" s="1394"/>
      <c r="W32" s="1394"/>
      <c r="X32" s="1394"/>
      <c r="Y32" s="1394"/>
      <c r="Z32" s="1394"/>
      <c r="AA32" s="1394"/>
      <c r="AB32" s="1394"/>
      <c r="AC32" s="1394"/>
      <c r="AD32" s="1394"/>
      <c r="AE32" s="1394"/>
      <c r="AF32" s="1394"/>
      <c r="AG32" s="1394"/>
      <c r="AH32" s="1394"/>
      <c r="AI32" s="1394"/>
      <c r="AJ32" s="1394"/>
      <c r="AK32" s="1394"/>
      <c r="AL32" s="1394"/>
      <c r="AM32" s="1394"/>
      <c r="AN32" s="1394"/>
      <c r="AO32" s="1394"/>
      <c r="AP32" s="1394"/>
      <c r="AQ32" s="1394"/>
      <c r="AR32" s="1394"/>
      <c r="AS32" s="1394"/>
      <c r="AT32" s="1394"/>
      <c r="AU32" s="1394"/>
      <c r="AV32" s="1394"/>
      <c r="AW32" s="1394"/>
      <c r="AX32" s="336"/>
    </row>
    <row r="33" spans="1:50" ht="13.5">
      <c r="A33" s="1393" t="s">
        <v>3161</v>
      </c>
      <c r="B33" s="1393"/>
      <c r="C33" s="1393"/>
      <c r="D33" s="1393"/>
      <c r="E33" s="1393"/>
      <c r="F33" s="1393"/>
      <c r="G33" s="1393"/>
      <c r="H33" s="1393"/>
      <c r="I33" s="1393"/>
      <c r="J33" s="1393"/>
      <c r="K33" s="1393"/>
      <c r="L33" s="1393"/>
      <c r="M33" s="1393"/>
      <c r="N33" s="1393"/>
      <c r="O33" s="1393"/>
      <c r="P33" s="1393"/>
      <c r="Q33" s="1393"/>
      <c r="R33" s="1393"/>
      <c r="S33" s="1393"/>
      <c r="T33" s="1393"/>
      <c r="U33" s="1393"/>
      <c r="V33" s="1393"/>
      <c r="W33" s="1393"/>
      <c r="X33" s="1393"/>
      <c r="Y33" s="1393"/>
      <c r="Z33" s="1393"/>
      <c r="AA33" s="1393"/>
      <c r="AB33" s="1393"/>
      <c r="AC33" s="1393"/>
      <c r="AD33" s="1393"/>
      <c r="AE33" s="1393"/>
      <c r="AF33" s="1393"/>
      <c r="AG33" s="1393"/>
      <c r="AH33" s="1393"/>
      <c r="AI33" s="1393"/>
      <c r="AJ33" s="1393"/>
      <c r="AK33" s="1393"/>
      <c r="AL33" s="1393"/>
      <c r="AM33" s="1393"/>
      <c r="AN33" s="1393"/>
      <c r="AO33" s="1393"/>
      <c r="AP33" s="1393"/>
      <c r="AQ33" s="1393"/>
      <c r="AR33" s="1393"/>
      <c r="AS33" s="1393"/>
      <c r="AT33" s="1393"/>
      <c r="AU33" s="1393"/>
      <c r="AV33" s="1393"/>
      <c r="AW33" s="1393"/>
      <c r="AX33" s="336"/>
    </row>
    <row r="34" spans="1:50" ht="13.5">
      <c r="A34" s="329" t="s">
        <v>2208</v>
      </c>
      <c r="B34" s="617"/>
      <c r="C34" s="617"/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336"/>
    </row>
    <row r="35" spans="1:50" ht="60" customHeight="1">
      <c r="A35" s="1776"/>
      <c r="B35" s="1777"/>
      <c r="C35" s="1777"/>
      <c r="D35" s="1777"/>
      <c r="E35" s="1777"/>
      <c r="F35" s="1777"/>
      <c r="G35" s="1777"/>
      <c r="H35" s="1777"/>
      <c r="I35" s="1777"/>
      <c r="J35" s="1777"/>
      <c r="K35" s="1777"/>
      <c r="L35" s="1777"/>
      <c r="M35" s="1777"/>
      <c r="N35" s="1777"/>
      <c r="O35" s="1777"/>
      <c r="P35" s="1777"/>
      <c r="Q35" s="1777"/>
      <c r="R35" s="1777"/>
      <c r="S35" s="1777"/>
      <c r="T35" s="1777"/>
      <c r="U35" s="1777"/>
      <c r="V35" s="1777"/>
      <c r="W35" s="1777"/>
      <c r="X35" s="1777"/>
      <c r="Y35" s="1777"/>
      <c r="Z35" s="1777"/>
      <c r="AA35" s="1777"/>
      <c r="AB35" s="1777"/>
      <c r="AC35" s="1777"/>
      <c r="AD35" s="1777"/>
      <c r="AE35" s="1777"/>
      <c r="AF35" s="1777"/>
      <c r="AG35" s="1777"/>
      <c r="AH35" s="1777"/>
      <c r="AI35" s="1777"/>
      <c r="AJ35" s="1777"/>
      <c r="AK35" s="1777"/>
      <c r="AL35" s="1777"/>
      <c r="AM35" s="1777"/>
      <c r="AN35" s="1777"/>
      <c r="AO35" s="1777"/>
      <c r="AP35" s="1777"/>
      <c r="AQ35" s="1777"/>
      <c r="AR35" s="1777"/>
      <c r="AS35" s="1777"/>
      <c r="AT35" s="1777"/>
      <c r="AU35" s="1777"/>
      <c r="AV35" s="1777"/>
      <c r="AW35" s="1778"/>
      <c r="AX35" s="336"/>
    </row>
    <row r="36" spans="1:50" ht="13.5">
      <c r="A36" s="1393" t="s">
        <v>3162</v>
      </c>
      <c r="B36" s="1393"/>
      <c r="C36" s="1393"/>
      <c r="D36" s="1393"/>
      <c r="E36" s="1393"/>
      <c r="F36" s="1393"/>
      <c r="G36" s="1393"/>
      <c r="H36" s="1393"/>
      <c r="I36" s="1393"/>
      <c r="J36" s="1393"/>
      <c r="K36" s="1393"/>
      <c r="L36" s="1393"/>
      <c r="M36" s="1393"/>
      <c r="N36" s="1393"/>
      <c r="O36" s="1393"/>
      <c r="P36" s="1393"/>
      <c r="Q36" s="1393"/>
      <c r="R36" s="1393"/>
      <c r="S36" s="1393"/>
      <c r="T36" s="1393"/>
      <c r="U36" s="1393"/>
      <c r="V36" s="1393"/>
      <c r="W36" s="1393"/>
      <c r="X36" s="1393"/>
      <c r="Y36" s="1393"/>
      <c r="Z36" s="1393"/>
      <c r="AA36" s="1393"/>
      <c r="AB36" s="1393"/>
      <c r="AC36" s="1393"/>
      <c r="AD36" s="1393"/>
      <c r="AE36" s="1393"/>
      <c r="AF36" s="1393"/>
      <c r="AG36" s="1393"/>
      <c r="AH36" s="1393"/>
      <c r="AI36" s="1393"/>
      <c r="AJ36" s="1393"/>
      <c r="AK36" s="1393"/>
      <c r="AL36" s="1393"/>
      <c r="AM36" s="1393"/>
      <c r="AN36" s="1393"/>
      <c r="AO36" s="1393"/>
      <c r="AP36" s="1393"/>
      <c r="AQ36" s="1393"/>
      <c r="AR36" s="1393"/>
      <c r="AS36" s="1393"/>
      <c r="AT36" s="1393"/>
      <c r="AU36" s="1393"/>
      <c r="AV36" s="1393"/>
      <c r="AW36" s="1393"/>
      <c r="AX36" s="336"/>
    </row>
    <row r="37" spans="1:50" ht="13.5">
      <c r="A37" s="329" t="s">
        <v>2208</v>
      </c>
      <c r="B37" s="617"/>
      <c r="C37" s="617"/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336"/>
    </row>
    <row r="38" spans="1:50" ht="60" customHeight="1">
      <c r="A38" s="1776"/>
      <c r="B38" s="1777"/>
      <c r="C38" s="1777"/>
      <c r="D38" s="1777"/>
      <c r="E38" s="1777"/>
      <c r="F38" s="1777"/>
      <c r="G38" s="1777"/>
      <c r="H38" s="1777"/>
      <c r="I38" s="1777"/>
      <c r="J38" s="1777"/>
      <c r="K38" s="1777"/>
      <c r="L38" s="1777"/>
      <c r="M38" s="1777"/>
      <c r="N38" s="1777"/>
      <c r="O38" s="1777"/>
      <c r="P38" s="1777"/>
      <c r="Q38" s="1777"/>
      <c r="R38" s="1777"/>
      <c r="S38" s="1777"/>
      <c r="T38" s="1777"/>
      <c r="U38" s="1777"/>
      <c r="V38" s="1777"/>
      <c r="W38" s="1777"/>
      <c r="X38" s="1777"/>
      <c r="Y38" s="1777"/>
      <c r="Z38" s="1777"/>
      <c r="AA38" s="1777"/>
      <c r="AB38" s="1777"/>
      <c r="AC38" s="1777"/>
      <c r="AD38" s="1777"/>
      <c r="AE38" s="1777"/>
      <c r="AF38" s="1777"/>
      <c r="AG38" s="1777"/>
      <c r="AH38" s="1777"/>
      <c r="AI38" s="1777"/>
      <c r="AJ38" s="1777"/>
      <c r="AK38" s="1777"/>
      <c r="AL38" s="1777"/>
      <c r="AM38" s="1777"/>
      <c r="AN38" s="1777"/>
      <c r="AO38" s="1777"/>
      <c r="AP38" s="1777"/>
      <c r="AQ38" s="1777"/>
      <c r="AR38" s="1777"/>
      <c r="AS38" s="1777"/>
      <c r="AT38" s="1777"/>
      <c r="AU38" s="1777"/>
      <c r="AV38" s="1777"/>
      <c r="AW38" s="1778"/>
      <c r="AX38" s="336"/>
    </row>
    <row r="39" spans="1:50" ht="13.5">
      <c r="A39" s="1393" t="s">
        <v>3163</v>
      </c>
      <c r="B39" s="1393"/>
      <c r="C39" s="1393"/>
      <c r="D39" s="1393"/>
      <c r="E39" s="1393"/>
      <c r="F39" s="1393"/>
      <c r="G39" s="1393"/>
      <c r="H39" s="1393"/>
      <c r="I39" s="1393"/>
      <c r="J39" s="1393"/>
      <c r="K39" s="1393"/>
      <c r="L39" s="1393"/>
      <c r="M39" s="1393"/>
      <c r="N39" s="1393"/>
      <c r="O39" s="1393"/>
      <c r="P39" s="1393"/>
      <c r="Q39" s="1393"/>
      <c r="R39" s="1393"/>
      <c r="S39" s="1393"/>
      <c r="T39" s="1393"/>
      <c r="U39" s="1393"/>
      <c r="V39" s="1393"/>
      <c r="W39" s="1393"/>
      <c r="X39" s="1393"/>
      <c r="Y39" s="1393"/>
      <c r="Z39" s="1393"/>
      <c r="AA39" s="1393"/>
      <c r="AB39" s="1393"/>
      <c r="AC39" s="1393"/>
      <c r="AD39" s="1393"/>
      <c r="AE39" s="1393"/>
      <c r="AF39" s="1393"/>
      <c r="AG39" s="1393"/>
      <c r="AH39" s="1393"/>
      <c r="AI39" s="1393"/>
      <c r="AJ39" s="1393"/>
      <c r="AK39" s="1393"/>
      <c r="AL39" s="1393"/>
      <c r="AM39" s="1393"/>
      <c r="AN39" s="1393"/>
      <c r="AO39" s="1393"/>
      <c r="AP39" s="1393"/>
      <c r="AQ39" s="1393"/>
      <c r="AR39" s="1393"/>
      <c r="AS39" s="1393"/>
      <c r="AT39" s="1393"/>
      <c r="AU39" s="1393"/>
      <c r="AV39" s="1393"/>
      <c r="AW39" s="1393"/>
      <c r="AX39" s="336"/>
    </row>
    <row r="40" spans="1:50" ht="13.5">
      <c r="A40" s="329" t="s">
        <v>2208</v>
      </c>
      <c r="B40" s="617"/>
      <c r="C40" s="617"/>
      <c r="D40" s="617"/>
      <c r="E40" s="617"/>
      <c r="F40" s="617"/>
      <c r="G40" s="617"/>
      <c r="H40" s="617"/>
      <c r="I40" s="6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7"/>
      <c r="AF40" s="617"/>
      <c r="AG40" s="617"/>
      <c r="AH40" s="617"/>
      <c r="AI40" s="617"/>
      <c r="AJ40" s="617"/>
      <c r="AK40" s="617"/>
      <c r="AL40" s="617"/>
      <c r="AM40" s="617"/>
      <c r="AN40" s="617"/>
      <c r="AO40" s="617"/>
      <c r="AP40" s="617"/>
      <c r="AQ40" s="617"/>
      <c r="AR40" s="617"/>
      <c r="AS40" s="617"/>
      <c r="AT40" s="617"/>
      <c r="AU40" s="617"/>
      <c r="AV40" s="617"/>
      <c r="AW40" s="617"/>
      <c r="AX40" s="336"/>
    </row>
    <row r="41" spans="1:50" ht="60" customHeight="1">
      <c r="A41" s="1776"/>
      <c r="B41" s="1777"/>
      <c r="C41" s="1777"/>
      <c r="D41" s="1777"/>
      <c r="E41" s="1777"/>
      <c r="F41" s="1777"/>
      <c r="G41" s="1777"/>
      <c r="H41" s="1777"/>
      <c r="I41" s="1777"/>
      <c r="J41" s="1777"/>
      <c r="K41" s="1777"/>
      <c r="L41" s="1777"/>
      <c r="M41" s="1777"/>
      <c r="N41" s="1777"/>
      <c r="O41" s="1777"/>
      <c r="P41" s="1777"/>
      <c r="Q41" s="1777"/>
      <c r="R41" s="1777"/>
      <c r="S41" s="1777"/>
      <c r="T41" s="1777"/>
      <c r="U41" s="1777"/>
      <c r="V41" s="1777"/>
      <c r="W41" s="1777"/>
      <c r="X41" s="1777"/>
      <c r="Y41" s="1777"/>
      <c r="Z41" s="1777"/>
      <c r="AA41" s="1777"/>
      <c r="AB41" s="1777"/>
      <c r="AC41" s="1777"/>
      <c r="AD41" s="1777"/>
      <c r="AE41" s="1777"/>
      <c r="AF41" s="1777"/>
      <c r="AG41" s="1777"/>
      <c r="AH41" s="1777"/>
      <c r="AI41" s="1777"/>
      <c r="AJ41" s="1777"/>
      <c r="AK41" s="1777"/>
      <c r="AL41" s="1777"/>
      <c r="AM41" s="1777"/>
      <c r="AN41" s="1777"/>
      <c r="AO41" s="1777"/>
      <c r="AP41" s="1777"/>
      <c r="AQ41" s="1777"/>
      <c r="AR41" s="1777"/>
      <c r="AS41" s="1777"/>
      <c r="AT41" s="1777"/>
      <c r="AU41" s="1777"/>
      <c r="AV41" s="1777"/>
      <c r="AW41" s="1778"/>
      <c r="AX41" s="336"/>
    </row>
  </sheetData>
  <mergeCells count="26">
    <mergeCell ref="A38:AW38"/>
    <mergeCell ref="A39:AW39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U18:AG18"/>
    <mergeCell ref="AH18:AW18"/>
    <mergeCell ref="U19:AG20"/>
    <mergeCell ref="AH19:AW20"/>
    <mergeCell ref="U21:AG21"/>
    <mergeCell ref="AH21:AW21"/>
    <mergeCell ref="C2:Z2"/>
    <mergeCell ref="AD2:AK2"/>
    <mergeCell ref="AN2:AW2"/>
    <mergeCell ref="A5:AW14"/>
    <mergeCell ref="A16:T17"/>
    <mergeCell ref="U16:AG17"/>
    <mergeCell ref="AH16:AW16"/>
    <mergeCell ref="AH17:AW17"/>
  </mergeCell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AX33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36"/>
    </row>
    <row r="2" spans="1:50" ht="13.5">
      <c r="A2" s="315" t="s">
        <v>2302</v>
      </c>
      <c r="B2" s="393"/>
      <c r="C2" s="1369"/>
      <c r="D2" s="1369"/>
      <c r="E2" s="1369"/>
      <c r="F2" s="1369"/>
      <c r="G2" s="1369"/>
      <c r="H2" s="1369"/>
      <c r="I2" s="1369"/>
      <c r="J2" s="1369"/>
      <c r="K2" s="1369"/>
      <c r="L2" s="1369"/>
      <c r="M2" s="1369"/>
      <c r="N2" s="1369"/>
      <c r="O2" s="1369"/>
      <c r="P2" s="1369"/>
      <c r="Q2" s="1369"/>
      <c r="R2" s="1369"/>
      <c r="S2" s="1369"/>
      <c r="T2" s="1369"/>
      <c r="U2" s="1369"/>
      <c r="V2" s="1369"/>
      <c r="W2" s="1369"/>
      <c r="X2" s="1369"/>
      <c r="Y2" s="1369"/>
      <c r="Z2" s="1370"/>
      <c r="AA2" s="289"/>
      <c r="AB2" s="289" t="s">
        <v>922</v>
      </c>
      <c r="AC2" s="289"/>
      <c r="AD2" s="1368"/>
      <c r="AE2" s="1369"/>
      <c r="AF2" s="1369"/>
      <c r="AG2" s="1369"/>
      <c r="AH2" s="1369"/>
      <c r="AI2" s="1369"/>
      <c r="AJ2" s="1369"/>
      <c r="AK2" s="1370"/>
      <c r="AL2" s="289" t="s">
        <v>844</v>
      </c>
      <c r="AM2" s="289"/>
      <c r="AN2" s="1752"/>
      <c r="AO2" s="1753"/>
      <c r="AP2" s="1753"/>
      <c r="AQ2" s="1753"/>
      <c r="AR2" s="1753"/>
      <c r="AS2" s="1753"/>
      <c r="AT2" s="1753"/>
      <c r="AU2" s="1753"/>
      <c r="AV2" s="1753"/>
      <c r="AW2" s="1754"/>
      <c r="AX2" s="336"/>
    </row>
    <row r="3" spans="1:50" ht="13.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36"/>
    </row>
    <row r="4" spans="1:50" ht="13.5">
      <c r="A4" s="1393" t="s">
        <v>3164</v>
      </c>
      <c r="B4" s="1393"/>
      <c r="C4" s="1393"/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  <c r="O4" s="1393"/>
      <c r="P4" s="1393"/>
      <c r="Q4" s="1393"/>
      <c r="R4" s="1393"/>
      <c r="S4" s="1393"/>
      <c r="T4" s="1393"/>
      <c r="U4" s="1393"/>
      <c r="V4" s="1393"/>
      <c r="W4" s="1393"/>
      <c r="X4" s="1393"/>
      <c r="Y4" s="1393"/>
      <c r="Z4" s="1393"/>
      <c r="AA4" s="1393"/>
      <c r="AB4" s="1393"/>
      <c r="AC4" s="1393"/>
      <c r="AD4" s="1393"/>
      <c r="AE4" s="1393"/>
      <c r="AF4" s="1393"/>
      <c r="AG4" s="1393"/>
      <c r="AH4" s="1393"/>
      <c r="AI4" s="1393"/>
      <c r="AJ4" s="1393"/>
      <c r="AK4" s="1393"/>
      <c r="AL4" s="1393"/>
      <c r="AM4" s="1393"/>
      <c r="AN4" s="1393"/>
      <c r="AO4" s="1393"/>
      <c r="AP4" s="1393"/>
      <c r="AQ4" s="1393"/>
      <c r="AR4" s="1393"/>
      <c r="AS4" s="1393"/>
      <c r="AT4" s="1393"/>
      <c r="AU4" s="1393"/>
      <c r="AV4" s="1393"/>
      <c r="AW4" s="1393"/>
      <c r="AX4" s="336"/>
    </row>
    <row r="5" spans="1:50" ht="13.5">
      <c r="A5" s="329" t="s">
        <v>2208</v>
      </c>
      <c r="B5" s="617"/>
      <c r="C5" s="617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617"/>
      <c r="AQ5" s="617"/>
      <c r="AR5" s="617"/>
      <c r="AS5" s="617"/>
      <c r="AT5" s="617"/>
      <c r="AU5" s="617"/>
      <c r="AV5" s="617"/>
      <c r="AW5" s="617"/>
      <c r="AX5" s="336"/>
    </row>
    <row r="6" spans="1:50" ht="13.5">
      <c r="A6" s="1776"/>
      <c r="B6" s="1777"/>
      <c r="C6" s="1777"/>
      <c r="D6" s="1777"/>
      <c r="E6" s="1777"/>
      <c r="F6" s="1777"/>
      <c r="G6" s="1777"/>
      <c r="H6" s="1777"/>
      <c r="I6" s="1777"/>
      <c r="J6" s="1777"/>
      <c r="K6" s="1777"/>
      <c r="L6" s="1777"/>
      <c r="M6" s="1777"/>
      <c r="N6" s="1777"/>
      <c r="O6" s="1777"/>
      <c r="P6" s="1777"/>
      <c r="Q6" s="1777"/>
      <c r="R6" s="1777"/>
      <c r="S6" s="1777"/>
      <c r="T6" s="1777"/>
      <c r="U6" s="1777"/>
      <c r="V6" s="1777"/>
      <c r="W6" s="1777"/>
      <c r="X6" s="1777"/>
      <c r="Y6" s="1777"/>
      <c r="Z6" s="1777"/>
      <c r="AA6" s="1777"/>
      <c r="AB6" s="1777"/>
      <c r="AC6" s="1777"/>
      <c r="AD6" s="1777"/>
      <c r="AE6" s="1777"/>
      <c r="AF6" s="1777"/>
      <c r="AG6" s="1777"/>
      <c r="AH6" s="1777"/>
      <c r="AI6" s="1777"/>
      <c r="AJ6" s="1777"/>
      <c r="AK6" s="1777"/>
      <c r="AL6" s="1777"/>
      <c r="AM6" s="1777"/>
      <c r="AN6" s="1777"/>
      <c r="AO6" s="1777"/>
      <c r="AP6" s="1777"/>
      <c r="AQ6" s="1777"/>
      <c r="AR6" s="1777"/>
      <c r="AS6" s="1777"/>
      <c r="AT6" s="1777"/>
      <c r="AU6" s="1777"/>
      <c r="AV6" s="1777"/>
      <c r="AW6" s="1778"/>
      <c r="AX6" s="336"/>
    </row>
    <row r="7" spans="1:50" ht="13.5">
      <c r="A7" s="1393" t="s">
        <v>3165</v>
      </c>
      <c r="B7" s="1393"/>
      <c r="C7" s="1393"/>
      <c r="D7" s="1393"/>
      <c r="E7" s="1393"/>
      <c r="F7" s="1393"/>
      <c r="G7" s="1393"/>
      <c r="H7" s="1393"/>
      <c r="I7" s="1393"/>
      <c r="J7" s="1393"/>
      <c r="K7" s="1393"/>
      <c r="L7" s="1393"/>
      <c r="M7" s="1393"/>
      <c r="N7" s="1393"/>
      <c r="O7" s="1393"/>
      <c r="P7" s="1393"/>
      <c r="Q7" s="1393"/>
      <c r="R7" s="1393"/>
      <c r="S7" s="1393"/>
      <c r="T7" s="1393"/>
      <c r="U7" s="1393"/>
      <c r="V7" s="1393"/>
      <c r="W7" s="1393"/>
      <c r="X7" s="1393"/>
      <c r="Y7" s="1393"/>
      <c r="Z7" s="1393"/>
      <c r="AA7" s="1393"/>
      <c r="AB7" s="1393"/>
      <c r="AC7" s="1393"/>
      <c r="AD7" s="1393"/>
      <c r="AE7" s="1393"/>
      <c r="AF7" s="1393"/>
      <c r="AG7" s="1393"/>
      <c r="AH7" s="1393"/>
      <c r="AI7" s="1393"/>
      <c r="AJ7" s="1393"/>
      <c r="AK7" s="1393"/>
      <c r="AL7" s="1393"/>
      <c r="AM7" s="1393"/>
      <c r="AN7" s="1393"/>
      <c r="AO7" s="1393"/>
      <c r="AP7" s="1393"/>
      <c r="AQ7" s="1393"/>
      <c r="AR7" s="1393"/>
      <c r="AS7" s="1393"/>
      <c r="AT7" s="1393"/>
      <c r="AU7" s="1393"/>
      <c r="AV7" s="1393"/>
      <c r="AW7" s="1393"/>
      <c r="AX7" s="336"/>
    </row>
    <row r="8" spans="1:50" ht="13.5">
      <c r="A8" s="329" t="s">
        <v>2208</v>
      </c>
      <c r="B8" s="617"/>
      <c r="C8" s="617"/>
      <c r="D8" s="617"/>
      <c r="E8" s="617"/>
      <c r="F8" s="617"/>
      <c r="G8" s="617"/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  <c r="AC8" s="617"/>
      <c r="AD8" s="617"/>
      <c r="AE8" s="617"/>
      <c r="AF8" s="617"/>
      <c r="AG8" s="617"/>
      <c r="AH8" s="617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336"/>
    </row>
    <row r="9" spans="1:50" ht="60" customHeight="1">
      <c r="A9" s="1776"/>
      <c r="B9" s="1777"/>
      <c r="C9" s="1777"/>
      <c r="D9" s="1777"/>
      <c r="E9" s="1777"/>
      <c r="F9" s="1777"/>
      <c r="G9" s="1777"/>
      <c r="H9" s="1777"/>
      <c r="I9" s="1777"/>
      <c r="J9" s="1777"/>
      <c r="K9" s="1777"/>
      <c r="L9" s="1777"/>
      <c r="M9" s="1777"/>
      <c r="N9" s="1777"/>
      <c r="O9" s="1777"/>
      <c r="P9" s="1777"/>
      <c r="Q9" s="1777"/>
      <c r="R9" s="1777"/>
      <c r="S9" s="1777"/>
      <c r="T9" s="1777"/>
      <c r="U9" s="1777"/>
      <c r="V9" s="1777"/>
      <c r="W9" s="1777"/>
      <c r="X9" s="1777"/>
      <c r="Y9" s="1777"/>
      <c r="Z9" s="1777"/>
      <c r="AA9" s="1777"/>
      <c r="AB9" s="1777"/>
      <c r="AC9" s="1777"/>
      <c r="AD9" s="1777"/>
      <c r="AE9" s="1777"/>
      <c r="AF9" s="1777"/>
      <c r="AG9" s="1777"/>
      <c r="AH9" s="1777"/>
      <c r="AI9" s="1777"/>
      <c r="AJ9" s="1777"/>
      <c r="AK9" s="1777"/>
      <c r="AL9" s="1777"/>
      <c r="AM9" s="1777"/>
      <c r="AN9" s="1777"/>
      <c r="AO9" s="1777"/>
      <c r="AP9" s="1777"/>
      <c r="AQ9" s="1777"/>
      <c r="AR9" s="1777"/>
      <c r="AS9" s="1777"/>
      <c r="AT9" s="1777"/>
      <c r="AU9" s="1777"/>
      <c r="AV9" s="1777"/>
      <c r="AW9" s="1778"/>
      <c r="AX9" s="336"/>
    </row>
    <row r="10" spans="1:50" ht="13.5">
      <c r="A10" s="1393" t="s">
        <v>3166</v>
      </c>
      <c r="B10" s="1393"/>
      <c r="C10" s="1393"/>
      <c r="D10" s="1393"/>
      <c r="E10" s="1393"/>
      <c r="F10" s="1393"/>
      <c r="G10" s="1393" t="s">
        <v>3166</v>
      </c>
      <c r="H10" s="1393"/>
      <c r="I10" s="1393"/>
      <c r="J10" s="1393"/>
      <c r="K10" s="1393"/>
      <c r="L10" s="1393"/>
      <c r="M10" s="1393"/>
      <c r="N10" s="1393"/>
      <c r="O10" s="1393"/>
      <c r="P10" s="1393"/>
      <c r="Q10" s="1393"/>
      <c r="R10" s="1393"/>
      <c r="S10" s="1393"/>
      <c r="T10" s="1393"/>
      <c r="U10" s="1393"/>
      <c r="V10" s="1393"/>
      <c r="W10" s="1393"/>
      <c r="X10" s="1393"/>
      <c r="Y10" s="1393"/>
      <c r="Z10" s="1393"/>
      <c r="AA10" s="1393"/>
      <c r="AB10" s="1393"/>
      <c r="AC10" s="1393"/>
      <c r="AD10" s="1393"/>
      <c r="AE10" s="1393"/>
      <c r="AF10" s="1393"/>
      <c r="AG10" s="1393"/>
      <c r="AH10" s="1393"/>
      <c r="AI10" s="1393"/>
      <c r="AJ10" s="1393"/>
      <c r="AK10" s="1393"/>
      <c r="AL10" s="1393"/>
      <c r="AM10" s="1393"/>
      <c r="AN10" s="1393"/>
      <c r="AO10" s="1393"/>
      <c r="AP10" s="1393"/>
      <c r="AQ10" s="1393"/>
      <c r="AR10" s="1393"/>
      <c r="AS10" s="1393"/>
      <c r="AT10" s="1393"/>
      <c r="AU10" s="1393"/>
      <c r="AV10" s="1393"/>
      <c r="AW10" s="1393"/>
      <c r="AX10" s="336"/>
    </row>
    <row r="11" spans="1:50" ht="13.5">
      <c r="A11" s="329" t="s">
        <v>2208</v>
      </c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7"/>
      <c r="AF11" s="617"/>
      <c r="AG11" s="617"/>
      <c r="AH11" s="617"/>
      <c r="AI11" s="617"/>
      <c r="AJ11" s="617"/>
      <c r="AK11" s="617"/>
      <c r="AL11" s="617"/>
      <c r="AM11" s="617"/>
      <c r="AN11" s="617"/>
      <c r="AO11" s="617"/>
      <c r="AP11" s="617"/>
      <c r="AQ11" s="617"/>
      <c r="AR11" s="617"/>
      <c r="AS11" s="617"/>
      <c r="AT11" s="617"/>
      <c r="AU11" s="617"/>
      <c r="AV11" s="617"/>
      <c r="AW11" s="617"/>
      <c r="AX11" s="336"/>
    </row>
    <row r="12" spans="1:50" ht="60" customHeight="1">
      <c r="A12" s="1776"/>
      <c r="B12" s="1777"/>
      <c r="C12" s="1777"/>
      <c r="D12" s="1777"/>
      <c r="E12" s="1777"/>
      <c r="F12" s="1777"/>
      <c r="G12" s="1777"/>
      <c r="H12" s="1777"/>
      <c r="I12" s="1777"/>
      <c r="J12" s="1777"/>
      <c r="K12" s="1777"/>
      <c r="L12" s="1777"/>
      <c r="M12" s="1777"/>
      <c r="N12" s="1777"/>
      <c r="O12" s="1777"/>
      <c r="P12" s="1777"/>
      <c r="Q12" s="1777"/>
      <c r="R12" s="1777"/>
      <c r="S12" s="1777"/>
      <c r="T12" s="1777"/>
      <c r="U12" s="1777"/>
      <c r="V12" s="1777"/>
      <c r="W12" s="1777"/>
      <c r="X12" s="1777"/>
      <c r="Y12" s="1777"/>
      <c r="Z12" s="1777"/>
      <c r="AA12" s="1777"/>
      <c r="AB12" s="1777"/>
      <c r="AC12" s="1777"/>
      <c r="AD12" s="1777"/>
      <c r="AE12" s="1777"/>
      <c r="AF12" s="1777"/>
      <c r="AG12" s="1777"/>
      <c r="AH12" s="1777"/>
      <c r="AI12" s="1777"/>
      <c r="AJ12" s="1777"/>
      <c r="AK12" s="1777"/>
      <c r="AL12" s="1777"/>
      <c r="AM12" s="1777"/>
      <c r="AN12" s="1777"/>
      <c r="AO12" s="1777"/>
      <c r="AP12" s="1777"/>
      <c r="AQ12" s="1777"/>
      <c r="AR12" s="1777"/>
      <c r="AS12" s="1777"/>
      <c r="AT12" s="1777"/>
      <c r="AU12" s="1777"/>
      <c r="AV12" s="1777"/>
      <c r="AW12" s="1778"/>
      <c r="AX12" s="336"/>
    </row>
    <row r="13" spans="1:50" ht="13.5">
      <c r="A13" s="1394" t="s">
        <v>3167</v>
      </c>
      <c r="B13" s="1394"/>
      <c r="C13" s="1394"/>
      <c r="D13" s="1394"/>
      <c r="E13" s="1394"/>
      <c r="F13" s="1394"/>
      <c r="G13" s="1394"/>
      <c r="H13" s="1394"/>
      <c r="I13" s="1394"/>
      <c r="J13" s="1394"/>
      <c r="K13" s="1394"/>
      <c r="L13" s="1394"/>
      <c r="M13" s="1394"/>
      <c r="N13" s="1394"/>
      <c r="O13" s="1394"/>
      <c r="P13" s="1394"/>
      <c r="Q13" s="1394"/>
      <c r="R13" s="1394"/>
      <c r="S13" s="1394"/>
      <c r="T13" s="1394"/>
      <c r="U13" s="1394"/>
      <c r="V13" s="1394"/>
      <c r="W13" s="1394"/>
      <c r="X13" s="1394"/>
      <c r="Y13" s="1394"/>
      <c r="Z13" s="1394"/>
      <c r="AA13" s="1394"/>
      <c r="AB13" s="1394"/>
      <c r="AC13" s="1394"/>
      <c r="AD13" s="1394"/>
      <c r="AE13" s="1394"/>
      <c r="AF13" s="1394"/>
      <c r="AG13" s="1394"/>
      <c r="AH13" s="1394"/>
      <c r="AI13" s="1394"/>
      <c r="AJ13" s="1394"/>
      <c r="AK13" s="1394"/>
      <c r="AL13" s="1394"/>
      <c r="AM13" s="1394"/>
      <c r="AN13" s="1394"/>
      <c r="AO13" s="1394"/>
      <c r="AP13" s="1394"/>
      <c r="AQ13" s="1394"/>
      <c r="AR13" s="1394"/>
      <c r="AS13" s="1394"/>
      <c r="AT13" s="1394"/>
      <c r="AU13" s="1394"/>
      <c r="AV13" s="1394"/>
      <c r="AW13" s="1394"/>
      <c r="AX13" s="336"/>
    </row>
    <row r="14" spans="1:50" ht="13.5">
      <c r="A14" s="1401" t="s">
        <v>3168</v>
      </c>
      <c r="B14" s="1391"/>
      <c r="C14" s="1391"/>
      <c r="D14" s="1391"/>
      <c r="E14" s="1391"/>
      <c r="F14" s="1391"/>
      <c r="G14" s="1391"/>
      <c r="H14" s="1391"/>
      <c r="I14" s="1391"/>
      <c r="J14" s="1391"/>
      <c r="K14" s="1391"/>
      <c r="L14" s="1391"/>
      <c r="M14" s="1391"/>
      <c r="N14" s="1391"/>
      <c r="O14" s="1391"/>
      <c r="P14" s="1391"/>
      <c r="Q14" s="1391"/>
      <c r="R14" s="1391"/>
      <c r="S14" s="1391"/>
      <c r="T14" s="1391"/>
      <c r="U14" s="1401" t="s">
        <v>3169</v>
      </c>
      <c r="V14" s="1391"/>
      <c r="W14" s="1391"/>
      <c r="X14" s="1391"/>
      <c r="Y14" s="1391"/>
      <c r="Z14" s="1391"/>
      <c r="AA14" s="1391"/>
      <c r="AB14" s="1391"/>
      <c r="AC14" s="1406"/>
      <c r="AD14" s="1401" t="s">
        <v>3170</v>
      </c>
      <c r="AE14" s="1391"/>
      <c r="AF14" s="1391"/>
      <c r="AG14" s="1391"/>
      <c r="AH14" s="1406"/>
      <c r="AI14" s="1407"/>
      <c r="AJ14" s="1408"/>
      <c r="AK14" s="1408"/>
      <c r="AL14" s="1408"/>
      <c r="AM14" s="1408"/>
      <c r="AN14" s="1408"/>
      <c r="AO14" s="1408"/>
      <c r="AP14" s="1408"/>
      <c r="AQ14" s="1408"/>
      <c r="AR14" s="1408"/>
      <c r="AS14" s="1408"/>
      <c r="AT14" s="1408"/>
      <c r="AU14" s="1409"/>
      <c r="AV14" s="617"/>
      <c r="AW14" s="617"/>
      <c r="AX14" s="336"/>
    </row>
    <row r="15" spans="1:50" ht="13.5">
      <c r="A15" s="1402"/>
      <c r="B15" s="1403"/>
      <c r="C15" s="1403"/>
      <c r="D15" s="1403"/>
      <c r="E15" s="1403"/>
      <c r="F15" s="1403"/>
      <c r="G15" s="1403"/>
      <c r="H15" s="1403"/>
      <c r="I15" s="1403"/>
      <c r="J15" s="1403"/>
      <c r="K15" s="1403"/>
      <c r="L15" s="1403"/>
      <c r="M15" s="1403"/>
      <c r="N15" s="1403"/>
      <c r="O15" s="1403"/>
      <c r="P15" s="1403"/>
      <c r="Q15" s="1403"/>
      <c r="R15" s="1403"/>
      <c r="S15" s="1403"/>
      <c r="T15" s="1403"/>
      <c r="U15" s="1402" t="s">
        <v>3171</v>
      </c>
      <c r="V15" s="1403"/>
      <c r="W15" s="1403"/>
      <c r="X15" s="1403"/>
      <c r="Y15" s="1403"/>
      <c r="Z15" s="1403"/>
      <c r="AA15" s="1403"/>
      <c r="AB15" s="1403"/>
      <c r="AC15" s="1410"/>
      <c r="AD15" s="1402" t="s">
        <v>3172</v>
      </c>
      <c r="AE15" s="1403"/>
      <c r="AF15" s="1403"/>
      <c r="AG15" s="1403"/>
      <c r="AH15" s="1410"/>
      <c r="AI15" s="1402" t="s">
        <v>3173</v>
      </c>
      <c r="AJ15" s="1403"/>
      <c r="AK15" s="1403"/>
      <c r="AL15" s="1403"/>
      <c r="AM15" s="1403"/>
      <c r="AN15" s="1403"/>
      <c r="AO15" s="1403"/>
      <c r="AP15" s="1403"/>
      <c r="AQ15" s="1403"/>
      <c r="AR15" s="1403"/>
      <c r="AS15" s="1403"/>
      <c r="AT15" s="1403"/>
      <c r="AU15" s="1410"/>
      <c r="AV15" s="617"/>
      <c r="AW15" s="617"/>
      <c r="AX15" s="336"/>
    </row>
    <row r="16" spans="1:50" ht="13.5">
      <c r="A16" s="1404"/>
      <c r="B16" s="1405"/>
      <c r="C16" s="1405"/>
      <c r="D16" s="1405"/>
      <c r="E16" s="1405"/>
      <c r="F16" s="1405"/>
      <c r="G16" s="1405"/>
      <c r="H16" s="1405"/>
      <c r="I16" s="1405"/>
      <c r="J16" s="1405"/>
      <c r="K16" s="1405"/>
      <c r="L16" s="1405"/>
      <c r="M16" s="1405"/>
      <c r="N16" s="1405"/>
      <c r="O16" s="1405"/>
      <c r="P16" s="1405"/>
      <c r="Q16" s="1405"/>
      <c r="R16" s="1405"/>
      <c r="S16" s="1405"/>
      <c r="T16" s="1405"/>
      <c r="U16" s="1404" t="s">
        <v>3174</v>
      </c>
      <c r="V16" s="1405"/>
      <c r="W16" s="1405"/>
      <c r="X16" s="1405"/>
      <c r="Y16" s="1405"/>
      <c r="Z16" s="1405"/>
      <c r="AA16" s="1405"/>
      <c r="AB16" s="1405"/>
      <c r="AC16" s="1411"/>
      <c r="AD16" s="1404" t="s">
        <v>3175</v>
      </c>
      <c r="AE16" s="1405"/>
      <c r="AF16" s="1405"/>
      <c r="AG16" s="1405"/>
      <c r="AH16" s="1411"/>
      <c r="AI16" s="1404" t="s">
        <v>3176</v>
      </c>
      <c r="AJ16" s="1405"/>
      <c r="AK16" s="1405"/>
      <c r="AL16" s="1405"/>
      <c r="AM16" s="1405"/>
      <c r="AN16" s="1405"/>
      <c r="AO16" s="1405"/>
      <c r="AP16" s="1405"/>
      <c r="AQ16" s="1405"/>
      <c r="AR16" s="1405"/>
      <c r="AS16" s="1405"/>
      <c r="AT16" s="1405"/>
      <c r="AU16" s="1411"/>
      <c r="AV16" s="617"/>
      <c r="AW16" s="617"/>
      <c r="AX16" s="336"/>
    </row>
    <row r="17" spans="1:50" ht="13.5">
      <c r="A17" s="1389" t="s">
        <v>956</v>
      </c>
      <c r="B17" s="1390"/>
      <c r="C17" s="1390"/>
      <c r="D17" s="1390"/>
      <c r="E17" s="1390"/>
      <c r="F17" s="1390"/>
      <c r="G17" s="1390"/>
      <c r="H17" s="1390"/>
      <c r="I17" s="1390"/>
      <c r="J17" s="1390"/>
      <c r="K17" s="1390"/>
      <c r="L17" s="1390"/>
      <c r="M17" s="1390"/>
      <c r="N17" s="1390"/>
      <c r="O17" s="1390"/>
      <c r="P17" s="1390"/>
      <c r="Q17" s="1390"/>
      <c r="R17" s="1390"/>
      <c r="S17" s="1390"/>
      <c r="T17" s="1390"/>
      <c r="U17" s="1780"/>
      <c r="V17" s="1780"/>
      <c r="W17" s="1780"/>
      <c r="X17" s="1780"/>
      <c r="Y17" s="1780"/>
      <c r="Z17" s="1780"/>
      <c r="AA17" s="1780"/>
      <c r="AB17" s="1780"/>
      <c r="AC17" s="1780"/>
      <c r="AD17" s="1781"/>
      <c r="AE17" s="1781"/>
      <c r="AF17" s="1781"/>
      <c r="AG17" s="1781"/>
      <c r="AH17" s="1781"/>
      <c r="AI17" s="1780"/>
      <c r="AJ17" s="1780"/>
      <c r="AK17" s="1780"/>
      <c r="AL17" s="1780"/>
      <c r="AM17" s="1780"/>
      <c r="AN17" s="1780"/>
      <c r="AO17" s="1780"/>
      <c r="AP17" s="1780"/>
      <c r="AQ17" s="1780"/>
      <c r="AR17" s="1780"/>
      <c r="AS17" s="1780"/>
      <c r="AT17" s="1780"/>
      <c r="AU17" s="1780"/>
      <c r="AV17" s="617"/>
      <c r="AW17" s="617"/>
      <c r="AX17" s="336"/>
    </row>
    <row r="18" spans="1:50" ht="13.5">
      <c r="A18" s="1782"/>
      <c r="B18" s="1782"/>
      <c r="C18" s="1782"/>
      <c r="D18" s="1782"/>
      <c r="E18" s="1782"/>
      <c r="F18" s="1782"/>
      <c r="G18" s="1782"/>
      <c r="H18" s="1782"/>
      <c r="I18" s="1782"/>
      <c r="J18" s="1782"/>
      <c r="K18" s="1782"/>
      <c r="L18" s="1782"/>
      <c r="M18" s="1782"/>
      <c r="N18" s="1782"/>
      <c r="O18" s="1782"/>
      <c r="P18" s="1782"/>
      <c r="Q18" s="1782"/>
      <c r="R18" s="1782"/>
      <c r="S18" s="1782"/>
      <c r="T18" s="1782"/>
      <c r="U18" s="1783"/>
      <c r="V18" s="1783"/>
      <c r="W18" s="1783"/>
      <c r="X18" s="1783"/>
      <c r="Y18" s="1783"/>
      <c r="Z18" s="1783"/>
      <c r="AA18" s="1783"/>
      <c r="AB18" s="1783"/>
      <c r="AC18" s="1783"/>
      <c r="AD18" s="1783"/>
      <c r="AE18" s="1783"/>
      <c r="AF18" s="1783"/>
      <c r="AG18" s="1783"/>
      <c r="AH18" s="1783"/>
      <c r="AI18" s="1783"/>
      <c r="AJ18" s="1783"/>
      <c r="AK18" s="1783"/>
      <c r="AL18" s="1783"/>
      <c r="AM18" s="1783"/>
      <c r="AN18" s="1783"/>
      <c r="AO18" s="1783"/>
      <c r="AP18" s="1783"/>
      <c r="AQ18" s="1783"/>
      <c r="AR18" s="1783"/>
      <c r="AS18" s="1783"/>
      <c r="AT18" s="1783"/>
      <c r="AU18" s="1783"/>
      <c r="AV18" s="617"/>
      <c r="AW18" s="617"/>
      <c r="AX18" s="336"/>
    </row>
    <row r="19" spans="1:50" ht="13.5">
      <c r="A19" s="1782"/>
      <c r="B19" s="1782"/>
      <c r="C19" s="1782"/>
      <c r="D19" s="1782"/>
      <c r="E19" s="1782"/>
      <c r="F19" s="1782"/>
      <c r="G19" s="1782"/>
      <c r="H19" s="1782"/>
      <c r="I19" s="1782"/>
      <c r="J19" s="1782"/>
      <c r="K19" s="1782"/>
      <c r="L19" s="1782"/>
      <c r="M19" s="1782"/>
      <c r="N19" s="1782"/>
      <c r="O19" s="1782"/>
      <c r="P19" s="1782"/>
      <c r="Q19" s="1782"/>
      <c r="R19" s="1782"/>
      <c r="S19" s="1782"/>
      <c r="T19" s="1782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83"/>
      <c r="AE19" s="1783"/>
      <c r="AF19" s="1783"/>
      <c r="AG19" s="1783"/>
      <c r="AH19" s="1783"/>
      <c r="AI19" s="1783"/>
      <c r="AJ19" s="1783"/>
      <c r="AK19" s="1783"/>
      <c r="AL19" s="1783"/>
      <c r="AM19" s="1783"/>
      <c r="AN19" s="1783"/>
      <c r="AO19" s="1783"/>
      <c r="AP19" s="1783"/>
      <c r="AQ19" s="1783"/>
      <c r="AR19" s="1783"/>
      <c r="AS19" s="1783"/>
      <c r="AT19" s="1783"/>
      <c r="AU19" s="1783"/>
      <c r="AV19" s="617"/>
      <c r="AW19" s="617"/>
      <c r="AX19" s="336"/>
    </row>
    <row r="20" spans="1:50" ht="13.5">
      <c r="A20" s="1389" t="s">
        <v>3177</v>
      </c>
      <c r="B20" s="1390"/>
      <c r="C20" s="1390"/>
      <c r="D20" s="1390"/>
      <c r="E20" s="1390"/>
      <c r="F20" s="1390"/>
      <c r="G20" s="1390"/>
      <c r="H20" s="1390"/>
      <c r="I20" s="1390"/>
      <c r="J20" s="1390"/>
      <c r="K20" s="1390"/>
      <c r="L20" s="1390"/>
      <c r="M20" s="1390"/>
      <c r="N20" s="1390"/>
      <c r="O20" s="1390"/>
      <c r="P20" s="1390"/>
      <c r="Q20" s="1390"/>
      <c r="R20" s="1390"/>
      <c r="S20" s="1390"/>
      <c r="T20" s="1390"/>
      <c r="U20" s="336"/>
      <c r="V20" s="336"/>
      <c r="W20" s="336"/>
      <c r="X20" s="336"/>
      <c r="Y20" s="336"/>
      <c r="Z20" s="617"/>
      <c r="AA20" s="617"/>
      <c r="AB20" s="617"/>
      <c r="AC20" s="617"/>
      <c r="AD20" s="617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617"/>
      <c r="AT20" s="617"/>
      <c r="AU20" s="617"/>
      <c r="AV20" s="617"/>
      <c r="AW20" s="617"/>
      <c r="AX20" s="336"/>
    </row>
    <row r="21" spans="1:50" ht="13.5">
      <c r="A21" s="1782"/>
      <c r="B21" s="1782"/>
      <c r="C21" s="1782"/>
      <c r="D21" s="1782"/>
      <c r="E21" s="1782"/>
      <c r="F21" s="1782"/>
      <c r="G21" s="1782"/>
      <c r="H21" s="1782"/>
      <c r="I21" s="1782"/>
      <c r="J21" s="1782"/>
      <c r="K21" s="1782"/>
      <c r="L21" s="1782"/>
      <c r="M21" s="1782"/>
      <c r="N21" s="1782"/>
      <c r="O21" s="1782"/>
      <c r="P21" s="1782"/>
      <c r="Q21" s="1782"/>
      <c r="R21" s="1782"/>
      <c r="S21" s="1782"/>
      <c r="T21" s="1782"/>
      <c r="U21" s="1783"/>
      <c r="V21" s="1783"/>
      <c r="W21" s="1783"/>
      <c r="X21" s="1783"/>
      <c r="Y21" s="1783"/>
      <c r="Z21" s="1783"/>
      <c r="AA21" s="1783"/>
      <c r="AB21" s="1783"/>
      <c r="AC21" s="1783"/>
      <c r="AD21" s="1783"/>
      <c r="AE21" s="1783"/>
      <c r="AF21" s="1783"/>
      <c r="AG21" s="1783"/>
      <c r="AH21" s="1783"/>
      <c r="AI21" s="1783"/>
      <c r="AJ21" s="1783"/>
      <c r="AK21" s="1783"/>
      <c r="AL21" s="1783"/>
      <c r="AM21" s="1783"/>
      <c r="AN21" s="1783"/>
      <c r="AO21" s="1783"/>
      <c r="AP21" s="1783"/>
      <c r="AQ21" s="1783"/>
      <c r="AR21" s="1783"/>
      <c r="AS21" s="1783"/>
      <c r="AT21" s="1783"/>
      <c r="AU21" s="1783"/>
      <c r="AV21" s="617"/>
      <c r="AW21" s="617"/>
      <c r="AX21" s="336"/>
    </row>
    <row r="22" spans="1:50" ht="13.5">
      <c r="A22" s="1782"/>
      <c r="B22" s="1782"/>
      <c r="C22" s="1782"/>
      <c r="D22" s="1782"/>
      <c r="E22" s="1782"/>
      <c r="F22" s="1782"/>
      <c r="G22" s="1782"/>
      <c r="H22" s="1782"/>
      <c r="I22" s="1782"/>
      <c r="J22" s="1782"/>
      <c r="K22" s="1782"/>
      <c r="L22" s="1782"/>
      <c r="M22" s="1782"/>
      <c r="N22" s="1782"/>
      <c r="O22" s="1782"/>
      <c r="P22" s="1782"/>
      <c r="Q22" s="1782"/>
      <c r="R22" s="1782"/>
      <c r="S22" s="1782"/>
      <c r="T22" s="1782"/>
      <c r="U22" s="1783"/>
      <c r="V22" s="1783"/>
      <c r="W22" s="1783"/>
      <c r="X22" s="1783"/>
      <c r="Y22" s="1783"/>
      <c r="Z22" s="1783"/>
      <c r="AA22" s="1783"/>
      <c r="AB22" s="1783"/>
      <c r="AC22" s="1783"/>
      <c r="AD22" s="1783"/>
      <c r="AE22" s="1783"/>
      <c r="AF22" s="1783"/>
      <c r="AG22" s="1783"/>
      <c r="AH22" s="1783"/>
      <c r="AI22" s="1783"/>
      <c r="AJ22" s="1783"/>
      <c r="AK22" s="1783"/>
      <c r="AL22" s="1783"/>
      <c r="AM22" s="1783"/>
      <c r="AN22" s="1783"/>
      <c r="AO22" s="1783"/>
      <c r="AP22" s="1783"/>
      <c r="AQ22" s="1783"/>
      <c r="AR22" s="1783"/>
      <c r="AS22" s="1783"/>
      <c r="AT22" s="1783"/>
      <c r="AU22" s="1783"/>
      <c r="AV22" s="617"/>
      <c r="AW22" s="617"/>
      <c r="AX22" s="336"/>
    </row>
    <row r="23" spans="1:50" ht="13.5">
      <c r="A23" s="1417"/>
      <c r="B23" s="1417"/>
      <c r="C23" s="617"/>
      <c r="D23" s="617"/>
      <c r="E23" s="617"/>
      <c r="F23" s="617"/>
      <c r="G23" s="617"/>
      <c r="H23" s="617"/>
      <c r="I23" s="617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7"/>
      <c r="AF23" s="617"/>
      <c r="AG23" s="336"/>
      <c r="AH23" s="336"/>
      <c r="AI23" s="336"/>
      <c r="AJ23" s="336"/>
      <c r="AK23" s="336"/>
      <c r="AL23" s="617"/>
      <c r="AM23" s="617"/>
      <c r="AN23" s="617"/>
      <c r="AO23" s="617"/>
      <c r="AP23" s="617"/>
      <c r="AQ23" s="617"/>
      <c r="AR23" s="617"/>
      <c r="AS23" s="617"/>
      <c r="AT23" s="617"/>
      <c r="AU23" s="617"/>
      <c r="AV23" s="617"/>
      <c r="AW23" s="617"/>
      <c r="AX23" s="336"/>
    </row>
    <row r="24" spans="1:50" ht="13.5">
      <c r="A24" s="1394" t="s">
        <v>3178</v>
      </c>
      <c r="B24" s="1394"/>
      <c r="C24" s="1394"/>
      <c r="D24" s="1394"/>
      <c r="E24" s="1394"/>
      <c r="F24" s="1394"/>
      <c r="G24" s="1394"/>
      <c r="H24" s="1394"/>
      <c r="I24" s="1394"/>
      <c r="J24" s="1394"/>
      <c r="K24" s="1394"/>
      <c r="L24" s="1394"/>
      <c r="M24" s="1394"/>
      <c r="N24" s="1394"/>
      <c r="O24" s="1394"/>
      <c r="P24" s="1394"/>
      <c r="Q24" s="1394"/>
      <c r="R24" s="1394"/>
      <c r="S24" s="1394"/>
      <c r="T24" s="1394"/>
      <c r="U24" s="1394"/>
      <c r="V24" s="1394"/>
      <c r="W24" s="1394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4"/>
      <c r="AW24" s="1394"/>
      <c r="AX24" s="336"/>
    </row>
    <row r="25" spans="1:50" ht="13.5">
      <c r="A25" s="329" t="s">
        <v>3179</v>
      </c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  <c r="AX25" s="336"/>
    </row>
    <row r="26" spans="1:50" ht="13.5">
      <c r="A26" s="329" t="s">
        <v>2208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29"/>
      <c r="AU26" s="329"/>
      <c r="AV26" s="329"/>
      <c r="AW26" s="329"/>
      <c r="AX26" s="336"/>
    </row>
    <row r="27" spans="1:50" ht="60" customHeight="1">
      <c r="A27" s="1776"/>
      <c r="B27" s="1777"/>
      <c r="C27" s="1777"/>
      <c r="D27" s="1777"/>
      <c r="E27" s="1777"/>
      <c r="F27" s="1777"/>
      <c r="G27" s="1777"/>
      <c r="H27" s="1777"/>
      <c r="I27" s="1777"/>
      <c r="J27" s="1777"/>
      <c r="K27" s="1777"/>
      <c r="L27" s="1777"/>
      <c r="M27" s="1777"/>
      <c r="N27" s="1777"/>
      <c r="O27" s="1777"/>
      <c r="P27" s="1777"/>
      <c r="Q27" s="1777"/>
      <c r="R27" s="1777"/>
      <c r="S27" s="1777"/>
      <c r="T27" s="1777"/>
      <c r="U27" s="1777"/>
      <c r="V27" s="1777"/>
      <c r="W27" s="1777"/>
      <c r="X27" s="1777"/>
      <c r="Y27" s="1777"/>
      <c r="Z27" s="1777"/>
      <c r="AA27" s="1777"/>
      <c r="AB27" s="1777"/>
      <c r="AC27" s="1777"/>
      <c r="AD27" s="1777"/>
      <c r="AE27" s="1777"/>
      <c r="AF27" s="1777"/>
      <c r="AG27" s="1777"/>
      <c r="AH27" s="1777"/>
      <c r="AI27" s="1777"/>
      <c r="AJ27" s="1777"/>
      <c r="AK27" s="1777"/>
      <c r="AL27" s="1777"/>
      <c r="AM27" s="1777"/>
      <c r="AN27" s="1777"/>
      <c r="AO27" s="1777"/>
      <c r="AP27" s="1777"/>
      <c r="AQ27" s="1777"/>
      <c r="AR27" s="1777"/>
      <c r="AS27" s="1777"/>
      <c r="AT27" s="1777"/>
      <c r="AU27" s="1777"/>
      <c r="AV27" s="1777"/>
      <c r="AW27" s="1778"/>
      <c r="AX27" s="336"/>
    </row>
    <row r="28" spans="1:50" ht="13.5">
      <c r="A28" s="329" t="s">
        <v>3180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X28" s="336"/>
    </row>
    <row r="29" spans="1:50" ht="13.5">
      <c r="A29" s="329" t="s">
        <v>2208</v>
      </c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X29" s="336"/>
    </row>
    <row r="30" spans="1:50" ht="60" customHeight="1">
      <c r="A30" s="1776"/>
      <c r="B30" s="1777"/>
      <c r="C30" s="1777"/>
      <c r="D30" s="1777"/>
      <c r="E30" s="1777"/>
      <c r="F30" s="1777"/>
      <c r="G30" s="1777"/>
      <c r="H30" s="1777"/>
      <c r="I30" s="1777"/>
      <c r="J30" s="1777"/>
      <c r="K30" s="1777"/>
      <c r="L30" s="1777"/>
      <c r="M30" s="1777"/>
      <c r="N30" s="1777"/>
      <c r="O30" s="1777"/>
      <c r="P30" s="1777"/>
      <c r="Q30" s="1777"/>
      <c r="R30" s="1777"/>
      <c r="S30" s="1777"/>
      <c r="T30" s="1777"/>
      <c r="U30" s="1777"/>
      <c r="V30" s="1777"/>
      <c r="W30" s="1777"/>
      <c r="X30" s="1777"/>
      <c r="Y30" s="1777"/>
      <c r="Z30" s="1777"/>
      <c r="AA30" s="1777"/>
      <c r="AB30" s="1777"/>
      <c r="AC30" s="1777"/>
      <c r="AD30" s="1777"/>
      <c r="AE30" s="1777"/>
      <c r="AF30" s="1777"/>
      <c r="AG30" s="1777"/>
      <c r="AH30" s="1777"/>
      <c r="AI30" s="1777"/>
      <c r="AJ30" s="1777"/>
      <c r="AK30" s="1777"/>
      <c r="AL30" s="1777"/>
      <c r="AM30" s="1777"/>
      <c r="AN30" s="1777"/>
      <c r="AO30" s="1777"/>
      <c r="AP30" s="1777"/>
      <c r="AQ30" s="1777"/>
      <c r="AR30" s="1777"/>
      <c r="AS30" s="1777"/>
      <c r="AT30" s="1777"/>
      <c r="AU30" s="1777"/>
      <c r="AV30" s="1777"/>
      <c r="AW30" s="1778"/>
      <c r="AX30" s="336"/>
    </row>
    <row r="31" spans="1:50" ht="13.5">
      <c r="A31" s="329" t="s">
        <v>3181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X31" s="336"/>
    </row>
    <row r="32" spans="1:50" ht="13.5">
      <c r="A32" s="329" t="s">
        <v>2208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X32" s="336"/>
    </row>
    <row r="33" spans="1:50" ht="60.75" customHeight="1">
      <c r="A33" s="1776"/>
      <c r="B33" s="1777"/>
      <c r="C33" s="1777"/>
      <c r="D33" s="1777"/>
      <c r="E33" s="1777"/>
      <c r="F33" s="1777"/>
      <c r="G33" s="1777"/>
      <c r="H33" s="1777"/>
      <c r="I33" s="1777"/>
      <c r="J33" s="1777"/>
      <c r="K33" s="1777"/>
      <c r="L33" s="1777"/>
      <c r="M33" s="1777"/>
      <c r="N33" s="1777"/>
      <c r="O33" s="1777"/>
      <c r="P33" s="1777"/>
      <c r="Q33" s="1777"/>
      <c r="R33" s="1777"/>
      <c r="S33" s="1777"/>
      <c r="T33" s="1777"/>
      <c r="U33" s="1777"/>
      <c r="V33" s="1777"/>
      <c r="W33" s="1777"/>
      <c r="X33" s="1777"/>
      <c r="Y33" s="1777"/>
      <c r="Z33" s="1777"/>
      <c r="AA33" s="1777"/>
      <c r="AB33" s="1777"/>
      <c r="AC33" s="1777"/>
      <c r="AD33" s="1777"/>
      <c r="AE33" s="1777"/>
      <c r="AF33" s="1777"/>
      <c r="AG33" s="1777"/>
      <c r="AH33" s="1777"/>
      <c r="AI33" s="1777"/>
      <c r="AJ33" s="1777"/>
      <c r="AK33" s="1777"/>
      <c r="AL33" s="1777"/>
      <c r="AM33" s="1777"/>
      <c r="AN33" s="1777"/>
      <c r="AO33" s="1777"/>
      <c r="AP33" s="1777"/>
      <c r="AQ33" s="1777"/>
      <c r="AR33" s="1777"/>
      <c r="AS33" s="1777"/>
      <c r="AT33" s="1777"/>
      <c r="AU33" s="1777"/>
      <c r="AV33" s="1777"/>
      <c r="AW33" s="1778"/>
      <c r="AX33" s="336"/>
    </row>
  </sheetData>
  <mergeCells count="46">
    <mergeCell ref="A23:B23"/>
    <mergeCell ref="A24:AW24"/>
    <mergeCell ref="A27:AW27"/>
    <mergeCell ref="A30:AW30"/>
    <mergeCell ref="A33:AW33"/>
    <mergeCell ref="A20:T20"/>
    <mergeCell ref="A21:T21"/>
    <mergeCell ref="U21:AC21"/>
    <mergeCell ref="AD21:AH21"/>
    <mergeCell ref="AI21:AU21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7:AW7"/>
    <mergeCell ref="C2:Z2"/>
    <mergeCell ref="AD2:AK2"/>
    <mergeCell ref="AN2:AW2"/>
    <mergeCell ref="A4:AW4"/>
    <mergeCell ref="A6:AW6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AX47"/>
  <sheetViews>
    <sheetView workbookViewId="0"/>
  </sheetViews>
  <sheetFormatPr defaultColWidth="1.7109375" defaultRowHeight="12.75"/>
  <cols>
    <col min="50" max="50" width="5" customWidth="1"/>
  </cols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36"/>
    </row>
    <row r="2" spans="1:50" ht="13.5">
      <c r="A2" s="315" t="s">
        <v>2302</v>
      </c>
      <c r="B2" s="393"/>
      <c r="C2" s="1369"/>
      <c r="D2" s="1369"/>
      <c r="E2" s="1369"/>
      <c r="F2" s="1369"/>
      <c r="G2" s="1369"/>
      <c r="H2" s="1369"/>
      <c r="I2" s="1369"/>
      <c r="J2" s="1369"/>
      <c r="K2" s="1369"/>
      <c r="L2" s="1369"/>
      <c r="M2" s="1369"/>
      <c r="N2" s="1369"/>
      <c r="O2" s="1369"/>
      <c r="P2" s="1369"/>
      <c r="Q2" s="1369"/>
      <c r="R2" s="1369"/>
      <c r="S2" s="1369"/>
      <c r="T2" s="1369"/>
      <c r="U2" s="1369"/>
      <c r="V2" s="1369"/>
      <c r="W2" s="1369"/>
      <c r="X2" s="1369"/>
      <c r="Y2" s="1369"/>
      <c r="Z2" s="1370"/>
      <c r="AA2" s="289"/>
      <c r="AB2" s="289" t="s">
        <v>922</v>
      </c>
      <c r="AC2" s="289"/>
      <c r="AD2" s="1368"/>
      <c r="AE2" s="1369"/>
      <c r="AF2" s="1369"/>
      <c r="AG2" s="1369"/>
      <c r="AH2" s="1369"/>
      <c r="AI2" s="1369"/>
      <c r="AJ2" s="1369"/>
      <c r="AK2" s="1370"/>
      <c r="AL2" s="289" t="s">
        <v>844</v>
      </c>
      <c r="AM2" s="289"/>
      <c r="AN2" s="1752"/>
      <c r="AO2" s="1753"/>
      <c r="AP2" s="1753"/>
      <c r="AQ2" s="1753"/>
      <c r="AR2" s="1753"/>
      <c r="AS2" s="1753"/>
      <c r="AT2" s="1753"/>
      <c r="AU2" s="1753"/>
      <c r="AV2" s="1753"/>
      <c r="AW2" s="1754"/>
      <c r="AX2" s="336"/>
    </row>
    <row r="3" spans="1:50" ht="13.5">
      <c r="A3" s="366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36"/>
    </row>
    <row r="4" spans="1:50" ht="13.5">
      <c r="A4" s="366" t="s">
        <v>3182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36"/>
    </row>
    <row r="5" spans="1:50" ht="13.5">
      <c r="A5" s="329" t="s">
        <v>2208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36"/>
    </row>
    <row r="6" spans="1:50" ht="45" customHeight="1">
      <c r="A6" s="1776"/>
      <c r="B6" s="1777"/>
      <c r="C6" s="1777"/>
      <c r="D6" s="1777"/>
      <c r="E6" s="1777"/>
      <c r="F6" s="1777"/>
      <c r="G6" s="1777"/>
      <c r="H6" s="1777"/>
      <c r="I6" s="1777"/>
      <c r="J6" s="1777"/>
      <c r="K6" s="1777"/>
      <c r="L6" s="1777"/>
      <c r="M6" s="1777"/>
      <c r="N6" s="1777"/>
      <c r="O6" s="1777"/>
      <c r="P6" s="1777"/>
      <c r="Q6" s="1777"/>
      <c r="R6" s="1777"/>
      <c r="S6" s="1777"/>
      <c r="T6" s="1777"/>
      <c r="U6" s="1777"/>
      <c r="V6" s="1777"/>
      <c r="W6" s="1777"/>
      <c r="X6" s="1777"/>
      <c r="Y6" s="1777"/>
      <c r="Z6" s="1777"/>
      <c r="AA6" s="1777"/>
      <c r="AB6" s="1777"/>
      <c r="AC6" s="1777"/>
      <c r="AD6" s="1777"/>
      <c r="AE6" s="1777"/>
      <c r="AF6" s="1777"/>
      <c r="AG6" s="1777"/>
      <c r="AH6" s="1777"/>
      <c r="AI6" s="1777"/>
      <c r="AJ6" s="1777"/>
      <c r="AK6" s="1777"/>
      <c r="AL6" s="1777"/>
      <c r="AM6" s="1777"/>
      <c r="AN6" s="1777"/>
      <c r="AO6" s="1777"/>
      <c r="AP6" s="1777"/>
      <c r="AQ6" s="1777"/>
      <c r="AR6" s="1777"/>
      <c r="AS6" s="1777"/>
      <c r="AT6" s="1777"/>
      <c r="AU6" s="1777"/>
      <c r="AV6" s="1777"/>
      <c r="AW6" s="1778"/>
      <c r="AX6" s="336"/>
    </row>
    <row r="7" spans="1:50" ht="13.5">
      <c r="A7" s="366" t="s">
        <v>3183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329"/>
      <c r="AV7" s="329"/>
      <c r="AW7" s="329"/>
      <c r="AX7" s="336"/>
    </row>
    <row r="8" spans="1:50" ht="13.5">
      <c r="A8" s="366" t="s">
        <v>3184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36"/>
    </row>
    <row r="9" spans="1:50" ht="13.5">
      <c r="A9" s="329" t="s">
        <v>2208</v>
      </c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  <c r="AO9" s="329"/>
      <c r="AP9" s="329"/>
      <c r="AQ9" s="329"/>
      <c r="AR9" s="329"/>
      <c r="AS9" s="329"/>
      <c r="AT9" s="329"/>
      <c r="AU9" s="329"/>
      <c r="AV9" s="329"/>
      <c r="AW9" s="329"/>
      <c r="AX9" s="336"/>
    </row>
    <row r="10" spans="1:50" ht="45" customHeight="1">
      <c r="A10" s="1776"/>
      <c r="B10" s="1777"/>
      <c r="C10" s="1777"/>
      <c r="D10" s="1777"/>
      <c r="E10" s="1777"/>
      <c r="F10" s="1777"/>
      <c r="G10" s="1777"/>
      <c r="H10" s="1777"/>
      <c r="I10" s="1777"/>
      <c r="J10" s="1777"/>
      <c r="K10" s="1777"/>
      <c r="L10" s="1777"/>
      <c r="M10" s="1777"/>
      <c r="N10" s="1777"/>
      <c r="O10" s="1777"/>
      <c r="P10" s="1777"/>
      <c r="Q10" s="1777"/>
      <c r="R10" s="1777"/>
      <c r="S10" s="1777"/>
      <c r="T10" s="1777"/>
      <c r="U10" s="1777"/>
      <c r="V10" s="1777"/>
      <c r="W10" s="1777"/>
      <c r="X10" s="1777"/>
      <c r="Y10" s="1777"/>
      <c r="Z10" s="1777"/>
      <c r="AA10" s="1777"/>
      <c r="AB10" s="1777"/>
      <c r="AC10" s="1777"/>
      <c r="AD10" s="1777"/>
      <c r="AE10" s="1777"/>
      <c r="AF10" s="1777"/>
      <c r="AG10" s="1777"/>
      <c r="AH10" s="1777"/>
      <c r="AI10" s="1777"/>
      <c r="AJ10" s="1777"/>
      <c r="AK10" s="1777"/>
      <c r="AL10" s="1777"/>
      <c r="AM10" s="1777"/>
      <c r="AN10" s="1777"/>
      <c r="AO10" s="1777"/>
      <c r="AP10" s="1777"/>
      <c r="AQ10" s="1777"/>
      <c r="AR10" s="1777"/>
      <c r="AS10" s="1777"/>
      <c r="AT10" s="1777"/>
      <c r="AU10" s="1777"/>
      <c r="AV10" s="1777"/>
      <c r="AW10" s="1778"/>
      <c r="AX10" s="336"/>
    </row>
    <row r="11" spans="1:50" ht="13.5">
      <c r="A11" s="1387" t="s">
        <v>3185</v>
      </c>
      <c r="B11" s="1779"/>
      <c r="C11" s="1779"/>
      <c r="D11" s="1779"/>
      <c r="E11" s="1779"/>
      <c r="F11" s="1779"/>
      <c r="G11" s="1779"/>
      <c r="H11" s="1779"/>
      <c r="I11" s="1779"/>
      <c r="J11" s="1779"/>
      <c r="K11" s="1779"/>
      <c r="L11" s="1779"/>
      <c r="M11" s="1779"/>
      <c r="N11" s="1779"/>
      <c r="O11" s="1779"/>
      <c r="P11" s="1779"/>
      <c r="Q11" s="1779"/>
      <c r="R11" s="1779"/>
      <c r="S11" s="1779"/>
      <c r="T11" s="1779"/>
      <c r="U11" s="1779"/>
      <c r="V11" s="1779"/>
      <c r="W11" s="1779"/>
      <c r="X11" s="1779"/>
      <c r="Y11" s="1779"/>
      <c r="Z11" s="1779"/>
      <c r="AA11" s="1779"/>
      <c r="AB11" s="1779"/>
      <c r="AC11" s="1779"/>
      <c r="AD11" s="1779"/>
      <c r="AE11" s="1779"/>
      <c r="AF11" s="1779"/>
      <c r="AG11" s="1779"/>
      <c r="AH11" s="1779"/>
      <c r="AI11" s="1779"/>
      <c r="AJ11" s="1779"/>
      <c r="AK11" s="1779"/>
      <c r="AL11" s="1779"/>
      <c r="AM11" s="1779"/>
      <c r="AN11" s="1779"/>
      <c r="AO11" s="1779"/>
      <c r="AP11" s="1779"/>
      <c r="AQ11" s="1779"/>
      <c r="AR11" s="1779"/>
      <c r="AS11" s="1779"/>
      <c r="AT11" s="1779"/>
      <c r="AU11" s="1779"/>
      <c r="AV11" s="1779"/>
      <c r="AW11" s="1779"/>
      <c r="AX11" s="336"/>
    </row>
    <row r="12" spans="1:50" ht="13.5">
      <c r="A12" s="618"/>
      <c r="B12" s="619"/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  <c r="AC12" s="619"/>
      <c r="AD12" s="619"/>
      <c r="AE12" s="619"/>
      <c r="AF12" s="619"/>
      <c r="AG12" s="619"/>
      <c r="AH12" s="619"/>
      <c r="AI12" s="619"/>
      <c r="AJ12" s="619"/>
      <c r="AK12" s="619"/>
      <c r="AL12" s="619"/>
      <c r="AM12" s="619"/>
      <c r="AN12" s="619"/>
      <c r="AO12" s="619"/>
      <c r="AP12" s="619"/>
      <c r="AQ12" s="619"/>
      <c r="AR12" s="619"/>
      <c r="AS12" s="619"/>
      <c r="AT12" s="619"/>
      <c r="AU12" s="619"/>
      <c r="AV12" s="619"/>
      <c r="AW12" s="619"/>
      <c r="AX12" s="336"/>
    </row>
    <row r="13" spans="1:50" ht="13.5">
      <c r="A13" s="366" t="s">
        <v>3186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29"/>
      <c r="AW13" s="329"/>
      <c r="AX13" s="336"/>
    </row>
    <row r="14" spans="1:50" ht="13.5">
      <c r="A14" s="329" t="s">
        <v>2208</v>
      </c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29"/>
      <c r="AM14" s="329"/>
      <c r="AN14" s="329"/>
      <c r="AO14" s="329"/>
      <c r="AP14" s="329"/>
      <c r="AQ14" s="329"/>
      <c r="AR14" s="329"/>
      <c r="AS14" s="329"/>
      <c r="AT14" s="329"/>
      <c r="AU14" s="329"/>
      <c r="AV14" s="329"/>
      <c r="AW14" s="329"/>
      <c r="AX14" s="336"/>
    </row>
    <row r="15" spans="1:50" ht="45" customHeight="1">
      <c r="A15" s="1776"/>
      <c r="B15" s="1777"/>
      <c r="C15" s="1777"/>
      <c r="D15" s="1777"/>
      <c r="E15" s="1777"/>
      <c r="F15" s="1777"/>
      <c r="G15" s="1777"/>
      <c r="H15" s="1777"/>
      <c r="I15" s="1777"/>
      <c r="J15" s="1777"/>
      <c r="K15" s="1777"/>
      <c r="L15" s="1777"/>
      <c r="M15" s="1777"/>
      <c r="N15" s="1777"/>
      <c r="O15" s="1777"/>
      <c r="P15" s="1777"/>
      <c r="Q15" s="1777"/>
      <c r="R15" s="1777"/>
      <c r="S15" s="1777"/>
      <c r="T15" s="1777"/>
      <c r="U15" s="1777"/>
      <c r="V15" s="1777"/>
      <c r="W15" s="1777"/>
      <c r="X15" s="1777"/>
      <c r="Y15" s="1777"/>
      <c r="Z15" s="1777"/>
      <c r="AA15" s="1777"/>
      <c r="AB15" s="1777"/>
      <c r="AC15" s="1777"/>
      <c r="AD15" s="1777"/>
      <c r="AE15" s="1777"/>
      <c r="AF15" s="1777"/>
      <c r="AG15" s="1777"/>
      <c r="AH15" s="1777"/>
      <c r="AI15" s="1777"/>
      <c r="AJ15" s="1777"/>
      <c r="AK15" s="1777"/>
      <c r="AL15" s="1777"/>
      <c r="AM15" s="1777"/>
      <c r="AN15" s="1777"/>
      <c r="AO15" s="1777"/>
      <c r="AP15" s="1777"/>
      <c r="AQ15" s="1777"/>
      <c r="AR15" s="1777"/>
      <c r="AS15" s="1777"/>
      <c r="AT15" s="1777"/>
      <c r="AU15" s="1777"/>
      <c r="AV15" s="1777"/>
      <c r="AW15" s="1778"/>
      <c r="AX15" s="336"/>
    </row>
    <row r="16" spans="1:50" ht="13.5">
      <c r="A16" s="366" t="s">
        <v>3187</v>
      </c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36"/>
    </row>
    <row r="17" spans="1:50" ht="13.5">
      <c r="A17" s="329" t="s">
        <v>3188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36"/>
    </row>
    <row r="18" spans="1:50" ht="13.5">
      <c r="A18" s="380"/>
      <c r="B18" s="365"/>
      <c r="C18" s="365"/>
      <c r="D18" s="365"/>
      <c r="E18" s="365"/>
      <c r="F18" s="365"/>
      <c r="G18" s="365"/>
      <c r="H18" s="365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81"/>
      <c r="T18" s="380"/>
      <c r="U18" s="365"/>
      <c r="V18" s="365"/>
      <c r="W18" s="365"/>
      <c r="X18" s="365"/>
      <c r="Y18" s="365"/>
      <c r="Z18" s="365"/>
      <c r="AA18" s="365"/>
      <c r="AB18" s="365"/>
      <c r="AC18" s="365"/>
      <c r="AD18" s="365"/>
      <c r="AE18" s="365"/>
      <c r="AF18" s="381"/>
      <c r="AG18" s="1377" t="s">
        <v>1646</v>
      </c>
      <c r="AH18" s="1378"/>
      <c r="AI18" s="1378"/>
      <c r="AJ18" s="1378"/>
      <c r="AK18" s="1378"/>
      <c r="AL18" s="1378"/>
      <c r="AM18" s="1378"/>
      <c r="AN18" s="1378"/>
      <c r="AO18" s="1378"/>
      <c r="AP18" s="1378"/>
      <c r="AQ18" s="1378"/>
      <c r="AR18" s="1378"/>
      <c r="AS18" s="1378"/>
      <c r="AT18" s="1378"/>
      <c r="AU18" s="1378"/>
      <c r="AV18" s="1378"/>
      <c r="AW18" s="1379"/>
      <c r="AX18" s="336"/>
    </row>
    <row r="19" spans="1:50" ht="13.5">
      <c r="A19" s="1412" t="s">
        <v>469</v>
      </c>
      <c r="B19" s="1413"/>
      <c r="C19" s="1413"/>
      <c r="D19" s="1413"/>
      <c r="E19" s="1413"/>
      <c r="F19" s="1413"/>
      <c r="G19" s="1413"/>
      <c r="H19" s="1413"/>
      <c r="I19" s="1413"/>
      <c r="J19" s="1413"/>
      <c r="K19" s="1413"/>
      <c r="L19" s="1413"/>
      <c r="M19" s="1413"/>
      <c r="N19" s="1413"/>
      <c r="O19" s="1413"/>
      <c r="P19" s="1413"/>
      <c r="Q19" s="1413"/>
      <c r="R19" s="1413"/>
      <c r="S19" s="1414"/>
      <c r="T19" s="1412" t="s">
        <v>816</v>
      </c>
      <c r="U19" s="1413"/>
      <c r="V19" s="1413"/>
      <c r="W19" s="1413"/>
      <c r="X19" s="1413"/>
      <c r="Y19" s="1413"/>
      <c r="Z19" s="1413"/>
      <c r="AA19" s="1413"/>
      <c r="AB19" s="1413"/>
      <c r="AC19" s="1413"/>
      <c r="AD19" s="1413"/>
      <c r="AE19" s="1413"/>
      <c r="AF19" s="1414"/>
      <c r="AG19" s="1412" t="s">
        <v>1670</v>
      </c>
      <c r="AH19" s="1413"/>
      <c r="AI19" s="1413"/>
      <c r="AJ19" s="1413"/>
      <c r="AK19" s="1413"/>
      <c r="AL19" s="1413"/>
      <c r="AM19" s="1413"/>
      <c r="AN19" s="1413"/>
      <c r="AO19" s="1413"/>
      <c r="AP19" s="1413"/>
      <c r="AQ19" s="1413"/>
      <c r="AR19" s="1413"/>
      <c r="AS19" s="1413"/>
      <c r="AT19" s="1413"/>
      <c r="AU19" s="1413"/>
      <c r="AV19" s="1413"/>
      <c r="AW19" s="1414"/>
      <c r="AX19" s="336"/>
    </row>
    <row r="20" spans="1:50" ht="13.5">
      <c r="A20" s="384"/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6"/>
      <c r="T20" s="384"/>
      <c r="U20" s="385"/>
      <c r="V20" s="385"/>
      <c r="W20" s="385"/>
      <c r="X20" s="385"/>
      <c r="Y20" s="385"/>
      <c r="Z20" s="385"/>
      <c r="AA20" s="385"/>
      <c r="AB20" s="385"/>
      <c r="AC20" s="385"/>
      <c r="AD20" s="385"/>
      <c r="AE20" s="385"/>
      <c r="AF20" s="386"/>
      <c r="AG20" s="1380" t="s">
        <v>1643</v>
      </c>
      <c r="AH20" s="1381"/>
      <c r="AI20" s="1381"/>
      <c r="AJ20" s="1381"/>
      <c r="AK20" s="1381"/>
      <c r="AL20" s="1381"/>
      <c r="AM20" s="1381"/>
      <c r="AN20" s="1381"/>
      <c r="AO20" s="1381"/>
      <c r="AP20" s="1381"/>
      <c r="AQ20" s="1381"/>
      <c r="AR20" s="1381"/>
      <c r="AS20" s="1381"/>
      <c r="AT20" s="1381"/>
      <c r="AU20" s="1381"/>
      <c r="AV20" s="1381"/>
      <c r="AW20" s="1382"/>
      <c r="AX20" s="336"/>
    </row>
    <row r="21" spans="1:50" ht="13.5">
      <c r="A21" s="1415" t="s">
        <v>541</v>
      </c>
      <c r="B21" s="1415"/>
      <c r="C21" s="1415"/>
      <c r="D21" s="1415"/>
      <c r="E21" s="1415"/>
      <c r="F21" s="1415"/>
      <c r="G21" s="1415"/>
      <c r="H21" s="1415"/>
      <c r="I21" s="1415"/>
      <c r="J21" s="1415"/>
      <c r="K21" s="1415"/>
      <c r="L21" s="1415"/>
      <c r="M21" s="1415"/>
      <c r="N21" s="1415"/>
      <c r="O21" s="1415"/>
      <c r="P21" s="1415"/>
      <c r="Q21" s="1415"/>
      <c r="R21" s="1415"/>
      <c r="S21" s="1416"/>
      <c r="T21" s="1452"/>
      <c r="U21" s="1452"/>
      <c r="V21" s="1452"/>
      <c r="W21" s="1452"/>
      <c r="X21" s="1452"/>
      <c r="Y21" s="1452"/>
      <c r="Z21" s="1452"/>
      <c r="AA21" s="1452"/>
      <c r="AB21" s="1452"/>
      <c r="AC21" s="1452"/>
      <c r="AD21" s="1452"/>
      <c r="AE21" s="1452"/>
      <c r="AF21" s="1452"/>
      <c r="AG21" s="1452"/>
      <c r="AH21" s="1452"/>
      <c r="AI21" s="1452"/>
      <c r="AJ21" s="1452"/>
      <c r="AK21" s="1452"/>
      <c r="AL21" s="1452"/>
      <c r="AM21" s="1452"/>
      <c r="AN21" s="1452"/>
      <c r="AO21" s="1452"/>
      <c r="AP21" s="1452"/>
      <c r="AQ21" s="1452"/>
      <c r="AR21" s="1452"/>
      <c r="AS21" s="1452"/>
      <c r="AT21" s="1452"/>
      <c r="AU21" s="1452"/>
      <c r="AV21" s="1452"/>
      <c r="AW21" s="1539"/>
      <c r="AX21" s="336"/>
    </row>
    <row r="22" spans="1:50" ht="13.5">
      <c r="A22" s="371" t="s">
        <v>1732</v>
      </c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35"/>
      <c r="T22" s="1772"/>
      <c r="U22" s="1773"/>
      <c r="V22" s="1773"/>
      <c r="W22" s="1773"/>
      <c r="X22" s="1773"/>
      <c r="Y22" s="1773"/>
      <c r="Z22" s="1773"/>
      <c r="AA22" s="1773"/>
      <c r="AB22" s="1773"/>
      <c r="AC22" s="1773"/>
      <c r="AD22" s="1773"/>
      <c r="AE22" s="1773"/>
      <c r="AF22" s="1534"/>
      <c r="AG22" s="1452"/>
      <c r="AH22" s="1452"/>
      <c r="AI22" s="1452"/>
      <c r="AJ22" s="1452"/>
      <c r="AK22" s="1452"/>
      <c r="AL22" s="1452"/>
      <c r="AM22" s="1452"/>
      <c r="AN22" s="1452"/>
      <c r="AO22" s="1452"/>
      <c r="AP22" s="1452"/>
      <c r="AQ22" s="1452"/>
      <c r="AR22" s="1452"/>
      <c r="AS22" s="1452"/>
      <c r="AT22" s="1452"/>
      <c r="AU22" s="1452"/>
      <c r="AV22" s="1452"/>
      <c r="AW22" s="1452"/>
      <c r="AX22" s="336"/>
    </row>
    <row r="23" spans="1:50" ht="13.5">
      <c r="A23" s="370" t="s">
        <v>1734</v>
      </c>
      <c r="B23" s="319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72"/>
      <c r="T23" s="1774"/>
      <c r="U23" s="1775"/>
      <c r="V23" s="1775"/>
      <c r="W23" s="1775"/>
      <c r="X23" s="1775"/>
      <c r="Y23" s="1775"/>
      <c r="Z23" s="1775"/>
      <c r="AA23" s="1775"/>
      <c r="AB23" s="1775"/>
      <c r="AC23" s="1775"/>
      <c r="AD23" s="1775"/>
      <c r="AE23" s="1775"/>
      <c r="AF23" s="1540"/>
      <c r="AG23" s="1452"/>
      <c r="AH23" s="1452"/>
      <c r="AI23" s="1452"/>
      <c r="AJ23" s="1452"/>
      <c r="AK23" s="1452"/>
      <c r="AL23" s="1452"/>
      <c r="AM23" s="1452"/>
      <c r="AN23" s="1452"/>
      <c r="AO23" s="1452"/>
      <c r="AP23" s="1452"/>
      <c r="AQ23" s="1452"/>
      <c r="AR23" s="1452"/>
      <c r="AS23" s="1452"/>
      <c r="AT23" s="1452"/>
      <c r="AU23" s="1452"/>
      <c r="AV23" s="1452"/>
      <c r="AW23" s="1452"/>
      <c r="AX23" s="336"/>
    </row>
    <row r="24" spans="1:50" ht="13.5">
      <c r="A24" s="371" t="s">
        <v>1732</v>
      </c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35"/>
      <c r="T24" s="1452"/>
      <c r="U24" s="1452"/>
      <c r="V24" s="1452"/>
      <c r="W24" s="1452"/>
      <c r="X24" s="1452"/>
      <c r="Y24" s="1452"/>
      <c r="Z24" s="1452"/>
      <c r="AA24" s="1452"/>
      <c r="AB24" s="1452"/>
      <c r="AC24" s="1452"/>
      <c r="AD24" s="1452"/>
      <c r="AE24" s="1452"/>
      <c r="AF24" s="1452"/>
      <c r="AG24" s="1452"/>
      <c r="AH24" s="1452"/>
      <c r="AI24" s="1452"/>
      <c r="AJ24" s="1452"/>
      <c r="AK24" s="1452"/>
      <c r="AL24" s="1452"/>
      <c r="AM24" s="1452"/>
      <c r="AN24" s="1452"/>
      <c r="AO24" s="1452"/>
      <c r="AP24" s="1452"/>
      <c r="AQ24" s="1452"/>
      <c r="AR24" s="1452"/>
      <c r="AS24" s="1452"/>
      <c r="AT24" s="1452"/>
      <c r="AU24" s="1452"/>
      <c r="AV24" s="1452"/>
      <c r="AW24" s="1452"/>
      <c r="AX24" s="336"/>
    </row>
    <row r="25" spans="1:50" ht="13.5">
      <c r="A25" s="370" t="s">
        <v>1733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72"/>
      <c r="T25" s="1452"/>
      <c r="U25" s="1452"/>
      <c r="V25" s="1452"/>
      <c r="W25" s="1452"/>
      <c r="X25" s="1452"/>
      <c r="Y25" s="1452"/>
      <c r="Z25" s="1452"/>
      <c r="AA25" s="1452"/>
      <c r="AB25" s="1452"/>
      <c r="AC25" s="1452"/>
      <c r="AD25" s="1452"/>
      <c r="AE25" s="1452"/>
      <c r="AF25" s="1452"/>
      <c r="AG25" s="1452"/>
      <c r="AH25" s="1452"/>
      <c r="AI25" s="1452"/>
      <c r="AJ25" s="1452"/>
      <c r="AK25" s="1452"/>
      <c r="AL25" s="1452"/>
      <c r="AM25" s="1452"/>
      <c r="AN25" s="1452"/>
      <c r="AO25" s="1452"/>
      <c r="AP25" s="1452"/>
      <c r="AQ25" s="1452"/>
      <c r="AR25" s="1452"/>
      <c r="AS25" s="1452"/>
      <c r="AT25" s="1452"/>
      <c r="AU25" s="1452"/>
      <c r="AV25" s="1452"/>
      <c r="AW25" s="1452"/>
      <c r="AX25" s="336"/>
    </row>
    <row r="26" spans="1:50" ht="13.5">
      <c r="A26" s="329" t="s">
        <v>3189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29"/>
      <c r="AU26" s="329"/>
      <c r="AV26" s="329"/>
      <c r="AW26" s="329"/>
      <c r="AX26" s="336"/>
    </row>
    <row r="27" spans="1:50" ht="13.5">
      <c r="A27" s="329" t="s">
        <v>2208</v>
      </c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29"/>
      <c r="AU27" s="329"/>
      <c r="AV27" s="329"/>
      <c r="AW27" s="329"/>
      <c r="AX27" s="336"/>
    </row>
    <row r="28" spans="1:50" ht="45" customHeight="1">
      <c r="A28" s="1776"/>
      <c r="B28" s="1777"/>
      <c r="C28" s="1777"/>
      <c r="D28" s="1777"/>
      <c r="E28" s="1777"/>
      <c r="F28" s="1777"/>
      <c r="G28" s="1777"/>
      <c r="H28" s="1777"/>
      <c r="I28" s="1777"/>
      <c r="J28" s="1777"/>
      <c r="K28" s="1777"/>
      <c r="L28" s="1777"/>
      <c r="M28" s="1777"/>
      <c r="N28" s="1777"/>
      <c r="O28" s="1777"/>
      <c r="P28" s="1777"/>
      <c r="Q28" s="1777"/>
      <c r="R28" s="1777"/>
      <c r="S28" s="1777"/>
      <c r="T28" s="1777"/>
      <c r="U28" s="1777"/>
      <c r="V28" s="1777"/>
      <c r="W28" s="1777"/>
      <c r="X28" s="1777"/>
      <c r="Y28" s="1777"/>
      <c r="Z28" s="1777"/>
      <c r="AA28" s="1777"/>
      <c r="AB28" s="1777"/>
      <c r="AC28" s="1777"/>
      <c r="AD28" s="1777"/>
      <c r="AE28" s="1777"/>
      <c r="AF28" s="1777"/>
      <c r="AG28" s="1777"/>
      <c r="AH28" s="1777"/>
      <c r="AI28" s="1777"/>
      <c r="AJ28" s="1777"/>
      <c r="AK28" s="1777"/>
      <c r="AL28" s="1777"/>
      <c r="AM28" s="1777"/>
      <c r="AN28" s="1777"/>
      <c r="AO28" s="1777"/>
      <c r="AP28" s="1777"/>
      <c r="AQ28" s="1777"/>
      <c r="AR28" s="1777"/>
      <c r="AS28" s="1777"/>
      <c r="AT28" s="1777"/>
      <c r="AU28" s="1777"/>
      <c r="AV28" s="1777"/>
      <c r="AW28" s="1778"/>
      <c r="AX28" s="336"/>
    </row>
    <row r="29" spans="1:50" ht="13.5">
      <c r="A29" s="366" t="s">
        <v>3190</v>
      </c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X29" s="336"/>
    </row>
    <row r="30" spans="1:50" ht="13.5">
      <c r="A30" s="329" t="s">
        <v>3191</v>
      </c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X30" s="336"/>
    </row>
    <row r="31" spans="1:50" ht="13.5">
      <c r="A31" s="1377"/>
      <c r="B31" s="1378"/>
      <c r="C31" s="1378"/>
      <c r="D31" s="1378"/>
      <c r="E31" s="1378"/>
      <c r="F31" s="1378"/>
      <c r="G31" s="1378"/>
      <c r="H31" s="1378"/>
      <c r="I31" s="317"/>
      <c r="J31" s="365"/>
      <c r="K31" s="365"/>
      <c r="L31" s="365"/>
      <c r="M31" s="381"/>
      <c r="N31" s="380"/>
      <c r="O31" s="317"/>
      <c r="P31" s="365"/>
      <c r="Q31" s="381"/>
      <c r="R31" s="380"/>
      <c r="S31" s="365"/>
      <c r="T31" s="365"/>
      <c r="U31" s="365"/>
      <c r="V31" s="381"/>
      <c r="W31" s="1377"/>
      <c r="X31" s="1378"/>
      <c r="Y31" s="1378"/>
      <c r="Z31" s="1378"/>
      <c r="AA31" s="1378"/>
      <c r="AB31" s="1379"/>
      <c r="AC31" s="1377"/>
      <c r="AD31" s="1378"/>
      <c r="AE31" s="1378"/>
      <c r="AF31" s="1378"/>
      <c r="AG31" s="1378"/>
      <c r="AH31" s="1379"/>
      <c r="AI31" s="1377"/>
      <c r="AJ31" s="1378"/>
      <c r="AK31" s="1378"/>
      <c r="AL31" s="1378"/>
      <c r="AM31" s="1378"/>
      <c r="AN31" s="1378"/>
      <c r="AO31" s="1378"/>
      <c r="AP31" s="1379"/>
      <c r="AQ31" s="1413"/>
      <c r="AR31" s="1413"/>
      <c r="AS31" s="1413"/>
      <c r="AT31" s="1413"/>
      <c r="AU31" s="1413"/>
      <c r="AV31" s="1413"/>
      <c r="AW31" s="1413"/>
      <c r="AX31" s="336"/>
    </row>
    <row r="32" spans="1:50" ht="13.5">
      <c r="A32" s="1412" t="s">
        <v>469</v>
      </c>
      <c r="B32" s="1413"/>
      <c r="C32" s="1413"/>
      <c r="D32" s="1413"/>
      <c r="E32" s="1413"/>
      <c r="F32" s="1413"/>
      <c r="G32" s="1413"/>
      <c r="H32" s="1413"/>
      <c r="I32" s="1413"/>
      <c r="J32" s="1413"/>
      <c r="K32" s="1413"/>
      <c r="L32" s="1413"/>
      <c r="M32" s="1414"/>
      <c r="N32" s="1412" t="s">
        <v>563</v>
      </c>
      <c r="O32" s="1413"/>
      <c r="P32" s="1413"/>
      <c r="Q32" s="1414"/>
      <c r="R32" s="1412"/>
      <c r="S32" s="1413"/>
      <c r="T32" s="1413"/>
      <c r="U32" s="1413"/>
      <c r="V32" s="1414"/>
      <c r="W32" s="1412" t="s">
        <v>560</v>
      </c>
      <c r="X32" s="1413"/>
      <c r="Y32" s="1413"/>
      <c r="Z32" s="1413"/>
      <c r="AA32" s="1413"/>
      <c r="AB32" s="1414"/>
      <c r="AC32" s="1412" t="s">
        <v>1717</v>
      </c>
      <c r="AD32" s="1413"/>
      <c r="AE32" s="1413"/>
      <c r="AF32" s="1413"/>
      <c r="AG32" s="1413"/>
      <c r="AH32" s="1414"/>
      <c r="AI32" s="1412" t="s">
        <v>3192</v>
      </c>
      <c r="AJ32" s="1413"/>
      <c r="AK32" s="1413"/>
      <c r="AL32" s="1413"/>
      <c r="AM32" s="1413"/>
      <c r="AN32" s="1413"/>
      <c r="AO32" s="1413"/>
      <c r="AP32" s="1414"/>
      <c r="AQ32" s="1413"/>
      <c r="AR32" s="1413"/>
      <c r="AS32" s="1413"/>
      <c r="AT32" s="1413"/>
      <c r="AU32" s="1413"/>
      <c r="AV32" s="1413"/>
      <c r="AW32" s="1413"/>
      <c r="AX32" s="336"/>
    </row>
    <row r="33" spans="1:50" ht="13.5">
      <c r="A33" s="376"/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34"/>
      <c r="N33" s="376"/>
      <c r="O33" s="315"/>
      <c r="P33" s="315"/>
      <c r="Q33" s="334"/>
      <c r="R33" s="1412" t="s">
        <v>1703</v>
      </c>
      <c r="S33" s="1413"/>
      <c r="T33" s="1413"/>
      <c r="U33" s="1413"/>
      <c r="V33" s="1414"/>
      <c r="W33" s="1412" t="s">
        <v>3193</v>
      </c>
      <c r="X33" s="1413"/>
      <c r="Y33" s="1413"/>
      <c r="Z33" s="1413"/>
      <c r="AA33" s="1413"/>
      <c r="AB33" s="1414"/>
      <c r="AC33" s="1412" t="s">
        <v>3194</v>
      </c>
      <c r="AD33" s="1413"/>
      <c r="AE33" s="1413"/>
      <c r="AF33" s="1413"/>
      <c r="AG33" s="1413"/>
      <c r="AH33" s="1414"/>
      <c r="AI33" s="1412" t="s">
        <v>3195</v>
      </c>
      <c r="AJ33" s="1413"/>
      <c r="AK33" s="1413"/>
      <c r="AL33" s="1413"/>
      <c r="AM33" s="1413"/>
      <c r="AN33" s="1413"/>
      <c r="AO33" s="1413"/>
      <c r="AP33" s="1414"/>
      <c r="AQ33" s="1413"/>
      <c r="AR33" s="1413"/>
      <c r="AS33" s="1413"/>
      <c r="AT33" s="1413"/>
      <c r="AU33" s="1413"/>
      <c r="AV33" s="1413"/>
      <c r="AW33" s="1413"/>
      <c r="AX33" s="336"/>
    </row>
    <row r="34" spans="1:50" ht="13.5">
      <c r="A34" s="376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34"/>
      <c r="N34" s="376"/>
      <c r="O34" s="315"/>
      <c r="P34" s="315"/>
      <c r="Q34" s="334"/>
      <c r="R34" s="1412" t="s">
        <v>476</v>
      </c>
      <c r="S34" s="1413"/>
      <c r="T34" s="1413"/>
      <c r="U34" s="1413"/>
      <c r="V34" s="1414"/>
      <c r="W34" s="376"/>
      <c r="X34" s="315"/>
      <c r="Y34" s="315"/>
      <c r="Z34" s="315"/>
      <c r="AA34" s="315"/>
      <c r="AB34" s="334"/>
      <c r="AC34" s="1412"/>
      <c r="AD34" s="1413"/>
      <c r="AE34" s="1413"/>
      <c r="AF34" s="1413"/>
      <c r="AG34" s="1413"/>
      <c r="AH34" s="1414"/>
      <c r="AI34" s="1412" t="s">
        <v>1643</v>
      </c>
      <c r="AJ34" s="1413"/>
      <c r="AK34" s="1413"/>
      <c r="AL34" s="1413"/>
      <c r="AM34" s="1413"/>
      <c r="AN34" s="1413"/>
      <c r="AO34" s="1413"/>
      <c r="AP34" s="1414"/>
      <c r="AQ34" s="1413"/>
      <c r="AR34" s="1413"/>
      <c r="AS34" s="1413"/>
      <c r="AT34" s="1413"/>
      <c r="AU34" s="1413"/>
      <c r="AV34" s="1413"/>
      <c r="AW34" s="1413"/>
      <c r="AX34" s="336"/>
    </row>
    <row r="35" spans="1:50" ht="13.5">
      <c r="A35" s="1380" t="s">
        <v>817</v>
      </c>
      <c r="B35" s="1381"/>
      <c r="C35" s="1381"/>
      <c r="D35" s="1381"/>
      <c r="E35" s="1381"/>
      <c r="F35" s="1381"/>
      <c r="G35" s="1381"/>
      <c r="H35" s="1381"/>
      <c r="I35" s="1381"/>
      <c r="J35" s="1381"/>
      <c r="K35" s="1381"/>
      <c r="L35" s="1381"/>
      <c r="M35" s="1382"/>
      <c r="N35" s="1380" t="s">
        <v>818</v>
      </c>
      <c r="O35" s="1381"/>
      <c r="P35" s="1381"/>
      <c r="Q35" s="1382"/>
      <c r="R35" s="1380" t="s">
        <v>819</v>
      </c>
      <c r="S35" s="1381"/>
      <c r="T35" s="1381"/>
      <c r="U35" s="1381"/>
      <c r="V35" s="1382"/>
      <c r="W35" s="1380" t="s">
        <v>477</v>
      </c>
      <c r="X35" s="1381"/>
      <c r="Y35" s="1381"/>
      <c r="Z35" s="1381"/>
      <c r="AA35" s="1381"/>
      <c r="AB35" s="1382"/>
      <c r="AC35" s="1380" t="s">
        <v>478</v>
      </c>
      <c r="AD35" s="1381"/>
      <c r="AE35" s="1381"/>
      <c r="AF35" s="1381"/>
      <c r="AG35" s="1381"/>
      <c r="AH35" s="1382"/>
      <c r="AI35" s="1380" t="s">
        <v>481</v>
      </c>
      <c r="AJ35" s="1381"/>
      <c r="AK35" s="1381"/>
      <c r="AL35" s="1381"/>
      <c r="AM35" s="1381"/>
      <c r="AN35" s="1381"/>
      <c r="AO35" s="1381"/>
      <c r="AP35" s="1382"/>
      <c r="AQ35" s="1413"/>
      <c r="AR35" s="1413"/>
      <c r="AS35" s="1413"/>
      <c r="AT35" s="1413"/>
      <c r="AU35" s="1413"/>
      <c r="AV35" s="1413"/>
      <c r="AW35" s="1413"/>
      <c r="AX35" s="336"/>
    </row>
    <row r="36" spans="1:50" ht="13.5">
      <c r="A36" s="1423" t="s">
        <v>3196</v>
      </c>
      <c r="B36" s="1415"/>
      <c r="C36" s="1415"/>
      <c r="D36" s="1415"/>
      <c r="E36" s="1415"/>
      <c r="F36" s="1415"/>
      <c r="G36" s="1415"/>
      <c r="H36" s="1415"/>
      <c r="I36" s="1415"/>
      <c r="J36" s="1415"/>
      <c r="K36" s="1415"/>
      <c r="L36" s="1415"/>
      <c r="M36" s="1415"/>
      <c r="N36" s="1424"/>
      <c r="O36" s="1424"/>
      <c r="P36" s="1424"/>
      <c r="Q36" s="1424"/>
      <c r="R36" s="1424"/>
      <c r="S36" s="1424"/>
      <c r="T36" s="1424"/>
      <c r="U36" s="1424"/>
      <c r="V36" s="1424"/>
      <c r="W36" s="1424"/>
      <c r="X36" s="1424"/>
      <c r="Y36" s="1424"/>
      <c r="Z36" s="1424"/>
      <c r="AA36" s="1424"/>
      <c r="AB36" s="1424"/>
      <c r="AC36" s="1424"/>
      <c r="AD36" s="1424"/>
      <c r="AE36" s="1424"/>
      <c r="AF36" s="1424"/>
      <c r="AG36" s="1424"/>
      <c r="AH36" s="1424"/>
      <c r="AI36" s="1424"/>
      <c r="AJ36" s="1424"/>
      <c r="AK36" s="1424"/>
      <c r="AL36" s="1424"/>
      <c r="AM36" s="1424"/>
      <c r="AN36" s="1424"/>
      <c r="AO36" s="1424"/>
      <c r="AP36" s="1425"/>
      <c r="AQ36" s="1426"/>
      <c r="AR36" s="1426"/>
      <c r="AS36" s="1426"/>
      <c r="AT36" s="1426"/>
      <c r="AU36" s="1426"/>
      <c r="AV36" s="1426"/>
      <c r="AW36" s="1426"/>
      <c r="AX36" s="336"/>
    </row>
    <row r="37" spans="1:50" ht="13.5">
      <c r="A37" s="1742"/>
      <c r="B37" s="1743"/>
      <c r="C37" s="1743"/>
      <c r="D37" s="1743"/>
      <c r="E37" s="1743"/>
      <c r="F37" s="1743"/>
      <c r="G37" s="1743"/>
      <c r="H37" s="1743"/>
      <c r="I37" s="1743"/>
      <c r="J37" s="1743"/>
      <c r="K37" s="1743"/>
      <c r="L37" s="1743"/>
      <c r="M37" s="1744"/>
      <c r="N37" s="1452"/>
      <c r="O37" s="1452"/>
      <c r="P37" s="1452"/>
      <c r="Q37" s="1452"/>
      <c r="R37" s="1452"/>
      <c r="S37" s="1452"/>
      <c r="T37" s="1452"/>
      <c r="U37" s="1452"/>
      <c r="V37" s="1452"/>
      <c r="W37" s="1784"/>
      <c r="X37" s="1784"/>
      <c r="Y37" s="1784"/>
      <c r="Z37" s="1784"/>
      <c r="AA37" s="1784"/>
      <c r="AB37" s="1784"/>
      <c r="AC37" s="1452"/>
      <c r="AD37" s="1452"/>
      <c r="AE37" s="1452"/>
      <c r="AF37" s="1452"/>
      <c r="AG37" s="1452"/>
      <c r="AH37" s="1452"/>
      <c r="AI37" s="1452"/>
      <c r="AJ37" s="1452"/>
      <c r="AK37" s="1452"/>
      <c r="AL37" s="1452"/>
      <c r="AM37" s="1452"/>
      <c r="AN37" s="1452"/>
      <c r="AO37" s="1452"/>
      <c r="AP37" s="1452"/>
      <c r="AQ37" s="1418"/>
      <c r="AR37" s="1418"/>
      <c r="AS37" s="1418"/>
      <c r="AT37" s="1418"/>
      <c r="AU37" s="1418"/>
      <c r="AV37" s="1418"/>
      <c r="AW37" s="1418"/>
      <c r="AX37" s="336"/>
    </row>
    <row r="38" spans="1:50" ht="13.5">
      <c r="A38" s="1742"/>
      <c r="B38" s="1743"/>
      <c r="C38" s="1743"/>
      <c r="D38" s="1743"/>
      <c r="E38" s="1743"/>
      <c r="F38" s="1743"/>
      <c r="G38" s="1743"/>
      <c r="H38" s="1743"/>
      <c r="I38" s="1743"/>
      <c r="J38" s="1743"/>
      <c r="K38" s="1743"/>
      <c r="L38" s="1743"/>
      <c r="M38" s="1744"/>
      <c r="N38" s="1452"/>
      <c r="O38" s="1452"/>
      <c r="P38" s="1452"/>
      <c r="Q38" s="1452"/>
      <c r="R38" s="1452"/>
      <c r="S38" s="1452"/>
      <c r="T38" s="1452"/>
      <c r="U38" s="1452"/>
      <c r="V38" s="1452"/>
      <c r="W38" s="1784"/>
      <c r="X38" s="1784"/>
      <c r="Y38" s="1784"/>
      <c r="Z38" s="1784"/>
      <c r="AA38" s="1784"/>
      <c r="AB38" s="1784"/>
      <c r="AC38" s="1452"/>
      <c r="AD38" s="1452"/>
      <c r="AE38" s="1452"/>
      <c r="AF38" s="1452"/>
      <c r="AG38" s="1452"/>
      <c r="AH38" s="1452"/>
      <c r="AI38" s="1452"/>
      <c r="AJ38" s="1452"/>
      <c r="AK38" s="1452"/>
      <c r="AL38" s="1452"/>
      <c r="AM38" s="1452"/>
      <c r="AN38" s="1452"/>
      <c r="AO38" s="1452"/>
      <c r="AP38" s="1452"/>
      <c r="AQ38" s="1418"/>
      <c r="AR38" s="1418"/>
      <c r="AS38" s="1418"/>
      <c r="AT38" s="1418"/>
      <c r="AU38" s="1418"/>
      <c r="AV38" s="1418"/>
      <c r="AW38" s="1418"/>
      <c r="AX38" s="336"/>
    </row>
    <row r="39" spans="1:50" ht="13.5">
      <c r="A39" s="1742"/>
      <c r="B39" s="1743"/>
      <c r="C39" s="1743"/>
      <c r="D39" s="1743"/>
      <c r="E39" s="1743"/>
      <c r="F39" s="1743"/>
      <c r="G39" s="1743"/>
      <c r="H39" s="1743"/>
      <c r="I39" s="1743"/>
      <c r="J39" s="1743"/>
      <c r="K39" s="1743"/>
      <c r="L39" s="1743"/>
      <c r="M39" s="1744"/>
      <c r="N39" s="1452"/>
      <c r="O39" s="1452"/>
      <c r="P39" s="1452"/>
      <c r="Q39" s="1452"/>
      <c r="R39" s="1452"/>
      <c r="S39" s="1452"/>
      <c r="T39" s="1452"/>
      <c r="U39" s="1452"/>
      <c r="V39" s="1452"/>
      <c r="W39" s="1784"/>
      <c r="X39" s="1784"/>
      <c r="Y39" s="1784"/>
      <c r="Z39" s="1784"/>
      <c r="AA39" s="1784"/>
      <c r="AB39" s="1784"/>
      <c r="AC39" s="1452"/>
      <c r="AD39" s="1452"/>
      <c r="AE39" s="1452"/>
      <c r="AF39" s="1452"/>
      <c r="AG39" s="1452"/>
      <c r="AH39" s="1452"/>
      <c r="AI39" s="1452"/>
      <c r="AJ39" s="1452"/>
      <c r="AK39" s="1452"/>
      <c r="AL39" s="1452"/>
      <c r="AM39" s="1452"/>
      <c r="AN39" s="1452"/>
      <c r="AO39" s="1452"/>
      <c r="AP39" s="1452"/>
      <c r="AQ39" s="1418"/>
      <c r="AR39" s="1418"/>
      <c r="AS39" s="1418"/>
      <c r="AT39" s="1418"/>
      <c r="AU39" s="1418"/>
      <c r="AV39" s="1418"/>
      <c r="AW39" s="1418"/>
      <c r="AX39" s="336"/>
    </row>
    <row r="40" spans="1:50" ht="13.5">
      <c r="A40" s="1423" t="s">
        <v>3197</v>
      </c>
      <c r="B40" s="1415"/>
      <c r="C40" s="1415"/>
      <c r="D40" s="1415"/>
      <c r="E40" s="1415"/>
      <c r="F40" s="1415"/>
      <c r="G40" s="1415"/>
      <c r="H40" s="1415"/>
      <c r="I40" s="1415"/>
      <c r="J40" s="1415"/>
      <c r="K40" s="1415"/>
      <c r="L40" s="1415"/>
      <c r="M40" s="1415"/>
      <c r="N40" s="1424"/>
      <c r="O40" s="1424"/>
      <c r="P40" s="1424"/>
      <c r="Q40" s="1424"/>
      <c r="R40" s="1424"/>
      <c r="S40" s="1424"/>
      <c r="T40" s="1424"/>
      <c r="U40" s="1424"/>
      <c r="V40" s="1424"/>
      <c r="W40" s="1424"/>
      <c r="X40" s="1424"/>
      <c r="Y40" s="1424"/>
      <c r="Z40" s="1424"/>
      <c r="AA40" s="1424"/>
      <c r="AB40" s="1424"/>
      <c r="AC40" s="1424"/>
      <c r="AD40" s="1424"/>
      <c r="AE40" s="1424"/>
      <c r="AF40" s="1424"/>
      <c r="AG40" s="1424"/>
      <c r="AH40" s="1424"/>
      <c r="AI40" s="1424"/>
      <c r="AJ40" s="1424"/>
      <c r="AK40" s="1424"/>
      <c r="AL40" s="1424"/>
      <c r="AM40" s="1424"/>
      <c r="AN40" s="1424"/>
      <c r="AO40" s="1424"/>
      <c r="AP40" s="1425"/>
      <c r="AQ40" s="1426"/>
      <c r="AR40" s="1426"/>
      <c r="AS40" s="1426"/>
      <c r="AT40" s="1426"/>
      <c r="AU40" s="1426"/>
      <c r="AV40" s="1426"/>
      <c r="AW40" s="1426"/>
      <c r="AX40" s="336"/>
    </row>
    <row r="41" spans="1:50" ht="13.5">
      <c r="A41" s="1742"/>
      <c r="B41" s="1743"/>
      <c r="C41" s="1743"/>
      <c r="D41" s="1743"/>
      <c r="E41" s="1743"/>
      <c r="F41" s="1743"/>
      <c r="G41" s="1743"/>
      <c r="H41" s="1743"/>
      <c r="I41" s="1743"/>
      <c r="J41" s="1743"/>
      <c r="K41" s="1743"/>
      <c r="L41" s="1743"/>
      <c r="M41" s="1744"/>
      <c r="N41" s="1452"/>
      <c r="O41" s="1452"/>
      <c r="P41" s="1452"/>
      <c r="Q41" s="1452"/>
      <c r="R41" s="1452"/>
      <c r="S41" s="1452"/>
      <c r="T41" s="1452"/>
      <c r="U41" s="1452"/>
      <c r="V41" s="1452"/>
      <c r="W41" s="1784"/>
      <c r="X41" s="1784"/>
      <c r="Y41" s="1784"/>
      <c r="Z41" s="1784"/>
      <c r="AA41" s="1784"/>
      <c r="AB41" s="1784"/>
      <c r="AC41" s="1452"/>
      <c r="AD41" s="1452"/>
      <c r="AE41" s="1452"/>
      <c r="AF41" s="1452"/>
      <c r="AG41" s="1452"/>
      <c r="AH41" s="1452"/>
      <c r="AI41" s="1452"/>
      <c r="AJ41" s="1452"/>
      <c r="AK41" s="1452"/>
      <c r="AL41" s="1452"/>
      <c r="AM41" s="1452"/>
      <c r="AN41" s="1452"/>
      <c r="AO41" s="1452"/>
      <c r="AP41" s="1452"/>
      <c r="AQ41" s="1418"/>
      <c r="AR41" s="1418"/>
      <c r="AS41" s="1418"/>
      <c r="AT41" s="1418"/>
      <c r="AU41" s="1418"/>
      <c r="AV41" s="1418"/>
      <c r="AW41" s="1418"/>
      <c r="AX41" s="336"/>
    </row>
    <row r="42" spans="1:50" ht="13.5">
      <c r="A42" s="1742"/>
      <c r="B42" s="1743"/>
      <c r="C42" s="1743"/>
      <c r="D42" s="1743"/>
      <c r="E42" s="1743"/>
      <c r="F42" s="1743"/>
      <c r="G42" s="1743"/>
      <c r="H42" s="1743"/>
      <c r="I42" s="1743"/>
      <c r="J42" s="1743"/>
      <c r="K42" s="1743"/>
      <c r="L42" s="1743"/>
      <c r="M42" s="1744"/>
      <c r="N42" s="1452"/>
      <c r="O42" s="1452"/>
      <c r="P42" s="1452"/>
      <c r="Q42" s="1452"/>
      <c r="R42" s="1452"/>
      <c r="S42" s="1452"/>
      <c r="T42" s="1452"/>
      <c r="U42" s="1452"/>
      <c r="V42" s="1452"/>
      <c r="W42" s="1784"/>
      <c r="X42" s="1784"/>
      <c r="Y42" s="1784"/>
      <c r="Z42" s="1784"/>
      <c r="AA42" s="1784"/>
      <c r="AB42" s="1784"/>
      <c r="AC42" s="1452"/>
      <c r="AD42" s="1452"/>
      <c r="AE42" s="1452"/>
      <c r="AF42" s="1452"/>
      <c r="AG42" s="1452"/>
      <c r="AH42" s="1452"/>
      <c r="AI42" s="1452"/>
      <c r="AJ42" s="1452"/>
      <c r="AK42" s="1452"/>
      <c r="AL42" s="1452"/>
      <c r="AM42" s="1452"/>
      <c r="AN42" s="1452"/>
      <c r="AO42" s="1452"/>
      <c r="AP42" s="1452"/>
      <c r="AQ42" s="1418"/>
      <c r="AR42" s="1418"/>
      <c r="AS42" s="1418"/>
      <c r="AT42" s="1418"/>
      <c r="AU42" s="1418"/>
      <c r="AV42" s="1418"/>
      <c r="AW42" s="1418"/>
      <c r="AX42" s="336"/>
    </row>
    <row r="43" spans="1:50" ht="13.5">
      <c r="A43" s="1742"/>
      <c r="B43" s="1743"/>
      <c r="C43" s="1743"/>
      <c r="D43" s="1743"/>
      <c r="E43" s="1743"/>
      <c r="F43" s="1743"/>
      <c r="G43" s="1743"/>
      <c r="H43" s="1743"/>
      <c r="I43" s="1743"/>
      <c r="J43" s="1743"/>
      <c r="K43" s="1743"/>
      <c r="L43" s="1743"/>
      <c r="M43" s="1744"/>
      <c r="N43" s="1452"/>
      <c r="O43" s="1452"/>
      <c r="P43" s="1452"/>
      <c r="Q43" s="1452"/>
      <c r="R43" s="1452"/>
      <c r="S43" s="1452"/>
      <c r="T43" s="1452"/>
      <c r="U43" s="1452"/>
      <c r="V43" s="1452"/>
      <c r="W43" s="1784"/>
      <c r="X43" s="1784"/>
      <c r="Y43" s="1784"/>
      <c r="Z43" s="1784"/>
      <c r="AA43" s="1784"/>
      <c r="AB43" s="1784"/>
      <c r="AC43" s="1452"/>
      <c r="AD43" s="1452"/>
      <c r="AE43" s="1452"/>
      <c r="AF43" s="1452"/>
      <c r="AG43" s="1452"/>
      <c r="AH43" s="1452"/>
      <c r="AI43" s="1452"/>
      <c r="AJ43" s="1452"/>
      <c r="AK43" s="1452"/>
      <c r="AL43" s="1452"/>
      <c r="AM43" s="1452"/>
      <c r="AN43" s="1452"/>
      <c r="AO43" s="1452"/>
      <c r="AP43" s="1452"/>
      <c r="AQ43" s="1418"/>
      <c r="AR43" s="1418"/>
      <c r="AS43" s="1418"/>
      <c r="AT43" s="1418"/>
      <c r="AU43" s="1418"/>
      <c r="AV43" s="1418"/>
      <c r="AW43" s="1418"/>
      <c r="AX43" s="336"/>
    </row>
    <row r="44" spans="1:50" ht="13.5">
      <c r="A44" s="404" t="s">
        <v>3198</v>
      </c>
      <c r="B44" s="397"/>
      <c r="C44" s="397"/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29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X44" s="336"/>
    </row>
    <row r="45" spans="1:50" ht="13.5">
      <c r="A45" s="1742"/>
      <c r="B45" s="1743"/>
      <c r="C45" s="1743"/>
      <c r="D45" s="1743"/>
      <c r="E45" s="1743"/>
      <c r="F45" s="1743"/>
      <c r="G45" s="1743"/>
      <c r="H45" s="1743"/>
      <c r="I45" s="1743"/>
      <c r="J45" s="1743"/>
      <c r="K45" s="1743"/>
      <c r="L45" s="1743"/>
      <c r="M45" s="1744"/>
      <c r="N45" s="1452"/>
      <c r="O45" s="1452"/>
      <c r="P45" s="1452"/>
      <c r="Q45" s="1452"/>
      <c r="R45" s="1452"/>
      <c r="S45" s="1452"/>
      <c r="T45" s="1452"/>
      <c r="U45" s="1452"/>
      <c r="V45" s="1452"/>
      <c r="W45" s="1784"/>
      <c r="X45" s="1784"/>
      <c r="Y45" s="1784"/>
      <c r="Z45" s="1784"/>
      <c r="AA45" s="1784"/>
      <c r="AB45" s="1784"/>
      <c r="AC45" s="1452"/>
      <c r="AD45" s="1452"/>
      <c r="AE45" s="1452"/>
      <c r="AF45" s="1452"/>
      <c r="AG45" s="1452"/>
      <c r="AH45" s="1452"/>
      <c r="AI45" s="1452"/>
      <c r="AJ45" s="1452"/>
      <c r="AK45" s="1452"/>
      <c r="AL45" s="1452"/>
      <c r="AM45" s="1452"/>
      <c r="AN45" s="1452"/>
      <c r="AO45" s="1452"/>
      <c r="AP45" s="1452"/>
      <c r="AQ45" s="329"/>
      <c r="AR45" s="329"/>
      <c r="AS45" s="329"/>
      <c r="AT45" s="329"/>
      <c r="AU45" s="329"/>
      <c r="AV45" s="329"/>
      <c r="AW45" s="329"/>
      <c r="AX45" s="336"/>
    </row>
    <row r="46" spans="1:50" ht="13.5">
      <c r="A46" s="1742"/>
      <c r="B46" s="1743"/>
      <c r="C46" s="1743"/>
      <c r="D46" s="1743"/>
      <c r="E46" s="1743"/>
      <c r="F46" s="1743"/>
      <c r="G46" s="1743"/>
      <c r="H46" s="1743"/>
      <c r="I46" s="1743"/>
      <c r="J46" s="1743"/>
      <c r="K46" s="1743"/>
      <c r="L46" s="1743"/>
      <c r="M46" s="1744"/>
      <c r="N46" s="1452"/>
      <c r="O46" s="1452"/>
      <c r="P46" s="1452"/>
      <c r="Q46" s="1452"/>
      <c r="R46" s="1452"/>
      <c r="S46" s="1452"/>
      <c r="T46" s="1452"/>
      <c r="U46" s="1452"/>
      <c r="V46" s="1452"/>
      <c r="W46" s="1784"/>
      <c r="X46" s="1784"/>
      <c r="Y46" s="1784"/>
      <c r="Z46" s="1784"/>
      <c r="AA46" s="1784"/>
      <c r="AB46" s="1784"/>
      <c r="AC46" s="1452"/>
      <c r="AD46" s="1452"/>
      <c r="AE46" s="1452"/>
      <c r="AF46" s="1452"/>
      <c r="AG46" s="1452"/>
      <c r="AH46" s="1452"/>
      <c r="AI46" s="1452"/>
      <c r="AJ46" s="1452"/>
      <c r="AK46" s="1452"/>
      <c r="AL46" s="1452"/>
      <c r="AM46" s="1452"/>
      <c r="AN46" s="1452"/>
      <c r="AO46" s="1452"/>
      <c r="AP46" s="1452"/>
      <c r="AQ46" s="329"/>
      <c r="AR46" s="329"/>
      <c r="AS46" s="329"/>
      <c r="AT46" s="329"/>
      <c r="AU46" s="329"/>
      <c r="AV46" s="329"/>
      <c r="AW46" s="329"/>
      <c r="AX46" s="336"/>
    </row>
    <row r="47" spans="1:50" ht="13.5">
      <c r="A47" s="1742"/>
      <c r="B47" s="1743"/>
      <c r="C47" s="1743"/>
      <c r="D47" s="1743"/>
      <c r="E47" s="1743"/>
      <c r="F47" s="1743"/>
      <c r="G47" s="1743"/>
      <c r="H47" s="1743"/>
      <c r="I47" s="1743"/>
      <c r="J47" s="1743"/>
      <c r="K47" s="1743"/>
      <c r="L47" s="1743"/>
      <c r="M47" s="1744"/>
      <c r="N47" s="1452"/>
      <c r="O47" s="1452"/>
      <c r="P47" s="1452"/>
      <c r="Q47" s="1452"/>
      <c r="R47" s="1452"/>
      <c r="S47" s="1452"/>
      <c r="T47" s="1452"/>
      <c r="U47" s="1452"/>
      <c r="V47" s="1452"/>
      <c r="W47" s="1784"/>
      <c r="X47" s="1784"/>
      <c r="Y47" s="1784"/>
      <c r="Z47" s="1784"/>
      <c r="AA47" s="1784"/>
      <c r="AB47" s="1784"/>
      <c r="AC47" s="1452"/>
      <c r="AD47" s="1452"/>
      <c r="AE47" s="1452"/>
      <c r="AF47" s="1452"/>
      <c r="AG47" s="1452"/>
      <c r="AH47" s="1452"/>
      <c r="AI47" s="1452"/>
      <c r="AJ47" s="1452"/>
      <c r="AK47" s="1452"/>
      <c r="AL47" s="1452"/>
      <c r="AM47" s="1452"/>
      <c r="AN47" s="1452"/>
      <c r="AO47" s="1452"/>
      <c r="AP47" s="1452"/>
      <c r="AQ47" s="329"/>
      <c r="AR47" s="329"/>
      <c r="AS47" s="329"/>
      <c r="AT47" s="329"/>
      <c r="AU47" s="329"/>
      <c r="AV47" s="329"/>
      <c r="AW47" s="329"/>
      <c r="AX47" s="336"/>
    </row>
  </sheetData>
  <mergeCells count="122">
    <mergeCell ref="A47:M47"/>
    <mergeCell ref="N47:Q47"/>
    <mergeCell ref="R47:V47"/>
    <mergeCell ref="W47:AB47"/>
    <mergeCell ref="AC47:AH47"/>
    <mergeCell ref="AI47:AP47"/>
    <mergeCell ref="W41:AB41"/>
    <mergeCell ref="AC41:AH41"/>
    <mergeCell ref="AI41:AP41"/>
    <mergeCell ref="A46:M46"/>
    <mergeCell ref="N46:Q46"/>
    <mergeCell ref="R46:V46"/>
    <mergeCell ref="W46:AB46"/>
    <mergeCell ref="AC46:AH46"/>
    <mergeCell ref="AI46:AP46"/>
    <mergeCell ref="AQ43:AW43"/>
    <mergeCell ref="A45:M45"/>
    <mergeCell ref="N45:Q45"/>
    <mergeCell ref="R45:V45"/>
    <mergeCell ref="W45:AB45"/>
    <mergeCell ref="AC45:AH45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AI45:AP45"/>
    <mergeCell ref="A43:M43"/>
    <mergeCell ref="N43:Q43"/>
    <mergeCell ref="R43:V43"/>
    <mergeCell ref="W43:AB43"/>
    <mergeCell ref="AC43:AH43"/>
    <mergeCell ref="AI43:AP43"/>
    <mergeCell ref="R41:V41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A32:M32"/>
    <mergeCell ref="N32:Q32"/>
    <mergeCell ref="R32:V32"/>
    <mergeCell ref="W32:AB32"/>
    <mergeCell ref="AC32:AH32"/>
    <mergeCell ref="AI32:AP32"/>
    <mergeCell ref="AQ32:AW32"/>
    <mergeCell ref="R33:V33"/>
    <mergeCell ref="W33:AB33"/>
    <mergeCell ref="AC33:AH33"/>
    <mergeCell ref="AI33:AP33"/>
    <mergeCell ref="AQ33:AW33"/>
    <mergeCell ref="A21:S21"/>
    <mergeCell ref="T21:AF21"/>
    <mergeCell ref="AG21:AW21"/>
    <mergeCell ref="T22:AF23"/>
    <mergeCell ref="AG22:AW23"/>
    <mergeCell ref="T24:AF25"/>
    <mergeCell ref="AG24:AW25"/>
    <mergeCell ref="A28:AW28"/>
    <mergeCell ref="A31:H31"/>
    <mergeCell ref="W31:AB31"/>
    <mergeCell ref="AC31:AH31"/>
    <mergeCell ref="AI31:AP31"/>
    <mergeCell ref="AQ31:AW31"/>
    <mergeCell ref="AG20:AW20"/>
    <mergeCell ref="C2:Z2"/>
    <mergeCell ref="AD2:AK2"/>
    <mergeCell ref="AN2:AW2"/>
    <mergeCell ref="A6:AW6"/>
    <mergeCell ref="A10:AW10"/>
    <mergeCell ref="A11:AW11"/>
    <mergeCell ref="A15:AW15"/>
    <mergeCell ref="AG18:AW18"/>
    <mergeCell ref="A19:S19"/>
    <mergeCell ref="T19:AF19"/>
    <mergeCell ref="AG19:AW19"/>
  </mergeCells>
  <pageMargins left="0.7" right="0.7" top="0.78740157499999996" bottom="0.78740157499999996" header="0.3" footer="0.3"/>
  <pageSetup paperSize="9" scale="9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X50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36"/>
    </row>
    <row r="2" spans="1:50" ht="13.5">
      <c r="A2" s="315" t="s">
        <v>2302</v>
      </c>
      <c r="B2" s="393"/>
      <c r="C2" s="1369"/>
      <c r="D2" s="1369"/>
      <c r="E2" s="1369"/>
      <c r="F2" s="1369"/>
      <c r="G2" s="1369"/>
      <c r="H2" s="1369"/>
      <c r="I2" s="1369"/>
      <c r="J2" s="1369"/>
      <c r="K2" s="1369"/>
      <c r="L2" s="1369"/>
      <c r="M2" s="1369"/>
      <c r="N2" s="1369"/>
      <c r="O2" s="1369"/>
      <c r="P2" s="1369"/>
      <c r="Q2" s="1369"/>
      <c r="R2" s="1369"/>
      <c r="S2" s="1369"/>
      <c r="T2" s="1369"/>
      <c r="U2" s="1369"/>
      <c r="V2" s="1369"/>
      <c r="W2" s="1369"/>
      <c r="X2" s="1369"/>
      <c r="Y2" s="1369"/>
      <c r="Z2" s="1370"/>
      <c r="AA2" s="289"/>
      <c r="AB2" s="289" t="s">
        <v>922</v>
      </c>
      <c r="AC2" s="289"/>
      <c r="AD2" s="1368"/>
      <c r="AE2" s="1369"/>
      <c r="AF2" s="1369"/>
      <c r="AG2" s="1369"/>
      <c r="AH2" s="1369"/>
      <c r="AI2" s="1369"/>
      <c r="AJ2" s="1369"/>
      <c r="AK2" s="1370"/>
      <c r="AL2" s="289" t="s">
        <v>844</v>
      </c>
      <c r="AM2" s="289"/>
      <c r="AN2" s="1752"/>
      <c r="AO2" s="1753"/>
      <c r="AP2" s="1753"/>
      <c r="AQ2" s="1753"/>
      <c r="AR2" s="1753"/>
      <c r="AS2" s="1753"/>
      <c r="AT2" s="1753"/>
      <c r="AU2" s="1753"/>
      <c r="AV2" s="1753"/>
      <c r="AW2" s="1754"/>
      <c r="AX2" s="336"/>
    </row>
    <row r="3" spans="1:50" ht="13.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36"/>
    </row>
    <row r="4" spans="1:50" ht="13.5">
      <c r="A4" s="366" t="s">
        <v>3199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36"/>
    </row>
    <row r="5" spans="1:50" ht="28.5" customHeight="1">
      <c r="A5" s="1383" t="s">
        <v>3200</v>
      </c>
      <c r="B5" s="1383"/>
      <c r="C5" s="1383"/>
      <c r="D5" s="1383"/>
      <c r="E5" s="1383"/>
      <c r="F5" s="1383"/>
      <c r="G5" s="1383"/>
      <c r="H5" s="1383"/>
      <c r="I5" s="1383"/>
      <c r="J5" s="1383"/>
      <c r="K5" s="1383"/>
      <c r="L5" s="1383"/>
      <c r="M5" s="1383"/>
      <c r="N5" s="1383"/>
      <c r="O5" s="1383"/>
      <c r="P5" s="1383"/>
      <c r="Q5" s="1383"/>
      <c r="R5" s="1383"/>
      <c r="S5" s="1383"/>
      <c r="T5" s="1383"/>
      <c r="U5" s="1383"/>
      <c r="V5" s="1383"/>
      <c r="W5" s="1383"/>
      <c r="X5" s="1383"/>
      <c r="Y5" s="1383"/>
      <c r="Z5" s="1383"/>
      <c r="AA5" s="1383"/>
      <c r="AB5" s="1383"/>
      <c r="AC5" s="1383"/>
      <c r="AD5" s="1383"/>
      <c r="AE5" s="1383"/>
      <c r="AF5" s="1383"/>
      <c r="AG5" s="1383"/>
      <c r="AH5" s="1383"/>
      <c r="AI5" s="1383"/>
      <c r="AJ5" s="1383"/>
      <c r="AK5" s="1383"/>
      <c r="AL5" s="1383"/>
      <c r="AM5" s="1383"/>
      <c r="AN5" s="1383"/>
      <c r="AO5" s="1383"/>
      <c r="AP5" s="1383"/>
      <c r="AQ5" s="1383"/>
      <c r="AR5" s="1383"/>
      <c r="AS5" s="1383"/>
      <c r="AT5" s="1383"/>
      <c r="AU5" s="1383"/>
      <c r="AV5" s="1383"/>
      <c r="AW5" s="1383"/>
      <c r="AX5" s="336"/>
    </row>
    <row r="6" spans="1:50" ht="13.5">
      <c r="A6" s="1429" t="s">
        <v>3201</v>
      </c>
      <c r="B6" s="1429"/>
      <c r="C6" s="1429"/>
      <c r="D6" s="1429"/>
      <c r="E6" s="1429"/>
      <c r="F6" s="1429"/>
      <c r="G6" s="1429"/>
      <c r="H6" s="1429"/>
      <c r="I6" s="1429"/>
      <c r="J6" s="1429"/>
      <c r="K6" s="1429"/>
      <c r="L6" s="1429"/>
      <c r="M6" s="1429"/>
      <c r="N6" s="1429"/>
      <c r="O6" s="1429"/>
      <c r="P6" s="1429"/>
      <c r="Q6" s="1429"/>
      <c r="R6" s="1429" t="s">
        <v>1535</v>
      </c>
      <c r="S6" s="1429"/>
      <c r="T6" s="1429"/>
      <c r="U6" s="1429"/>
      <c r="V6" s="1429"/>
      <c r="W6" s="1429"/>
      <c r="X6" s="1429"/>
      <c r="Y6" s="1429"/>
      <c r="Z6" s="1429"/>
      <c r="AA6" s="1429" t="s">
        <v>3202</v>
      </c>
      <c r="AB6" s="1429"/>
      <c r="AC6" s="1429"/>
      <c r="AD6" s="1429"/>
      <c r="AE6" s="1429"/>
      <c r="AF6" s="1429"/>
      <c r="AG6" s="1429"/>
      <c r="AH6" s="1429"/>
      <c r="AI6" s="1429"/>
      <c r="AJ6" s="1429"/>
      <c r="AK6" s="1429"/>
      <c r="AL6" s="1429"/>
      <c r="AM6" s="1429"/>
      <c r="AN6" s="1429"/>
      <c r="AO6" s="1429"/>
      <c r="AP6" s="1429"/>
      <c r="AQ6" s="329"/>
      <c r="AR6" s="329"/>
      <c r="AS6" s="329"/>
      <c r="AT6" s="329"/>
      <c r="AU6" s="329"/>
      <c r="AV6" s="329"/>
      <c r="AW6" s="329"/>
      <c r="AX6" s="336"/>
    </row>
    <row r="7" spans="1:50" ht="12.6" customHeight="1">
      <c r="A7" s="1429"/>
      <c r="B7" s="1429"/>
      <c r="C7" s="1429"/>
      <c r="D7" s="1429"/>
      <c r="E7" s="1429"/>
      <c r="F7" s="1429"/>
      <c r="G7" s="1429"/>
      <c r="H7" s="1429"/>
      <c r="I7" s="1429"/>
      <c r="J7" s="1429"/>
      <c r="K7" s="1429"/>
      <c r="L7" s="1429"/>
      <c r="M7" s="1429"/>
      <c r="N7" s="1429"/>
      <c r="O7" s="1429"/>
      <c r="P7" s="1429"/>
      <c r="Q7" s="1429"/>
      <c r="R7" s="1429"/>
      <c r="S7" s="1429"/>
      <c r="T7" s="1429"/>
      <c r="U7" s="1429"/>
      <c r="V7" s="1429"/>
      <c r="W7" s="1429"/>
      <c r="X7" s="1429"/>
      <c r="Y7" s="1429"/>
      <c r="Z7" s="1429"/>
      <c r="AA7" s="1429"/>
      <c r="AB7" s="1429"/>
      <c r="AC7" s="1429"/>
      <c r="AD7" s="1429"/>
      <c r="AE7" s="1429"/>
      <c r="AF7" s="1429"/>
      <c r="AG7" s="1429"/>
      <c r="AH7" s="1429"/>
      <c r="AI7" s="1429"/>
      <c r="AJ7" s="1429"/>
      <c r="AK7" s="1429"/>
      <c r="AL7" s="1429"/>
      <c r="AM7" s="1429"/>
      <c r="AN7" s="1429"/>
      <c r="AO7" s="1429"/>
      <c r="AP7" s="1429"/>
      <c r="AQ7" s="329"/>
      <c r="AR7" s="329"/>
      <c r="AS7" s="329"/>
      <c r="AT7" s="329"/>
      <c r="AU7" s="329"/>
      <c r="AV7" s="329"/>
      <c r="AW7" s="329"/>
      <c r="AX7" s="336"/>
    </row>
    <row r="8" spans="1:50" ht="12.6" customHeight="1">
      <c r="A8" s="1429"/>
      <c r="B8" s="1429"/>
      <c r="C8" s="1429"/>
      <c r="D8" s="1429"/>
      <c r="E8" s="1429"/>
      <c r="F8" s="1429"/>
      <c r="G8" s="1429"/>
      <c r="H8" s="1429"/>
      <c r="I8" s="1429"/>
      <c r="J8" s="1429"/>
      <c r="K8" s="1429"/>
      <c r="L8" s="1429"/>
      <c r="M8" s="1429"/>
      <c r="N8" s="1429"/>
      <c r="O8" s="1429"/>
      <c r="P8" s="1429"/>
      <c r="Q8" s="1429"/>
      <c r="R8" s="1429"/>
      <c r="S8" s="1429"/>
      <c r="T8" s="1429"/>
      <c r="U8" s="1429"/>
      <c r="V8" s="1429"/>
      <c r="W8" s="1429"/>
      <c r="X8" s="1429"/>
      <c r="Y8" s="1429"/>
      <c r="Z8" s="1429"/>
      <c r="AA8" s="1429"/>
      <c r="AB8" s="1429"/>
      <c r="AC8" s="1429"/>
      <c r="AD8" s="1429"/>
      <c r="AE8" s="1429"/>
      <c r="AF8" s="1429"/>
      <c r="AG8" s="1429"/>
      <c r="AH8" s="1429"/>
      <c r="AI8" s="1429"/>
      <c r="AJ8" s="1429"/>
      <c r="AK8" s="1429"/>
      <c r="AL8" s="1429"/>
      <c r="AM8" s="1429"/>
      <c r="AN8" s="1429"/>
      <c r="AO8" s="1429"/>
      <c r="AP8" s="1429"/>
      <c r="AQ8" s="329"/>
      <c r="AR8" s="329"/>
      <c r="AS8" s="329"/>
      <c r="AT8" s="329"/>
      <c r="AU8" s="329"/>
      <c r="AV8" s="329"/>
      <c r="AW8" s="329"/>
      <c r="AX8" s="336"/>
    </row>
    <row r="9" spans="1:50" ht="12.6" customHeight="1">
      <c r="A9" s="1429"/>
      <c r="B9" s="1429"/>
      <c r="C9" s="1429"/>
      <c r="D9" s="1429"/>
      <c r="E9" s="1429"/>
      <c r="F9" s="1429"/>
      <c r="G9" s="1429"/>
      <c r="H9" s="1429"/>
      <c r="I9" s="1429"/>
      <c r="J9" s="1429"/>
      <c r="K9" s="1429"/>
      <c r="L9" s="1429"/>
      <c r="M9" s="1429"/>
      <c r="N9" s="1429"/>
      <c r="O9" s="1429"/>
      <c r="P9" s="1429"/>
      <c r="Q9" s="1429"/>
      <c r="R9" s="1429"/>
      <c r="S9" s="1429"/>
      <c r="T9" s="1429"/>
      <c r="U9" s="1429"/>
      <c r="V9" s="1429"/>
      <c r="W9" s="1429"/>
      <c r="X9" s="1429"/>
      <c r="Y9" s="1429"/>
      <c r="Z9" s="1429"/>
      <c r="AA9" s="1429"/>
      <c r="AB9" s="1429"/>
      <c r="AC9" s="1429"/>
      <c r="AD9" s="1429"/>
      <c r="AE9" s="1429"/>
      <c r="AF9" s="1429"/>
      <c r="AG9" s="1429"/>
      <c r="AH9" s="1429"/>
      <c r="AI9" s="1429"/>
      <c r="AJ9" s="1429"/>
      <c r="AK9" s="1429"/>
      <c r="AL9" s="1429"/>
      <c r="AM9" s="1429"/>
      <c r="AN9" s="1429"/>
      <c r="AO9" s="1429"/>
      <c r="AP9" s="1429"/>
      <c r="AQ9" s="329"/>
      <c r="AR9" s="329"/>
      <c r="AS9" s="329"/>
      <c r="AT9" s="329"/>
      <c r="AU9" s="329"/>
      <c r="AV9" s="329"/>
      <c r="AW9" s="329"/>
      <c r="AX9" s="336"/>
    </row>
    <row r="10" spans="1:50" ht="12.6" customHeight="1">
      <c r="A10" s="1429"/>
      <c r="B10" s="1429"/>
      <c r="C10" s="1429"/>
      <c r="D10" s="1429"/>
      <c r="E10" s="1429"/>
      <c r="F10" s="1429"/>
      <c r="G10" s="1429"/>
      <c r="H10" s="1429"/>
      <c r="I10" s="1429"/>
      <c r="J10" s="1429"/>
      <c r="K10" s="1429"/>
      <c r="L10" s="1429"/>
      <c r="M10" s="1429"/>
      <c r="N10" s="1429"/>
      <c r="O10" s="1429"/>
      <c r="P10" s="1429"/>
      <c r="Q10" s="1429"/>
      <c r="R10" s="1429"/>
      <c r="S10" s="1429"/>
      <c r="T10" s="1429"/>
      <c r="U10" s="1429"/>
      <c r="V10" s="1429"/>
      <c r="W10" s="1429"/>
      <c r="X10" s="1429"/>
      <c r="Y10" s="1429"/>
      <c r="Z10" s="1429"/>
      <c r="AA10" s="1429"/>
      <c r="AB10" s="1429"/>
      <c r="AC10" s="1429"/>
      <c r="AD10" s="1429"/>
      <c r="AE10" s="1429"/>
      <c r="AF10" s="1429"/>
      <c r="AG10" s="1429"/>
      <c r="AH10" s="1429"/>
      <c r="AI10" s="1429"/>
      <c r="AJ10" s="1429"/>
      <c r="AK10" s="1429"/>
      <c r="AL10" s="1429"/>
      <c r="AM10" s="1429"/>
      <c r="AN10" s="1429"/>
      <c r="AO10" s="1429"/>
      <c r="AP10" s="1429"/>
      <c r="AQ10" s="329"/>
      <c r="AR10" s="329"/>
      <c r="AS10" s="329"/>
      <c r="AT10" s="329"/>
      <c r="AU10" s="329"/>
      <c r="AV10" s="329"/>
      <c r="AW10" s="329"/>
      <c r="AX10" s="336"/>
    </row>
    <row r="11" spans="1:50" ht="13.5">
      <c r="A11" s="329" t="s">
        <v>3203</v>
      </c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29"/>
      <c r="AT11" s="329"/>
      <c r="AU11" s="329"/>
      <c r="AV11" s="329"/>
      <c r="AW11" s="329"/>
      <c r="AX11" s="336"/>
    </row>
    <row r="12" spans="1:50" ht="13.5">
      <c r="A12" s="329" t="s">
        <v>3204</v>
      </c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36"/>
    </row>
    <row r="13" spans="1:50" ht="13.5">
      <c r="A13" s="1429" t="s">
        <v>3205</v>
      </c>
      <c r="B13" s="1429"/>
      <c r="C13" s="1429"/>
      <c r="D13" s="1429"/>
      <c r="E13" s="1429"/>
      <c r="F13" s="1429"/>
      <c r="G13" s="1429"/>
      <c r="H13" s="1429"/>
      <c r="I13" s="1429"/>
      <c r="J13" s="1429"/>
      <c r="K13" s="1429"/>
      <c r="L13" s="1429"/>
      <c r="M13" s="1429"/>
      <c r="N13" s="1429"/>
      <c r="O13" s="1429"/>
      <c r="P13" s="1429"/>
      <c r="Q13" s="1429"/>
      <c r="R13" s="1429" t="s">
        <v>1535</v>
      </c>
      <c r="S13" s="1429"/>
      <c r="T13" s="1429"/>
      <c r="U13" s="1429"/>
      <c r="V13" s="1429"/>
      <c r="W13" s="1429"/>
      <c r="X13" s="1429"/>
      <c r="Y13" s="1429"/>
      <c r="Z13" s="1429"/>
      <c r="AA13" s="1429" t="s">
        <v>3202</v>
      </c>
      <c r="AB13" s="1429"/>
      <c r="AC13" s="1429"/>
      <c r="AD13" s="1429"/>
      <c r="AE13" s="1429"/>
      <c r="AF13" s="1429"/>
      <c r="AG13" s="1429"/>
      <c r="AH13" s="1429"/>
      <c r="AI13" s="1429"/>
      <c r="AJ13" s="1429"/>
      <c r="AK13" s="1429"/>
      <c r="AL13" s="1429"/>
      <c r="AM13" s="1429"/>
      <c r="AN13" s="1429"/>
      <c r="AO13" s="1429"/>
      <c r="AP13" s="1429"/>
      <c r="AQ13" s="329"/>
      <c r="AR13" s="329"/>
      <c r="AS13" s="329"/>
      <c r="AT13" s="329"/>
      <c r="AU13" s="329"/>
      <c r="AV13" s="329"/>
      <c r="AW13" s="329"/>
      <c r="AX13" s="336"/>
    </row>
    <row r="14" spans="1:50" ht="12.6" customHeight="1">
      <c r="A14" s="1429"/>
      <c r="B14" s="1429"/>
      <c r="C14" s="1429"/>
      <c r="D14" s="1429"/>
      <c r="E14" s="1429"/>
      <c r="F14" s="1429"/>
      <c r="G14" s="1429"/>
      <c r="H14" s="1429"/>
      <c r="I14" s="1429"/>
      <c r="J14" s="1429"/>
      <c r="K14" s="1429"/>
      <c r="L14" s="1429"/>
      <c r="M14" s="1429"/>
      <c r="N14" s="1429"/>
      <c r="O14" s="1429"/>
      <c r="P14" s="1429"/>
      <c r="Q14" s="1429"/>
      <c r="R14" s="1429"/>
      <c r="S14" s="1429"/>
      <c r="T14" s="1429"/>
      <c r="U14" s="1429"/>
      <c r="V14" s="1429"/>
      <c r="W14" s="1429"/>
      <c r="X14" s="1429"/>
      <c r="Y14" s="1429"/>
      <c r="Z14" s="1429"/>
      <c r="AA14" s="1429"/>
      <c r="AB14" s="1429"/>
      <c r="AC14" s="1429"/>
      <c r="AD14" s="1429"/>
      <c r="AE14" s="1429"/>
      <c r="AF14" s="1429"/>
      <c r="AG14" s="1429"/>
      <c r="AH14" s="1429"/>
      <c r="AI14" s="1429"/>
      <c r="AJ14" s="1429"/>
      <c r="AK14" s="1429"/>
      <c r="AL14" s="1429"/>
      <c r="AM14" s="1429"/>
      <c r="AN14" s="1429"/>
      <c r="AO14" s="1429"/>
      <c r="AP14" s="1429"/>
      <c r="AQ14" s="329"/>
      <c r="AR14" s="329"/>
      <c r="AS14" s="329"/>
      <c r="AT14" s="329"/>
      <c r="AU14" s="329"/>
      <c r="AV14" s="329"/>
      <c r="AW14" s="329"/>
      <c r="AX14" s="336"/>
    </row>
    <row r="15" spans="1:50" ht="12.6" customHeight="1">
      <c r="A15" s="1429"/>
      <c r="B15" s="1429"/>
      <c r="C15" s="1429"/>
      <c r="D15" s="1429"/>
      <c r="E15" s="1429"/>
      <c r="F15" s="1429"/>
      <c r="G15" s="1429"/>
      <c r="H15" s="1429"/>
      <c r="I15" s="1429"/>
      <c r="J15" s="1429"/>
      <c r="K15" s="1429"/>
      <c r="L15" s="1429"/>
      <c r="M15" s="1429"/>
      <c r="N15" s="1429"/>
      <c r="O15" s="1429"/>
      <c r="P15" s="1429"/>
      <c r="Q15" s="1429"/>
      <c r="R15" s="1429"/>
      <c r="S15" s="1429"/>
      <c r="T15" s="1429"/>
      <c r="U15" s="1429"/>
      <c r="V15" s="1429"/>
      <c r="W15" s="1429"/>
      <c r="X15" s="1429"/>
      <c r="Y15" s="1429"/>
      <c r="Z15" s="1429"/>
      <c r="AA15" s="1429"/>
      <c r="AB15" s="1429"/>
      <c r="AC15" s="1429"/>
      <c r="AD15" s="1429"/>
      <c r="AE15" s="1429"/>
      <c r="AF15" s="1429"/>
      <c r="AG15" s="1429"/>
      <c r="AH15" s="1429"/>
      <c r="AI15" s="1429"/>
      <c r="AJ15" s="1429"/>
      <c r="AK15" s="1429"/>
      <c r="AL15" s="1429"/>
      <c r="AM15" s="1429"/>
      <c r="AN15" s="1429"/>
      <c r="AO15" s="1429"/>
      <c r="AP15" s="1429"/>
      <c r="AQ15" s="329"/>
      <c r="AR15" s="329"/>
      <c r="AS15" s="329"/>
      <c r="AT15" s="329"/>
      <c r="AU15" s="329"/>
      <c r="AV15" s="329"/>
      <c r="AW15" s="329"/>
      <c r="AX15" s="336"/>
    </row>
    <row r="16" spans="1:50" ht="12.6" customHeight="1">
      <c r="A16" s="1429"/>
      <c r="B16" s="1429"/>
      <c r="C16" s="1429"/>
      <c r="D16" s="1429"/>
      <c r="E16" s="1429"/>
      <c r="F16" s="1429"/>
      <c r="G16" s="1429"/>
      <c r="H16" s="1429"/>
      <c r="I16" s="1429"/>
      <c r="J16" s="1429"/>
      <c r="K16" s="1429"/>
      <c r="L16" s="1429"/>
      <c r="M16" s="1429"/>
      <c r="N16" s="1429"/>
      <c r="O16" s="1429"/>
      <c r="P16" s="1429"/>
      <c r="Q16" s="1429"/>
      <c r="R16" s="1429"/>
      <c r="S16" s="1429"/>
      <c r="T16" s="1429"/>
      <c r="U16" s="1429"/>
      <c r="V16" s="1429"/>
      <c r="W16" s="1429"/>
      <c r="X16" s="1429"/>
      <c r="Y16" s="1429"/>
      <c r="Z16" s="1429"/>
      <c r="AA16" s="1429"/>
      <c r="AB16" s="1429"/>
      <c r="AC16" s="1429"/>
      <c r="AD16" s="1429"/>
      <c r="AE16" s="1429"/>
      <c r="AF16" s="1429"/>
      <c r="AG16" s="1429"/>
      <c r="AH16" s="1429"/>
      <c r="AI16" s="1429"/>
      <c r="AJ16" s="1429"/>
      <c r="AK16" s="1429"/>
      <c r="AL16" s="1429"/>
      <c r="AM16" s="1429"/>
      <c r="AN16" s="1429"/>
      <c r="AO16" s="1429"/>
      <c r="AP16" s="1429"/>
      <c r="AQ16" s="329"/>
      <c r="AR16" s="329"/>
      <c r="AS16" s="329"/>
      <c r="AT16" s="329"/>
      <c r="AU16" s="329"/>
      <c r="AV16" s="329"/>
      <c r="AW16" s="329"/>
      <c r="AX16" s="336"/>
    </row>
    <row r="17" spans="1:50" ht="13.5">
      <c r="A17" s="620" t="s">
        <v>3206</v>
      </c>
      <c r="B17" s="620"/>
      <c r="C17" s="620"/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  <c r="AC17" s="620"/>
      <c r="AD17" s="620"/>
      <c r="AE17" s="620"/>
      <c r="AF17" s="620"/>
      <c r="AG17" s="620"/>
      <c r="AH17" s="620"/>
      <c r="AI17" s="620"/>
      <c r="AJ17" s="620"/>
      <c r="AK17" s="620"/>
      <c r="AL17" s="620"/>
      <c r="AM17" s="620"/>
      <c r="AN17" s="620"/>
      <c r="AO17" s="620"/>
      <c r="AP17" s="620"/>
      <c r="AQ17" s="620"/>
      <c r="AR17" s="620"/>
      <c r="AS17" s="620"/>
      <c r="AT17" s="620"/>
      <c r="AU17" s="620"/>
      <c r="AV17" s="620"/>
      <c r="AW17" s="620"/>
      <c r="AX17" s="339"/>
    </row>
    <row r="18" spans="1:50" ht="13.5">
      <c r="A18" s="1429" t="s">
        <v>3207</v>
      </c>
      <c r="B18" s="1429"/>
      <c r="C18" s="1429"/>
      <c r="D18" s="1429"/>
      <c r="E18" s="1429"/>
      <c r="F18" s="1429"/>
      <c r="G18" s="1429"/>
      <c r="H18" s="1429"/>
      <c r="I18" s="1429"/>
      <c r="J18" s="1429"/>
      <c r="K18" s="1429"/>
      <c r="L18" s="1429"/>
      <c r="M18" s="1429"/>
      <c r="N18" s="1429"/>
      <c r="O18" s="1429"/>
      <c r="P18" s="1429"/>
      <c r="Q18" s="1429"/>
      <c r="R18" s="1429" t="s">
        <v>1535</v>
      </c>
      <c r="S18" s="1429"/>
      <c r="T18" s="1429"/>
      <c r="U18" s="1429"/>
      <c r="V18" s="1429"/>
      <c r="W18" s="1429"/>
      <c r="X18" s="1429"/>
      <c r="Y18" s="1429"/>
      <c r="Z18" s="1429"/>
      <c r="AA18" s="1429" t="s">
        <v>3202</v>
      </c>
      <c r="AB18" s="1429"/>
      <c r="AC18" s="1429"/>
      <c r="AD18" s="1429"/>
      <c r="AE18" s="1429"/>
      <c r="AF18" s="1429"/>
      <c r="AG18" s="1429"/>
      <c r="AH18" s="1429"/>
      <c r="AI18" s="1429"/>
      <c r="AJ18" s="1429"/>
      <c r="AK18" s="1429"/>
      <c r="AL18" s="1429"/>
      <c r="AM18" s="1429"/>
      <c r="AN18" s="1429"/>
      <c r="AO18" s="1429"/>
      <c r="AP18" s="1429"/>
      <c r="AQ18" s="329"/>
      <c r="AR18" s="329"/>
      <c r="AS18" s="329"/>
      <c r="AT18" s="329"/>
      <c r="AU18" s="329"/>
      <c r="AV18" s="329"/>
      <c r="AW18" s="329"/>
      <c r="AX18" s="336"/>
    </row>
    <row r="19" spans="1:50" ht="12.6" customHeight="1">
      <c r="A19" s="1429"/>
      <c r="B19" s="1429"/>
      <c r="C19" s="1429"/>
      <c r="D19" s="1429"/>
      <c r="E19" s="1429"/>
      <c r="F19" s="1429"/>
      <c r="G19" s="1429"/>
      <c r="H19" s="1429"/>
      <c r="I19" s="1429"/>
      <c r="J19" s="1429"/>
      <c r="K19" s="1429"/>
      <c r="L19" s="1429"/>
      <c r="M19" s="1429"/>
      <c r="N19" s="1429"/>
      <c r="O19" s="1429"/>
      <c r="P19" s="1429"/>
      <c r="Q19" s="1429"/>
      <c r="R19" s="1429"/>
      <c r="S19" s="1429"/>
      <c r="T19" s="1429"/>
      <c r="U19" s="1429"/>
      <c r="V19" s="1429"/>
      <c r="W19" s="1429"/>
      <c r="X19" s="1429"/>
      <c r="Y19" s="1429"/>
      <c r="Z19" s="1429"/>
      <c r="AA19" s="1429"/>
      <c r="AB19" s="1429"/>
      <c r="AC19" s="1429"/>
      <c r="AD19" s="1429"/>
      <c r="AE19" s="1429"/>
      <c r="AF19" s="1429"/>
      <c r="AG19" s="1429"/>
      <c r="AH19" s="1429"/>
      <c r="AI19" s="1429"/>
      <c r="AJ19" s="1429"/>
      <c r="AK19" s="1429"/>
      <c r="AL19" s="1429"/>
      <c r="AM19" s="1429"/>
      <c r="AN19" s="1429"/>
      <c r="AO19" s="1429"/>
      <c r="AP19" s="1429"/>
      <c r="AQ19" s="329"/>
      <c r="AR19" s="329"/>
      <c r="AS19" s="329"/>
      <c r="AT19" s="329"/>
      <c r="AU19" s="329"/>
      <c r="AV19" s="329"/>
      <c r="AW19" s="329"/>
      <c r="AX19" s="336"/>
    </row>
    <row r="20" spans="1:50" ht="12.6" customHeight="1">
      <c r="A20" s="1429"/>
      <c r="B20" s="1429"/>
      <c r="C20" s="1429"/>
      <c r="D20" s="1429"/>
      <c r="E20" s="1429"/>
      <c r="F20" s="1429"/>
      <c r="G20" s="1429"/>
      <c r="H20" s="1429"/>
      <c r="I20" s="1429"/>
      <c r="J20" s="1429"/>
      <c r="K20" s="1429"/>
      <c r="L20" s="1429"/>
      <c r="M20" s="1429"/>
      <c r="N20" s="1429"/>
      <c r="O20" s="1429"/>
      <c r="P20" s="1429"/>
      <c r="Q20" s="1429"/>
      <c r="R20" s="1429"/>
      <c r="S20" s="1429"/>
      <c r="T20" s="1429"/>
      <c r="U20" s="1429"/>
      <c r="V20" s="1429"/>
      <c r="W20" s="1429"/>
      <c r="X20" s="1429"/>
      <c r="Y20" s="1429"/>
      <c r="Z20" s="1429"/>
      <c r="AA20" s="1429"/>
      <c r="AB20" s="1429"/>
      <c r="AC20" s="1429"/>
      <c r="AD20" s="1429"/>
      <c r="AE20" s="1429"/>
      <c r="AF20" s="1429"/>
      <c r="AG20" s="1429"/>
      <c r="AH20" s="1429"/>
      <c r="AI20" s="1429"/>
      <c r="AJ20" s="1429"/>
      <c r="AK20" s="1429"/>
      <c r="AL20" s="1429"/>
      <c r="AM20" s="1429"/>
      <c r="AN20" s="1429"/>
      <c r="AO20" s="1429"/>
      <c r="AP20" s="1429"/>
      <c r="AQ20" s="329"/>
      <c r="AR20" s="329"/>
      <c r="AS20" s="329"/>
      <c r="AT20" s="329"/>
      <c r="AU20" s="329"/>
      <c r="AV20" s="329"/>
      <c r="AW20" s="329"/>
      <c r="AX20" s="336"/>
    </row>
    <row r="21" spans="1:50" ht="12.6" customHeight="1">
      <c r="A21" s="1429"/>
      <c r="B21" s="1429"/>
      <c r="C21" s="1429"/>
      <c r="D21" s="1429"/>
      <c r="E21" s="1429"/>
      <c r="F21" s="1429"/>
      <c r="G21" s="1429"/>
      <c r="H21" s="1429"/>
      <c r="I21" s="1429"/>
      <c r="J21" s="1429"/>
      <c r="K21" s="1429"/>
      <c r="L21" s="1429"/>
      <c r="M21" s="1429"/>
      <c r="N21" s="1429"/>
      <c r="O21" s="1429"/>
      <c r="P21" s="1429"/>
      <c r="Q21" s="1429"/>
      <c r="R21" s="1429"/>
      <c r="S21" s="1429"/>
      <c r="T21" s="1429"/>
      <c r="U21" s="1429"/>
      <c r="V21" s="1429"/>
      <c r="W21" s="1429"/>
      <c r="X21" s="1429"/>
      <c r="Y21" s="1429"/>
      <c r="Z21" s="1429"/>
      <c r="AA21" s="1429"/>
      <c r="AB21" s="1429"/>
      <c r="AC21" s="1429"/>
      <c r="AD21" s="1429"/>
      <c r="AE21" s="1429"/>
      <c r="AF21" s="1429"/>
      <c r="AG21" s="1429"/>
      <c r="AH21" s="1429"/>
      <c r="AI21" s="1429"/>
      <c r="AJ21" s="1429"/>
      <c r="AK21" s="1429"/>
      <c r="AL21" s="1429"/>
      <c r="AM21" s="1429"/>
      <c r="AN21" s="1429"/>
      <c r="AO21" s="1429"/>
      <c r="AP21" s="1429"/>
      <c r="AQ21" s="329"/>
      <c r="AR21" s="329"/>
      <c r="AS21" s="329"/>
      <c r="AT21" s="329"/>
      <c r="AU21" s="329"/>
      <c r="AV21" s="329"/>
      <c r="AW21" s="329"/>
      <c r="AX21" s="336"/>
    </row>
    <row r="22" spans="1:50" ht="13.5">
      <c r="A22" s="620" t="s">
        <v>3208</v>
      </c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36"/>
    </row>
    <row r="23" spans="1:50" ht="13.5">
      <c r="A23" s="1429" t="s">
        <v>3209</v>
      </c>
      <c r="B23" s="1429"/>
      <c r="C23" s="1429"/>
      <c r="D23" s="1429"/>
      <c r="E23" s="1429"/>
      <c r="F23" s="1429"/>
      <c r="G23" s="1429"/>
      <c r="H23" s="1429"/>
      <c r="I23" s="1429"/>
      <c r="J23" s="1429"/>
      <c r="K23" s="1429"/>
      <c r="L23" s="1429"/>
      <c r="M23" s="1429"/>
      <c r="N23" s="1429"/>
      <c r="O23" s="1429"/>
      <c r="P23" s="1429"/>
      <c r="Q23" s="1429"/>
      <c r="R23" s="1429" t="s">
        <v>1535</v>
      </c>
      <c r="S23" s="1429"/>
      <c r="T23" s="1429"/>
      <c r="U23" s="1429"/>
      <c r="V23" s="1429"/>
      <c r="W23" s="1429"/>
      <c r="X23" s="1429"/>
      <c r="Y23" s="1429"/>
      <c r="Z23" s="1429"/>
      <c r="AA23" s="1429" t="s">
        <v>3202</v>
      </c>
      <c r="AB23" s="1429"/>
      <c r="AC23" s="1429"/>
      <c r="AD23" s="1429"/>
      <c r="AE23" s="1429"/>
      <c r="AF23" s="1429"/>
      <c r="AG23" s="1429"/>
      <c r="AH23" s="1429"/>
      <c r="AI23" s="1429"/>
      <c r="AJ23" s="1429"/>
      <c r="AK23" s="1429"/>
      <c r="AL23" s="1429"/>
      <c r="AM23" s="1429"/>
      <c r="AN23" s="1429"/>
      <c r="AO23" s="1429"/>
      <c r="AP23" s="1429"/>
      <c r="AQ23" s="329"/>
      <c r="AR23" s="329"/>
      <c r="AS23" s="329"/>
      <c r="AT23" s="329"/>
      <c r="AU23" s="329"/>
      <c r="AV23" s="329"/>
      <c r="AW23" s="329"/>
      <c r="AX23" s="336"/>
    </row>
    <row r="24" spans="1:50" ht="12.6" customHeight="1">
      <c r="A24" s="1429"/>
      <c r="B24" s="1429"/>
      <c r="C24" s="1429"/>
      <c r="D24" s="1429"/>
      <c r="E24" s="1429"/>
      <c r="F24" s="1429"/>
      <c r="G24" s="1429"/>
      <c r="H24" s="1429"/>
      <c r="I24" s="1429"/>
      <c r="J24" s="1429"/>
      <c r="K24" s="1429"/>
      <c r="L24" s="1429"/>
      <c r="M24" s="1429"/>
      <c r="N24" s="1429"/>
      <c r="O24" s="1429"/>
      <c r="P24" s="1429"/>
      <c r="Q24" s="1429"/>
      <c r="R24" s="1429"/>
      <c r="S24" s="1429"/>
      <c r="T24" s="1429"/>
      <c r="U24" s="1429"/>
      <c r="V24" s="1429"/>
      <c r="W24" s="1429"/>
      <c r="X24" s="1429"/>
      <c r="Y24" s="1429"/>
      <c r="Z24" s="1429"/>
      <c r="AA24" s="1429"/>
      <c r="AB24" s="1429"/>
      <c r="AC24" s="1429"/>
      <c r="AD24" s="1429"/>
      <c r="AE24" s="1429"/>
      <c r="AF24" s="1429"/>
      <c r="AG24" s="1429"/>
      <c r="AH24" s="1429"/>
      <c r="AI24" s="1429"/>
      <c r="AJ24" s="1429"/>
      <c r="AK24" s="1429"/>
      <c r="AL24" s="1429"/>
      <c r="AM24" s="1429"/>
      <c r="AN24" s="1429"/>
      <c r="AO24" s="1429"/>
      <c r="AP24" s="1429"/>
      <c r="AQ24" s="329"/>
      <c r="AR24" s="329"/>
      <c r="AS24" s="329"/>
      <c r="AT24" s="329"/>
      <c r="AU24" s="329"/>
      <c r="AV24" s="329"/>
      <c r="AW24" s="329"/>
      <c r="AX24" s="336"/>
    </row>
    <row r="25" spans="1:50" ht="12.6" customHeight="1">
      <c r="A25" s="1429"/>
      <c r="B25" s="1429"/>
      <c r="C25" s="1429"/>
      <c r="D25" s="1429"/>
      <c r="E25" s="1429"/>
      <c r="F25" s="1429"/>
      <c r="G25" s="1429"/>
      <c r="H25" s="1429"/>
      <c r="I25" s="1429"/>
      <c r="J25" s="1429"/>
      <c r="K25" s="1429"/>
      <c r="L25" s="1429"/>
      <c r="M25" s="1429"/>
      <c r="N25" s="1429"/>
      <c r="O25" s="1429"/>
      <c r="P25" s="1429"/>
      <c r="Q25" s="1429"/>
      <c r="R25" s="1429"/>
      <c r="S25" s="1429"/>
      <c r="T25" s="1429"/>
      <c r="U25" s="1429"/>
      <c r="V25" s="1429"/>
      <c r="W25" s="1429"/>
      <c r="X25" s="1429"/>
      <c r="Y25" s="1429"/>
      <c r="Z25" s="1429"/>
      <c r="AA25" s="1429"/>
      <c r="AB25" s="1429"/>
      <c r="AC25" s="1429"/>
      <c r="AD25" s="1429"/>
      <c r="AE25" s="1429"/>
      <c r="AF25" s="1429"/>
      <c r="AG25" s="1429"/>
      <c r="AH25" s="1429"/>
      <c r="AI25" s="1429"/>
      <c r="AJ25" s="1429"/>
      <c r="AK25" s="1429"/>
      <c r="AL25" s="1429"/>
      <c r="AM25" s="1429"/>
      <c r="AN25" s="1429"/>
      <c r="AO25" s="1429"/>
      <c r="AP25" s="1429"/>
      <c r="AQ25" s="329"/>
      <c r="AR25" s="329"/>
      <c r="AS25" s="329"/>
      <c r="AT25" s="329"/>
      <c r="AU25" s="329"/>
      <c r="AV25" s="329"/>
      <c r="AW25" s="329"/>
      <c r="AX25" s="336"/>
    </row>
    <row r="26" spans="1:50" ht="12.6" customHeight="1">
      <c r="A26" s="1429"/>
      <c r="B26" s="1429"/>
      <c r="C26" s="1429"/>
      <c r="D26" s="1429"/>
      <c r="E26" s="1429"/>
      <c r="F26" s="1429"/>
      <c r="G26" s="1429"/>
      <c r="H26" s="1429"/>
      <c r="I26" s="1429"/>
      <c r="J26" s="1429"/>
      <c r="K26" s="1429"/>
      <c r="L26" s="1429"/>
      <c r="M26" s="1429"/>
      <c r="N26" s="1429"/>
      <c r="O26" s="1429"/>
      <c r="P26" s="1429"/>
      <c r="Q26" s="1429"/>
      <c r="R26" s="1429"/>
      <c r="S26" s="1429"/>
      <c r="T26" s="1429"/>
      <c r="U26" s="1429"/>
      <c r="V26" s="1429"/>
      <c r="W26" s="1429"/>
      <c r="X26" s="1429"/>
      <c r="Y26" s="1429"/>
      <c r="Z26" s="1429"/>
      <c r="AA26" s="1429"/>
      <c r="AB26" s="1429"/>
      <c r="AC26" s="1429"/>
      <c r="AD26" s="1429"/>
      <c r="AE26" s="1429"/>
      <c r="AF26" s="1429"/>
      <c r="AG26" s="1429"/>
      <c r="AH26" s="1429"/>
      <c r="AI26" s="1429"/>
      <c r="AJ26" s="1429"/>
      <c r="AK26" s="1429"/>
      <c r="AL26" s="1429"/>
      <c r="AM26" s="1429"/>
      <c r="AN26" s="1429"/>
      <c r="AO26" s="1429"/>
      <c r="AP26" s="1429"/>
      <c r="AQ26" s="329"/>
      <c r="AR26" s="329"/>
      <c r="AS26" s="329"/>
      <c r="AT26" s="329"/>
      <c r="AU26" s="329"/>
      <c r="AV26" s="329"/>
      <c r="AW26" s="329"/>
      <c r="AX26" s="336"/>
    </row>
    <row r="27" spans="1:50" ht="13.5">
      <c r="A27" s="1432" t="s">
        <v>3210</v>
      </c>
      <c r="B27" s="1432"/>
      <c r="C27" s="1432"/>
      <c r="D27" s="1432"/>
      <c r="E27" s="1432"/>
      <c r="F27" s="1432"/>
      <c r="G27" s="1432"/>
      <c r="H27" s="1432"/>
      <c r="I27" s="1432"/>
      <c r="J27" s="1432"/>
      <c r="K27" s="1432"/>
      <c r="L27" s="1432"/>
      <c r="M27" s="1432"/>
      <c r="N27" s="1432"/>
      <c r="O27" s="1432"/>
      <c r="P27" s="1432"/>
      <c r="Q27" s="1432"/>
      <c r="R27" s="1432"/>
      <c r="S27" s="1432"/>
      <c r="T27" s="1432"/>
      <c r="U27" s="1432"/>
      <c r="V27" s="1432"/>
      <c r="W27" s="1432"/>
      <c r="X27" s="1432"/>
      <c r="Y27" s="1432"/>
      <c r="Z27" s="1432"/>
      <c r="AA27" s="1432"/>
      <c r="AB27" s="1432"/>
      <c r="AC27" s="1432"/>
      <c r="AD27" s="1432"/>
      <c r="AE27" s="1432"/>
      <c r="AF27" s="1432"/>
      <c r="AG27" s="1432"/>
      <c r="AH27" s="1432"/>
      <c r="AI27" s="1432"/>
      <c r="AJ27" s="1432"/>
      <c r="AK27" s="1432"/>
      <c r="AL27" s="1432"/>
      <c r="AM27" s="1432"/>
      <c r="AN27" s="1432"/>
      <c r="AO27" s="1432"/>
      <c r="AP27" s="1432"/>
      <c r="AQ27" s="1432"/>
      <c r="AR27" s="1432"/>
      <c r="AS27" s="1432"/>
      <c r="AT27" s="1432"/>
      <c r="AU27" s="1432"/>
      <c r="AV27" s="1432"/>
      <c r="AW27" s="1432"/>
      <c r="AX27" s="336"/>
    </row>
    <row r="28" spans="1:50" ht="13.5">
      <c r="A28" s="329" t="s">
        <v>2208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X28" s="336"/>
    </row>
    <row r="29" spans="1:50" ht="30" customHeight="1">
      <c r="A29" s="1776"/>
      <c r="B29" s="1777"/>
      <c r="C29" s="1777"/>
      <c r="D29" s="1777"/>
      <c r="E29" s="1777"/>
      <c r="F29" s="1777"/>
      <c r="G29" s="1777"/>
      <c r="H29" s="1777"/>
      <c r="I29" s="1777"/>
      <c r="J29" s="1777"/>
      <c r="K29" s="1777"/>
      <c r="L29" s="1777"/>
      <c r="M29" s="1777"/>
      <c r="N29" s="1777"/>
      <c r="O29" s="1777"/>
      <c r="P29" s="1777"/>
      <c r="Q29" s="1777"/>
      <c r="R29" s="1777"/>
      <c r="S29" s="1777"/>
      <c r="T29" s="1777"/>
      <c r="U29" s="1777"/>
      <c r="V29" s="1777"/>
      <c r="W29" s="1777"/>
      <c r="X29" s="1777"/>
      <c r="Y29" s="1777"/>
      <c r="Z29" s="1777"/>
      <c r="AA29" s="1777"/>
      <c r="AB29" s="1777"/>
      <c r="AC29" s="1777"/>
      <c r="AD29" s="1777"/>
      <c r="AE29" s="1777"/>
      <c r="AF29" s="1777"/>
      <c r="AG29" s="1777"/>
      <c r="AH29" s="1777"/>
      <c r="AI29" s="1777"/>
      <c r="AJ29" s="1777"/>
      <c r="AK29" s="1777"/>
      <c r="AL29" s="1777"/>
      <c r="AM29" s="1777"/>
      <c r="AN29" s="1777"/>
      <c r="AO29" s="1777"/>
      <c r="AP29" s="1777"/>
      <c r="AQ29" s="1777"/>
      <c r="AR29" s="1777"/>
      <c r="AS29" s="1777"/>
      <c r="AT29" s="1777"/>
      <c r="AU29" s="1777"/>
      <c r="AV29" s="1777"/>
      <c r="AW29" s="1778"/>
      <c r="AX29" s="336"/>
    </row>
    <row r="30" spans="1:50" ht="13.5">
      <c r="A30" s="366" t="s">
        <v>3211</v>
      </c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X30" s="336"/>
    </row>
    <row r="31" spans="1:50" ht="13.5">
      <c r="A31" s="329" t="s">
        <v>2208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X31" s="336"/>
    </row>
    <row r="32" spans="1:50" ht="30" customHeight="1">
      <c r="A32" s="1776"/>
      <c r="B32" s="1777"/>
      <c r="C32" s="1777"/>
      <c r="D32" s="1777"/>
      <c r="E32" s="1777"/>
      <c r="F32" s="1777"/>
      <c r="G32" s="1777"/>
      <c r="H32" s="1777"/>
      <c r="I32" s="1777"/>
      <c r="J32" s="1777"/>
      <c r="K32" s="1777"/>
      <c r="L32" s="1777"/>
      <c r="M32" s="1777"/>
      <c r="N32" s="1777"/>
      <c r="O32" s="1777"/>
      <c r="P32" s="1777"/>
      <c r="Q32" s="1777"/>
      <c r="R32" s="1777"/>
      <c r="S32" s="1777"/>
      <c r="T32" s="1777"/>
      <c r="U32" s="1777"/>
      <c r="V32" s="1777"/>
      <c r="W32" s="1777"/>
      <c r="X32" s="1777"/>
      <c r="Y32" s="1777"/>
      <c r="Z32" s="1777"/>
      <c r="AA32" s="1777"/>
      <c r="AB32" s="1777"/>
      <c r="AC32" s="1777"/>
      <c r="AD32" s="1777"/>
      <c r="AE32" s="1777"/>
      <c r="AF32" s="1777"/>
      <c r="AG32" s="1777"/>
      <c r="AH32" s="1777"/>
      <c r="AI32" s="1777"/>
      <c r="AJ32" s="1777"/>
      <c r="AK32" s="1777"/>
      <c r="AL32" s="1777"/>
      <c r="AM32" s="1777"/>
      <c r="AN32" s="1777"/>
      <c r="AO32" s="1777"/>
      <c r="AP32" s="1777"/>
      <c r="AQ32" s="1777"/>
      <c r="AR32" s="1777"/>
      <c r="AS32" s="1777"/>
      <c r="AT32" s="1777"/>
      <c r="AU32" s="1777"/>
      <c r="AV32" s="1777"/>
      <c r="AW32" s="1778"/>
      <c r="AX32" s="336"/>
    </row>
    <row r="33" spans="1:50" ht="13.5">
      <c r="A33" s="366" t="s">
        <v>3212</v>
      </c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36"/>
    </row>
    <row r="34" spans="1:50" ht="13.5">
      <c r="A34" s="366" t="s">
        <v>3213</v>
      </c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X34" s="336"/>
    </row>
    <row r="35" spans="1:50" ht="13.5">
      <c r="A35" s="329" t="s">
        <v>2208</v>
      </c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29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X35" s="336"/>
    </row>
    <row r="36" spans="1:50" ht="30" customHeight="1">
      <c r="A36" s="1776"/>
      <c r="B36" s="1777"/>
      <c r="C36" s="1777"/>
      <c r="D36" s="1777"/>
      <c r="E36" s="1777"/>
      <c r="F36" s="1777"/>
      <c r="G36" s="1777"/>
      <c r="H36" s="1777"/>
      <c r="I36" s="1777"/>
      <c r="J36" s="1777"/>
      <c r="K36" s="1777"/>
      <c r="L36" s="1777"/>
      <c r="M36" s="1777"/>
      <c r="N36" s="1777"/>
      <c r="O36" s="1777"/>
      <c r="P36" s="1777"/>
      <c r="Q36" s="1777"/>
      <c r="R36" s="1777"/>
      <c r="S36" s="1777"/>
      <c r="T36" s="1777"/>
      <c r="U36" s="1777"/>
      <c r="V36" s="1777"/>
      <c r="W36" s="1777"/>
      <c r="X36" s="1777"/>
      <c r="Y36" s="1777"/>
      <c r="Z36" s="1777"/>
      <c r="AA36" s="1777"/>
      <c r="AB36" s="1777"/>
      <c r="AC36" s="1777"/>
      <c r="AD36" s="1777"/>
      <c r="AE36" s="1777"/>
      <c r="AF36" s="1777"/>
      <c r="AG36" s="1777"/>
      <c r="AH36" s="1777"/>
      <c r="AI36" s="1777"/>
      <c r="AJ36" s="1777"/>
      <c r="AK36" s="1777"/>
      <c r="AL36" s="1777"/>
      <c r="AM36" s="1777"/>
      <c r="AN36" s="1777"/>
      <c r="AO36" s="1777"/>
      <c r="AP36" s="1777"/>
      <c r="AQ36" s="1777"/>
      <c r="AR36" s="1777"/>
      <c r="AS36" s="1777"/>
      <c r="AT36" s="1777"/>
      <c r="AU36" s="1777"/>
      <c r="AV36" s="1777"/>
      <c r="AW36" s="1778"/>
      <c r="AX36" s="336"/>
    </row>
    <row r="37" spans="1:50" ht="13.5">
      <c r="A37" s="366" t="s">
        <v>3214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29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X37" s="336"/>
    </row>
    <row r="38" spans="1:50" ht="13.5">
      <c r="A38" s="329" t="s">
        <v>3215</v>
      </c>
      <c r="B38" s="329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29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X38" s="336"/>
    </row>
    <row r="39" spans="1:50" ht="13.5">
      <c r="A39" s="329" t="s">
        <v>3216</v>
      </c>
      <c r="B39" s="329"/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29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X39" s="336"/>
    </row>
    <row r="40" spans="1:50" ht="13.5">
      <c r="A40" s="329" t="s">
        <v>2208</v>
      </c>
      <c r="B40" s="329"/>
      <c r="C40" s="329"/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X40" s="336"/>
    </row>
    <row r="41" spans="1:50" ht="30" customHeight="1">
      <c r="A41" s="1776"/>
      <c r="B41" s="1777"/>
      <c r="C41" s="1777"/>
      <c r="D41" s="1777"/>
      <c r="E41" s="1777"/>
      <c r="F41" s="1777"/>
      <c r="G41" s="1777"/>
      <c r="H41" s="1777"/>
      <c r="I41" s="1777"/>
      <c r="J41" s="1777"/>
      <c r="K41" s="1777"/>
      <c r="L41" s="1777"/>
      <c r="M41" s="1777"/>
      <c r="N41" s="1777"/>
      <c r="O41" s="1777"/>
      <c r="P41" s="1777"/>
      <c r="Q41" s="1777"/>
      <c r="R41" s="1777"/>
      <c r="S41" s="1777"/>
      <c r="T41" s="1777"/>
      <c r="U41" s="1777"/>
      <c r="V41" s="1777"/>
      <c r="W41" s="1777"/>
      <c r="X41" s="1777"/>
      <c r="Y41" s="1777"/>
      <c r="Z41" s="1777"/>
      <c r="AA41" s="1777"/>
      <c r="AB41" s="1777"/>
      <c r="AC41" s="1777"/>
      <c r="AD41" s="1777"/>
      <c r="AE41" s="1777"/>
      <c r="AF41" s="1777"/>
      <c r="AG41" s="1777"/>
      <c r="AH41" s="1777"/>
      <c r="AI41" s="1777"/>
      <c r="AJ41" s="1777"/>
      <c r="AK41" s="1777"/>
      <c r="AL41" s="1777"/>
      <c r="AM41" s="1777"/>
      <c r="AN41" s="1777"/>
      <c r="AO41" s="1777"/>
      <c r="AP41" s="1777"/>
      <c r="AQ41" s="1777"/>
      <c r="AR41" s="1777"/>
      <c r="AS41" s="1777"/>
      <c r="AT41" s="1777"/>
      <c r="AU41" s="1777"/>
      <c r="AV41" s="1777"/>
      <c r="AW41" s="1778"/>
      <c r="AX41" s="336"/>
    </row>
    <row r="42" spans="1:50" ht="13.5">
      <c r="A42" s="366" t="s">
        <v>3217</v>
      </c>
      <c r="B42" s="329"/>
      <c r="C42" s="329"/>
      <c r="D42" s="329"/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X42" s="336"/>
    </row>
    <row r="43" spans="1:50" ht="13.5">
      <c r="A43" s="329" t="s">
        <v>2208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36"/>
    </row>
    <row r="44" spans="1:50" ht="30" customHeight="1">
      <c r="A44" s="1776"/>
      <c r="B44" s="1777"/>
      <c r="C44" s="1777"/>
      <c r="D44" s="1777"/>
      <c r="E44" s="1777"/>
      <c r="F44" s="1777"/>
      <c r="G44" s="1777"/>
      <c r="H44" s="1777"/>
      <c r="I44" s="1777"/>
      <c r="J44" s="1777"/>
      <c r="K44" s="1777"/>
      <c r="L44" s="1777"/>
      <c r="M44" s="1777"/>
      <c r="N44" s="1777"/>
      <c r="O44" s="1777"/>
      <c r="P44" s="1777"/>
      <c r="Q44" s="1777"/>
      <c r="R44" s="1777"/>
      <c r="S44" s="1777"/>
      <c r="T44" s="1777"/>
      <c r="U44" s="1777"/>
      <c r="V44" s="1777"/>
      <c r="W44" s="1777"/>
      <c r="X44" s="1777"/>
      <c r="Y44" s="1777"/>
      <c r="Z44" s="1777"/>
      <c r="AA44" s="1777"/>
      <c r="AB44" s="1777"/>
      <c r="AC44" s="1777"/>
      <c r="AD44" s="1777"/>
      <c r="AE44" s="1777"/>
      <c r="AF44" s="1777"/>
      <c r="AG44" s="1777"/>
      <c r="AH44" s="1777"/>
      <c r="AI44" s="1777"/>
      <c r="AJ44" s="1777"/>
      <c r="AK44" s="1777"/>
      <c r="AL44" s="1777"/>
      <c r="AM44" s="1777"/>
      <c r="AN44" s="1777"/>
      <c r="AO44" s="1777"/>
      <c r="AP44" s="1777"/>
      <c r="AQ44" s="1777"/>
      <c r="AR44" s="1777"/>
      <c r="AS44" s="1777"/>
      <c r="AT44" s="1777"/>
      <c r="AU44" s="1777"/>
      <c r="AV44" s="1777"/>
      <c r="AW44" s="1778"/>
      <c r="AX44" s="336"/>
    </row>
    <row r="45" spans="1:50" ht="26.25" customHeight="1">
      <c r="A45" s="1432" t="s">
        <v>3218</v>
      </c>
      <c r="B45" s="1432"/>
      <c r="C45" s="1432"/>
      <c r="D45" s="1432"/>
      <c r="E45" s="1432"/>
      <c r="F45" s="1432"/>
      <c r="G45" s="1432"/>
      <c r="H45" s="1432"/>
      <c r="I45" s="1432"/>
      <c r="J45" s="1432"/>
      <c r="K45" s="1432"/>
      <c r="L45" s="1432"/>
      <c r="M45" s="1432"/>
      <c r="N45" s="1432"/>
      <c r="O45" s="1432"/>
      <c r="P45" s="1432"/>
      <c r="Q45" s="1432"/>
      <c r="R45" s="1432"/>
      <c r="S45" s="1432"/>
      <c r="T45" s="1432"/>
      <c r="U45" s="1432"/>
      <c r="V45" s="1432"/>
      <c r="W45" s="1432"/>
      <c r="X45" s="1432"/>
      <c r="Y45" s="1432"/>
      <c r="Z45" s="1432"/>
      <c r="AA45" s="1432"/>
      <c r="AB45" s="1432"/>
      <c r="AC45" s="1432"/>
      <c r="AD45" s="1432"/>
      <c r="AE45" s="1432"/>
      <c r="AF45" s="1432"/>
      <c r="AG45" s="1432"/>
      <c r="AH45" s="1432"/>
      <c r="AI45" s="1432"/>
      <c r="AJ45" s="1432"/>
      <c r="AK45" s="1432"/>
      <c r="AL45" s="1432"/>
      <c r="AM45" s="1432"/>
      <c r="AN45" s="1432"/>
      <c r="AO45" s="1432"/>
      <c r="AP45" s="1432"/>
      <c r="AQ45" s="1432"/>
      <c r="AR45" s="1432"/>
      <c r="AS45" s="1432"/>
      <c r="AT45" s="1432"/>
      <c r="AU45" s="1432"/>
      <c r="AV45" s="1432"/>
      <c r="AW45" s="1432"/>
      <c r="AX45" s="1432"/>
    </row>
    <row r="46" spans="1:50" ht="13.5">
      <c r="A46" s="329" t="s">
        <v>2208</v>
      </c>
      <c r="B46" s="329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X46" s="336"/>
    </row>
    <row r="47" spans="1:50" ht="30" customHeight="1">
      <c r="A47" s="1776"/>
      <c r="B47" s="1777"/>
      <c r="C47" s="1777"/>
      <c r="D47" s="1777"/>
      <c r="E47" s="1777"/>
      <c r="F47" s="1777"/>
      <c r="G47" s="1777"/>
      <c r="H47" s="1777"/>
      <c r="I47" s="1777"/>
      <c r="J47" s="1777"/>
      <c r="K47" s="1777"/>
      <c r="L47" s="1777"/>
      <c r="M47" s="1777"/>
      <c r="N47" s="1777"/>
      <c r="O47" s="1777"/>
      <c r="P47" s="1777"/>
      <c r="Q47" s="1777"/>
      <c r="R47" s="1777"/>
      <c r="S47" s="1777"/>
      <c r="T47" s="1777"/>
      <c r="U47" s="1777"/>
      <c r="V47" s="1777"/>
      <c r="W47" s="1777"/>
      <c r="X47" s="1777"/>
      <c r="Y47" s="1777"/>
      <c r="Z47" s="1777"/>
      <c r="AA47" s="1777"/>
      <c r="AB47" s="1777"/>
      <c r="AC47" s="1777"/>
      <c r="AD47" s="1777"/>
      <c r="AE47" s="1777"/>
      <c r="AF47" s="1777"/>
      <c r="AG47" s="1777"/>
      <c r="AH47" s="1777"/>
      <c r="AI47" s="1777"/>
      <c r="AJ47" s="1777"/>
      <c r="AK47" s="1777"/>
      <c r="AL47" s="1777"/>
      <c r="AM47" s="1777"/>
      <c r="AN47" s="1777"/>
      <c r="AO47" s="1777"/>
      <c r="AP47" s="1777"/>
      <c r="AQ47" s="1777"/>
      <c r="AR47" s="1777"/>
      <c r="AS47" s="1777"/>
      <c r="AT47" s="1777"/>
      <c r="AU47" s="1777"/>
      <c r="AV47" s="1777"/>
      <c r="AW47" s="1778"/>
      <c r="AX47" s="336"/>
    </row>
    <row r="48" spans="1:50" ht="13.5">
      <c r="A48" s="366" t="s">
        <v>3219</v>
      </c>
      <c r="B48" s="329"/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X48" s="336"/>
    </row>
    <row r="49" spans="1:50" ht="13.5">
      <c r="A49" s="329" t="s">
        <v>2208</v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X49" s="336"/>
    </row>
    <row r="50" spans="1:50" ht="30" customHeight="1">
      <c r="A50" s="1776"/>
      <c r="B50" s="1777"/>
      <c r="C50" s="1777"/>
      <c r="D50" s="1777"/>
      <c r="E50" s="1777"/>
      <c r="F50" s="1777"/>
      <c r="G50" s="1777"/>
      <c r="H50" s="1777"/>
      <c r="I50" s="1777"/>
      <c r="J50" s="1777"/>
      <c r="K50" s="1777"/>
      <c r="L50" s="1777"/>
      <c r="M50" s="1777"/>
      <c r="N50" s="1777"/>
      <c r="O50" s="1777"/>
      <c r="P50" s="1777"/>
      <c r="Q50" s="1777"/>
      <c r="R50" s="1777"/>
      <c r="S50" s="1777"/>
      <c r="T50" s="1777"/>
      <c r="U50" s="1777"/>
      <c r="V50" s="1777"/>
      <c r="W50" s="1777"/>
      <c r="X50" s="1777"/>
      <c r="Y50" s="1777"/>
      <c r="Z50" s="1777"/>
      <c r="AA50" s="1777"/>
      <c r="AB50" s="1777"/>
      <c r="AC50" s="1777"/>
      <c r="AD50" s="1777"/>
      <c r="AE50" s="1777"/>
      <c r="AF50" s="1777"/>
      <c r="AG50" s="1777"/>
      <c r="AH50" s="1777"/>
      <c r="AI50" s="1777"/>
      <c r="AJ50" s="1777"/>
      <c r="AK50" s="1777"/>
      <c r="AL50" s="1777"/>
      <c r="AM50" s="1777"/>
      <c r="AN50" s="1777"/>
      <c r="AO50" s="1777"/>
      <c r="AP50" s="1777"/>
      <c r="AQ50" s="1777"/>
      <c r="AR50" s="1777"/>
      <c r="AS50" s="1777"/>
      <c r="AT50" s="1777"/>
      <c r="AU50" s="1777"/>
      <c r="AV50" s="1777"/>
      <c r="AW50" s="1778"/>
      <c r="AX50" s="289"/>
    </row>
  </sheetData>
  <mergeCells count="64"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  <mergeCell ref="A25:Q25"/>
    <mergeCell ref="R25:Z25"/>
    <mergeCell ref="AA25:AP25"/>
    <mergeCell ref="A26:Q26"/>
    <mergeCell ref="R26:Z26"/>
    <mergeCell ref="AA26:AP26"/>
    <mergeCell ref="A23:Q23"/>
    <mergeCell ref="R23:Z23"/>
    <mergeCell ref="AA23:AP23"/>
    <mergeCell ref="A24:Q24"/>
    <mergeCell ref="R24:Z24"/>
    <mergeCell ref="AA24:AP24"/>
    <mergeCell ref="A20:Q20"/>
    <mergeCell ref="R20:Z20"/>
    <mergeCell ref="AA20:AP20"/>
    <mergeCell ref="A21:Q21"/>
    <mergeCell ref="R21:Z21"/>
    <mergeCell ref="AA21:AP21"/>
    <mergeCell ref="A18:Q18"/>
    <mergeCell ref="R18:Z18"/>
    <mergeCell ref="AA18:AP18"/>
    <mergeCell ref="A19:Q19"/>
    <mergeCell ref="R19:Z19"/>
    <mergeCell ref="AA19:AP19"/>
    <mergeCell ref="A15:Q15"/>
    <mergeCell ref="R15:Z15"/>
    <mergeCell ref="AA15:AP15"/>
    <mergeCell ref="A16:Q16"/>
    <mergeCell ref="R16:Z16"/>
    <mergeCell ref="AA16:AP16"/>
    <mergeCell ref="A13:Q13"/>
    <mergeCell ref="R13:Z13"/>
    <mergeCell ref="AA13:AP13"/>
    <mergeCell ref="A14:Q14"/>
    <mergeCell ref="R14:Z14"/>
    <mergeCell ref="AA14:AP14"/>
    <mergeCell ref="A9:Q9"/>
    <mergeCell ref="R9:Z9"/>
    <mergeCell ref="AA9:AP9"/>
    <mergeCell ref="A10:Q10"/>
    <mergeCell ref="R10:Z10"/>
    <mergeCell ref="AA10:AP10"/>
    <mergeCell ref="A7:Q7"/>
    <mergeCell ref="R7:Z7"/>
    <mergeCell ref="AA7:AP7"/>
    <mergeCell ref="A8:Q8"/>
    <mergeCell ref="R8:Z8"/>
    <mergeCell ref="AA8:AP8"/>
    <mergeCell ref="C2:Z2"/>
    <mergeCell ref="AD2:AK2"/>
    <mergeCell ref="AN2:AW2"/>
    <mergeCell ref="A5:AW5"/>
    <mergeCell ref="A6:Q6"/>
    <mergeCell ref="R6:Z6"/>
    <mergeCell ref="AA6:AP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Views>
    <sheetView showGridLines="0" showZeros="0" workbookViewId="0">
      <selection activeCell="B15" sqref="B15"/>
    </sheetView>
  </sheetViews>
  <sheetFormatPr defaultRowHeight="12.75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>
      <c r="A1" s="653" t="s">
        <v>3313</v>
      </c>
      <c r="B1" s="653" t="s">
        <v>3314</v>
      </c>
      <c r="C1" s="979"/>
      <c r="D1" s="979"/>
      <c r="E1" s="979"/>
    </row>
    <row r="2" spans="1:5" ht="20.100000000000001" customHeight="1" thickBot="1">
      <c r="A2" s="6" t="str">
        <f>Hlavicka!$H$14</f>
        <v>Daňové identifikačné číslo</v>
      </c>
      <c r="B2" s="657" t="s">
        <v>3612</v>
      </c>
    </row>
    <row r="3" spans="1:5" ht="20.100000000000001" customHeight="1" thickBot="1">
      <c r="A3" s="6" t="str">
        <f>Hlavicka!$H$17</f>
        <v>IČO</v>
      </c>
      <c r="B3" s="849" t="s">
        <v>3610</v>
      </c>
    </row>
    <row r="4" spans="1:5" ht="20.100000000000001" customHeight="1" thickBot="1">
      <c r="A4" s="6" t="str">
        <f>Hlavicka!$H$20</f>
        <v>SK NACE</v>
      </c>
      <c r="B4" s="657" t="s">
        <v>3613</v>
      </c>
    </row>
    <row r="5" spans="1:5" ht="33.75" customHeight="1" thickBot="1">
      <c r="A5" s="654" t="str">
        <f>Hlavicka!$H$29</f>
        <v>Obchodné meno (názov) účtovnej jednotky</v>
      </c>
      <c r="B5" s="657" t="s">
        <v>3611</v>
      </c>
    </row>
    <row r="6" spans="1:5" ht="35.25" customHeight="1" thickBot="1">
      <c r="A6" s="655" t="str">
        <f>Hlavicka!$H$33</f>
        <v>Sídlo účtovnej jednotky, ulica a číslo</v>
      </c>
      <c r="B6" s="657" t="s">
        <v>3614</v>
      </c>
    </row>
    <row r="7" spans="1:5" ht="20.100000000000001" customHeight="1" thickBot="1">
      <c r="A7" s="6" t="str">
        <f>Hlavicka!$H$37</f>
        <v>PSČ</v>
      </c>
      <c r="B7" s="657" t="s">
        <v>3615</v>
      </c>
    </row>
    <row r="8" spans="1:5" ht="20.100000000000001" customHeight="1" thickBot="1">
      <c r="A8" s="6" t="str">
        <f>Hlavicka!$N$37</f>
        <v>Obec</v>
      </c>
      <c r="B8" s="657" t="s">
        <v>3616</v>
      </c>
    </row>
    <row r="9" spans="1:5" ht="20.100000000000001" customHeight="1" thickBot="1">
      <c r="A9" s="6" t="str">
        <f>Hlavicka!$H$44</f>
        <v>Telefónne číslo</v>
      </c>
      <c r="B9" s="657" t="s">
        <v>3617</v>
      </c>
    </row>
    <row r="10" spans="1:5" ht="20.100000000000001" customHeight="1" thickBot="1">
      <c r="A10" s="6" t="str">
        <f>Hlavicka!$X$44</f>
        <v>Faxové číslo</v>
      </c>
      <c r="B10" s="657"/>
    </row>
    <row r="11" spans="1:5" ht="20.100000000000001" customHeight="1" thickBot="1">
      <c r="A11" s="6" t="str">
        <f>Hlavicka!$H$47</f>
        <v>E-mailová adresa</v>
      </c>
      <c r="B11" s="760" t="s">
        <v>3618</v>
      </c>
    </row>
    <row r="12" spans="1:5" ht="20.100000000000001" customHeight="1" thickBot="1">
      <c r="A12" s="6" t="str">
        <f>Hlavicka!$H$50</f>
        <v>Zostavená dňa:</v>
      </c>
      <c r="B12" s="658">
        <v>42094</v>
      </c>
    </row>
    <row r="13" spans="1:5" ht="20.100000000000001" customHeight="1" thickBot="1">
      <c r="A13" s="6" t="str">
        <f>Hlavicka!$P$50</f>
        <v>Schválená dňa:</v>
      </c>
      <c r="B13" s="658"/>
    </row>
    <row r="14" spans="1:5" ht="16.5" thickBot="1">
      <c r="A14" s="6" t="s">
        <v>3312</v>
      </c>
      <c r="B14" s="658">
        <v>42004</v>
      </c>
    </row>
    <row r="15" spans="1:5" ht="29.25" customHeight="1" thickBot="1">
      <c r="A15" s="654" t="str">
        <f>Hlavicka!$H$40</f>
        <v>Označenie obchodného registra a číslo zápisu obchodnej spoločnosti</v>
      </c>
      <c r="B15" s="656" t="s">
        <v>3619</v>
      </c>
    </row>
  </sheetData>
  <sheetProtection algorithmName="SHA-512" hashValue="wr/6Y0xq/Qn+m67jVB9iav0KlLmnNqGMX2oCGJ4H9IOSymBctQJp0jTug/BFWOjbx4VhtgSGydfN1TgbJ5ZW8A==" saltValue="CK2a6h+/J8QJ8DElySXE+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X37"/>
  <sheetViews>
    <sheetView workbookViewId="0"/>
  </sheetViews>
  <sheetFormatPr defaultColWidth="1.7109375" defaultRowHeight="12.75"/>
  <sheetData>
    <row r="1" spans="1:50">
      <c r="A1" t="s">
        <v>1937</v>
      </c>
    </row>
    <row r="2" spans="1:50" ht="13.5">
      <c r="A2" s="289" t="s">
        <v>475</v>
      </c>
    </row>
    <row r="3" spans="1:50" ht="13.5">
      <c r="A3" s="373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1526" t="s">
        <v>816</v>
      </c>
      <c r="M3" s="1527"/>
      <c r="N3" s="1527"/>
      <c r="O3" s="1527"/>
      <c r="P3" s="1527"/>
      <c r="Q3" s="1527"/>
      <c r="R3" s="1527"/>
      <c r="S3" s="1527"/>
      <c r="T3" s="1527"/>
      <c r="U3" s="1527"/>
      <c r="V3" s="1527"/>
      <c r="W3" s="1527"/>
      <c r="X3" s="1527"/>
      <c r="Y3" s="1527"/>
      <c r="Z3" s="1527"/>
      <c r="AA3" s="1527"/>
      <c r="AB3" s="1527"/>
      <c r="AC3" s="1527"/>
      <c r="AD3" s="1527"/>
      <c r="AE3" s="1527"/>
      <c r="AF3" s="1527"/>
      <c r="AG3" s="1527"/>
      <c r="AH3" s="1527"/>
      <c r="AI3" s="1527"/>
      <c r="AJ3" s="1527"/>
      <c r="AK3" s="1527"/>
      <c r="AL3" s="1527"/>
      <c r="AM3" s="1527"/>
      <c r="AN3" s="1527"/>
      <c r="AO3" s="1527"/>
      <c r="AP3" s="1527"/>
      <c r="AQ3" s="1527"/>
      <c r="AR3" s="1527"/>
      <c r="AS3" s="1527"/>
      <c r="AT3" s="1527"/>
      <c r="AU3" s="1527"/>
      <c r="AV3" s="1527"/>
      <c r="AW3" s="1527"/>
      <c r="AX3" s="325"/>
    </row>
    <row r="4" spans="1:50" ht="13.5">
      <c r="A4" s="375"/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1787" t="s">
        <v>1936</v>
      </c>
      <c r="M4" s="1787"/>
      <c r="N4" s="1787"/>
      <c r="O4" s="1787"/>
      <c r="P4" s="1788" t="s">
        <v>964</v>
      </c>
      <c r="Q4" s="1788"/>
      <c r="R4" s="1788"/>
      <c r="S4" s="1788"/>
      <c r="T4" s="1785" t="s">
        <v>1935</v>
      </c>
      <c r="U4" s="1785"/>
      <c r="V4" s="1785"/>
      <c r="W4" s="1785"/>
      <c r="X4" s="1788" t="s">
        <v>968</v>
      </c>
      <c r="Y4" s="1788"/>
      <c r="Z4" s="1788"/>
      <c r="AA4" s="1788"/>
      <c r="AB4" s="1788"/>
      <c r="AC4" s="1785" t="s">
        <v>1889</v>
      </c>
      <c r="AD4" s="1785"/>
      <c r="AE4" s="1785"/>
      <c r="AF4" s="1785"/>
      <c r="AG4" s="1785"/>
      <c r="AH4" s="1785" t="s">
        <v>1934</v>
      </c>
      <c r="AI4" s="1785"/>
      <c r="AJ4" s="1785"/>
      <c r="AK4" s="1785"/>
      <c r="AL4" s="1785"/>
      <c r="AM4" s="1785" t="s">
        <v>1933</v>
      </c>
      <c r="AN4" s="1785"/>
      <c r="AO4" s="1785"/>
      <c r="AP4" s="1785"/>
      <c r="AQ4" s="1785"/>
      <c r="AR4" s="1785"/>
      <c r="AS4" s="1785"/>
      <c r="AT4" s="1788" t="s">
        <v>479</v>
      </c>
      <c r="AU4" s="1788"/>
      <c r="AV4" s="1788"/>
      <c r="AW4" s="1789"/>
      <c r="AX4" s="334"/>
    </row>
    <row r="5" spans="1:50" ht="13.5">
      <c r="A5" s="1412" t="s">
        <v>1932</v>
      </c>
      <c r="B5" s="1413"/>
      <c r="C5" s="1413"/>
      <c r="D5" s="1413"/>
      <c r="E5" s="1413"/>
      <c r="F5" s="1413"/>
      <c r="G5" s="1413"/>
      <c r="H5" s="1413"/>
      <c r="I5" s="1413"/>
      <c r="J5" s="1413"/>
      <c r="K5" s="1413"/>
      <c r="L5" s="1785" t="s">
        <v>1931</v>
      </c>
      <c r="M5" s="1785"/>
      <c r="N5" s="1785"/>
      <c r="O5" s="1785"/>
      <c r="P5" s="1788"/>
      <c r="Q5" s="1788"/>
      <c r="R5" s="1788"/>
      <c r="S5" s="1788"/>
      <c r="T5" s="1785" t="s">
        <v>1930</v>
      </c>
      <c r="U5" s="1785"/>
      <c r="V5" s="1785"/>
      <c r="W5" s="1785"/>
      <c r="X5" s="1788"/>
      <c r="Y5" s="1788"/>
      <c r="Z5" s="1788"/>
      <c r="AA5" s="1788"/>
      <c r="AB5" s="1788"/>
      <c r="AC5" s="1785" t="s">
        <v>1886</v>
      </c>
      <c r="AD5" s="1785"/>
      <c r="AE5" s="1785"/>
      <c r="AF5" s="1785"/>
      <c r="AG5" s="1785"/>
      <c r="AH5" s="1785" t="s">
        <v>1929</v>
      </c>
      <c r="AI5" s="1785"/>
      <c r="AJ5" s="1785"/>
      <c r="AK5" s="1785"/>
      <c r="AL5" s="1785"/>
      <c r="AM5" s="1785" t="s">
        <v>1928</v>
      </c>
      <c r="AN5" s="1785"/>
      <c r="AO5" s="1785"/>
      <c r="AP5" s="1785"/>
      <c r="AQ5" s="1785"/>
      <c r="AR5" s="1785"/>
      <c r="AS5" s="1785"/>
      <c r="AT5" s="1788"/>
      <c r="AU5" s="1788"/>
      <c r="AV5" s="1788"/>
      <c r="AW5" s="1789"/>
      <c r="AX5" s="334"/>
    </row>
    <row r="6" spans="1:50" ht="13.5">
      <c r="A6" s="1412" t="s">
        <v>1883</v>
      </c>
      <c r="B6" s="1413"/>
      <c r="C6" s="1413"/>
      <c r="D6" s="1413"/>
      <c r="E6" s="1413"/>
      <c r="F6" s="1413"/>
      <c r="G6" s="1413"/>
      <c r="H6" s="1413"/>
      <c r="I6" s="1413"/>
      <c r="J6" s="1413"/>
      <c r="K6" s="1413"/>
      <c r="L6" s="1785" t="s">
        <v>1927</v>
      </c>
      <c r="M6" s="1785"/>
      <c r="N6" s="1785"/>
      <c r="O6" s="1785"/>
      <c r="P6" s="1788"/>
      <c r="Q6" s="1788"/>
      <c r="R6" s="1788"/>
      <c r="S6" s="1788"/>
      <c r="T6" s="1785" t="s">
        <v>1926</v>
      </c>
      <c r="U6" s="1785"/>
      <c r="V6" s="1785"/>
      <c r="W6" s="1785"/>
      <c r="X6" s="1788"/>
      <c r="Y6" s="1788"/>
      <c r="Z6" s="1788"/>
      <c r="AA6" s="1788"/>
      <c r="AB6" s="1788"/>
      <c r="AC6" s="1785" t="s">
        <v>1925</v>
      </c>
      <c r="AD6" s="1785"/>
      <c r="AE6" s="1785"/>
      <c r="AF6" s="1785"/>
      <c r="AG6" s="1785"/>
      <c r="AH6" s="1785" t="s">
        <v>1925</v>
      </c>
      <c r="AI6" s="1785"/>
      <c r="AJ6" s="1785"/>
      <c r="AK6" s="1785"/>
      <c r="AL6" s="1785"/>
      <c r="AM6" s="1785" t="s">
        <v>1924</v>
      </c>
      <c r="AN6" s="1785"/>
      <c r="AO6" s="1785"/>
      <c r="AP6" s="1785"/>
      <c r="AQ6" s="1785"/>
      <c r="AR6" s="1785"/>
      <c r="AS6" s="1785"/>
      <c r="AT6" s="1788"/>
      <c r="AU6" s="1788"/>
      <c r="AV6" s="1788"/>
      <c r="AW6" s="1789"/>
      <c r="AX6" s="334"/>
    </row>
    <row r="7" spans="1:50" ht="13.5">
      <c r="A7" s="375"/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1785" t="s">
        <v>1923</v>
      </c>
      <c r="M7" s="1785"/>
      <c r="N7" s="1785"/>
      <c r="O7" s="1785"/>
      <c r="P7" s="1788"/>
      <c r="Q7" s="1788"/>
      <c r="R7" s="1788"/>
      <c r="S7" s="1788"/>
      <c r="T7" s="1785"/>
      <c r="U7" s="1785"/>
      <c r="V7" s="1785"/>
      <c r="W7" s="1785"/>
      <c r="X7" s="1788"/>
      <c r="Y7" s="1788"/>
      <c r="Z7" s="1788"/>
      <c r="AA7" s="1788"/>
      <c r="AB7" s="1788"/>
      <c r="AC7" s="1412"/>
      <c r="AD7" s="1413"/>
      <c r="AE7" s="1413"/>
      <c r="AF7" s="1413"/>
      <c r="AG7" s="1414"/>
      <c r="AH7" s="1412"/>
      <c r="AI7" s="1413"/>
      <c r="AJ7" s="1413"/>
      <c r="AK7" s="1413"/>
      <c r="AL7" s="1414"/>
      <c r="AM7" s="1412"/>
      <c r="AN7" s="1413"/>
      <c r="AO7" s="1413"/>
      <c r="AP7" s="1413"/>
      <c r="AQ7" s="1413"/>
      <c r="AR7" s="1413"/>
      <c r="AS7" s="1414"/>
      <c r="AT7" s="1788"/>
      <c r="AU7" s="1788"/>
      <c r="AV7" s="1788"/>
      <c r="AW7" s="1789"/>
      <c r="AX7" s="334"/>
    </row>
    <row r="8" spans="1:50" ht="13.5">
      <c r="A8" s="1380" t="s">
        <v>817</v>
      </c>
      <c r="B8" s="1381"/>
      <c r="C8" s="1381"/>
      <c r="D8" s="1381"/>
      <c r="E8" s="1381"/>
      <c r="F8" s="1381"/>
      <c r="G8" s="1381"/>
      <c r="H8" s="1381"/>
      <c r="I8" s="1381"/>
      <c r="J8" s="1381"/>
      <c r="K8" s="1381"/>
      <c r="L8" s="1786" t="s">
        <v>818</v>
      </c>
      <c r="M8" s="1786"/>
      <c r="N8" s="1786"/>
      <c r="O8" s="1786"/>
      <c r="P8" s="1786" t="s">
        <v>819</v>
      </c>
      <c r="Q8" s="1786"/>
      <c r="R8" s="1786"/>
      <c r="S8" s="1786"/>
      <c r="T8" s="1786" t="s">
        <v>477</v>
      </c>
      <c r="U8" s="1786"/>
      <c r="V8" s="1786"/>
      <c r="W8" s="1786"/>
      <c r="X8" s="1786" t="s">
        <v>478</v>
      </c>
      <c r="Y8" s="1786"/>
      <c r="Z8" s="1786"/>
      <c r="AA8" s="1786"/>
      <c r="AB8" s="1786"/>
      <c r="AC8" s="1786" t="s">
        <v>481</v>
      </c>
      <c r="AD8" s="1786"/>
      <c r="AE8" s="1786"/>
      <c r="AF8" s="1786"/>
      <c r="AG8" s="1786"/>
      <c r="AH8" s="1786" t="s">
        <v>1531</v>
      </c>
      <c r="AI8" s="1786"/>
      <c r="AJ8" s="1786"/>
      <c r="AK8" s="1786"/>
      <c r="AL8" s="1786"/>
      <c r="AM8" s="1786" t="s">
        <v>1532</v>
      </c>
      <c r="AN8" s="1786"/>
      <c r="AO8" s="1786"/>
      <c r="AP8" s="1786"/>
      <c r="AQ8" s="1786"/>
      <c r="AR8" s="1786"/>
      <c r="AS8" s="1786"/>
      <c r="AT8" s="1786" t="s">
        <v>1533</v>
      </c>
      <c r="AU8" s="1786"/>
      <c r="AV8" s="1786"/>
      <c r="AW8" s="1380"/>
      <c r="AX8" s="334"/>
    </row>
    <row r="9" spans="1:50" ht="13.5">
      <c r="A9" s="321" t="s">
        <v>1880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5"/>
    </row>
    <row r="10" spans="1:50" ht="13.5">
      <c r="A10" s="373" t="s">
        <v>1605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35"/>
      <c r="L10" s="1790">
        <f>SUM('HL KNIHA VYPOC'!D8)</f>
        <v>0</v>
      </c>
      <c r="M10" s="1791"/>
      <c r="N10" s="1791"/>
      <c r="O10" s="1792"/>
      <c r="P10" s="1791">
        <f>SUM('HL KNIHA VYPOC'!D9)</f>
        <v>0</v>
      </c>
      <c r="Q10" s="1791"/>
      <c r="R10" s="1791"/>
      <c r="S10" s="1792"/>
      <c r="T10" s="1791">
        <f>SUM('HL KNIHA VYPOC'!D10)</f>
        <v>0</v>
      </c>
      <c r="U10" s="1791"/>
      <c r="V10" s="1791"/>
      <c r="W10" s="1792"/>
      <c r="X10" s="1790">
        <f>SUM('HL KNIHA VYPOC'!D11)</f>
        <v>0</v>
      </c>
      <c r="Y10" s="1791"/>
      <c r="Z10" s="1791"/>
      <c r="AA10" s="1791"/>
      <c r="AB10" s="1792"/>
      <c r="AC10" s="1790">
        <f>SUM('HL KNIHA VYPOC'!D13)</f>
        <v>0</v>
      </c>
      <c r="AD10" s="1791"/>
      <c r="AE10" s="1791"/>
      <c r="AF10" s="1791"/>
      <c r="AG10" s="1792"/>
      <c r="AH10" s="1790">
        <f>SUM('HL KNIHA VYPOC'!D31)</f>
        <v>0</v>
      </c>
      <c r="AI10" s="1791"/>
      <c r="AJ10" s="1791"/>
      <c r="AK10" s="1791"/>
      <c r="AL10" s="1792"/>
      <c r="AM10" s="1790">
        <f>SUM('HL KNIHA VYPOC'!D37)</f>
        <v>0</v>
      </c>
      <c r="AN10" s="1791"/>
      <c r="AO10" s="1791"/>
      <c r="AP10" s="1791"/>
      <c r="AQ10" s="1791"/>
      <c r="AR10" s="1791"/>
      <c r="AS10" s="1792"/>
      <c r="AT10" s="1790">
        <f>SUM(L10:AS11)</f>
        <v>0</v>
      </c>
      <c r="AU10" s="1791"/>
      <c r="AV10" s="1791"/>
      <c r="AW10" s="1791"/>
      <c r="AX10" s="1792"/>
    </row>
    <row r="11" spans="1:50" ht="13.5">
      <c r="A11" s="377" t="s">
        <v>1590</v>
      </c>
      <c r="B11" s="319"/>
      <c r="C11" s="319"/>
      <c r="D11" s="319"/>
      <c r="E11" s="319"/>
      <c r="F11" s="319"/>
      <c r="G11" s="319"/>
      <c r="H11" s="319"/>
      <c r="I11" s="319"/>
      <c r="J11" s="319"/>
      <c r="K11" s="372"/>
      <c r="L11" s="1793"/>
      <c r="M11" s="1794"/>
      <c r="N11" s="1794"/>
      <c r="O11" s="1795"/>
      <c r="P11" s="1794"/>
      <c r="Q11" s="1794"/>
      <c r="R11" s="1794"/>
      <c r="S11" s="1795"/>
      <c r="T11" s="1794"/>
      <c r="U11" s="1794"/>
      <c r="V11" s="1794"/>
      <c r="W11" s="1795"/>
      <c r="X11" s="1793"/>
      <c r="Y11" s="1794"/>
      <c r="Z11" s="1794"/>
      <c r="AA11" s="1794"/>
      <c r="AB11" s="1795"/>
      <c r="AC11" s="1793"/>
      <c r="AD11" s="1794"/>
      <c r="AE11" s="1794"/>
      <c r="AF11" s="1794"/>
      <c r="AG11" s="1795"/>
      <c r="AH11" s="1793"/>
      <c r="AI11" s="1794"/>
      <c r="AJ11" s="1794"/>
      <c r="AK11" s="1794"/>
      <c r="AL11" s="1795"/>
      <c r="AM11" s="1793"/>
      <c r="AN11" s="1794"/>
      <c r="AO11" s="1794"/>
      <c r="AP11" s="1794"/>
      <c r="AQ11" s="1794"/>
      <c r="AR11" s="1794"/>
      <c r="AS11" s="1795"/>
      <c r="AT11" s="1793"/>
      <c r="AU11" s="1794"/>
      <c r="AV11" s="1794"/>
      <c r="AW11" s="1794"/>
      <c r="AX11" s="1795"/>
    </row>
    <row r="12" spans="1:50" ht="13.5">
      <c r="A12" s="326" t="s">
        <v>511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5"/>
      <c r="L12" s="1796">
        <f>SUM('HL KNIHA VYPOC'!E8)</f>
        <v>0</v>
      </c>
      <c r="M12" s="1797"/>
      <c r="N12" s="1797"/>
      <c r="O12" s="1798"/>
      <c r="P12" s="1796">
        <f>SUM('HL KNIHA VYPOC'!E9)</f>
        <v>0</v>
      </c>
      <c r="Q12" s="1797"/>
      <c r="R12" s="1797"/>
      <c r="S12" s="1798"/>
      <c r="T12" s="1797">
        <f>SUM('HL KNIHA VYPOC'!E10)</f>
        <v>0</v>
      </c>
      <c r="U12" s="1797"/>
      <c r="V12" s="1797"/>
      <c r="W12" s="1798"/>
      <c r="X12" s="1799">
        <f>SUM('HL KNIHA VYPOC'!E11)</f>
        <v>0</v>
      </c>
      <c r="Y12" s="1800"/>
      <c r="Z12" s="1800"/>
      <c r="AA12" s="1800"/>
      <c r="AB12" s="1801"/>
      <c r="AC12" s="1799">
        <f>SUM('HL KNIHA VYPOC'!E13)</f>
        <v>0</v>
      </c>
      <c r="AD12" s="1800"/>
      <c r="AE12" s="1800"/>
      <c r="AF12" s="1800"/>
      <c r="AG12" s="1801"/>
      <c r="AH12" s="1799">
        <f>SUM('HL KNIHA VYPOC'!E31)</f>
        <v>0</v>
      </c>
      <c r="AI12" s="1800"/>
      <c r="AJ12" s="1800"/>
      <c r="AK12" s="1800"/>
      <c r="AL12" s="1801"/>
      <c r="AM12" s="1799">
        <f>SUM('HL KNIHA VYPOC'!E37)</f>
        <v>0</v>
      </c>
      <c r="AN12" s="1800"/>
      <c r="AO12" s="1800"/>
      <c r="AP12" s="1800"/>
      <c r="AQ12" s="1800"/>
      <c r="AR12" s="1800"/>
      <c r="AS12" s="1801"/>
      <c r="AT12" s="1799">
        <f>SUM(L12:AS12)</f>
        <v>0</v>
      </c>
      <c r="AU12" s="1800"/>
      <c r="AV12" s="1800"/>
      <c r="AW12" s="1800"/>
      <c r="AX12" s="1801"/>
    </row>
    <row r="13" spans="1:50" ht="13.5">
      <c r="A13" s="326" t="s">
        <v>510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5"/>
      <c r="L13" s="1799">
        <f>SUM('HL KNIHA VYPOC'!F8)</f>
        <v>0</v>
      </c>
      <c r="M13" s="1800"/>
      <c r="N13" s="1800"/>
      <c r="O13" s="1801"/>
      <c r="P13" s="1796">
        <f>SUM('HL KNIHA VYPOC'!F9)</f>
        <v>0</v>
      </c>
      <c r="Q13" s="1797"/>
      <c r="R13" s="1797"/>
      <c r="S13" s="1798"/>
      <c r="T13" s="1796">
        <f>SUM('HL KNIHA VYPOC'!F10)</f>
        <v>0</v>
      </c>
      <c r="U13" s="1797"/>
      <c r="V13" s="1797"/>
      <c r="W13" s="1798"/>
      <c r="X13" s="1799">
        <f>SUM('HL KNIHA VYPOC'!F11)</f>
        <v>0</v>
      </c>
      <c r="Y13" s="1800"/>
      <c r="Z13" s="1800"/>
      <c r="AA13" s="1800"/>
      <c r="AB13" s="1801"/>
      <c r="AC13" s="1799">
        <f>SUM('HL KNIHA VYPOC'!F13)</f>
        <v>0</v>
      </c>
      <c r="AD13" s="1800"/>
      <c r="AE13" s="1800"/>
      <c r="AF13" s="1800"/>
      <c r="AG13" s="1801"/>
      <c r="AH13" s="1799">
        <f>SUM('HL KNIHA VYPOC'!F31)</f>
        <v>0</v>
      </c>
      <c r="AI13" s="1800"/>
      <c r="AJ13" s="1800"/>
      <c r="AK13" s="1800"/>
      <c r="AL13" s="1801"/>
      <c r="AM13" s="1799">
        <f>SUM('HL KNIHA VYPOC'!F37)</f>
        <v>0</v>
      </c>
      <c r="AN13" s="1800"/>
      <c r="AO13" s="1800"/>
      <c r="AP13" s="1800"/>
      <c r="AQ13" s="1800"/>
      <c r="AR13" s="1800"/>
      <c r="AS13" s="1801"/>
      <c r="AT13" s="1799">
        <f>SUM(L13:AS13)</f>
        <v>0</v>
      </c>
      <c r="AU13" s="1800"/>
      <c r="AV13" s="1800"/>
      <c r="AW13" s="1800"/>
      <c r="AX13" s="1801"/>
    </row>
    <row r="14" spans="1:50" ht="13.5">
      <c r="A14" s="326" t="s">
        <v>590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5"/>
      <c r="L14" s="1802"/>
      <c r="M14" s="1803"/>
      <c r="N14" s="1803"/>
      <c r="O14" s="1804"/>
      <c r="P14" s="1805"/>
      <c r="Q14" s="1806"/>
      <c r="R14" s="1806"/>
      <c r="S14" s="1807"/>
      <c r="T14" s="1805"/>
      <c r="U14" s="1806"/>
      <c r="V14" s="1806"/>
      <c r="W14" s="1807"/>
      <c r="X14" s="1802"/>
      <c r="Y14" s="1803"/>
      <c r="Z14" s="1803"/>
      <c r="AA14" s="1803"/>
      <c r="AB14" s="1804"/>
      <c r="AC14" s="1802"/>
      <c r="AD14" s="1803"/>
      <c r="AE14" s="1803"/>
      <c r="AF14" s="1803"/>
      <c r="AG14" s="1804"/>
      <c r="AH14" s="1802"/>
      <c r="AI14" s="1803"/>
      <c r="AJ14" s="1803"/>
      <c r="AK14" s="1803"/>
      <c r="AL14" s="1804"/>
      <c r="AM14" s="1802"/>
      <c r="AN14" s="1803"/>
      <c r="AO14" s="1803"/>
      <c r="AP14" s="1803"/>
      <c r="AQ14" s="1803"/>
      <c r="AR14" s="1803"/>
      <c r="AS14" s="1804"/>
      <c r="AT14" s="1799">
        <f>SUM(L14:AS14)</f>
        <v>0</v>
      </c>
      <c r="AU14" s="1800"/>
      <c r="AV14" s="1800"/>
      <c r="AW14" s="1800"/>
      <c r="AX14" s="1801"/>
    </row>
    <row r="15" spans="1:50" ht="13.5">
      <c r="A15" s="375" t="s">
        <v>505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34"/>
      <c r="L15" s="1808">
        <f>SUM(L10+L12-L13+L14)</f>
        <v>0</v>
      </c>
      <c r="M15" s="1809"/>
      <c r="N15" s="1809"/>
      <c r="O15" s="1810"/>
      <c r="P15" s="1808">
        <f>SUM(P10+P12-P13+P14)</f>
        <v>0</v>
      </c>
      <c r="Q15" s="1809"/>
      <c r="R15" s="1809"/>
      <c r="S15" s="1810"/>
      <c r="T15" s="1808">
        <f>SUM(T10+T12-T13+T14)</f>
        <v>0</v>
      </c>
      <c r="U15" s="1809"/>
      <c r="V15" s="1809"/>
      <c r="W15" s="1810"/>
      <c r="X15" s="1808">
        <f>SUM(X10+X12-X13+X14)</f>
        <v>0</v>
      </c>
      <c r="Y15" s="1809"/>
      <c r="Z15" s="1809"/>
      <c r="AA15" s="1809"/>
      <c r="AB15" s="1810"/>
      <c r="AC15" s="1808">
        <f>SUM(AC10+AC12-AC13+AC14)</f>
        <v>0</v>
      </c>
      <c r="AD15" s="1809"/>
      <c r="AE15" s="1809"/>
      <c r="AF15" s="1809"/>
      <c r="AG15" s="1810"/>
      <c r="AH15" s="1808">
        <f>SUM(AH10+AH12-AH13+AH14)</f>
        <v>0</v>
      </c>
      <c r="AI15" s="1809"/>
      <c r="AJ15" s="1809"/>
      <c r="AK15" s="1809"/>
      <c r="AL15" s="1810"/>
      <c r="AM15" s="1808">
        <f>SUM(AM10+AM12-AM13+AM14)</f>
        <v>0</v>
      </c>
      <c r="AN15" s="1809"/>
      <c r="AO15" s="1809"/>
      <c r="AP15" s="1809"/>
      <c r="AQ15" s="1809"/>
      <c r="AR15" s="1809"/>
      <c r="AS15" s="1810"/>
      <c r="AT15" s="1790">
        <f>SUM(L15:AS16)</f>
        <v>0</v>
      </c>
      <c r="AU15" s="1791"/>
      <c r="AV15" s="1791"/>
      <c r="AW15" s="1791"/>
      <c r="AX15" s="1792"/>
    </row>
    <row r="16" spans="1:50" ht="13.5">
      <c r="A16" s="377" t="s">
        <v>1590</v>
      </c>
      <c r="B16" s="319"/>
      <c r="C16" s="319"/>
      <c r="D16" s="319"/>
      <c r="E16" s="319"/>
      <c r="F16" s="319"/>
      <c r="G16" s="319"/>
      <c r="H16" s="319"/>
      <c r="I16" s="319"/>
      <c r="J16" s="319"/>
      <c r="K16" s="372"/>
      <c r="L16" s="1793"/>
      <c r="M16" s="1794"/>
      <c r="N16" s="1794"/>
      <c r="O16" s="1795"/>
      <c r="P16" s="1793"/>
      <c r="Q16" s="1794"/>
      <c r="R16" s="1794"/>
      <c r="S16" s="1795"/>
      <c r="T16" s="1793"/>
      <c r="U16" s="1794"/>
      <c r="V16" s="1794"/>
      <c r="W16" s="1795"/>
      <c r="X16" s="1793"/>
      <c r="Y16" s="1794"/>
      <c r="Z16" s="1794"/>
      <c r="AA16" s="1794"/>
      <c r="AB16" s="1795"/>
      <c r="AC16" s="1793"/>
      <c r="AD16" s="1794"/>
      <c r="AE16" s="1794"/>
      <c r="AF16" s="1794"/>
      <c r="AG16" s="1795"/>
      <c r="AH16" s="1793"/>
      <c r="AI16" s="1794"/>
      <c r="AJ16" s="1794"/>
      <c r="AK16" s="1794"/>
      <c r="AL16" s="1795"/>
      <c r="AM16" s="1793"/>
      <c r="AN16" s="1794"/>
      <c r="AO16" s="1794"/>
      <c r="AP16" s="1794"/>
      <c r="AQ16" s="1794"/>
      <c r="AR16" s="1794"/>
      <c r="AS16" s="1795"/>
      <c r="AT16" s="1793"/>
      <c r="AU16" s="1794"/>
      <c r="AV16" s="1794"/>
      <c r="AW16" s="1794"/>
      <c r="AX16" s="1795"/>
    </row>
    <row r="17" spans="1:50" ht="13.5">
      <c r="A17" s="321" t="s">
        <v>1896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0"/>
      <c r="AS17" s="400"/>
      <c r="AT17" s="400"/>
      <c r="AU17" s="400"/>
      <c r="AV17" s="400"/>
      <c r="AW17" s="400"/>
      <c r="AX17" s="401"/>
    </row>
    <row r="18" spans="1:50" ht="13.5">
      <c r="A18" s="373" t="s">
        <v>1605</v>
      </c>
      <c r="B18" s="371"/>
      <c r="C18" s="317"/>
      <c r="D18" s="317"/>
      <c r="E18" s="317"/>
      <c r="F18" s="317"/>
      <c r="G18" s="317"/>
      <c r="H18" s="317"/>
      <c r="I18" s="317"/>
      <c r="J18" s="317"/>
      <c r="K18" s="335"/>
      <c r="L18" s="1791">
        <f>SUM('HL KNIHA VYPOC'!D53)*-1</f>
        <v>0</v>
      </c>
      <c r="M18" s="1791"/>
      <c r="N18" s="1791"/>
      <c r="O18" s="1792"/>
      <c r="P18" s="1791">
        <f>SUM('HL KNIHA VYPOC'!D54)*-1</f>
        <v>0</v>
      </c>
      <c r="Q18" s="1791"/>
      <c r="R18" s="1791"/>
      <c r="S18" s="1792"/>
      <c r="T18" s="1791">
        <f>SUM('HL KNIHA VYPOC'!D55)*-1</f>
        <v>0</v>
      </c>
      <c r="U18" s="1791"/>
      <c r="V18" s="1791"/>
      <c r="W18" s="1792"/>
      <c r="X18" s="1790">
        <f>SUM('HL KNIHA VYPOC'!D56)*-1</f>
        <v>0</v>
      </c>
      <c r="Y18" s="1791"/>
      <c r="Z18" s="1791"/>
      <c r="AA18" s="1791"/>
      <c r="AB18" s="1792"/>
      <c r="AC18" s="1790">
        <f>SUM('HL KNIHA VYPOC'!D58)*-1</f>
        <v>0</v>
      </c>
      <c r="AD18" s="1791"/>
      <c r="AE18" s="1791"/>
      <c r="AF18" s="1791"/>
      <c r="AG18" s="1792"/>
      <c r="AH18" s="1790"/>
      <c r="AI18" s="1791"/>
      <c r="AJ18" s="1791"/>
      <c r="AK18" s="1791"/>
      <c r="AL18" s="1792"/>
      <c r="AM18" s="1790"/>
      <c r="AN18" s="1791"/>
      <c r="AO18" s="1791"/>
      <c r="AP18" s="1791"/>
      <c r="AQ18" s="1791"/>
      <c r="AR18" s="1791"/>
      <c r="AS18" s="1792"/>
      <c r="AT18" s="1790">
        <f>SUM(L18:AS19)</f>
        <v>0</v>
      </c>
      <c r="AU18" s="1791"/>
      <c r="AV18" s="1791"/>
      <c r="AW18" s="1791"/>
      <c r="AX18" s="1792"/>
    </row>
    <row r="19" spans="1:50" ht="13.5">
      <c r="A19" s="377" t="s">
        <v>1590</v>
      </c>
      <c r="B19" s="370"/>
      <c r="C19" s="319"/>
      <c r="D19" s="319"/>
      <c r="E19" s="319"/>
      <c r="F19" s="319"/>
      <c r="G19" s="319"/>
      <c r="H19" s="319"/>
      <c r="I19" s="319"/>
      <c r="J19" s="319"/>
      <c r="K19" s="372"/>
      <c r="L19" s="1794"/>
      <c r="M19" s="1794"/>
      <c r="N19" s="1794"/>
      <c r="O19" s="1795"/>
      <c r="P19" s="1794"/>
      <c r="Q19" s="1794"/>
      <c r="R19" s="1794"/>
      <c r="S19" s="1795"/>
      <c r="T19" s="1794"/>
      <c r="U19" s="1794"/>
      <c r="V19" s="1794"/>
      <c r="W19" s="1795"/>
      <c r="X19" s="1793"/>
      <c r="Y19" s="1794"/>
      <c r="Z19" s="1794"/>
      <c r="AA19" s="1794"/>
      <c r="AB19" s="1795"/>
      <c r="AC19" s="1793"/>
      <c r="AD19" s="1794"/>
      <c r="AE19" s="1794"/>
      <c r="AF19" s="1794"/>
      <c r="AG19" s="1795"/>
      <c r="AH19" s="1793"/>
      <c r="AI19" s="1794"/>
      <c r="AJ19" s="1794"/>
      <c r="AK19" s="1794"/>
      <c r="AL19" s="1795"/>
      <c r="AM19" s="1793"/>
      <c r="AN19" s="1794"/>
      <c r="AO19" s="1794"/>
      <c r="AP19" s="1794"/>
      <c r="AQ19" s="1794"/>
      <c r="AR19" s="1794"/>
      <c r="AS19" s="1795"/>
      <c r="AT19" s="1793"/>
      <c r="AU19" s="1794"/>
      <c r="AV19" s="1794"/>
      <c r="AW19" s="1794"/>
      <c r="AX19" s="1795"/>
    </row>
    <row r="20" spans="1:50" ht="13.5">
      <c r="A20" s="326" t="s">
        <v>511</v>
      </c>
      <c r="B20" s="326"/>
      <c r="C20" s="321"/>
      <c r="D20" s="321"/>
      <c r="E20" s="321"/>
      <c r="F20" s="321"/>
      <c r="G20" s="321"/>
      <c r="H20" s="321"/>
      <c r="I20" s="321"/>
      <c r="J20" s="321"/>
      <c r="K20" s="325"/>
      <c r="L20" s="1797">
        <f>SUM('HL KNIHA VYPOC'!F53)</f>
        <v>0</v>
      </c>
      <c r="M20" s="1797"/>
      <c r="N20" s="1797"/>
      <c r="O20" s="1798"/>
      <c r="P20" s="1796">
        <f>SUM('HL KNIHA VYPOC'!F54)</f>
        <v>0</v>
      </c>
      <c r="Q20" s="1797"/>
      <c r="R20" s="1797"/>
      <c r="S20" s="1798"/>
      <c r="T20" s="1797">
        <f>SUM('HL KNIHA VYPOC'!F55)</f>
        <v>0</v>
      </c>
      <c r="U20" s="1797"/>
      <c r="V20" s="1797"/>
      <c r="W20" s="1798"/>
      <c r="X20" s="1799">
        <f>SUM('HL KNIHA VYPOC'!F56)</f>
        <v>0</v>
      </c>
      <c r="Y20" s="1800"/>
      <c r="Z20" s="1800"/>
      <c r="AA20" s="1800"/>
      <c r="AB20" s="1801"/>
      <c r="AC20" s="1799">
        <f>SUM('HL KNIHA VYPOC'!F58)</f>
        <v>0</v>
      </c>
      <c r="AD20" s="1800"/>
      <c r="AE20" s="1800"/>
      <c r="AF20" s="1800"/>
      <c r="AG20" s="1801"/>
      <c r="AH20" s="1799"/>
      <c r="AI20" s="1800"/>
      <c r="AJ20" s="1800"/>
      <c r="AK20" s="1800"/>
      <c r="AL20" s="1801"/>
      <c r="AM20" s="1799"/>
      <c r="AN20" s="1800"/>
      <c r="AO20" s="1800"/>
      <c r="AP20" s="1800"/>
      <c r="AQ20" s="1800"/>
      <c r="AR20" s="1800"/>
      <c r="AS20" s="1801"/>
      <c r="AT20" s="1799">
        <f>SUM(L20:AS20)</f>
        <v>0</v>
      </c>
      <c r="AU20" s="1800"/>
      <c r="AV20" s="1800"/>
      <c r="AW20" s="1800"/>
      <c r="AX20" s="1801"/>
    </row>
    <row r="21" spans="1:50" ht="13.5">
      <c r="A21" s="326" t="s">
        <v>510</v>
      </c>
      <c r="B21" s="322"/>
      <c r="C21" s="321"/>
      <c r="D21" s="321"/>
      <c r="E21" s="321"/>
      <c r="F21" s="321"/>
      <c r="G21" s="321"/>
      <c r="H21" s="321"/>
      <c r="I21" s="321"/>
      <c r="J21" s="321"/>
      <c r="K21" s="321"/>
      <c r="L21" s="1799">
        <f>SUM('HL KNIHA VYPOC'!E53)</f>
        <v>0</v>
      </c>
      <c r="M21" s="1800"/>
      <c r="N21" s="1800"/>
      <c r="O21" s="1801"/>
      <c r="P21" s="1796">
        <f>SUM('HL KNIHA VYPOC'!E54)</f>
        <v>0</v>
      </c>
      <c r="Q21" s="1797"/>
      <c r="R21" s="1797"/>
      <c r="S21" s="1798"/>
      <c r="T21" s="1796">
        <f>SUM('HL KNIHA VYPOC'!E55)</f>
        <v>0</v>
      </c>
      <c r="U21" s="1797"/>
      <c r="V21" s="1797"/>
      <c r="W21" s="1798"/>
      <c r="X21" s="1799">
        <f>SUM('HL KNIHA VYPOC'!E56)</f>
        <v>0</v>
      </c>
      <c r="Y21" s="1800"/>
      <c r="Z21" s="1800"/>
      <c r="AA21" s="1800"/>
      <c r="AB21" s="1801"/>
      <c r="AC21" s="1799">
        <f>SUM('HL KNIHA VYPOC'!E58)</f>
        <v>0</v>
      </c>
      <c r="AD21" s="1800"/>
      <c r="AE21" s="1800"/>
      <c r="AF21" s="1800"/>
      <c r="AG21" s="1801"/>
      <c r="AH21" s="1799"/>
      <c r="AI21" s="1800"/>
      <c r="AJ21" s="1800"/>
      <c r="AK21" s="1800"/>
      <c r="AL21" s="1801"/>
      <c r="AM21" s="1799"/>
      <c r="AN21" s="1800"/>
      <c r="AO21" s="1800"/>
      <c r="AP21" s="1800"/>
      <c r="AQ21" s="1800"/>
      <c r="AR21" s="1800"/>
      <c r="AS21" s="1801"/>
      <c r="AT21" s="1799">
        <f>SUM(L21:AS21)</f>
        <v>0</v>
      </c>
      <c r="AU21" s="1800"/>
      <c r="AV21" s="1800"/>
      <c r="AW21" s="1800"/>
      <c r="AX21" s="1801"/>
    </row>
    <row r="22" spans="1:50" ht="13.5">
      <c r="A22" s="326" t="s">
        <v>590</v>
      </c>
      <c r="B22" s="322"/>
      <c r="C22" s="321"/>
      <c r="D22" s="321"/>
      <c r="E22" s="321"/>
      <c r="F22" s="321"/>
      <c r="G22" s="321"/>
      <c r="H22" s="321"/>
      <c r="I22" s="321"/>
      <c r="J22" s="321"/>
      <c r="K22" s="321"/>
      <c r="L22" s="1802"/>
      <c r="M22" s="1803"/>
      <c r="N22" s="1803"/>
      <c r="O22" s="1804"/>
      <c r="P22" s="1805"/>
      <c r="Q22" s="1806"/>
      <c r="R22" s="1806"/>
      <c r="S22" s="1807"/>
      <c r="T22" s="1806"/>
      <c r="U22" s="1806"/>
      <c r="V22" s="1806"/>
      <c r="W22" s="1807"/>
      <c r="X22" s="1802"/>
      <c r="Y22" s="1803"/>
      <c r="Z22" s="1803"/>
      <c r="AA22" s="1803"/>
      <c r="AB22" s="1804"/>
      <c r="AC22" s="1802"/>
      <c r="AD22" s="1803"/>
      <c r="AE22" s="1803"/>
      <c r="AF22" s="1803"/>
      <c r="AG22" s="1804"/>
      <c r="AH22" s="1802"/>
      <c r="AI22" s="1803"/>
      <c r="AJ22" s="1803"/>
      <c r="AK22" s="1803"/>
      <c r="AL22" s="1804"/>
      <c r="AM22" s="1802"/>
      <c r="AN22" s="1803"/>
      <c r="AO22" s="1803"/>
      <c r="AP22" s="1803"/>
      <c r="AQ22" s="1803"/>
      <c r="AR22" s="1803"/>
      <c r="AS22" s="1804"/>
      <c r="AT22" s="1799">
        <f>SUM(L22:AS22)</f>
        <v>0</v>
      </c>
      <c r="AU22" s="1800"/>
      <c r="AV22" s="1800"/>
      <c r="AW22" s="1800"/>
      <c r="AX22" s="1801"/>
    </row>
    <row r="23" spans="1:50" ht="13.5">
      <c r="A23" s="375" t="s">
        <v>505</v>
      </c>
      <c r="B23" s="316"/>
      <c r="C23" s="315"/>
      <c r="D23" s="315"/>
      <c r="E23" s="315"/>
      <c r="F23" s="315"/>
      <c r="G23" s="315"/>
      <c r="H23" s="315"/>
      <c r="I23" s="315"/>
      <c r="J23" s="315"/>
      <c r="K23" s="315"/>
      <c r="L23" s="1808">
        <f>SUM(L18+L20-L21+L22)</f>
        <v>0</v>
      </c>
      <c r="M23" s="1809"/>
      <c r="N23" s="1809"/>
      <c r="O23" s="1810"/>
      <c r="P23" s="1809">
        <f>SUM(P18+P20-P21)</f>
        <v>0</v>
      </c>
      <c r="Q23" s="1809"/>
      <c r="R23" s="1809"/>
      <c r="S23" s="1810"/>
      <c r="T23" s="1809">
        <f>SUM(T18+T20-T21)</f>
        <v>0</v>
      </c>
      <c r="U23" s="1809"/>
      <c r="V23" s="1809"/>
      <c r="W23" s="1810"/>
      <c r="X23" s="1808">
        <f>SUM(X18+X20-X21)</f>
        <v>0</v>
      </c>
      <c r="Y23" s="1809"/>
      <c r="Z23" s="1809"/>
      <c r="AA23" s="1809"/>
      <c r="AB23" s="1810"/>
      <c r="AC23" s="1808">
        <f>SUM(AC18+AC20-AC21)</f>
        <v>0</v>
      </c>
      <c r="AD23" s="1809"/>
      <c r="AE23" s="1809"/>
      <c r="AF23" s="1809"/>
      <c r="AG23" s="1810"/>
      <c r="AH23" s="1808"/>
      <c r="AI23" s="1809"/>
      <c r="AJ23" s="1809"/>
      <c r="AK23" s="1809"/>
      <c r="AL23" s="1810"/>
      <c r="AM23" s="1808"/>
      <c r="AN23" s="1809"/>
      <c r="AO23" s="1809"/>
      <c r="AP23" s="1809"/>
      <c r="AQ23" s="1809"/>
      <c r="AR23" s="1809"/>
      <c r="AS23" s="1810"/>
      <c r="AT23" s="1790">
        <f>SUM(L23:AS24)</f>
        <v>0</v>
      </c>
      <c r="AU23" s="1791"/>
      <c r="AV23" s="1791"/>
      <c r="AW23" s="1791"/>
      <c r="AX23" s="1792"/>
    </row>
    <row r="24" spans="1:50" ht="13.5">
      <c r="A24" s="377" t="s">
        <v>1590</v>
      </c>
      <c r="B24" s="320"/>
      <c r="C24" s="319"/>
      <c r="D24" s="319"/>
      <c r="E24" s="319"/>
      <c r="F24" s="319"/>
      <c r="G24" s="319"/>
      <c r="H24" s="319"/>
      <c r="I24" s="319"/>
      <c r="J24" s="319"/>
      <c r="K24" s="319"/>
      <c r="L24" s="1793"/>
      <c r="M24" s="1794"/>
      <c r="N24" s="1794"/>
      <c r="O24" s="1795"/>
      <c r="P24" s="1794"/>
      <c r="Q24" s="1794"/>
      <c r="R24" s="1794"/>
      <c r="S24" s="1795"/>
      <c r="T24" s="1794"/>
      <c r="U24" s="1794"/>
      <c r="V24" s="1794"/>
      <c r="W24" s="1795"/>
      <c r="X24" s="1793"/>
      <c r="Y24" s="1794"/>
      <c r="Z24" s="1794"/>
      <c r="AA24" s="1794"/>
      <c r="AB24" s="1795"/>
      <c r="AC24" s="1793"/>
      <c r="AD24" s="1794"/>
      <c r="AE24" s="1794"/>
      <c r="AF24" s="1794"/>
      <c r="AG24" s="1795"/>
      <c r="AH24" s="1793"/>
      <c r="AI24" s="1794"/>
      <c r="AJ24" s="1794"/>
      <c r="AK24" s="1794"/>
      <c r="AL24" s="1795"/>
      <c r="AM24" s="1793"/>
      <c r="AN24" s="1794"/>
      <c r="AO24" s="1794"/>
      <c r="AP24" s="1794"/>
      <c r="AQ24" s="1794"/>
      <c r="AR24" s="1794"/>
      <c r="AS24" s="1795"/>
      <c r="AT24" s="1793"/>
      <c r="AU24" s="1794"/>
      <c r="AV24" s="1794"/>
      <c r="AW24" s="1794"/>
      <c r="AX24" s="1795"/>
    </row>
    <row r="25" spans="1:50" ht="13.5">
      <c r="A25" s="315" t="s">
        <v>1879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1"/>
    </row>
    <row r="26" spans="1:50" ht="13.5">
      <c r="A26" s="373" t="s">
        <v>1605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1790">
        <f>SUM(L31-L30+L29-L28)</f>
        <v>0</v>
      </c>
      <c r="M26" s="1791"/>
      <c r="N26" s="1791"/>
      <c r="O26" s="1792"/>
      <c r="P26" s="1791">
        <f>SUM(P31-P30+P29-P28)</f>
        <v>0</v>
      </c>
      <c r="Q26" s="1791"/>
      <c r="R26" s="1791"/>
      <c r="S26" s="1792"/>
      <c r="T26" s="1791">
        <f>SUM(T31-T30+T29-T28)</f>
        <v>0</v>
      </c>
      <c r="U26" s="1791"/>
      <c r="V26" s="1791"/>
      <c r="W26" s="1792"/>
      <c r="X26" s="1790">
        <f>SUM(X31-X30+X29-X28)</f>
        <v>0</v>
      </c>
      <c r="Y26" s="1791"/>
      <c r="Z26" s="1791"/>
      <c r="AA26" s="1791"/>
      <c r="AB26" s="1792"/>
      <c r="AC26" s="1790">
        <f>SUM(AC31-AC30+AC29-AC28)</f>
        <v>0</v>
      </c>
      <c r="AD26" s="1791"/>
      <c r="AE26" s="1791"/>
      <c r="AF26" s="1791"/>
      <c r="AG26" s="1792"/>
      <c r="AH26" s="1790">
        <f>SUM(AH31-AH30+AH29-AH28)</f>
        <v>0</v>
      </c>
      <c r="AI26" s="1791"/>
      <c r="AJ26" s="1791"/>
      <c r="AK26" s="1791"/>
      <c r="AL26" s="1792"/>
      <c r="AM26" s="1790">
        <f>SUM(AM31-AM30+AM29-AM28)</f>
        <v>0</v>
      </c>
      <c r="AN26" s="1791"/>
      <c r="AO26" s="1791"/>
      <c r="AP26" s="1791"/>
      <c r="AQ26" s="1791"/>
      <c r="AR26" s="1791"/>
      <c r="AS26" s="1792"/>
      <c r="AT26" s="1790">
        <f>SUM(L26:AS27)</f>
        <v>0</v>
      </c>
      <c r="AU26" s="1791"/>
      <c r="AV26" s="1791"/>
      <c r="AW26" s="1791"/>
      <c r="AX26" s="1792"/>
    </row>
    <row r="27" spans="1:50" ht="13.5">
      <c r="A27" s="377" t="s">
        <v>1590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1793"/>
      <c r="M27" s="1794"/>
      <c r="N27" s="1794"/>
      <c r="O27" s="1795"/>
      <c r="P27" s="1794"/>
      <c r="Q27" s="1794"/>
      <c r="R27" s="1794"/>
      <c r="S27" s="1795"/>
      <c r="T27" s="1794"/>
      <c r="U27" s="1794"/>
      <c r="V27" s="1794"/>
      <c r="W27" s="1795"/>
      <c r="X27" s="1793"/>
      <c r="Y27" s="1794"/>
      <c r="Z27" s="1794"/>
      <c r="AA27" s="1794"/>
      <c r="AB27" s="1795"/>
      <c r="AC27" s="1793"/>
      <c r="AD27" s="1794"/>
      <c r="AE27" s="1794"/>
      <c r="AF27" s="1794"/>
      <c r="AG27" s="1795"/>
      <c r="AH27" s="1793"/>
      <c r="AI27" s="1794"/>
      <c r="AJ27" s="1794"/>
      <c r="AK27" s="1794"/>
      <c r="AL27" s="1795"/>
      <c r="AM27" s="1793"/>
      <c r="AN27" s="1794"/>
      <c r="AO27" s="1794"/>
      <c r="AP27" s="1794"/>
      <c r="AQ27" s="1794"/>
      <c r="AR27" s="1794"/>
      <c r="AS27" s="1795"/>
      <c r="AT27" s="1793"/>
      <c r="AU27" s="1794"/>
      <c r="AV27" s="1794"/>
      <c r="AW27" s="1794"/>
      <c r="AX27" s="1795"/>
    </row>
    <row r="28" spans="1:50" ht="13.5">
      <c r="A28" s="326" t="s">
        <v>511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1805"/>
      <c r="M28" s="1806"/>
      <c r="N28" s="1806"/>
      <c r="O28" s="1807"/>
      <c r="P28" s="1805"/>
      <c r="Q28" s="1806"/>
      <c r="R28" s="1806"/>
      <c r="S28" s="1807"/>
      <c r="T28" s="1806"/>
      <c r="U28" s="1806"/>
      <c r="V28" s="1806"/>
      <c r="W28" s="1807"/>
      <c r="X28" s="1802"/>
      <c r="Y28" s="1803"/>
      <c r="Z28" s="1803"/>
      <c r="AA28" s="1803"/>
      <c r="AB28" s="1804"/>
      <c r="AC28" s="1802"/>
      <c r="AD28" s="1803"/>
      <c r="AE28" s="1803"/>
      <c r="AF28" s="1803"/>
      <c r="AG28" s="1804"/>
      <c r="AH28" s="1802"/>
      <c r="AI28" s="1803"/>
      <c r="AJ28" s="1803"/>
      <c r="AK28" s="1803"/>
      <c r="AL28" s="1804"/>
      <c r="AM28" s="1802"/>
      <c r="AN28" s="1803"/>
      <c r="AO28" s="1803"/>
      <c r="AP28" s="1803"/>
      <c r="AQ28" s="1803"/>
      <c r="AR28" s="1803"/>
      <c r="AS28" s="1804"/>
      <c r="AT28" s="1799">
        <f>SUM(L28:AS28)</f>
        <v>0</v>
      </c>
      <c r="AU28" s="1800"/>
      <c r="AV28" s="1800"/>
      <c r="AW28" s="1800"/>
      <c r="AX28" s="1801"/>
    </row>
    <row r="29" spans="1:50" ht="13.5">
      <c r="A29" s="326" t="s">
        <v>510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1802"/>
      <c r="M29" s="1803"/>
      <c r="N29" s="1803"/>
      <c r="O29" s="1804"/>
      <c r="P29" s="1805"/>
      <c r="Q29" s="1806"/>
      <c r="R29" s="1806"/>
      <c r="S29" s="1807"/>
      <c r="T29" s="1806"/>
      <c r="U29" s="1806"/>
      <c r="V29" s="1806"/>
      <c r="W29" s="1807"/>
      <c r="X29" s="1802"/>
      <c r="Y29" s="1803"/>
      <c r="Z29" s="1803"/>
      <c r="AA29" s="1803"/>
      <c r="AB29" s="1804"/>
      <c r="AC29" s="1802"/>
      <c r="AD29" s="1803"/>
      <c r="AE29" s="1803"/>
      <c r="AF29" s="1803"/>
      <c r="AG29" s="1804"/>
      <c r="AH29" s="1802"/>
      <c r="AI29" s="1803"/>
      <c r="AJ29" s="1803"/>
      <c r="AK29" s="1803"/>
      <c r="AL29" s="1804"/>
      <c r="AM29" s="1802"/>
      <c r="AN29" s="1803"/>
      <c r="AO29" s="1803"/>
      <c r="AP29" s="1803"/>
      <c r="AQ29" s="1803"/>
      <c r="AR29" s="1803"/>
      <c r="AS29" s="1804"/>
      <c r="AT29" s="1799">
        <f>SUM(L29:AS29)</f>
        <v>0</v>
      </c>
      <c r="AU29" s="1800"/>
      <c r="AV29" s="1800"/>
      <c r="AW29" s="1800"/>
      <c r="AX29" s="1801"/>
    </row>
    <row r="30" spans="1:50" ht="13.5">
      <c r="A30" s="326" t="s">
        <v>590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1802"/>
      <c r="M30" s="1803"/>
      <c r="N30" s="1803"/>
      <c r="O30" s="1804"/>
      <c r="P30" s="1805"/>
      <c r="Q30" s="1806"/>
      <c r="R30" s="1806"/>
      <c r="S30" s="1807"/>
      <c r="T30" s="1806"/>
      <c r="U30" s="1806"/>
      <c r="V30" s="1806"/>
      <c r="W30" s="1807"/>
      <c r="X30" s="1802"/>
      <c r="Y30" s="1803"/>
      <c r="Z30" s="1803"/>
      <c r="AA30" s="1803"/>
      <c r="AB30" s="1804"/>
      <c r="AC30" s="1802"/>
      <c r="AD30" s="1803"/>
      <c r="AE30" s="1803"/>
      <c r="AF30" s="1803"/>
      <c r="AG30" s="1804"/>
      <c r="AH30" s="1802"/>
      <c r="AI30" s="1803"/>
      <c r="AJ30" s="1803"/>
      <c r="AK30" s="1803"/>
      <c r="AL30" s="1804"/>
      <c r="AM30" s="1802"/>
      <c r="AN30" s="1803"/>
      <c r="AO30" s="1803"/>
      <c r="AP30" s="1803"/>
      <c r="AQ30" s="1803"/>
      <c r="AR30" s="1803"/>
      <c r="AS30" s="1804"/>
      <c r="AT30" s="1799">
        <f>SUM(L30:AS30)</f>
        <v>0</v>
      </c>
      <c r="AU30" s="1800"/>
      <c r="AV30" s="1800"/>
      <c r="AW30" s="1800"/>
      <c r="AX30" s="1801"/>
    </row>
    <row r="31" spans="1:50" ht="13.5">
      <c r="A31" s="375" t="s">
        <v>505</v>
      </c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1808">
        <f>SUM(ANALYTIKAVUJ!C26)*-1</f>
        <v>0</v>
      </c>
      <c r="M31" s="1809"/>
      <c r="N31" s="1809"/>
      <c r="O31" s="1810"/>
      <c r="P31" s="1809">
        <f>SUM(ANALYTIKAVUJ!C27)*-1</f>
        <v>0</v>
      </c>
      <c r="Q31" s="1809"/>
      <c r="R31" s="1809"/>
      <c r="S31" s="1810"/>
      <c r="T31" s="1809">
        <f>SUM(ANALYTIKAVUJ!C28)*-1</f>
        <v>0</v>
      </c>
      <c r="U31" s="1809"/>
      <c r="V31" s="1809"/>
      <c r="W31" s="1810"/>
      <c r="X31" s="1808">
        <f>SUM(ANALYTIKAVUJ!C29)*-1</f>
        <v>0</v>
      </c>
      <c r="Y31" s="1809"/>
      <c r="Z31" s="1809"/>
      <c r="AA31" s="1809"/>
      <c r="AB31" s="1810"/>
      <c r="AC31" s="1808">
        <f>SUM(ANALYTIKAVUJ!C30)*-1</f>
        <v>0</v>
      </c>
      <c r="AD31" s="1809"/>
      <c r="AE31" s="1809"/>
      <c r="AF31" s="1809"/>
      <c r="AG31" s="1810"/>
      <c r="AH31" s="1808">
        <f>SUM('HL KNIHA VYPOC'!G73)*-1</f>
        <v>0</v>
      </c>
      <c r="AI31" s="1809"/>
      <c r="AJ31" s="1809"/>
      <c r="AK31" s="1809"/>
      <c r="AL31" s="1810"/>
      <c r="AM31" s="1808">
        <f>SUM(ANALYTIKAVUJ!C41)*-1</f>
        <v>0</v>
      </c>
      <c r="AN31" s="1809"/>
      <c r="AO31" s="1809"/>
      <c r="AP31" s="1809"/>
      <c r="AQ31" s="1809"/>
      <c r="AR31" s="1809"/>
      <c r="AS31" s="1810"/>
      <c r="AT31" s="1790">
        <f>SUM(L31:AS32)</f>
        <v>0</v>
      </c>
      <c r="AU31" s="1791"/>
      <c r="AV31" s="1791"/>
      <c r="AW31" s="1791"/>
      <c r="AX31" s="1792"/>
    </row>
    <row r="32" spans="1:50" ht="13.5">
      <c r="A32" s="377" t="s">
        <v>1590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1793"/>
      <c r="M32" s="1794"/>
      <c r="N32" s="1794"/>
      <c r="O32" s="1795"/>
      <c r="P32" s="1794"/>
      <c r="Q32" s="1794"/>
      <c r="R32" s="1794"/>
      <c r="S32" s="1795"/>
      <c r="T32" s="1794"/>
      <c r="U32" s="1794"/>
      <c r="V32" s="1794"/>
      <c r="W32" s="1795"/>
      <c r="X32" s="1793"/>
      <c r="Y32" s="1794"/>
      <c r="Z32" s="1794"/>
      <c r="AA32" s="1794"/>
      <c r="AB32" s="1795"/>
      <c r="AC32" s="1793"/>
      <c r="AD32" s="1794"/>
      <c r="AE32" s="1794"/>
      <c r="AF32" s="1794"/>
      <c r="AG32" s="1795"/>
      <c r="AH32" s="1793"/>
      <c r="AI32" s="1794"/>
      <c r="AJ32" s="1794"/>
      <c r="AK32" s="1794"/>
      <c r="AL32" s="1795"/>
      <c r="AM32" s="1793"/>
      <c r="AN32" s="1794"/>
      <c r="AO32" s="1794"/>
      <c r="AP32" s="1794"/>
      <c r="AQ32" s="1794"/>
      <c r="AR32" s="1794"/>
      <c r="AS32" s="1795"/>
      <c r="AT32" s="1793"/>
      <c r="AU32" s="1794"/>
      <c r="AV32" s="1794"/>
      <c r="AW32" s="1794"/>
      <c r="AX32" s="1795"/>
    </row>
    <row r="33" spans="1:50" ht="13.5">
      <c r="A33" s="315" t="s">
        <v>1534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  <c r="AL33" s="402"/>
      <c r="AM33" s="402"/>
      <c r="AN33" s="402"/>
      <c r="AO33" s="402"/>
      <c r="AP33" s="402"/>
      <c r="AQ33" s="402"/>
      <c r="AR33" s="402"/>
      <c r="AS33" s="402"/>
      <c r="AT33" s="402"/>
      <c r="AU33" s="402"/>
      <c r="AV33" s="402"/>
      <c r="AW33" s="402"/>
      <c r="AX33" s="401"/>
    </row>
    <row r="34" spans="1:50" ht="13.5">
      <c r="A34" s="373" t="s">
        <v>1605</v>
      </c>
      <c r="B34" s="317"/>
      <c r="C34" s="317"/>
      <c r="D34" s="317"/>
      <c r="E34" s="317"/>
      <c r="F34" s="317"/>
      <c r="G34" s="317"/>
      <c r="H34" s="317"/>
      <c r="I34" s="317"/>
      <c r="J34" s="317"/>
      <c r="K34" s="335"/>
      <c r="L34" s="1790">
        <f>SUM(L10-L18-L26)</f>
        <v>0</v>
      </c>
      <c r="M34" s="1791"/>
      <c r="N34" s="1791"/>
      <c r="O34" s="1792"/>
      <c r="P34" s="1791">
        <f>SUM(P10-P18-P26)</f>
        <v>0</v>
      </c>
      <c r="Q34" s="1791"/>
      <c r="R34" s="1791"/>
      <c r="S34" s="1792"/>
      <c r="T34" s="1791">
        <f>SUM(T10-T18-T26)</f>
        <v>0</v>
      </c>
      <c r="U34" s="1791"/>
      <c r="V34" s="1791"/>
      <c r="W34" s="1792"/>
      <c r="X34" s="1790">
        <f>SUM(X10-X18-X26)</f>
        <v>0</v>
      </c>
      <c r="Y34" s="1791"/>
      <c r="Z34" s="1791"/>
      <c r="AA34" s="1791"/>
      <c r="AB34" s="1792"/>
      <c r="AC34" s="1790">
        <f>SUM(AC10-AC18-AC26)</f>
        <v>0</v>
      </c>
      <c r="AD34" s="1791"/>
      <c r="AE34" s="1791"/>
      <c r="AF34" s="1791"/>
      <c r="AG34" s="1792"/>
      <c r="AH34" s="1790">
        <f>SUM(AH10-AH18-AH26)</f>
        <v>0</v>
      </c>
      <c r="AI34" s="1791"/>
      <c r="AJ34" s="1791"/>
      <c r="AK34" s="1791"/>
      <c r="AL34" s="1792"/>
      <c r="AM34" s="1790">
        <f>SUM(AM10-AM18-AM26)</f>
        <v>0</v>
      </c>
      <c r="AN34" s="1791"/>
      <c r="AO34" s="1791"/>
      <c r="AP34" s="1791"/>
      <c r="AQ34" s="1791"/>
      <c r="AR34" s="1791"/>
      <c r="AS34" s="1792"/>
      <c r="AT34" s="1790">
        <f>SUM(L34:AS35)</f>
        <v>0</v>
      </c>
      <c r="AU34" s="1791"/>
      <c r="AV34" s="1791"/>
      <c r="AW34" s="1791"/>
      <c r="AX34" s="1792"/>
    </row>
    <row r="35" spans="1:50" ht="13.5">
      <c r="A35" s="377" t="s">
        <v>1590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72"/>
      <c r="L35" s="1793"/>
      <c r="M35" s="1794"/>
      <c r="N35" s="1794"/>
      <c r="O35" s="1795"/>
      <c r="P35" s="1794"/>
      <c r="Q35" s="1794"/>
      <c r="R35" s="1794"/>
      <c r="S35" s="1795"/>
      <c r="T35" s="1794"/>
      <c r="U35" s="1794"/>
      <c r="V35" s="1794"/>
      <c r="W35" s="1795"/>
      <c r="X35" s="1793"/>
      <c r="Y35" s="1794"/>
      <c r="Z35" s="1794"/>
      <c r="AA35" s="1794"/>
      <c r="AB35" s="1795"/>
      <c r="AC35" s="1793"/>
      <c r="AD35" s="1794"/>
      <c r="AE35" s="1794"/>
      <c r="AF35" s="1794"/>
      <c r="AG35" s="1795"/>
      <c r="AH35" s="1793"/>
      <c r="AI35" s="1794"/>
      <c r="AJ35" s="1794"/>
      <c r="AK35" s="1794"/>
      <c r="AL35" s="1795"/>
      <c r="AM35" s="1793"/>
      <c r="AN35" s="1794"/>
      <c r="AO35" s="1794"/>
      <c r="AP35" s="1794"/>
      <c r="AQ35" s="1794"/>
      <c r="AR35" s="1794"/>
      <c r="AS35" s="1795"/>
      <c r="AT35" s="1793"/>
      <c r="AU35" s="1794"/>
      <c r="AV35" s="1794"/>
      <c r="AW35" s="1794"/>
      <c r="AX35" s="1795"/>
    </row>
    <row r="36" spans="1:50" ht="13.5">
      <c r="A36" s="375" t="s">
        <v>505</v>
      </c>
      <c r="B36" s="315"/>
      <c r="C36" s="315"/>
      <c r="D36" s="315"/>
      <c r="E36" s="315"/>
      <c r="F36" s="315"/>
      <c r="G36" s="315"/>
      <c r="H36" s="315"/>
      <c r="I36" s="315"/>
      <c r="J36" s="315"/>
      <c r="K36" s="334"/>
      <c r="L36" s="1808">
        <f>SUM(L15-L23-L31)</f>
        <v>0</v>
      </c>
      <c r="M36" s="1809"/>
      <c r="N36" s="1809"/>
      <c r="O36" s="1810"/>
      <c r="P36" s="1809">
        <f>SUM(P15-P23-P31)</f>
        <v>0</v>
      </c>
      <c r="Q36" s="1809"/>
      <c r="R36" s="1809"/>
      <c r="S36" s="1810"/>
      <c r="T36" s="1809">
        <f>SUM(T15-T23-T31)</f>
        <v>0</v>
      </c>
      <c r="U36" s="1809"/>
      <c r="V36" s="1809"/>
      <c r="W36" s="1810"/>
      <c r="X36" s="1808">
        <f>SUM(X15-X23-X31)</f>
        <v>0</v>
      </c>
      <c r="Y36" s="1809"/>
      <c r="Z36" s="1809"/>
      <c r="AA36" s="1809"/>
      <c r="AB36" s="1810"/>
      <c r="AC36" s="1808">
        <f>SUM(AC15-AC23-AC31)</f>
        <v>0</v>
      </c>
      <c r="AD36" s="1809"/>
      <c r="AE36" s="1809"/>
      <c r="AF36" s="1809"/>
      <c r="AG36" s="1810"/>
      <c r="AH36" s="1808">
        <f>SUM(AH15-AH23-AH31)</f>
        <v>0</v>
      </c>
      <c r="AI36" s="1809"/>
      <c r="AJ36" s="1809"/>
      <c r="AK36" s="1809"/>
      <c r="AL36" s="1810"/>
      <c r="AM36" s="1808">
        <f>SUM(AM15-AM23-AM31)</f>
        <v>0</v>
      </c>
      <c r="AN36" s="1809"/>
      <c r="AO36" s="1809"/>
      <c r="AP36" s="1809"/>
      <c r="AQ36" s="1809"/>
      <c r="AR36" s="1809"/>
      <c r="AS36" s="1810"/>
      <c r="AT36" s="1790">
        <f>SUM(L36:AS37)</f>
        <v>0</v>
      </c>
      <c r="AU36" s="1791"/>
      <c r="AV36" s="1791"/>
      <c r="AW36" s="1791"/>
      <c r="AX36" s="1792"/>
    </row>
    <row r="37" spans="1:50" ht="13.5">
      <c r="A37" s="377" t="s">
        <v>1590</v>
      </c>
      <c r="B37" s="319"/>
      <c r="C37" s="319"/>
      <c r="D37" s="319"/>
      <c r="E37" s="319"/>
      <c r="F37" s="319"/>
      <c r="G37" s="319"/>
      <c r="H37" s="319"/>
      <c r="I37" s="319"/>
      <c r="J37" s="319"/>
      <c r="K37" s="372"/>
      <c r="L37" s="1793"/>
      <c r="M37" s="1794"/>
      <c r="N37" s="1794"/>
      <c r="O37" s="1795"/>
      <c r="P37" s="1794"/>
      <c r="Q37" s="1794"/>
      <c r="R37" s="1794"/>
      <c r="S37" s="1795"/>
      <c r="T37" s="1794"/>
      <c r="U37" s="1794"/>
      <c r="V37" s="1794"/>
      <c r="W37" s="1795"/>
      <c r="X37" s="1793"/>
      <c r="Y37" s="1794"/>
      <c r="Z37" s="1794"/>
      <c r="AA37" s="1794"/>
      <c r="AB37" s="1795"/>
      <c r="AC37" s="1793"/>
      <c r="AD37" s="1794"/>
      <c r="AE37" s="1794"/>
      <c r="AF37" s="1794"/>
      <c r="AG37" s="1795"/>
      <c r="AH37" s="1793"/>
      <c r="AI37" s="1794"/>
      <c r="AJ37" s="1794"/>
      <c r="AK37" s="1794"/>
      <c r="AL37" s="1795"/>
      <c r="AM37" s="1793"/>
      <c r="AN37" s="1794"/>
      <c r="AO37" s="1794"/>
      <c r="AP37" s="1794"/>
      <c r="AQ37" s="1794"/>
      <c r="AR37" s="1794"/>
      <c r="AS37" s="1795"/>
      <c r="AT37" s="1793"/>
      <c r="AU37" s="1794"/>
      <c r="AV37" s="1794"/>
      <c r="AW37" s="1794"/>
      <c r="AX37" s="1795"/>
    </row>
  </sheetData>
  <mergeCells count="171">
    <mergeCell ref="AT34:AX35"/>
    <mergeCell ref="AT36:AX37"/>
    <mergeCell ref="AT22:AX22"/>
    <mergeCell ref="AT23:AX24"/>
    <mergeCell ref="AT26:AX27"/>
    <mergeCell ref="AT28:AX28"/>
    <mergeCell ref="AT29:AX29"/>
    <mergeCell ref="AT30:AX30"/>
    <mergeCell ref="AT20:AX20"/>
    <mergeCell ref="AT21:AX21"/>
    <mergeCell ref="AT31:AX32"/>
    <mergeCell ref="AM29:AS29"/>
    <mergeCell ref="AM26:AS27"/>
    <mergeCell ref="AM22:AS22"/>
    <mergeCell ref="AM20:AS20"/>
    <mergeCell ref="AM23:AS24"/>
    <mergeCell ref="AM21:AS21"/>
    <mergeCell ref="T31:W32"/>
    <mergeCell ref="X31:AB32"/>
    <mergeCell ref="AC31:AG32"/>
    <mergeCell ref="AH31:AL32"/>
    <mergeCell ref="AM28:AS28"/>
    <mergeCell ref="AM36:AS37"/>
    <mergeCell ref="AT12:AX12"/>
    <mergeCell ref="AT13:AX13"/>
    <mergeCell ref="AT14:AX14"/>
    <mergeCell ref="AT15:AX16"/>
    <mergeCell ref="AT18:AX19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L36:O37"/>
    <mergeCell ref="P36:S37"/>
    <mergeCell ref="T36:W37"/>
    <mergeCell ref="X36:AB37"/>
    <mergeCell ref="AC36:AG37"/>
    <mergeCell ref="AH36:AL37"/>
    <mergeCell ref="AM30:AS30"/>
    <mergeCell ref="L29:O29"/>
    <mergeCell ref="P29:S29"/>
    <mergeCell ref="T29:W29"/>
    <mergeCell ref="X29:AB29"/>
    <mergeCell ref="AC29:AG29"/>
    <mergeCell ref="AH29:AL29"/>
    <mergeCell ref="L30:O30"/>
    <mergeCell ref="P30:S30"/>
    <mergeCell ref="T30:W30"/>
    <mergeCell ref="X30:AB30"/>
    <mergeCell ref="AC30:AG30"/>
    <mergeCell ref="AH30:AL30"/>
    <mergeCell ref="L26:O27"/>
    <mergeCell ref="P26:S27"/>
    <mergeCell ref="T26:W27"/>
    <mergeCell ref="X26:AB27"/>
    <mergeCell ref="AC26:AG27"/>
    <mergeCell ref="AH26:AL27"/>
    <mergeCell ref="L28:O28"/>
    <mergeCell ref="P28:S28"/>
    <mergeCell ref="T28:W28"/>
    <mergeCell ref="X28:AB28"/>
    <mergeCell ref="AC28:AG28"/>
    <mergeCell ref="AH28:AL28"/>
    <mergeCell ref="L22:O22"/>
    <mergeCell ref="P22:S22"/>
    <mergeCell ref="T22:W22"/>
    <mergeCell ref="X22:AB22"/>
    <mergeCell ref="AC22:AG22"/>
    <mergeCell ref="AH22:AL22"/>
    <mergeCell ref="L23:O24"/>
    <mergeCell ref="P23:S24"/>
    <mergeCell ref="T23:W24"/>
    <mergeCell ref="X23:AB24"/>
    <mergeCell ref="AC23:AG24"/>
    <mergeCell ref="AH23:AL24"/>
    <mergeCell ref="L20:O20"/>
    <mergeCell ref="P20:S20"/>
    <mergeCell ref="T20:W20"/>
    <mergeCell ref="X20:AB20"/>
    <mergeCell ref="AC20:AG20"/>
    <mergeCell ref="AH20:AL20"/>
    <mergeCell ref="L21:O21"/>
    <mergeCell ref="P21:S21"/>
    <mergeCell ref="T21:W21"/>
    <mergeCell ref="X21:AB21"/>
    <mergeCell ref="AC21:AG21"/>
    <mergeCell ref="AH21:AL21"/>
    <mergeCell ref="AM18:AS19"/>
    <mergeCell ref="L15:O16"/>
    <mergeCell ref="P15:S16"/>
    <mergeCell ref="T15:W16"/>
    <mergeCell ref="X15:AB16"/>
    <mergeCell ref="AC15:AG16"/>
    <mergeCell ref="AH15:AL16"/>
    <mergeCell ref="AM15:AS16"/>
    <mergeCell ref="L18:O19"/>
    <mergeCell ref="P18:S19"/>
    <mergeCell ref="T18:W19"/>
    <mergeCell ref="X18:AB19"/>
    <mergeCell ref="AC18:AG19"/>
    <mergeCell ref="AH18:AL19"/>
    <mergeCell ref="AM14:AS14"/>
    <mergeCell ref="L13:O13"/>
    <mergeCell ref="P13:S13"/>
    <mergeCell ref="T13:W13"/>
    <mergeCell ref="X13:AB13"/>
    <mergeCell ref="AC13:AG13"/>
    <mergeCell ref="AH13:AL13"/>
    <mergeCell ref="AM13:AS13"/>
    <mergeCell ref="AH12:AL12"/>
    <mergeCell ref="AM12:AS12"/>
    <mergeCell ref="L14:O14"/>
    <mergeCell ref="P14:S14"/>
    <mergeCell ref="T14:W14"/>
    <mergeCell ref="X14:AB14"/>
    <mergeCell ref="AC14:AG14"/>
    <mergeCell ref="AH14:AL14"/>
    <mergeCell ref="T7:W7"/>
    <mergeCell ref="AC7:AG7"/>
    <mergeCell ref="AH7:AL7"/>
    <mergeCell ref="AH5:AL5"/>
    <mergeCell ref="AM5:AS5"/>
    <mergeCell ref="AT10:AX11"/>
    <mergeCell ref="L12:O12"/>
    <mergeCell ref="P12:S12"/>
    <mergeCell ref="T12:W12"/>
    <mergeCell ref="X12:AB12"/>
    <mergeCell ref="AC12:AG12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AH8:AL8"/>
    <mergeCell ref="AM8:AS8"/>
    <mergeCell ref="AM7:AS7"/>
    <mergeCell ref="A6:K6"/>
    <mergeCell ref="L6:O6"/>
    <mergeCell ref="A8:K8"/>
    <mergeCell ref="L8:O8"/>
    <mergeCell ref="P8:S8"/>
    <mergeCell ref="T8:W8"/>
    <mergeCell ref="X8:AB8"/>
    <mergeCell ref="AC8:AG8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H6:AL6"/>
    <mergeCell ref="AM6:AS6"/>
    <mergeCell ref="A5:K5"/>
    <mergeCell ref="L5:O5"/>
    <mergeCell ref="T5:W5"/>
    <mergeCell ref="AC5:AG5"/>
  </mergeCell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X36"/>
  <sheetViews>
    <sheetView workbookViewId="0"/>
  </sheetViews>
  <sheetFormatPr defaultColWidth="1.7109375" defaultRowHeight="12.75"/>
  <sheetData>
    <row r="1" spans="1:50" ht="13.5">
      <c r="A1" s="289" t="s">
        <v>480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1526" t="s">
        <v>470</v>
      </c>
      <c r="M2" s="1527"/>
      <c r="N2" s="1527"/>
      <c r="O2" s="1527"/>
      <c r="P2" s="1527"/>
      <c r="Q2" s="1527"/>
      <c r="R2" s="1527"/>
      <c r="S2" s="1527"/>
      <c r="T2" s="1527"/>
      <c r="U2" s="1527"/>
      <c r="V2" s="1527"/>
      <c r="W2" s="1527"/>
      <c r="X2" s="1527"/>
      <c r="Y2" s="1527"/>
      <c r="Z2" s="1527"/>
      <c r="AA2" s="1527"/>
      <c r="AB2" s="1527"/>
      <c r="AC2" s="1527"/>
      <c r="AD2" s="1527"/>
      <c r="AE2" s="1527"/>
      <c r="AF2" s="1527"/>
      <c r="AG2" s="1527"/>
      <c r="AH2" s="1527"/>
      <c r="AI2" s="1527"/>
      <c r="AJ2" s="1527"/>
      <c r="AK2" s="1527"/>
      <c r="AL2" s="1527"/>
      <c r="AM2" s="1527"/>
      <c r="AN2" s="1527"/>
      <c r="AO2" s="1527"/>
      <c r="AP2" s="1527"/>
      <c r="AQ2" s="1527"/>
      <c r="AR2" s="1527"/>
      <c r="AS2" s="1527"/>
      <c r="AT2" s="1527"/>
      <c r="AU2" s="1527"/>
      <c r="AV2" s="1527"/>
      <c r="AW2" s="1527"/>
      <c r="AX2" s="325"/>
    </row>
    <row r="3" spans="1:50" ht="13.5">
      <c r="A3" s="375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1787" t="s">
        <v>1936</v>
      </c>
      <c r="M3" s="1787"/>
      <c r="N3" s="1787"/>
      <c r="O3" s="1787"/>
      <c r="P3" s="1788" t="s">
        <v>964</v>
      </c>
      <c r="Q3" s="1788"/>
      <c r="R3" s="1788"/>
      <c r="S3" s="1788"/>
      <c r="T3" s="1785" t="s">
        <v>1935</v>
      </c>
      <c r="U3" s="1785"/>
      <c r="V3" s="1785"/>
      <c r="W3" s="1785"/>
      <c r="X3" s="1788" t="s">
        <v>968</v>
      </c>
      <c r="Y3" s="1788"/>
      <c r="Z3" s="1788"/>
      <c r="AA3" s="1788"/>
      <c r="AB3" s="1788"/>
      <c r="AC3" s="1785" t="s">
        <v>1889</v>
      </c>
      <c r="AD3" s="1785"/>
      <c r="AE3" s="1785"/>
      <c r="AF3" s="1785"/>
      <c r="AG3" s="1785"/>
      <c r="AH3" s="1785" t="s">
        <v>1934</v>
      </c>
      <c r="AI3" s="1785"/>
      <c r="AJ3" s="1785"/>
      <c r="AK3" s="1785"/>
      <c r="AL3" s="1785"/>
      <c r="AM3" s="1785" t="s">
        <v>1933</v>
      </c>
      <c r="AN3" s="1785"/>
      <c r="AO3" s="1785"/>
      <c r="AP3" s="1785"/>
      <c r="AQ3" s="1785"/>
      <c r="AR3" s="1785"/>
      <c r="AS3" s="1785"/>
      <c r="AT3" s="1788" t="s">
        <v>479</v>
      </c>
      <c r="AU3" s="1788"/>
      <c r="AV3" s="1788"/>
      <c r="AW3" s="1789"/>
      <c r="AX3" s="334"/>
    </row>
    <row r="4" spans="1:50" ht="13.5">
      <c r="A4" s="1412" t="s">
        <v>1932</v>
      </c>
      <c r="B4" s="1413"/>
      <c r="C4" s="1413"/>
      <c r="D4" s="1413"/>
      <c r="E4" s="1413"/>
      <c r="F4" s="1413"/>
      <c r="G4" s="1413"/>
      <c r="H4" s="1413"/>
      <c r="I4" s="1413"/>
      <c r="J4" s="1413"/>
      <c r="K4" s="1413"/>
      <c r="L4" s="1785" t="s">
        <v>1931</v>
      </c>
      <c r="M4" s="1785"/>
      <c r="N4" s="1785"/>
      <c r="O4" s="1785"/>
      <c r="P4" s="1788"/>
      <c r="Q4" s="1788"/>
      <c r="R4" s="1788"/>
      <c r="S4" s="1788"/>
      <c r="T4" s="1785" t="s">
        <v>1930</v>
      </c>
      <c r="U4" s="1785"/>
      <c r="V4" s="1785"/>
      <c r="W4" s="1785"/>
      <c r="X4" s="1788"/>
      <c r="Y4" s="1788"/>
      <c r="Z4" s="1788"/>
      <c r="AA4" s="1788"/>
      <c r="AB4" s="1788"/>
      <c r="AC4" s="1785" t="s">
        <v>1886</v>
      </c>
      <c r="AD4" s="1785"/>
      <c r="AE4" s="1785"/>
      <c r="AF4" s="1785"/>
      <c r="AG4" s="1785"/>
      <c r="AH4" s="1785" t="s">
        <v>1929</v>
      </c>
      <c r="AI4" s="1785"/>
      <c r="AJ4" s="1785"/>
      <c r="AK4" s="1785"/>
      <c r="AL4" s="1785"/>
      <c r="AM4" s="1785" t="s">
        <v>1928</v>
      </c>
      <c r="AN4" s="1785"/>
      <c r="AO4" s="1785"/>
      <c r="AP4" s="1785"/>
      <c r="AQ4" s="1785"/>
      <c r="AR4" s="1785"/>
      <c r="AS4" s="1785"/>
      <c r="AT4" s="1788"/>
      <c r="AU4" s="1788"/>
      <c r="AV4" s="1788"/>
      <c r="AW4" s="1789"/>
      <c r="AX4" s="334"/>
    </row>
    <row r="5" spans="1:50" ht="13.5">
      <c r="A5" s="1412" t="s">
        <v>1883</v>
      </c>
      <c r="B5" s="1413"/>
      <c r="C5" s="1413"/>
      <c r="D5" s="1413"/>
      <c r="E5" s="1413"/>
      <c r="F5" s="1413"/>
      <c r="G5" s="1413"/>
      <c r="H5" s="1413"/>
      <c r="I5" s="1413"/>
      <c r="J5" s="1413"/>
      <c r="K5" s="1413"/>
      <c r="L5" s="1785" t="s">
        <v>1927</v>
      </c>
      <c r="M5" s="1785"/>
      <c r="N5" s="1785"/>
      <c r="O5" s="1785"/>
      <c r="P5" s="1788"/>
      <c r="Q5" s="1788"/>
      <c r="R5" s="1788"/>
      <c r="S5" s="1788"/>
      <c r="T5" s="1785" t="s">
        <v>1926</v>
      </c>
      <c r="U5" s="1785"/>
      <c r="V5" s="1785"/>
      <c r="W5" s="1785"/>
      <c r="X5" s="1788"/>
      <c r="Y5" s="1788"/>
      <c r="Z5" s="1788"/>
      <c r="AA5" s="1788"/>
      <c r="AB5" s="1788"/>
      <c r="AC5" s="1785" t="s">
        <v>1925</v>
      </c>
      <c r="AD5" s="1785"/>
      <c r="AE5" s="1785"/>
      <c r="AF5" s="1785"/>
      <c r="AG5" s="1785"/>
      <c r="AH5" s="1785" t="s">
        <v>1925</v>
      </c>
      <c r="AI5" s="1785"/>
      <c r="AJ5" s="1785"/>
      <c r="AK5" s="1785"/>
      <c r="AL5" s="1785"/>
      <c r="AM5" s="1785" t="s">
        <v>1924</v>
      </c>
      <c r="AN5" s="1785"/>
      <c r="AO5" s="1785"/>
      <c r="AP5" s="1785"/>
      <c r="AQ5" s="1785"/>
      <c r="AR5" s="1785"/>
      <c r="AS5" s="1785"/>
      <c r="AT5" s="1788"/>
      <c r="AU5" s="1788"/>
      <c r="AV5" s="1788"/>
      <c r="AW5" s="1789"/>
      <c r="AX5" s="334"/>
    </row>
    <row r="6" spans="1:50" ht="13.5">
      <c r="A6" s="375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1785" t="s">
        <v>1923</v>
      </c>
      <c r="M6" s="1785"/>
      <c r="N6" s="1785"/>
      <c r="O6" s="1785"/>
      <c r="P6" s="1788"/>
      <c r="Q6" s="1788"/>
      <c r="R6" s="1788"/>
      <c r="S6" s="1788"/>
      <c r="T6" s="1785"/>
      <c r="U6" s="1785"/>
      <c r="V6" s="1785"/>
      <c r="W6" s="1785"/>
      <c r="X6" s="1788"/>
      <c r="Y6" s="1788"/>
      <c r="Z6" s="1788"/>
      <c r="AA6" s="1788"/>
      <c r="AB6" s="1788"/>
      <c r="AC6" s="1412"/>
      <c r="AD6" s="1413"/>
      <c r="AE6" s="1413"/>
      <c r="AF6" s="1413"/>
      <c r="AG6" s="1414"/>
      <c r="AH6" s="1412"/>
      <c r="AI6" s="1413"/>
      <c r="AJ6" s="1413"/>
      <c r="AK6" s="1413"/>
      <c r="AL6" s="1414"/>
      <c r="AM6" s="1412"/>
      <c r="AN6" s="1413"/>
      <c r="AO6" s="1413"/>
      <c r="AP6" s="1413"/>
      <c r="AQ6" s="1413"/>
      <c r="AR6" s="1413"/>
      <c r="AS6" s="1414"/>
      <c r="AT6" s="1788"/>
      <c r="AU6" s="1788"/>
      <c r="AV6" s="1788"/>
      <c r="AW6" s="1789"/>
      <c r="AX6" s="334"/>
    </row>
    <row r="7" spans="1:50" ht="13.5">
      <c r="A7" s="1380" t="s">
        <v>817</v>
      </c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786" t="s">
        <v>818</v>
      </c>
      <c r="M7" s="1786"/>
      <c r="N7" s="1786"/>
      <c r="O7" s="1786"/>
      <c r="P7" s="1786" t="s">
        <v>819</v>
      </c>
      <c r="Q7" s="1786"/>
      <c r="R7" s="1786"/>
      <c r="S7" s="1786"/>
      <c r="T7" s="1786" t="s">
        <v>477</v>
      </c>
      <c r="U7" s="1786"/>
      <c r="V7" s="1786"/>
      <c r="W7" s="1786"/>
      <c r="X7" s="1786" t="s">
        <v>478</v>
      </c>
      <c r="Y7" s="1786"/>
      <c r="Z7" s="1786"/>
      <c r="AA7" s="1786"/>
      <c r="AB7" s="1786"/>
      <c r="AC7" s="1786" t="s">
        <v>481</v>
      </c>
      <c r="AD7" s="1786"/>
      <c r="AE7" s="1786"/>
      <c r="AF7" s="1786"/>
      <c r="AG7" s="1786"/>
      <c r="AH7" s="1786" t="s">
        <v>1531</v>
      </c>
      <c r="AI7" s="1786"/>
      <c r="AJ7" s="1786"/>
      <c r="AK7" s="1786"/>
      <c r="AL7" s="1786"/>
      <c r="AM7" s="1786" t="s">
        <v>1532</v>
      </c>
      <c r="AN7" s="1786"/>
      <c r="AO7" s="1786"/>
      <c r="AP7" s="1786"/>
      <c r="AQ7" s="1786"/>
      <c r="AR7" s="1786"/>
      <c r="AS7" s="1786"/>
      <c r="AT7" s="1786" t="s">
        <v>1533</v>
      </c>
      <c r="AU7" s="1786"/>
      <c r="AV7" s="1786"/>
      <c r="AW7" s="1380"/>
      <c r="AX7" s="334"/>
    </row>
    <row r="8" spans="1:50" ht="13.5">
      <c r="A8" s="321" t="s">
        <v>1880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5"/>
    </row>
    <row r="9" spans="1:50" ht="13.5">
      <c r="A9" s="373" t="s">
        <v>1605</v>
      </c>
      <c r="B9" s="317"/>
      <c r="C9" s="317"/>
      <c r="D9" s="317"/>
      <c r="E9" s="317"/>
      <c r="F9" s="317"/>
      <c r="G9" s="317"/>
      <c r="H9" s="317"/>
      <c r="I9" s="317"/>
      <c r="J9" s="317"/>
      <c r="K9" s="335"/>
      <c r="L9" s="1772">
        <f>SUM('HL KNIHA VYPOC'!H8)</f>
        <v>0</v>
      </c>
      <c r="M9" s="1773"/>
      <c r="N9" s="1773"/>
      <c r="O9" s="1534"/>
      <c r="P9" s="1773">
        <f>SUM('HL KNIHA VYPOC'!H9)</f>
        <v>0</v>
      </c>
      <c r="Q9" s="1773"/>
      <c r="R9" s="1773"/>
      <c r="S9" s="1534"/>
      <c r="T9" s="1773">
        <f>SUM('HL KNIHA VYPOC'!H10)</f>
        <v>0</v>
      </c>
      <c r="U9" s="1773"/>
      <c r="V9" s="1773"/>
      <c r="W9" s="1534"/>
      <c r="X9" s="1772">
        <f>SUM('HL KNIHA VYPOC'!H11)</f>
        <v>0</v>
      </c>
      <c r="Y9" s="1773"/>
      <c r="Z9" s="1773"/>
      <c r="AA9" s="1773"/>
      <c r="AB9" s="1534"/>
      <c r="AC9" s="1772">
        <f>SUM('HL KNIHA VYPOC'!H13)</f>
        <v>0</v>
      </c>
      <c r="AD9" s="1773"/>
      <c r="AE9" s="1773"/>
      <c r="AF9" s="1773"/>
      <c r="AG9" s="1534"/>
      <c r="AH9" s="1772">
        <f>SUM('HL KNIHA VYPOC'!H31)</f>
        <v>0</v>
      </c>
      <c r="AI9" s="1773"/>
      <c r="AJ9" s="1773"/>
      <c r="AK9" s="1773"/>
      <c r="AL9" s="1534"/>
      <c r="AM9" s="1772">
        <f>SUM('HL KNIHA VYPOC'!H37)</f>
        <v>0</v>
      </c>
      <c r="AN9" s="1773"/>
      <c r="AO9" s="1773"/>
      <c r="AP9" s="1773"/>
      <c r="AQ9" s="1773"/>
      <c r="AR9" s="1773"/>
      <c r="AS9" s="1534"/>
      <c r="AT9" s="1790">
        <f>SUM(L9:AS10)</f>
        <v>0</v>
      </c>
      <c r="AU9" s="1791"/>
      <c r="AV9" s="1791"/>
      <c r="AW9" s="1791"/>
      <c r="AX9" s="1792"/>
    </row>
    <row r="10" spans="1:50" ht="13.5">
      <c r="A10" s="377" t="s">
        <v>1590</v>
      </c>
      <c r="B10" s="319"/>
      <c r="C10" s="319"/>
      <c r="D10" s="319"/>
      <c r="E10" s="319"/>
      <c r="F10" s="319"/>
      <c r="G10" s="319"/>
      <c r="H10" s="319"/>
      <c r="I10" s="319"/>
      <c r="J10" s="319"/>
      <c r="K10" s="372"/>
      <c r="L10" s="1774"/>
      <c r="M10" s="1775"/>
      <c r="N10" s="1775"/>
      <c r="O10" s="1540"/>
      <c r="P10" s="1775"/>
      <c r="Q10" s="1775"/>
      <c r="R10" s="1775"/>
      <c r="S10" s="1540"/>
      <c r="T10" s="1775"/>
      <c r="U10" s="1775"/>
      <c r="V10" s="1775"/>
      <c r="W10" s="1540"/>
      <c r="X10" s="1774"/>
      <c r="Y10" s="1775"/>
      <c r="Z10" s="1775"/>
      <c r="AA10" s="1775"/>
      <c r="AB10" s="1540"/>
      <c r="AC10" s="1774"/>
      <c r="AD10" s="1775"/>
      <c r="AE10" s="1775"/>
      <c r="AF10" s="1775"/>
      <c r="AG10" s="1540"/>
      <c r="AH10" s="1774"/>
      <c r="AI10" s="1775"/>
      <c r="AJ10" s="1775"/>
      <c r="AK10" s="1775"/>
      <c r="AL10" s="1540"/>
      <c r="AM10" s="1774"/>
      <c r="AN10" s="1775"/>
      <c r="AO10" s="1775"/>
      <c r="AP10" s="1775"/>
      <c r="AQ10" s="1775"/>
      <c r="AR10" s="1775"/>
      <c r="AS10" s="1540"/>
      <c r="AT10" s="1793"/>
      <c r="AU10" s="1794"/>
      <c r="AV10" s="1794"/>
      <c r="AW10" s="1794"/>
      <c r="AX10" s="1795"/>
    </row>
    <row r="11" spans="1:50" ht="13.5">
      <c r="A11" s="326" t="s">
        <v>511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5"/>
      <c r="L11" s="1811">
        <f>SUM('HL KNIHA VYPOC'!I8)</f>
        <v>0</v>
      </c>
      <c r="M11" s="1812"/>
      <c r="N11" s="1812"/>
      <c r="O11" s="1813"/>
      <c r="P11" s="1811">
        <f>SUM('HL KNIHA VYPOC'!I9)</f>
        <v>0</v>
      </c>
      <c r="Q11" s="1812"/>
      <c r="R11" s="1812"/>
      <c r="S11" s="1813"/>
      <c r="T11" s="1812">
        <f>SUM('HL KNIHA VYPOC'!I10)</f>
        <v>0</v>
      </c>
      <c r="U11" s="1812"/>
      <c r="V11" s="1812"/>
      <c r="W11" s="1813"/>
      <c r="X11" s="1539">
        <f>SUM('HL KNIHA VYPOC'!I11)</f>
        <v>0</v>
      </c>
      <c r="Y11" s="1771"/>
      <c r="Z11" s="1771"/>
      <c r="AA11" s="1771"/>
      <c r="AB11" s="1529"/>
      <c r="AC11" s="1539">
        <f>SUM('HL KNIHA VYPOC'!I13)</f>
        <v>0</v>
      </c>
      <c r="AD11" s="1771"/>
      <c r="AE11" s="1771"/>
      <c r="AF11" s="1771"/>
      <c r="AG11" s="1529"/>
      <c r="AH11" s="1539">
        <f>SUM('HL KNIHA VYPOC'!I31)</f>
        <v>0</v>
      </c>
      <c r="AI11" s="1771"/>
      <c r="AJ11" s="1771"/>
      <c r="AK11" s="1771"/>
      <c r="AL11" s="1529"/>
      <c r="AM11" s="1539">
        <f>SUM('HL KNIHA VYPOC'!I37)</f>
        <v>0</v>
      </c>
      <c r="AN11" s="1771"/>
      <c r="AO11" s="1771"/>
      <c r="AP11" s="1771"/>
      <c r="AQ11" s="1771"/>
      <c r="AR11" s="1771"/>
      <c r="AS11" s="1529"/>
      <c r="AT11" s="1799">
        <f>SUM(L11:AS11)</f>
        <v>0</v>
      </c>
      <c r="AU11" s="1800"/>
      <c r="AV11" s="1800"/>
      <c r="AW11" s="1800"/>
      <c r="AX11" s="1801"/>
    </row>
    <row r="12" spans="1:50" ht="13.5">
      <c r="A12" s="326" t="s">
        <v>510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5"/>
      <c r="L12" s="1539">
        <f>SUM('HL KNIHA VYPOC'!J8)</f>
        <v>0</v>
      </c>
      <c r="M12" s="1771"/>
      <c r="N12" s="1771"/>
      <c r="O12" s="1529"/>
      <c r="P12" s="1811">
        <f>SUM('HL KNIHA VYPOC'!J9)</f>
        <v>0</v>
      </c>
      <c r="Q12" s="1812"/>
      <c r="R12" s="1812"/>
      <c r="S12" s="1813"/>
      <c r="T12" s="1811">
        <f>SUM('HL KNIHA VYPOC'!J10)</f>
        <v>0</v>
      </c>
      <c r="U12" s="1812"/>
      <c r="V12" s="1812"/>
      <c r="W12" s="1813"/>
      <c r="X12" s="1539">
        <f>SUM('HL KNIHA VYPOC'!J11)</f>
        <v>0</v>
      </c>
      <c r="Y12" s="1771"/>
      <c r="Z12" s="1771"/>
      <c r="AA12" s="1771"/>
      <c r="AB12" s="1529"/>
      <c r="AC12" s="1539">
        <f>SUM('HL KNIHA VYPOC'!J13)</f>
        <v>0</v>
      </c>
      <c r="AD12" s="1771"/>
      <c r="AE12" s="1771"/>
      <c r="AF12" s="1771"/>
      <c r="AG12" s="1529"/>
      <c r="AH12" s="1539">
        <f>SUM('HL KNIHA VYPOC'!J31)</f>
        <v>0</v>
      </c>
      <c r="AI12" s="1771"/>
      <c r="AJ12" s="1771"/>
      <c r="AK12" s="1771"/>
      <c r="AL12" s="1529"/>
      <c r="AM12" s="1539">
        <f>SUM('HL KNIHA VYPOC'!J37)</f>
        <v>0</v>
      </c>
      <c r="AN12" s="1771"/>
      <c r="AO12" s="1771"/>
      <c r="AP12" s="1771"/>
      <c r="AQ12" s="1771"/>
      <c r="AR12" s="1771"/>
      <c r="AS12" s="1529"/>
      <c r="AT12" s="1799">
        <f>SUM(L12:AS12)</f>
        <v>0</v>
      </c>
      <c r="AU12" s="1800"/>
      <c r="AV12" s="1800"/>
      <c r="AW12" s="1800"/>
      <c r="AX12" s="1801"/>
    </row>
    <row r="13" spans="1:50" ht="13.5">
      <c r="A13" s="326" t="s">
        <v>590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5"/>
      <c r="L13" s="1814"/>
      <c r="M13" s="1815"/>
      <c r="N13" s="1815"/>
      <c r="O13" s="1816"/>
      <c r="P13" s="1817"/>
      <c r="Q13" s="1818"/>
      <c r="R13" s="1818"/>
      <c r="S13" s="1819"/>
      <c r="T13" s="1817"/>
      <c r="U13" s="1818"/>
      <c r="V13" s="1818"/>
      <c r="W13" s="1819"/>
      <c r="X13" s="1814"/>
      <c r="Y13" s="1815"/>
      <c r="Z13" s="1815"/>
      <c r="AA13" s="1815"/>
      <c r="AB13" s="1816"/>
      <c r="AC13" s="1814"/>
      <c r="AD13" s="1815"/>
      <c r="AE13" s="1815"/>
      <c r="AF13" s="1815"/>
      <c r="AG13" s="1816"/>
      <c r="AH13" s="1814"/>
      <c r="AI13" s="1815"/>
      <c r="AJ13" s="1815"/>
      <c r="AK13" s="1815"/>
      <c r="AL13" s="1816"/>
      <c r="AM13" s="1814"/>
      <c r="AN13" s="1815"/>
      <c r="AO13" s="1815"/>
      <c r="AP13" s="1815"/>
      <c r="AQ13" s="1815"/>
      <c r="AR13" s="1815"/>
      <c r="AS13" s="1816"/>
      <c r="AT13" s="1799">
        <f>SUM(L13:AS13)</f>
        <v>0</v>
      </c>
      <c r="AU13" s="1800"/>
      <c r="AV13" s="1800"/>
      <c r="AW13" s="1800"/>
      <c r="AX13" s="1801"/>
    </row>
    <row r="14" spans="1:50" ht="13.5">
      <c r="A14" s="375" t="s">
        <v>505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34"/>
      <c r="L14" s="1820">
        <f>SUM(L9+L11-L12+L13)</f>
        <v>0</v>
      </c>
      <c r="M14" s="1418"/>
      <c r="N14" s="1418"/>
      <c r="O14" s="1821"/>
      <c r="P14" s="1418">
        <f>SUM(P9+P11-P12+P13)</f>
        <v>0</v>
      </c>
      <c r="Q14" s="1418"/>
      <c r="R14" s="1418"/>
      <c r="S14" s="1821"/>
      <c r="T14" s="1418">
        <f>SUM(T9+T11-T12+T13)</f>
        <v>0</v>
      </c>
      <c r="U14" s="1418"/>
      <c r="V14" s="1418"/>
      <c r="W14" s="1821"/>
      <c r="X14" s="1820">
        <f>SUM(X9+X11-X12+X13)</f>
        <v>0</v>
      </c>
      <c r="Y14" s="1418"/>
      <c r="Z14" s="1418"/>
      <c r="AA14" s="1418"/>
      <c r="AB14" s="1821"/>
      <c r="AC14" s="1820">
        <f>SUM(AC9+AC11-AC12+AC13)</f>
        <v>0</v>
      </c>
      <c r="AD14" s="1418"/>
      <c r="AE14" s="1418"/>
      <c r="AF14" s="1418"/>
      <c r="AG14" s="1821"/>
      <c r="AH14" s="1820">
        <f>SUM(AH9+AH11-AH12+AH13)</f>
        <v>0</v>
      </c>
      <c r="AI14" s="1418"/>
      <c r="AJ14" s="1418"/>
      <c r="AK14" s="1418"/>
      <c r="AL14" s="1821"/>
      <c r="AM14" s="1820">
        <f>SUM(AM9+AM11-AM12+AM13)</f>
        <v>0</v>
      </c>
      <c r="AN14" s="1418"/>
      <c r="AO14" s="1418"/>
      <c r="AP14" s="1418"/>
      <c r="AQ14" s="1418"/>
      <c r="AR14" s="1418"/>
      <c r="AS14" s="1821"/>
      <c r="AT14" s="1790">
        <f>SUM(L14:AS15)</f>
        <v>0</v>
      </c>
      <c r="AU14" s="1791"/>
      <c r="AV14" s="1791"/>
      <c r="AW14" s="1791"/>
      <c r="AX14" s="1792"/>
    </row>
    <row r="15" spans="1:50" ht="13.5">
      <c r="A15" s="377" t="s">
        <v>1590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72"/>
      <c r="L15" s="1774"/>
      <c r="M15" s="1775"/>
      <c r="N15" s="1775"/>
      <c r="O15" s="1540"/>
      <c r="P15" s="1775"/>
      <c r="Q15" s="1775"/>
      <c r="R15" s="1775"/>
      <c r="S15" s="1540"/>
      <c r="T15" s="1775"/>
      <c r="U15" s="1775"/>
      <c r="V15" s="1775"/>
      <c r="W15" s="1540"/>
      <c r="X15" s="1774"/>
      <c r="Y15" s="1775"/>
      <c r="Z15" s="1775"/>
      <c r="AA15" s="1775"/>
      <c r="AB15" s="1540"/>
      <c r="AC15" s="1774"/>
      <c r="AD15" s="1775"/>
      <c r="AE15" s="1775"/>
      <c r="AF15" s="1775"/>
      <c r="AG15" s="1540"/>
      <c r="AH15" s="1774"/>
      <c r="AI15" s="1775"/>
      <c r="AJ15" s="1775"/>
      <c r="AK15" s="1775"/>
      <c r="AL15" s="1540"/>
      <c r="AM15" s="1774"/>
      <c r="AN15" s="1775"/>
      <c r="AO15" s="1775"/>
      <c r="AP15" s="1775"/>
      <c r="AQ15" s="1775"/>
      <c r="AR15" s="1775"/>
      <c r="AS15" s="1540"/>
      <c r="AT15" s="1793"/>
      <c r="AU15" s="1794"/>
      <c r="AV15" s="1794"/>
      <c r="AW15" s="1794"/>
      <c r="AX15" s="1795"/>
    </row>
    <row r="16" spans="1:50" ht="13.5">
      <c r="A16" s="321" t="s">
        <v>1896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  <c r="AM16" s="389"/>
      <c r="AN16" s="389"/>
      <c r="AO16" s="389"/>
      <c r="AP16" s="389"/>
      <c r="AQ16" s="389"/>
      <c r="AR16" s="389"/>
      <c r="AS16" s="389"/>
      <c r="AT16" s="400"/>
      <c r="AU16" s="400"/>
      <c r="AV16" s="400"/>
      <c r="AW16" s="400"/>
      <c r="AX16" s="401"/>
    </row>
    <row r="17" spans="1:50" ht="13.5">
      <c r="A17" s="373" t="s">
        <v>1605</v>
      </c>
      <c r="B17" s="371"/>
      <c r="C17" s="317"/>
      <c r="D17" s="317"/>
      <c r="E17" s="317"/>
      <c r="F17" s="317"/>
      <c r="G17" s="317"/>
      <c r="H17" s="317"/>
      <c r="I17" s="317"/>
      <c r="J17" s="317"/>
      <c r="K17" s="335"/>
      <c r="L17" s="1773">
        <f>SUM('HL KNIHA VYPOC'!H53)*-1</f>
        <v>0</v>
      </c>
      <c r="M17" s="1773"/>
      <c r="N17" s="1773"/>
      <c r="O17" s="1534"/>
      <c r="P17" s="1773">
        <f>SUM('HL KNIHA VYPOC'!H54)*-1</f>
        <v>0</v>
      </c>
      <c r="Q17" s="1773"/>
      <c r="R17" s="1773"/>
      <c r="S17" s="1534"/>
      <c r="T17" s="1773">
        <f>SUM('HL KNIHA VYPOC'!H55)*-1</f>
        <v>0</v>
      </c>
      <c r="U17" s="1773"/>
      <c r="V17" s="1773"/>
      <c r="W17" s="1534"/>
      <c r="X17" s="1772">
        <f>SUM('HL KNIHA VYPOC'!H56)*-1</f>
        <v>0</v>
      </c>
      <c r="Y17" s="1773"/>
      <c r="Z17" s="1773"/>
      <c r="AA17" s="1773"/>
      <c r="AB17" s="1534"/>
      <c r="AC17" s="1772">
        <f>SUM('HL KNIHA VYPOC'!H58)*-1</f>
        <v>0</v>
      </c>
      <c r="AD17" s="1773"/>
      <c r="AE17" s="1773"/>
      <c r="AF17" s="1773"/>
      <c r="AG17" s="1534"/>
      <c r="AH17" s="1772"/>
      <c r="AI17" s="1773"/>
      <c r="AJ17" s="1773"/>
      <c r="AK17" s="1773"/>
      <c r="AL17" s="1534"/>
      <c r="AM17" s="1772"/>
      <c r="AN17" s="1773"/>
      <c r="AO17" s="1773"/>
      <c r="AP17" s="1773"/>
      <c r="AQ17" s="1773"/>
      <c r="AR17" s="1773"/>
      <c r="AS17" s="1534"/>
      <c r="AT17" s="1790">
        <f>SUM(L17:AS18)</f>
        <v>0</v>
      </c>
      <c r="AU17" s="1791"/>
      <c r="AV17" s="1791"/>
      <c r="AW17" s="1791"/>
      <c r="AX17" s="1792"/>
    </row>
    <row r="18" spans="1:50" ht="13.5">
      <c r="A18" s="377" t="s">
        <v>1590</v>
      </c>
      <c r="B18" s="370"/>
      <c r="C18" s="319"/>
      <c r="D18" s="319"/>
      <c r="E18" s="319"/>
      <c r="F18" s="319"/>
      <c r="G18" s="319"/>
      <c r="H18" s="319"/>
      <c r="I18" s="319"/>
      <c r="J18" s="319"/>
      <c r="K18" s="372"/>
      <c r="L18" s="1775"/>
      <c r="M18" s="1775"/>
      <c r="N18" s="1775"/>
      <c r="O18" s="1540"/>
      <c r="P18" s="1775"/>
      <c r="Q18" s="1775"/>
      <c r="R18" s="1775"/>
      <c r="S18" s="1540"/>
      <c r="T18" s="1775"/>
      <c r="U18" s="1775"/>
      <c r="V18" s="1775"/>
      <c r="W18" s="1540"/>
      <c r="X18" s="1774"/>
      <c r="Y18" s="1775"/>
      <c r="Z18" s="1775"/>
      <c r="AA18" s="1775"/>
      <c r="AB18" s="1540"/>
      <c r="AC18" s="1774"/>
      <c r="AD18" s="1775"/>
      <c r="AE18" s="1775"/>
      <c r="AF18" s="1775"/>
      <c r="AG18" s="1540"/>
      <c r="AH18" s="1774"/>
      <c r="AI18" s="1775"/>
      <c r="AJ18" s="1775"/>
      <c r="AK18" s="1775"/>
      <c r="AL18" s="1540"/>
      <c r="AM18" s="1774"/>
      <c r="AN18" s="1775"/>
      <c r="AO18" s="1775"/>
      <c r="AP18" s="1775"/>
      <c r="AQ18" s="1775"/>
      <c r="AR18" s="1775"/>
      <c r="AS18" s="1540"/>
      <c r="AT18" s="1793"/>
      <c r="AU18" s="1794"/>
      <c r="AV18" s="1794"/>
      <c r="AW18" s="1794"/>
      <c r="AX18" s="1795"/>
    </row>
    <row r="19" spans="1:50" ht="13.5">
      <c r="A19" s="326" t="s">
        <v>511</v>
      </c>
      <c r="B19" s="326"/>
      <c r="C19" s="321"/>
      <c r="D19" s="321"/>
      <c r="E19" s="321"/>
      <c r="F19" s="321"/>
      <c r="G19" s="321"/>
      <c r="H19" s="321"/>
      <c r="I19" s="321"/>
      <c r="J19" s="321"/>
      <c r="K19" s="325"/>
      <c r="L19" s="1812">
        <f>SUM('HL KNIHA VYPOC'!J53)</f>
        <v>0</v>
      </c>
      <c r="M19" s="1812"/>
      <c r="N19" s="1812"/>
      <c r="O19" s="1813"/>
      <c r="P19" s="1811">
        <f>SUM('HL KNIHA VYPOC'!J54)</f>
        <v>0</v>
      </c>
      <c r="Q19" s="1812"/>
      <c r="R19" s="1812"/>
      <c r="S19" s="1813"/>
      <c r="T19" s="1812">
        <f>SUM('HL KNIHA VYPOC'!J55)</f>
        <v>0</v>
      </c>
      <c r="U19" s="1812"/>
      <c r="V19" s="1812"/>
      <c r="W19" s="1813"/>
      <c r="X19" s="1539">
        <f>SUM('HL KNIHA VYPOC'!J56)</f>
        <v>0</v>
      </c>
      <c r="Y19" s="1771"/>
      <c r="Z19" s="1771"/>
      <c r="AA19" s="1771"/>
      <c r="AB19" s="1529"/>
      <c r="AC19" s="1539">
        <f>SUM('HL KNIHA VYPOC'!J58)</f>
        <v>0</v>
      </c>
      <c r="AD19" s="1771"/>
      <c r="AE19" s="1771"/>
      <c r="AF19" s="1771"/>
      <c r="AG19" s="1529"/>
      <c r="AH19" s="1539"/>
      <c r="AI19" s="1771"/>
      <c r="AJ19" s="1771"/>
      <c r="AK19" s="1771"/>
      <c r="AL19" s="1529"/>
      <c r="AM19" s="1539"/>
      <c r="AN19" s="1771"/>
      <c r="AO19" s="1771"/>
      <c r="AP19" s="1771"/>
      <c r="AQ19" s="1771"/>
      <c r="AR19" s="1771"/>
      <c r="AS19" s="1529"/>
      <c r="AT19" s="1799">
        <f>SUM(L19:AS19)</f>
        <v>0</v>
      </c>
      <c r="AU19" s="1800"/>
      <c r="AV19" s="1800"/>
      <c r="AW19" s="1800"/>
      <c r="AX19" s="1801"/>
    </row>
    <row r="20" spans="1:50" ht="13.5">
      <c r="A20" s="326" t="s">
        <v>510</v>
      </c>
      <c r="B20" s="322"/>
      <c r="C20" s="321"/>
      <c r="D20" s="321"/>
      <c r="E20" s="321"/>
      <c r="F20" s="321"/>
      <c r="G20" s="321"/>
      <c r="H20" s="321"/>
      <c r="I20" s="321"/>
      <c r="J20" s="321"/>
      <c r="K20" s="321"/>
      <c r="L20" s="1539">
        <f>SUM('HL KNIHA VYPOC'!I53)</f>
        <v>0</v>
      </c>
      <c r="M20" s="1771"/>
      <c r="N20" s="1771"/>
      <c r="O20" s="1529"/>
      <c r="P20" s="1811">
        <f>SUM('HL KNIHA VYPOC'!I54)</f>
        <v>0</v>
      </c>
      <c r="Q20" s="1812"/>
      <c r="R20" s="1812"/>
      <c r="S20" s="1813"/>
      <c r="T20" s="1812">
        <f>SUM('HL KNIHA VYPOC'!I55)</f>
        <v>0</v>
      </c>
      <c r="U20" s="1812"/>
      <c r="V20" s="1812"/>
      <c r="W20" s="1813"/>
      <c r="X20" s="1539">
        <f>SUM('HL KNIHA VYPOC'!I56)</f>
        <v>0</v>
      </c>
      <c r="Y20" s="1771"/>
      <c r="Z20" s="1771"/>
      <c r="AA20" s="1771"/>
      <c r="AB20" s="1529"/>
      <c r="AC20" s="1539">
        <f>SUM('HL KNIHA VYPOC'!I58)</f>
        <v>0</v>
      </c>
      <c r="AD20" s="1771"/>
      <c r="AE20" s="1771"/>
      <c r="AF20" s="1771"/>
      <c r="AG20" s="1529"/>
      <c r="AH20" s="1539"/>
      <c r="AI20" s="1771"/>
      <c r="AJ20" s="1771"/>
      <c r="AK20" s="1771"/>
      <c r="AL20" s="1529"/>
      <c r="AM20" s="1539"/>
      <c r="AN20" s="1771"/>
      <c r="AO20" s="1771"/>
      <c r="AP20" s="1771"/>
      <c r="AQ20" s="1771"/>
      <c r="AR20" s="1771"/>
      <c r="AS20" s="1529"/>
      <c r="AT20" s="1799">
        <f>SUM(L20:AS20)</f>
        <v>0</v>
      </c>
      <c r="AU20" s="1800"/>
      <c r="AV20" s="1800"/>
      <c r="AW20" s="1800"/>
      <c r="AX20" s="1801"/>
    </row>
    <row r="21" spans="1:50" ht="13.5">
      <c r="A21" s="326" t="s">
        <v>590</v>
      </c>
      <c r="B21" s="322"/>
      <c r="C21" s="321"/>
      <c r="D21" s="321"/>
      <c r="E21" s="321"/>
      <c r="F21" s="321"/>
      <c r="G21" s="321"/>
      <c r="H21" s="321"/>
      <c r="I21" s="321"/>
      <c r="J21" s="321"/>
      <c r="K21" s="321"/>
      <c r="L21" s="1814"/>
      <c r="M21" s="1815"/>
      <c r="N21" s="1815"/>
      <c r="O21" s="1816"/>
      <c r="P21" s="1817"/>
      <c r="Q21" s="1818"/>
      <c r="R21" s="1818"/>
      <c r="S21" s="1819"/>
      <c r="T21" s="1818"/>
      <c r="U21" s="1818"/>
      <c r="V21" s="1818"/>
      <c r="W21" s="1819"/>
      <c r="X21" s="1814"/>
      <c r="Y21" s="1815"/>
      <c r="Z21" s="1815"/>
      <c r="AA21" s="1815"/>
      <c r="AB21" s="1816"/>
      <c r="AC21" s="1814"/>
      <c r="AD21" s="1815"/>
      <c r="AE21" s="1815"/>
      <c r="AF21" s="1815"/>
      <c r="AG21" s="1816"/>
      <c r="AH21" s="1814"/>
      <c r="AI21" s="1815"/>
      <c r="AJ21" s="1815"/>
      <c r="AK21" s="1815"/>
      <c r="AL21" s="1816"/>
      <c r="AM21" s="1814"/>
      <c r="AN21" s="1815"/>
      <c r="AO21" s="1815"/>
      <c r="AP21" s="1815"/>
      <c r="AQ21" s="1815"/>
      <c r="AR21" s="1815"/>
      <c r="AS21" s="1816"/>
      <c r="AT21" s="1799">
        <f>SUM(L21:AS21)</f>
        <v>0</v>
      </c>
      <c r="AU21" s="1800"/>
      <c r="AV21" s="1800"/>
      <c r="AW21" s="1800"/>
      <c r="AX21" s="1801"/>
    </row>
    <row r="22" spans="1:50" ht="13.5">
      <c r="A22" s="375" t="s">
        <v>505</v>
      </c>
      <c r="B22" s="316"/>
      <c r="C22" s="315"/>
      <c r="D22" s="315"/>
      <c r="E22" s="315"/>
      <c r="F22" s="315"/>
      <c r="G22" s="315"/>
      <c r="H22" s="315"/>
      <c r="I22" s="315"/>
      <c r="J22" s="315"/>
      <c r="K22" s="315"/>
      <c r="L22" s="1820">
        <f>SUM(L17+L19-L20+L21)</f>
        <v>0</v>
      </c>
      <c r="M22" s="1418"/>
      <c r="N22" s="1418"/>
      <c r="O22" s="1821"/>
      <c r="P22" s="1418">
        <f>SUM(P17+P19-P20)</f>
        <v>0</v>
      </c>
      <c r="Q22" s="1418"/>
      <c r="R22" s="1418"/>
      <c r="S22" s="1821"/>
      <c r="T22" s="1418">
        <f>SUM(T17+T19-T20)</f>
        <v>0</v>
      </c>
      <c r="U22" s="1418"/>
      <c r="V22" s="1418"/>
      <c r="W22" s="1821"/>
      <c r="X22" s="1820">
        <f>SUM(X17+X19-X20)</f>
        <v>0</v>
      </c>
      <c r="Y22" s="1418"/>
      <c r="Z22" s="1418"/>
      <c r="AA22" s="1418"/>
      <c r="AB22" s="1821"/>
      <c r="AC22" s="1820">
        <f>SUM(AC17+AC19-AC20)</f>
        <v>0</v>
      </c>
      <c r="AD22" s="1418"/>
      <c r="AE22" s="1418"/>
      <c r="AF22" s="1418"/>
      <c r="AG22" s="1821"/>
      <c r="AH22" s="1820"/>
      <c r="AI22" s="1418"/>
      <c r="AJ22" s="1418"/>
      <c r="AK22" s="1418"/>
      <c r="AL22" s="1821"/>
      <c r="AM22" s="1820"/>
      <c r="AN22" s="1418"/>
      <c r="AO22" s="1418"/>
      <c r="AP22" s="1418"/>
      <c r="AQ22" s="1418"/>
      <c r="AR22" s="1418"/>
      <c r="AS22" s="1821"/>
      <c r="AT22" s="1790">
        <f>SUM(L22:AS23)</f>
        <v>0</v>
      </c>
      <c r="AU22" s="1791"/>
      <c r="AV22" s="1791"/>
      <c r="AW22" s="1791"/>
      <c r="AX22" s="1792"/>
    </row>
    <row r="23" spans="1:50" ht="13.5">
      <c r="A23" s="377" t="s">
        <v>1590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774"/>
      <c r="M23" s="1775"/>
      <c r="N23" s="1775"/>
      <c r="O23" s="1540"/>
      <c r="P23" s="1775"/>
      <c r="Q23" s="1775"/>
      <c r="R23" s="1775"/>
      <c r="S23" s="1540"/>
      <c r="T23" s="1775"/>
      <c r="U23" s="1775"/>
      <c r="V23" s="1775"/>
      <c r="W23" s="1540"/>
      <c r="X23" s="1774"/>
      <c r="Y23" s="1775"/>
      <c r="Z23" s="1775"/>
      <c r="AA23" s="1775"/>
      <c r="AB23" s="1540"/>
      <c r="AC23" s="1774"/>
      <c r="AD23" s="1775"/>
      <c r="AE23" s="1775"/>
      <c r="AF23" s="1775"/>
      <c r="AG23" s="1540"/>
      <c r="AH23" s="1774"/>
      <c r="AI23" s="1775"/>
      <c r="AJ23" s="1775"/>
      <c r="AK23" s="1775"/>
      <c r="AL23" s="1540"/>
      <c r="AM23" s="1774"/>
      <c r="AN23" s="1775"/>
      <c r="AO23" s="1775"/>
      <c r="AP23" s="1775"/>
      <c r="AQ23" s="1775"/>
      <c r="AR23" s="1775"/>
      <c r="AS23" s="1540"/>
      <c r="AT23" s="1793"/>
      <c r="AU23" s="1794"/>
      <c r="AV23" s="1794"/>
      <c r="AW23" s="1794"/>
      <c r="AX23" s="1795"/>
    </row>
    <row r="24" spans="1:50" ht="13.5">
      <c r="A24" s="315" t="s">
        <v>1879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94"/>
      <c r="M24" s="394"/>
      <c r="N24" s="394"/>
      <c r="O24" s="394"/>
      <c r="P24" s="394"/>
      <c r="Q24" s="394"/>
      <c r="R24" s="394"/>
      <c r="S24" s="394"/>
      <c r="T24" s="394"/>
      <c r="U24" s="394"/>
      <c r="V24" s="394"/>
      <c r="W24" s="394"/>
      <c r="X24" s="394"/>
      <c r="Y24" s="394"/>
      <c r="Z24" s="394"/>
      <c r="AA24" s="394"/>
      <c r="AB24" s="394"/>
      <c r="AC24" s="394"/>
      <c r="AD24" s="394"/>
      <c r="AE24" s="394"/>
      <c r="AF24" s="394"/>
      <c r="AG24" s="394"/>
      <c r="AH24" s="394"/>
      <c r="AI24" s="394"/>
      <c r="AJ24" s="394"/>
      <c r="AK24" s="394"/>
      <c r="AL24" s="394"/>
      <c r="AM24" s="394"/>
      <c r="AN24" s="394"/>
      <c r="AO24" s="394"/>
      <c r="AP24" s="394"/>
      <c r="AQ24" s="394"/>
      <c r="AR24" s="394"/>
      <c r="AS24" s="394"/>
      <c r="AT24" s="402"/>
      <c r="AU24" s="402"/>
      <c r="AV24" s="402"/>
      <c r="AW24" s="402"/>
      <c r="AX24" s="401"/>
    </row>
    <row r="25" spans="1:50" ht="13.5">
      <c r="A25" s="373" t="s">
        <v>1605</v>
      </c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1772">
        <f>SUM(L30-L29+L28-L27)</f>
        <v>0</v>
      </c>
      <c r="M25" s="1773"/>
      <c r="N25" s="1773"/>
      <c r="O25" s="1534"/>
      <c r="P25" s="1773">
        <f>SUM(P30-P29+P28-P27)</f>
        <v>0</v>
      </c>
      <c r="Q25" s="1773"/>
      <c r="R25" s="1773"/>
      <c r="S25" s="1534"/>
      <c r="T25" s="1773">
        <f>SUM(T30-T29+T28-T27)</f>
        <v>0</v>
      </c>
      <c r="U25" s="1773"/>
      <c r="V25" s="1773"/>
      <c r="W25" s="1534"/>
      <c r="X25" s="1772">
        <f>SUM(X30-X29+X28-X27)</f>
        <v>0</v>
      </c>
      <c r="Y25" s="1773"/>
      <c r="Z25" s="1773"/>
      <c r="AA25" s="1773"/>
      <c r="AB25" s="1534"/>
      <c r="AC25" s="1772">
        <f>SUM(AC30-AC29+AC28-AC27)</f>
        <v>0</v>
      </c>
      <c r="AD25" s="1773"/>
      <c r="AE25" s="1773"/>
      <c r="AF25" s="1773"/>
      <c r="AG25" s="1534"/>
      <c r="AH25" s="1772">
        <f>SUM(AH30-AH29+AH28-AH27)</f>
        <v>0</v>
      </c>
      <c r="AI25" s="1773"/>
      <c r="AJ25" s="1773"/>
      <c r="AK25" s="1773"/>
      <c r="AL25" s="1534"/>
      <c r="AM25" s="1772">
        <f>SUM(AM30-AM29+AM28-AM27)</f>
        <v>0</v>
      </c>
      <c r="AN25" s="1773"/>
      <c r="AO25" s="1773"/>
      <c r="AP25" s="1773"/>
      <c r="AQ25" s="1773"/>
      <c r="AR25" s="1773"/>
      <c r="AS25" s="1534"/>
      <c r="AT25" s="1790">
        <f>SUM(L25:AS26)</f>
        <v>0</v>
      </c>
      <c r="AU25" s="1791"/>
      <c r="AV25" s="1791"/>
      <c r="AW25" s="1791"/>
      <c r="AX25" s="1792"/>
    </row>
    <row r="26" spans="1:50" ht="13.5">
      <c r="A26" s="377" t="s">
        <v>1590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1774"/>
      <c r="M26" s="1775"/>
      <c r="N26" s="1775"/>
      <c r="O26" s="1540"/>
      <c r="P26" s="1775"/>
      <c r="Q26" s="1775"/>
      <c r="R26" s="1775"/>
      <c r="S26" s="1540"/>
      <c r="T26" s="1775"/>
      <c r="U26" s="1775"/>
      <c r="V26" s="1775"/>
      <c r="W26" s="1540"/>
      <c r="X26" s="1774"/>
      <c r="Y26" s="1775"/>
      <c r="Z26" s="1775"/>
      <c r="AA26" s="1775"/>
      <c r="AB26" s="1540"/>
      <c r="AC26" s="1774"/>
      <c r="AD26" s="1775"/>
      <c r="AE26" s="1775"/>
      <c r="AF26" s="1775"/>
      <c r="AG26" s="1540"/>
      <c r="AH26" s="1774"/>
      <c r="AI26" s="1775"/>
      <c r="AJ26" s="1775"/>
      <c r="AK26" s="1775"/>
      <c r="AL26" s="1540"/>
      <c r="AM26" s="1774"/>
      <c r="AN26" s="1775"/>
      <c r="AO26" s="1775"/>
      <c r="AP26" s="1775"/>
      <c r="AQ26" s="1775"/>
      <c r="AR26" s="1775"/>
      <c r="AS26" s="1540"/>
      <c r="AT26" s="1793"/>
      <c r="AU26" s="1794"/>
      <c r="AV26" s="1794"/>
      <c r="AW26" s="1794"/>
      <c r="AX26" s="1795"/>
    </row>
    <row r="27" spans="1:50" ht="13.5">
      <c r="A27" s="326" t="s">
        <v>511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1817"/>
      <c r="M27" s="1818"/>
      <c r="N27" s="1818"/>
      <c r="O27" s="1819"/>
      <c r="P27" s="1817"/>
      <c r="Q27" s="1818"/>
      <c r="R27" s="1818"/>
      <c r="S27" s="1819"/>
      <c r="T27" s="1818"/>
      <c r="U27" s="1818"/>
      <c r="V27" s="1818"/>
      <c r="W27" s="1819"/>
      <c r="X27" s="1814"/>
      <c r="Y27" s="1815"/>
      <c r="Z27" s="1815"/>
      <c r="AA27" s="1815"/>
      <c r="AB27" s="1816"/>
      <c r="AC27" s="1814"/>
      <c r="AD27" s="1815"/>
      <c r="AE27" s="1815"/>
      <c r="AF27" s="1815"/>
      <c r="AG27" s="1816"/>
      <c r="AH27" s="1814"/>
      <c r="AI27" s="1815"/>
      <c r="AJ27" s="1815"/>
      <c r="AK27" s="1815"/>
      <c r="AL27" s="1816"/>
      <c r="AM27" s="1814"/>
      <c r="AN27" s="1815"/>
      <c r="AO27" s="1815"/>
      <c r="AP27" s="1815"/>
      <c r="AQ27" s="1815"/>
      <c r="AR27" s="1815"/>
      <c r="AS27" s="1816"/>
      <c r="AT27" s="1799">
        <f>SUM(L27:AS27)</f>
        <v>0</v>
      </c>
      <c r="AU27" s="1800"/>
      <c r="AV27" s="1800"/>
      <c r="AW27" s="1800"/>
      <c r="AX27" s="1801"/>
    </row>
    <row r="28" spans="1:50" ht="13.5">
      <c r="A28" s="326" t="s">
        <v>510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1814"/>
      <c r="M28" s="1815"/>
      <c r="N28" s="1815"/>
      <c r="O28" s="1816"/>
      <c r="P28" s="1817"/>
      <c r="Q28" s="1818"/>
      <c r="R28" s="1818"/>
      <c r="S28" s="1819"/>
      <c r="T28" s="1818"/>
      <c r="U28" s="1818"/>
      <c r="V28" s="1818"/>
      <c r="W28" s="1819"/>
      <c r="X28" s="1814"/>
      <c r="Y28" s="1815"/>
      <c r="Z28" s="1815"/>
      <c r="AA28" s="1815"/>
      <c r="AB28" s="1816"/>
      <c r="AC28" s="1814"/>
      <c r="AD28" s="1815"/>
      <c r="AE28" s="1815"/>
      <c r="AF28" s="1815"/>
      <c r="AG28" s="1816"/>
      <c r="AH28" s="1814"/>
      <c r="AI28" s="1815"/>
      <c r="AJ28" s="1815"/>
      <c r="AK28" s="1815"/>
      <c r="AL28" s="1816"/>
      <c r="AM28" s="1814"/>
      <c r="AN28" s="1815"/>
      <c r="AO28" s="1815"/>
      <c r="AP28" s="1815"/>
      <c r="AQ28" s="1815"/>
      <c r="AR28" s="1815"/>
      <c r="AS28" s="1816"/>
      <c r="AT28" s="1799">
        <f>SUM(L28:AS28)</f>
        <v>0</v>
      </c>
      <c r="AU28" s="1800"/>
      <c r="AV28" s="1800"/>
      <c r="AW28" s="1800"/>
      <c r="AX28" s="1801"/>
    </row>
    <row r="29" spans="1:50" ht="13.5">
      <c r="A29" s="326" t="s">
        <v>590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1814"/>
      <c r="M29" s="1815"/>
      <c r="N29" s="1815"/>
      <c r="O29" s="1816"/>
      <c r="P29" s="1817"/>
      <c r="Q29" s="1818"/>
      <c r="R29" s="1818"/>
      <c r="S29" s="1819"/>
      <c r="T29" s="1818"/>
      <c r="U29" s="1818"/>
      <c r="V29" s="1818"/>
      <c r="W29" s="1819"/>
      <c r="X29" s="1814"/>
      <c r="Y29" s="1815"/>
      <c r="Z29" s="1815"/>
      <c r="AA29" s="1815"/>
      <c r="AB29" s="1816"/>
      <c r="AC29" s="1814"/>
      <c r="AD29" s="1815"/>
      <c r="AE29" s="1815"/>
      <c r="AF29" s="1815"/>
      <c r="AG29" s="1816"/>
      <c r="AH29" s="1814"/>
      <c r="AI29" s="1815"/>
      <c r="AJ29" s="1815"/>
      <c r="AK29" s="1815"/>
      <c r="AL29" s="1816"/>
      <c r="AM29" s="1814"/>
      <c r="AN29" s="1815"/>
      <c r="AO29" s="1815"/>
      <c r="AP29" s="1815"/>
      <c r="AQ29" s="1815"/>
      <c r="AR29" s="1815"/>
      <c r="AS29" s="1816"/>
      <c r="AT29" s="1799">
        <f>SUM(L29:AS29)</f>
        <v>0</v>
      </c>
      <c r="AU29" s="1800"/>
      <c r="AV29" s="1800"/>
      <c r="AW29" s="1800"/>
      <c r="AX29" s="1801"/>
    </row>
    <row r="30" spans="1:50" ht="13.5">
      <c r="A30" s="375" t="s">
        <v>505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1820">
        <f>SUM(ANALYTIKAVUJ!D26)*-1</f>
        <v>0</v>
      </c>
      <c r="M30" s="1418"/>
      <c r="N30" s="1418"/>
      <c r="O30" s="1821"/>
      <c r="P30" s="1418">
        <f>SUM(ANALYTIKAVUJ!D27)*-1</f>
        <v>0</v>
      </c>
      <c r="Q30" s="1418"/>
      <c r="R30" s="1418"/>
      <c r="S30" s="1821"/>
      <c r="T30" s="1418">
        <f>SUM(ANALYTIKAVUJ!D28)*-1</f>
        <v>0</v>
      </c>
      <c r="U30" s="1418"/>
      <c r="V30" s="1418"/>
      <c r="W30" s="1821"/>
      <c r="X30" s="1820">
        <f>SUM(ANALYTIKAVUJ!D29)*-1</f>
        <v>0</v>
      </c>
      <c r="Y30" s="1418"/>
      <c r="Z30" s="1418"/>
      <c r="AA30" s="1418"/>
      <c r="AB30" s="1821"/>
      <c r="AC30" s="1820">
        <f>SUM(ANALYTIKAVUJ!D30)*-1</f>
        <v>0</v>
      </c>
      <c r="AD30" s="1418"/>
      <c r="AE30" s="1418"/>
      <c r="AF30" s="1418"/>
      <c r="AG30" s="1821"/>
      <c r="AH30" s="1820">
        <f>SUM('HL KNIHA VYPOC'!K73)*-1</f>
        <v>0</v>
      </c>
      <c r="AI30" s="1418"/>
      <c r="AJ30" s="1418"/>
      <c r="AK30" s="1418"/>
      <c r="AL30" s="1821"/>
      <c r="AM30" s="1820">
        <f>SUM(ANALYTIKAVUJ!D41)*-1</f>
        <v>0</v>
      </c>
      <c r="AN30" s="1418"/>
      <c r="AO30" s="1418"/>
      <c r="AP30" s="1418"/>
      <c r="AQ30" s="1418"/>
      <c r="AR30" s="1418"/>
      <c r="AS30" s="1821"/>
      <c r="AT30" s="1790">
        <f>SUM(L30:AS31)</f>
        <v>0</v>
      </c>
      <c r="AU30" s="1791"/>
      <c r="AV30" s="1791"/>
      <c r="AW30" s="1791"/>
      <c r="AX30" s="1792"/>
    </row>
    <row r="31" spans="1:50" ht="13.5">
      <c r="A31" s="377" t="s">
        <v>1590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774"/>
      <c r="M31" s="1775"/>
      <c r="N31" s="1775"/>
      <c r="O31" s="1540"/>
      <c r="P31" s="1775"/>
      <c r="Q31" s="1775"/>
      <c r="R31" s="1775"/>
      <c r="S31" s="1540"/>
      <c r="T31" s="1775"/>
      <c r="U31" s="1775"/>
      <c r="V31" s="1775"/>
      <c r="W31" s="1540"/>
      <c r="X31" s="1774"/>
      <c r="Y31" s="1775"/>
      <c r="Z31" s="1775"/>
      <c r="AA31" s="1775"/>
      <c r="AB31" s="1540"/>
      <c r="AC31" s="1774"/>
      <c r="AD31" s="1775"/>
      <c r="AE31" s="1775"/>
      <c r="AF31" s="1775"/>
      <c r="AG31" s="1540"/>
      <c r="AH31" s="1774"/>
      <c r="AI31" s="1775"/>
      <c r="AJ31" s="1775"/>
      <c r="AK31" s="1775"/>
      <c r="AL31" s="1540"/>
      <c r="AM31" s="1774"/>
      <c r="AN31" s="1775"/>
      <c r="AO31" s="1775"/>
      <c r="AP31" s="1775"/>
      <c r="AQ31" s="1775"/>
      <c r="AR31" s="1775"/>
      <c r="AS31" s="1540"/>
      <c r="AT31" s="1793"/>
      <c r="AU31" s="1794"/>
      <c r="AV31" s="1794"/>
      <c r="AW31" s="1794"/>
      <c r="AX31" s="1795"/>
    </row>
    <row r="32" spans="1:50" ht="13.5">
      <c r="A32" s="315" t="s">
        <v>1534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  <c r="AH32" s="394"/>
      <c r="AI32" s="394"/>
      <c r="AJ32" s="394"/>
      <c r="AK32" s="394"/>
      <c r="AL32" s="394"/>
      <c r="AM32" s="394"/>
      <c r="AN32" s="394"/>
      <c r="AO32" s="394"/>
      <c r="AP32" s="394"/>
      <c r="AQ32" s="394"/>
      <c r="AR32" s="394"/>
      <c r="AS32" s="394"/>
      <c r="AT32" s="402"/>
      <c r="AU32" s="402"/>
      <c r="AV32" s="402"/>
      <c r="AW32" s="402"/>
      <c r="AX32" s="401"/>
    </row>
    <row r="33" spans="1:50" ht="13.5">
      <c r="A33" s="373" t="s">
        <v>1605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35"/>
      <c r="L33" s="1772">
        <f>SUM(L9-L17-L25)</f>
        <v>0</v>
      </c>
      <c r="M33" s="1773"/>
      <c r="N33" s="1773"/>
      <c r="O33" s="1534"/>
      <c r="P33" s="1773">
        <f>SUM(P9-P17-P25)</f>
        <v>0</v>
      </c>
      <c r="Q33" s="1773"/>
      <c r="R33" s="1773"/>
      <c r="S33" s="1534"/>
      <c r="T33" s="1773">
        <f>SUM(T9-T17-T25)</f>
        <v>0</v>
      </c>
      <c r="U33" s="1773"/>
      <c r="V33" s="1773"/>
      <c r="W33" s="1534"/>
      <c r="X33" s="1772">
        <f>SUM(X9-X17-X25)</f>
        <v>0</v>
      </c>
      <c r="Y33" s="1773"/>
      <c r="Z33" s="1773"/>
      <c r="AA33" s="1773"/>
      <c r="AB33" s="1534"/>
      <c r="AC33" s="1772">
        <f>SUM(AC9-AC17-AC25)</f>
        <v>0</v>
      </c>
      <c r="AD33" s="1773"/>
      <c r="AE33" s="1773"/>
      <c r="AF33" s="1773"/>
      <c r="AG33" s="1534"/>
      <c r="AH33" s="1772">
        <f>SUM(AH9-AH17-AH25)</f>
        <v>0</v>
      </c>
      <c r="AI33" s="1773"/>
      <c r="AJ33" s="1773"/>
      <c r="AK33" s="1773"/>
      <c r="AL33" s="1534"/>
      <c r="AM33" s="1772">
        <f>SUM(AM9-AM17-AM25)</f>
        <v>0</v>
      </c>
      <c r="AN33" s="1773"/>
      <c r="AO33" s="1773"/>
      <c r="AP33" s="1773"/>
      <c r="AQ33" s="1773"/>
      <c r="AR33" s="1773"/>
      <c r="AS33" s="1534"/>
      <c r="AT33" s="1790">
        <f>SUM(L33:AS34)</f>
        <v>0</v>
      </c>
      <c r="AU33" s="1791"/>
      <c r="AV33" s="1791"/>
      <c r="AW33" s="1791"/>
      <c r="AX33" s="1792"/>
    </row>
    <row r="34" spans="1:50" ht="13.5">
      <c r="A34" s="377" t="s">
        <v>1590</v>
      </c>
      <c r="B34" s="319"/>
      <c r="C34" s="319"/>
      <c r="D34" s="319"/>
      <c r="E34" s="319"/>
      <c r="F34" s="319"/>
      <c r="G34" s="319"/>
      <c r="H34" s="319"/>
      <c r="I34" s="319"/>
      <c r="J34" s="319"/>
      <c r="K34" s="372"/>
      <c r="L34" s="1774"/>
      <c r="M34" s="1775"/>
      <c r="N34" s="1775"/>
      <c r="O34" s="1540"/>
      <c r="P34" s="1775"/>
      <c r="Q34" s="1775"/>
      <c r="R34" s="1775"/>
      <c r="S34" s="1540"/>
      <c r="T34" s="1775"/>
      <c r="U34" s="1775"/>
      <c r="V34" s="1775"/>
      <c r="W34" s="1540"/>
      <c r="X34" s="1774"/>
      <c r="Y34" s="1775"/>
      <c r="Z34" s="1775"/>
      <c r="AA34" s="1775"/>
      <c r="AB34" s="1540"/>
      <c r="AC34" s="1774"/>
      <c r="AD34" s="1775"/>
      <c r="AE34" s="1775"/>
      <c r="AF34" s="1775"/>
      <c r="AG34" s="1540"/>
      <c r="AH34" s="1774"/>
      <c r="AI34" s="1775"/>
      <c r="AJ34" s="1775"/>
      <c r="AK34" s="1775"/>
      <c r="AL34" s="1540"/>
      <c r="AM34" s="1774"/>
      <c r="AN34" s="1775"/>
      <c r="AO34" s="1775"/>
      <c r="AP34" s="1775"/>
      <c r="AQ34" s="1775"/>
      <c r="AR34" s="1775"/>
      <c r="AS34" s="1540"/>
      <c r="AT34" s="1793"/>
      <c r="AU34" s="1794"/>
      <c r="AV34" s="1794"/>
      <c r="AW34" s="1794"/>
      <c r="AX34" s="1795"/>
    </row>
    <row r="35" spans="1:50" ht="13.5">
      <c r="A35" s="375" t="s">
        <v>505</v>
      </c>
      <c r="B35" s="315"/>
      <c r="C35" s="315"/>
      <c r="D35" s="315"/>
      <c r="E35" s="315"/>
      <c r="F35" s="315"/>
      <c r="G35" s="315"/>
      <c r="H35" s="315"/>
      <c r="I35" s="315"/>
      <c r="J35" s="315"/>
      <c r="K35" s="334"/>
      <c r="L35" s="1820">
        <f>SUM(L14-L22-L30)</f>
        <v>0</v>
      </c>
      <c r="M35" s="1418"/>
      <c r="N35" s="1418"/>
      <c r="O35" s="1821"/>
      <c r="P35" s="1418">
        <f>SUM(P14-P22-P30)</f>
        <v>0</v>
      </c>
      <c r="Q35" s="1418"/>
      <c r="R35" s="1418"/>
      <c r="S35" s="1821"/>
      <c r="T35" s="1418">
        <f>SUM(T14-T22-T30)</f>
        <v>0</v>
      </c>
      <c r="U35" s="1418"/>
      <c r="V35" s="1418"/>
      <c r="W35" s="1821"/>
      <c r="X35" s="1820">
        <f>SUM(X14-X22-X30)</f>
        <v>0</v>
      </c>
      <c r="Y35" s="1418"/>
      <c r="Z35" s="1418"/>
      <c r="AA35" s="1418"/>
      <c r="AB35" s="1821"/>
      <c r="AC35" s="1820">
        <f>SUM(AC14-AC22-AC30)</f>
        <v>0</v>
      </c>
      <c r="AD35" s="1418"/>
      <c r="AE35" s="1418"/>
      <c r="AF35" s="1418"/>
      <c r="AG35" s="1821"/>
      <c r="AH35" s="1820">
        <f>SUM(AH14-AH22-AH30)</f>
        <v>0</v>
      </c>
      <c r="AI35" s="1418"/>
      <c r="AJ35" s="1418"/>
      <c r="AK35" s="1418"/>
      <c r="AL35" s="1821"/>
      <c r="AM35" s="1820">
        <f>SUM(AM14-AM22-AM30)</f>
        <v>0</v>
      </c>
      <c r="AN35" s="1418"/>
      <c r="AO35" s="1418"/>
      <c r="AP35" s="1418"/>
      <c r="AQ35" s="1418"/>
      <c r="AR35" s="1418"/>
      <c r="AS35" s="1821"/>
      <c r="AT35" s="1790">
        <f>SUM(L35:AS36)</f>
        <v>0</v>
      </c>
      <c r="AU35" s="1791"/>
      <c r="AV35" s="1791"/>
      <c r="AW35" s="1791"/>
      <c r="AX35" s="1792"/>
    </row>
    <row r="36" spans="1:50" ht="13.5">
      <c r="A36" s="377" t="s">
        <v>1590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72"/>
      <c r="L36" s="1774"/>
      <c r="M36" s="1775"/>
      <c r="N36" s="1775"/>
      <c r="O36" s="1540"/>
      <c r="P36" s="1775"/>
      <c r="Q36" s="1775"/>
      <c r="R36" s="1775"/>
      <c r="S36" s="1540"/>
      <c r="T36" s="1775"/>
      <c r="U36" s="1775"/>
      <c r="V36" s="1775"/>
      <c r="W36" s="1540"/>
      <c r="X36" s="1774"/>
      <c r="Y36" s="1775"/>
      <c r="Z36" s="1775"/>
      <c r="AA36" s="1775"/>
      <c r="AB36" s="1540"/>
      <c r="AC36" s="1774"/>
      <c r="AD36" s="1775"/>
      <c r="AE36" s="1775"/>
      <c r="AF36" s="1775"/>
      <c r="AG36" s="1540"/>
      <c r="AH36" s="1774"/>
      <c r="AI36" s="1775"/>
      <c r="AJ36" s="1775"/>
      <c r="AK36" s="1775"/>
      <c r="AL36" s="1540"/>
      <c r="AM36" s="1774"/>
      <c r="AN36" s="1775"/>
      <c r="AO36" s="1775"/>
      <c r="AP36" s="1775"/>
      <c r="AQ36" s="1775"/>
      <c r="AR36" s="1775"/>
      <c r="AS36" s="1540"/>
      <c r="AT36" s="1793"/>
      <c r="AU36" s="1794"/>
      <c r="AV36" s="1794"/>
      <c r="AW36" s="1794"/>
      <c r="AX36" s="1795"/>
    </row>
  </sheetData>
  <mergeCells count="171">
    <mergeCell ref="AT33:AX34"/>
    <mergeCell ref="AT35:AX36"/>
    <mergeCell ref="AT21:AX21"/>
    <mergeCell ref="AT22:AX23"/>
    <mergeCell ref="AT25:AX26"/>
    <mergeCell ref="AT27:AX27"/>
    <mergeCell ref="AT28:AX28"/>
    <mergeCell ref="AT29:AX29"/>
    <mergeCell ref="AT19:AX19"/>
    <mergeCell ref="AT20:AX20"/>
    <mergeCell ref="AT30:AX31"/>
    <mergeCell ref="AM28:AS28"/>
    <mergeCell ref="AM25:AS26"/>
    <mergeCell ref="AM21:AS21"/>
    <mergeCell ref="AM19:AS19"/>
    <mergeCell ref="AM22:AS23"/>
    <mergeCell ref="AM20:AS20"/>
    <mergeCell ref="T30:W31"/>
    <mergeCell ref="X30:AB31"/>
    <mergeCell ref="AC30:AG31"/>
    <mergeCell ref="AH30:AL31"/>
    <mergeCell ref="AM27:AS27"/>
    <mergeCell ref="AM35:AS36"/>
    <mergeCell ref="AT11:AX11"/>
    <mergeCell ref="AT12:AX12"/>
    <mergeCell ref="AT13:AX13"/>
    <mergeCell ref="AT14:AX15"/>
    <mergeCell ref="AT17:AX18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L35:O36"/>
    <mergeCell ref="P35:S36"/>
    <mergeCell ref="T35:W36"/>
    <mergeCell ref="X35:AB36"/>
    <mergeCell ref="AC35:AG36"/>
    <mergeCell ref="AH35:AL36"/>
    <mergeCell ref="AM29:AS29"/>
    <mergeCell ref="L28:O28"/>
    <mergeCell ref="P28:S28"/>
    <mergeCell ref="T28:W28"/>
    <mergeCell ref="X28:AB28"/>
    <mergeCell ref="AC28:AG28"/>
    <mergeCell ref="AH28:AL28"/>
    <mergeCell ref="L29:O29"/>
    <mergeCell ref="P29:S29"/>
    <mergeCell ref="T29:W29"/>
    <mergeCell ref="X29:AB29"/>
    <mergeCell ref="AC29:AG29"/>
    <mergeCell ref="AH29:AL29"/>
    <mergeCell ref="L25:O26"/>
    <mergeCell ref="P25:S26"/>
    <mergeCell ref="T25:W26"/>
    <mergeCell ref="X25:AB26"/>
    <mergeCell ref="AC25:AG26"/>
    <mergeCell ref="AH25:AL26"/>
    <mergeCell ref="L27:O27"/>
    <mergeCell ref="P27:S27"/>
    <mergeCell ref="T27:W27"/>
    <mergeCell ref="X27:AB27"/>
    <mergeCell ref="AC27:AG27"/>
    <mergeCell ref="AH27:AL27"/>
    <mergeCell ref="L21:O21"/>
    <mergeCell ref="P21:S21"/>
    <mergeCell ref="T21:W21"/>
    <mergeCell ref="X21:AB21"/>
    <mergeCell ref="AC21:AG21"/>
    <mergeCell ref="AH21:AL21"/>
    <mergeCell ref="L22:O23"/>
    <mergeCell ref="P22:S23"/>
    <mergeCell ref="T22:W23"/>
    <mergeCell ref="X22:AB23"/>
    <mergeCell ref="AC22:AG23"/>
    <mergeCell ref="AH22:AL23"/>
    <mergeCell ref="L19:O19"/>
    <mergeCell ref="P19:S19"/>
    <mergeCell ref="T19:W19"/>
    <mergeCell ref="X19:AB19"/>
    <mergeCell ref="AC19:AG19"/>
    <mergeCell ref="AH19:AL19"/>
    <mergeCell ref="L20:O20"/>
    <mergeCell ref="P20:S20"/>
    <mergeCell ref="T20:W20"/>
    <mergeCell ref="X20:AB20"/>
    <mergeCell ref="AC20:AG20"/>
    <mergeCell ref="AH20:AL20"/>
    <mergeCell ref="AM17:AS18"/>
    <mergeCell ref="L14:O15"/>
    <mergeCell ref="P14:S15"/>
    <mergeCell ref="T14:W15"/>
    <mergeCell ref="X14:AB15"/>
    <mergeCell ref="AC14:AG15"/>
    <mergeCell ref="AH14:AL15"/>
    <mergeCell ref="AM14:AS15"/>
    <mergeCell ref="L17:O18"/>
    <mergeCell ref="P17:S18"/>
    <mergeCell ref="T17:W18"/>
    <mergeCell ref="X17:AB18"/>
    <mergeCell ref="AC17:AG18"/>
    <mergeCell ref="AH17:AL18"/>
    <mergeCell ref="AM13:AS13"/>
    <mergeCell ref="L12:O12"/>
    <mergeCell ref="P12:S12"/>
    <mergeCell ref="T12:W12"/>
    <mergeCell ref="X12:AB12"/>
    <mergeCell ref="AC12:AG12"/>
    <mergeCell ref="AH12:AL12"/>
    <mergeCell ref="AM12:AS12"/>
    <mergeCell ref="AH11:AL11"/>
    <mergeCell ref="AM11:AS11"/>
    <mergeCell ref="L13:O13"/>
    <mergeCell ref="P13:S13"/>
    <mergeCell ref="T13:W13"/>
    <mergeCell ref="X13:AB13"/>
    <mergeCell ref="AC13:AG13"/>
    <mergeCell ref="AH13:AL13"/>
    <mergeCell ref="T6:W6"/>
    <mergeCell ref="AC6:AG6"/>
    <mergeCell ref="AH6:AL6"/>
    <mergeCell ref="AH4:AL4"/>
    <mergeCell ref="AM4:AS4"/>
    <mergeCell ref="AT9:AX10"/>
    <mergeCell ref="L11:O11"/>
    <mergeCell ref="P11:S11"/>
    <mergeCell ref="T11:W11"/>
    <mergeCell ref="X11:AB11"/>
    <mergeCell ref="AC11:AG11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AH7:AL7"/>
    <mergeCell ref="AM7:AS7"/>
    <mergeCell ref="AM6:AS6"/>
    <mergeCell ref="A5:K5"/>
    <mergeCell ref="L5:O5"/>
    <mergeCell ref="A7:K7"/>
    <mergeCell ref="L7:O7"/>
    <mergeCell ref="P7:S7"/>
    <mergeCell ref="T7:W7"/>
    <mergeCell ref="X7:AB7"/>
    <mergeCell ref="AC7:AG7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H5:AL5"/>
    <mergeCell ref="AM5:AS5"/>
    <mergeCell ref="A4:K4"/>
    <mergeCell ref="L4:O4"/>
    <mergeCell ref="T4:W4"/>
    <mergeCell ref="AC4:AG4"/>
  </mergeCell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X54"/>
  <sheetViews>
    <sheetView workbookViewId="0"/>
  </sheetViews>
  <sheetFormatPr defaultColWidth="1.7109375" defaultRowHeight="12.75"/>
  <sheetData>
    <row r="1" spans="1:50" ht="13.5">
      <c r="A1" s="328" t="s">
        <v>1919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28" t="s">
        <v>475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289"/>
    </row>
    <row r="3" spans="1:50" ht="13.5">
      <c r="A3" s="373"/>
      <c r="B3" s="374"/>
      <c r="C3" s="374"/>
      <c r="D3" s="374"/>
      <c r="E3" s="374"/>
      <c r="F3" s="374"/>
      <c r="G3" s="374"/>
      <c r="H3" s="1526" t="s">
        <v>816</v>
      </c>
      <c r="I3" s="1527"/>
      <c r="J3" s="1527"/>
      <c r="K3" s="1527"/>
      <c r="L3" s="1527"/>
      <c r="M3" s="1527"/>
      <c r="N3" s="1527"/>
      <c r="O3" s="1527"/>
      <c r="P3" s="1527"/>
      <c r="Q3" s="1527"/>
      <c r="R3" s="1527"/>
      <c r="S3" s="1527"/>
      <c r="T3" s="1527"/>
      <c r="U3" s="1527"/>
      <c r="V3" s="1527"/>
      <c r="W3" s="1527"/>
      <c r="X3" s="1527"/>
      <c r="Y3" s="1527"/>
      <c r="Z3" s="1527"/>
      <c r="AA3" s="1527"/>
      <c r="AB3" s="1527"/>
      <c r="AC3" s="1527"/>
      <c r="AD3" s="1527"/>
      <c r="AE3" s="1527"/>
      <c r="AF3" s="1527"/>
      <c r="AG3" s="1527"/>
      <c r="AH3" s="1527"/>
      <c r="AI3" s="1527"/>
      <c r="AJ3" s="1527"/>
      <c r="AK3" s="1527"/>
      <c r="AL3" s="1527"/>
      <c r="AM3" s="1527"/>
      <c r="AN3" s="1527"/>
      <c r="AO3" s="1527"/>
      <c r="AP3" s="1527"/>
      <c r="AQ3" s="1527"/>
      <c r="AR3" s="1527"/>
      <c r="AS3" s="1527"/>
      <c r="AT3" s="1527"/>
      <c r="AU3" s="1527"/>
      <c r="AV3" s="1527"/>
      <c r="AW3" s="1527"/>
      <c r="AX3" s="325"/>
    </row>
    <row r="4" spans="1:50" ht="13.5">
      <c r="A4" s="375"/>
      <c r="B4" s="327"/>
      <c r="C4" s="327"/>
      <c r="D4" s="327"/>
      <c r="E4" s="327"/>
      <c r="F4" s="327"/>
      <c r="G4" s="327"/>
      <c r="H4" s="1787"/>
      <c r="I4" s="1787"/>
      <c r="J4" s="1787"/>
      <c r="K4" s="1787"/>
      <c r="L4" s="1787"/>
      <c r="M4" s="1787"/>
      <c r="N4" s="1787"/>
      <c r="O4" s="1787"/>
      <c r="P4" s="1787"/>
      <c r="Q4" s="1787"/>
      <c r="R4" s="1787" t="s">
        <v>1918</v>
      </c>
      <c r="S4" s="1787"/>
      <c r="T4" s="1787"/>
      <c r="U4" s="1787"/>
      <c r="V4" s="1787"/>
      <c r="W4" s="1787"/>
      <c r="X4" s="1787"/>
      <c r="Y4" s="1787"/>
      <c r="Z4" s="1787"/>
      <c r="AA4" s="1787"/>
      <c r="AB4" s="1787"/>
      <c r="AC4" s="1787"/>
      <c r="AD4" s="1787"/>
      <c r="AE4" s="1787"/>
      <c r="AF4" s="1787"/>
      <c r="AG4" s="373"/>
      <c r="AH4" s="374"/>
      <c r="AI4" s="374"/>
      <c r="AJ4" s="379"/>
      <c r="AK4" s="373"/>
      <c r="AL4" s="374"/>
      <c r="AM4" s="374"/>
      <c r="AN4" s="379"/>
      <c r="AO4" s="373"/>
      <c r="AP4" s="374"/>
      <c r="AQ4" s="374"/>
      <c r="AR4" s="374"/>
      <c r="AS4" s="379"/>
      <c r="AT4" s="373"/>
      <c r="AU4" s="374"/>
      <c r="AV4" s="374"/>
      <c r="AW4" s="374"/>
      <c r="AX4" s="334"/>
    </row>
    <row r="5" spans="1:50" ht="13.5">
      <c r="A5" s="375"/>
      <c r="B5" s="327"/>
      <c r="C5" s="327"/>
      <c r="D5" s="327"/>
      <c r="E5" s="327"/>
      <c r="F5" s="327"/>
      <c r="G5" s="327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 t="s">
        <v>1917</v>
      </c>
      <c r="S5" s="1785"/>
      <c r="T5" s="1785"/>
      <c r="U5" s="1785"/>
      <c r="V5" s="1785"/>
      <c r="W5" s="1785"/>
      <c r="X5" s="1785"/>
      <c r="Y5" s="1785"/>
      <c r="Z5" s="1785"/>
      <c r="AA5" s="1785"/>
      <c r="AB5" s="1785"/>
      <c r="AC5" s="1785"/>
      <c r="AD5" s="1785"/>
      <c r="AE5" s="1785"/>
      <c r="AF5" s="1785"/>
      <c r="AG5" s="375"/>
      <c r="AH5" s="327"/>
      <c r="AI5" s="327"/>
      <c r="AJ5" s="378"/>
      <c r="AK5" s="375"/>
      <c r="AL5" s="327"/>
      <c r="AM5" s="327"/>
      <c r="AN5" s="378"/>
      <c r="AO5" s="1412" t="s">
        <v>1891</v>
      </c>
      <c r="AP5" s="1413"/>
      <c r="AQ5" s="1413"/>
      <c r="AR5" s="1413"/>
      <c r="AS5" s="1414"/>
      <c r="AT5" s="375"/>
      <c r="AU5" s="327"/>
      <c r="AV5" s="327"/>
      <c r="AW5" s="327"/>
      <c r="AX5" s="334"/>
    </row>
    <row r="6" spans="1:50" ht="13.5">
      <c r="A6" s="1412" t="s">
        <v>1890</v>
      </c>
      <c r="B6" s="1413"/>
      <c r="C6" s="1413"/>
      <c r="D6" s="1413"/>
      <c r="E6" s="1413"/>
      <c r="F6" s="1413"/>
      <c r="G6" s="1413"/>
      <c r="H6" s="1785"/>
      <c r="I6" s="1785"/>
      <c r="J6" s="1785"/>
      <c r="K6" s="1785"/>
      <c r="L6" s="1785"/>
      <c r="M6" s="1785"/>
      <c r="N6" s="1785"/>
      <c r="O6" s="1785"/>
      <c r="P6" s="1785"/>
      <c r="Q6" s="1785"/>
      <c r="R6" s="1785" t="s">
        <v>1902</v>
      </c>
      <c r="S6" s="1785"/>
      <c r="T6" s="1785"/>
      <c r="U6" s="1785"/>
      <c r="V6" s="1785"/>
      <c r="W6" s="1785" t="s">
        <v>1916</v>
      </c>
      <c r="X6" s="1785"/>
      <c r="Y6" s="1785"/>
      <c r="Z6" s="1785"/>
      <c r="AA6" s="1785"/>
      <c r="AB6" s="1785"/>
      <c r="AC6" s="1785"/>
      <c r="AD6" s="1785"/>
      <c r="AE6" s="1785"/>
      <c r="AF6" s="1785"/>
      <c r="AG6" s="375"/>
      <c r="AH6" s="327"/>
      <c r="AI6" s="327"/>
      <c r="AJ6" s="378"/>
      <c r="AK6" s="375"/>
      <c r="AL6" s="327"/>
      <c r="AM6" s="327"/>
      <c r="AN6" s="378"/>
      <c r="AO6" s="1412" t="s">
        <v>1888</v>
      </c>
      <c r="AP6" s="1413"/>
      <c r="AQ6" s="1413"/>
      <c r="AR6" s="1413"/>
      <c r="AS6" s="1414"/>
      <c r="AT6" s="375"/>
      <c r="AU6" s="327"/>
      <c r="AV6" s="327"/>
      <c r="AW6" s="327"/>
      <c r="AX6" s="334"/>
    </row>
    <row r="7" spans="1:50" ht="13.5">
      <c r="A7" s="1412" t="s">
        <v>1915</v>
      </c>
      <c r="B7" s="1413"/>
      <c r="C7" s="1413"/>
      <c r="D7" s="1413"/>
      <c r="E7" s="1413"/>
      <c r="F7" s="1413"/>
      <c r="G7" s="1413"/>
      <c r="H7" s="1785" t="s">
        <v>994</v>
      </c>
      <c r="I7" s="1785"/>
      <c r="J7" s="1785"/>
      <c r="K7" s="1785"/>
      <c r="L7" s="1785"/>
      <c r="M7" s="1785" t="s">
        <v>976</v>
      </c>
      <c r="N7" s="1785"/>
      <c r="O7" s="1785"/>
      <c r="P7" s="1785"/>
      <c r="Q7" s="1785"/>
      <c r="R7" s="1785" t="s">
        <v>1914</v>
      </c>
      <c r="S7" s="1785"/>
      <c r="T7" s="1785"/>
      <c r="U7" s="1785"/>
      <c r="V7" s="1785"/>
      <c r="W7" s="1785" t="s">
        <v>1913</v>
      </c>
      <c r="X7" s="1785"/>
      <c r="Y7" s="1785"/>
      <c r="Z7" s="1785"/>
      <c r="AA7" s="1785"/>
      <c r="AB7" s="1785" t="s">
        <v>1912</v>
      </c>
      <c r="AC7" s="1785"/>
      <c r="AD7" s="1785"/>
      <c r="AE7" s="1785"/>
      <c r="AF7" s="1785"/>
      <c r="AG7" s="1412"/>
      <c r="AH7" s="1413"/>
      <c r="AI7" s="1413"/>
      <c r="AJ7" s="1414"/>
      <c r="AK7" s="1412" t="s">
        <v>1885</v>
      </c>
      <c r="AL7" s="1413"/>
      <c r="AM7" s="1413"/>
      <c r="AN7" s="1414"/>
      <c r="AO7" s="1412" t="s">
        <v>1884</v>
      </c>
      <c r="AP7" s="1413"/>
      <c r="AQ7" s="1413"/>
      <c r="AR7" s="1413"/>
      <c r="AS7" s="1414"/>
      <c r="AT7" s="1412" t="s">
        <v>479</v>
      </c>
      <c r="AU7" s="1413"/>
      <c r="AV7" s="1413"/>
      <c r="AW7" s="1413"/>
      <c r="AX7" s="334"/>
    </row>
    <row r="8" spans="1:50" ht="13.5">
      <c r="A8" s="375"/>
      <c r="B8" s="327"/>
      <c r="C8" s="327"/>
      <c r="D8" s="327"/>
      <c r="E8" s="327"/>
      <c r="F8" s="327"/>
      <c r="G8" s="327"/>
      <c r="H8" s="1785"/>
      <c r="I8" s="1785"/>
      <c r="J8" s="1785"/>
      <c r="K8" s="1785"/>
      <c r="L8" s="1785"/>
      <c r="M8" s="1785"/>
      <c r="N8" s="1785"/>
      <c r="O8" s="1785"/>
      <c r="P8" s="1785"/>
      <c r="Q8" s="1785"/>
      <c r="R8" s="1785" t="s">
        <v>817</v>
      </c>
      <c r="S8" s="1785"/>
      <c r="T8" s="1785"/>
      <c r="U8" s="1785"/>
      <c r="V8" s="1785"/>
      <c r="W8" s="1785" t="s">
        <v>1911</v>
      </c>
      <c r="X8" s="1785"/>
      <c r="Y8" s="1785"/>
      <c r="Z8" s="1785"/>
      <c r="AA8" s="1785"/>
      <c r="AB8" s="1785" t="s">
        <v>1910</v>
      </c>
      <c r="AC8" s="1785"/>
      <c r="AD8" s="1785"/>
      <c r="AE8" s="1785"/>
      <c r="AF8" s="1785"/>
      <c r="AG8" s="1412" t="s">
        <v>1909</v>
      </c>
      <c r="AH8" s="1413"/>
      <c r="AI8" s="1413"/>
      <c r="AJ8" s="1414"/>
      <c r="AK8" s="1412" t="s">
        <v>1882</v>
      </c>
      <c r="AL8" s="1413"/>
      <c r="AM8" s="1413"/>
      <c r="AN8" s="1414"/>
      <c r="AO8" s="1412" t="s">
        <v>1908</v>
      </c>
      <c r="AP8" s="1413"/>
      <c r="AQ8" s="1413"/>
      <c r="AR8" s="1413"/>
      <c r="AS8" s="1414"/>
      <c r="AT8" s="375"/>
      <c r="AU8" s="327"/>
      <c r="AV8" s="327"/>
      <c r="AW8" s="327"/>
      <c r="AX8" s="334"/>
    </row>
    <row r="9" spans="1:50" ht="13.5">
      <c r="A9" s="375"/>
      <c r="B9" s="327"/>
      <c r="C9" s="327"/>
      <c r="D9" s="327"/>
      <c r="E9" s="327"/>
      <c r="F9" s="327"/>
      <c r="G9" s="327"/>
      <c r="H9" s="1785"/>
      <c r="I9" s="1785"/>
      <c r="J9" s="1785"/>
      <c r="K9" s="1785"/>
      <c r="L9" s="1785"/>
      <c r="M9" s="1785"/>
      <c r="N9" s="1785"/>
      <c r="O9" s="1785"/>
      <c r="P9" s="1785"/>
      <c r="Q9" s="1785"/>
      <c r="R9" s="1785" t="s">
        <v>1907</v>
      </c>
      <c r="S9" s="1785"/>
      <c r="T9" s="1785"/>
      <c r="U9" s="1785"/>
      <c r="V9" s="1785"/>
      <c r="W9" s="1785" t="s">
        <v>1906</v>
      </c>
      <c r="X9" s="1785"/>
      <c r="Y9" s="1785"/>
      <c r="Z9" s="1785"/>
      <c r="AA9" s="1785"/>
      <c r="AB9" s="1785" t="s">
        <v>1905</v>
      </c>
      <c r="AC9" s="1785"/>
      <c r="AD9" s="1785"/>
      <c r="AE9" s="1785"/>
      <c r="AF9" s="1785"/>
      <c r="AG9" s="1412" t="s">
        <v>1904</v>
      </c>
      <c r="AH9" s="1413"/>
      <c r="AI9" s="1413"/>
      <c r="AJ9" s="1414"/>
      <c r="AK9" s="1412" t="s">
        <v>1881</v>
      </c>
      <c r="AL9" s="1413"/>
      <c r="AM9" s="1413"/>
      <c r="AN9" s="1414"/>
      <c r="AO9" s="1412" t="s">
        <v>1903</v>
      </c>
      <c r="AP9" s="1413"/>
      <c r="AQ9" s="1413"/>
      <c r="AR9" s="1413"/>
      <c r="AS9" s="1414"/>
      <c r="AT9" s="375"/>
      <c r="AU9" s="327"/>
      <c r="AV9" s="327"/>
      <c r="AW9" s="327"/>
      <c r="AX9" s="334"/>
    </row>
    <row r="10" spans="1:50" ht="13.5">
      <c r="A10" s="375"/>
      <c r="B10" s="327"/>
      <c r="C10" s="327"/>
      <c r="D10" s="327"/>
      <c r="E10" s="327"/>
      <c r="F10" s="327"/>
      <c r="G10" s="327"/>
      <c r="H10" s="1785"/>
      <c r="I10" s="1785"/>
      <c r="J10" s="1785"/>
      <c r="K10" s="1785"/>
      <c r="L10" s="1785"/>
      <c r="M10" s="1785"/>
      <c r="N10" s="1785"/>
      <c r="O10" s="1785"/>
      <c r="P10" s="1785"/>
      <c r="Q10" s="1785"/>
      <c r="R10" s="1785" t="s">
        <v>1902</v>
      </c>
      <c r="S10" s="1785"/>
      <c r="T10" s="1785"/>
      <c r="U10" s="1785"/>
      <c r="V10" s="1785"/>
      <c r="W10" s="1785" t="s">
        <v>1901</v>
      </c>
      <c r="X10" s="1785"/>
      <c r="Y10" s="1785"/>
      <c r="Z10" s="1785"/>
      <c r="AA10" s="1785"/>
      <c r="AB10" s="1785" t="s">
        <v>1900</v>
      </c>
      <c r="AC10" s="1785"/>
      <c r="AD10" s="1785"/>
      <c r="AE10" s="1785"/>
      <c r="AF10" s="1785"/>
      <c r="AG10" s="1412" t="s">
        <v>1899</v>
      </c>
      <c r="AH10" s="1413"/>
      <c r="AI10" s="1413"/>
      <c r="AJ10" s="1414"/>
      <c r="AK10" s="1412" t="s">
        <v>1899</v>
      </c>
      <c r="AL10" s="1413"/>
      <c r="AM10" s="1413"/>
      <c r="AN10" s="1414"/>
      <c r="AO10" s="1412" t="s">
        <v>1899</v>
      </c>
      <c r="AP10" s="1413"/>
      <c r="AQ10" s="1413"/>
      <c r="AR10" s="1413"/>
      <c r="AS10" s="1414"/>
      <c r="AT10" s="375"/>
      <c r="AU10" s="327"/>
      <c r="AV10" s="327"/>
      <c r="AW10" s="327"/>
      <c r="AX10" s="334"/>
    </row>
    <row r="11" spans="1:50" ht="13.5">
      <c r="A11" s="375"/>
      <c r="B11" s="327"/>
      <c r="C11" s="327"/>
      <c r="D11" s="327"/>
      <c r="E11" s="327"/>
      <c r="F11" s="327"/>
      <c r="G11" s="327"/>
      <c r="H11" s="1785"/>
      <c r="I11" s="1785"/>
      <c r="J11" s="1785"/>
      <c r="K11" s="1785"/>
      <c r="L11" s="1785"/>
      <c r="M11" s="1785"/>
      <c r="N11" s="1785"/>
      <c r="O11" s="1785"/>
      <c r="P11" s="1785"/>
      <c r="Q11" s="1785"/>
      <c r="R11" s="1785" t="s">
        <v>1898</v>
      </c>
      <c r="S11" s="1785"/>
      <c r="T11" s="1785"/>
      <c r="U11" s="1785"/>
      <c r="V11" s="1785"/>
      <c r="W11" s="1785"/>
      <c r="X11" s="1785"/>
      <c r="Y11" s="1785"/>
      <c r="Z11" s="1785"/>
      <c r="AA11" s="1785"/>
      <c r="AB11" s="1785"/>
      <c r="AC11" s="1785"/>
      <c r="AD11" s="1785"/>
      <c r="AE11" s="1785"/>
      <c r="AF11" s="1785"/>
      <c r="AG11" s="375"/>
      <c r="AH11" s="327"/>
      <c r="AI11" s="327"/>
      <c r="AJ11" s="378"/>
      <c r="AK11" s="375"/>
      <c r="AL11" s="327"/>
      <c r="AM11" s="327"/>
      <c r="AN11" s="378"/>
      <c r="AO11" s="375"/>
      <c r="AP11" s="327"/>
      <c r="AQ11" s="327"/>
      <c r="AR11" s="327"/>
      <c r="AS11" s="378"/>
      <c r="AT11" s="375"/>
      <c r="AU11" s="327"/>
      <c r="AV11" s="327"/>
      <c r="AW11" s="327"/>
      <c r="AX11" s="334"/>
    </row>
    <row r="12" spans="1:50" ht="13.5">
      <c r="A12" s="375"/>
      <c r="B12" s="327"/>
      <c r="C12" s="327"/>
      <c r="D12" s="327"/>
      <c r="E12" s="327"/>
      <c r="F12" s="327"/>
      <c r="G12" s="327"/>
      <c r="H12" s="1785"/>
      <c r="I12" s="1785"/>
      <c r="J12" s="1785"/>
      <c r="K12" s="1785"/>
      <c r="L12" s="1785"/>
      <c r="M12" s="1785"/>
      <c r="N12" s="1785"/>
      <c r="O12" s="1785"/>
      <c r="P12" s="1785"/>
      <c r="Q12" s="1785"/>
      <c r="R12" s="1785" t="s">
        <v>1897</v>
      </c>
      <c r="S12" s="1785"/>
      <c r="T12" s="1785"/>
      <c r="U12" s="1785"/>
      <c r="V12" s="1785"/>
      <c r="W12" s="1785"/>
      <c r="X12" s="1785"/>
      <c r="Y12" s="1785"/>
      <c r="Z12" s="1785"/>
      <c r="AA12" s="1785"/>
      <c r="AB12" s="1785"/>
      <c r="AC12" s="1785"/>
      <c r="AD12" s="1785"/>
      <c r="AE12" s="1785"/>
      <c r="AF12" s="1785"/>
      <c r="AG12" s="375"/>
      <c r="AH12" s="327"/>
      <c r="AI12" s="327"/>
      <c r="AJ12" s="378"/>
      <c r="AK12" s="375"/>
      <c r="AL12" s="327"/>
      <c r="AM12" s="327"/>
      <c r="AN12" s="378"/>
      <c r="AO12" s="375"/>
      <c r="AP12" s="327"/>
      <c r="AQ12" s="327"/>
      <c r="AR12" s="327"/>
      <c r="AS12" s="378"/>
      <c r="AT12" s="375"/>
      <c r="AU12" s="327"/>
      <c r="AV12" s="327"/>
      <c r="AW12" s="327"/>
      <c r="AX12" s="334"/>
    </row>
    <row r="13" spans="1:50" ht="13.5">
      <c r="A13" s="1380" t="s">
        <v>817</v>
      </c>
      <c r="B13" s="1381"/>
      <c r="C13" s="1381"/>
      <c r="D13" s="1381"/>
      <c r="E13" s="1381"/>
      <c r="F13" s="1381"/>
      <c r="G13" s="1381"/>
      <c r="H13" s="1786" t="s">
        <v>818</v>
      </c>
      <c r="I13" s="1786"/>
      <c r="J13" s="1786"/>
      <c r="K13" s="1786"/>
      <c r="L13" s="1786"/>
      <c r="M13" s="1786" t="s">
        <v>819</v>
      </c>
      <c r="N13" s="1786"/>
      <c r="O13" s="1786"/>
      <c r="P13" s="1786"/>
      <c r="Q13" s="1786"/>
      <c r="R13" s="1786" t="s">
        <v>477</v>
      </c>
      <c r="S13" s="1786"/>
      <c r="T13" s="1786"/>
      <c r="U13" s="1786"/>
      <c r="V13" s="1786"/>
      <c r="W13" s="1786" t="s">
        <v>478</v>
      </c>
      <c r="X13" s="1786"/>
      <c r="Y13" s="1786"/>
      <c r="Z13" s="1786"/>
      <c r="AA13" s="1786"/>
      <c r="AB13" s="1786" t="s">
        <v>481</v>
      </c>
      <c r="AC13" s="1786"/>
      <c r="AD13" s="1786"/>
      <c r="AE13" s="1786"/>
      <c r="AF13" s="1786"/>
      <c r="AG13" s="1380" t="s">
        <v>1531</v>
      </c>
      <c r="AH13" s="1381"/>
      <c r="AI13" s="1381"/>
      <c r="AJ13" s="1382"/>
      <c r="AK13" s="1380" t="s">
        <v>1532</v>
      </c>
      <c r="AL13" s="1381"/>
      <c r="AM13" s="1381"/>
      <c r="AN13" s="1382"/>
      <c r="AO13" s="1380" t="s">
        <v>1533</v>
      </c>
      <c r="AP13" s="1381"/>
      <c r="AQ13" s="1381"/>
      <c r="AR13" s="1381"/>
      <c r="AS13" s="1382"/>
      <c r="AT13" s="1380" t="s">
        <v>1536</v>
      </c>
      <c r="AU13" s="1381"/>
      <c r="AV13" s="1381"/>
      <c r="AW13" s="1381"/>
      <c r="AX13" s="334"/>
    </row>
    <row r="14" spans="1:50" ht="13.5">
      <c r="A14" s="315" t="s">
        <v>1880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25"/>
    </row>
    <row r="15" spans="1:50" ht="13.5">
      <c r="A15" s="373" t="s">
        <v>1607</v>
      </c>
      <c r="B15" s="318"/>
      <c r="C15" s="317"/>
      <c r="D15" s="317"/>
      <c r="E15" s="317"/>
      <c r="F15" s="317"/>
      <c r="G15" s="317"/>
      <c r="H15" s="1452">
        <f>SUM('HL KNIHA VYPOC'!D26)</f>
        <v>0</v>
      </c>
      <c r="I15" s="1452"/>
      <c r="J15" s="1452"/>
      <c r="K15" s="1452"/>
      <c r="L15" s="1452"/>
      <c r="M15" s="1452">
        <f>SUM('HL KNIHA VYPOC'!D16)</f>
        <v>0</v>
      </c>
      <c r="N15" s="1452"/>
      <c r="O15" s="1452"/>
      <c r="P15" s="1452"/>
      <c r="Q15" s="1452"/>
      <c r="R15" s="1452">
        <f>SUM('HL KNIHA VYPOC'!D17)</f>
        <v>0</v>
      </c>
      <c r="S15" s="1452"/>
      <c r="T15" s="1452"/>
      <c r="U15" s="1452"/>
      <c r="V15" s="1452"/>
      <c r="W15" s="1452">
        <f>SUM('HL KNIHA VYPOC'!D20)</f>
        <v>0</v>
      </c>
      <c r="X15" s="1452"/>
      <c r="Y15" s="1452"/>
      <c r="Z15" s="1452"/>
      <c r="AA15" s="1452"/>
      <c r="AB15" s="1452">
        <f>SUM('HL KNIHA VYPOC'!D21)</f>
        <v>0</v>
      </c>
      <c r="AC15" s="1452"/>
      <c r="AD15" s="1452"/>
      <c r="AE15" s="1452"/>
      <c r="AF15" s="1452"/>
      <c r="AG15" s="1452">
        <f>SUM('HL KNIHA VYPOC'!D23+'HL KNIHA VYPOC'!D27)</f>
        <v>0</v>
      </c>
      <c r="AH15" s="1452"/>
      <c r="AI15" s="1452"/>
      <c r="AJ15" s="1452"/>
      <c r="AK15" s="1452">
        <f>SUM('HL KNIHA VYPOC'!D32)</f>
        <v>0</v>
      </c>
      <c r="AL15" s="1452"/>
      <c r="AM15" s="1452"/>
      <c r="AN15" s="1452"/>
      <c r="AO15" s="1452">
        <f>SUM('HL KNIHA VYPOC'!D38)</f>
        <v>0</v>
      </c>
      <c r="AP15" s="1452"/>
      <c r="AQ15" s="1452"/>
      <c r="AR15" s="1452"/>
      <c r="AS15" s="1452"/>
      <c r="AT15" s="1772">
        <f>SUM(H15:AS18)</f>
        <v>0</v>
      </c>
      <c r="AU15" s="1773"/>
      <c r="AV15" s="1773"/>
      <c r="AW15" s="1773"/>
      <c r="AX15" s="1534"/>
    </row>
    <row r="16" spans="1:50" ht="13.5">
      <c r="A16" s="375" t="s">
        <v>1767</v>
      </c>
      <c r="B16" s="316"/>
      <c r="C16" s="315"/>
      <c r="D16" s="315"/>
      <c r="E16" s="315"/>
      <c r="F16" s="315"/>
      <c r="G16" s="315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2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820"/>
      <c r="AU16" s="1418"/>
      <c r="AV16" s="1418"/>
      <c r="AW16" s="1418"/>
      <c r="AX16" s="1821"/>
    </row>
    <row r="17" spans="1:50" ht="13.5">
      <c r="A17" s="375" t="s">
        <v>1603</v>
      </c>
      <c r="B17" s="316"/>
      <c r="C17" s="315"/>
      <c r="D17" s="315"/>
      <c r="E17" s="315"/>
      <c r="F17" s="315"/>
      <c r="G17" s="315"/>
      <c r="H17" s="1452"/>
      <c r="I17" s="1452"/>
      <c r="J17" s="1452"/>
      <c r="K17" s="1452"/>
      <c r="L17" s="1452"/>
      <c r="M17" s="1452"/>
      <c r="N17" s="1452"/>
      <c r="O17" s="1452"/>
      <c r="P17" s="1452"/>
      <c r="Q17" s="1452"/>
      <c r="R17" s="1452"/>
      <c r="S17" s="1452"/>
      <c r="T17" s="1452"/>
      <c r="U17" s="1452"/>
      <c r="V17" s="1452"/>
      <c r="W17" s="1452"/>
      <c r="X17" s="1452"/>
      <c r="Y17" s="1452"/>
      <c r="Z17" s="1452"/>
      <c r="AA17" s="1452"/>
      <c r="AB17" s="1452"/>
      <c r="AC17" s="1452"/>
      <c r="AD17" s="1452"/>
      <c r="AE17" s="1452"/>
      <c r="AF17" s="1452"/>
      <c r="AG17" s="1452"/>
      <c r="AH17" s="1452"/>
      <c r="AI17" s="1452"/>
      <c r="AJ17" s="1452"/>
      <c r="AK17" s="1452"/>
      <c r="AL17" s="1452"/>
      <c r="AM17" s="1452"/>
      <c r="AN17" s="1452"/>
      <c r="AO17" s="1452"/>
      <c r="AP17" s="1452"/>
      <c r="AQ17" s="1452"/>
      <c r="AR17" s="1452"/>
      <c r="AS17" s="1452"/>
      <c r="AT17" s="1820"/>
      <c r="AU17" s="1418"/>
      <c r="AV17" s="1418"/>
      <c r="AW17" s="1418"/>
      <c r="AX17" s="1821"/>
    </row>
    <row r="18" spans="1:50" ht="13.5">
      <c r="A18" s="375" t="s">
        <v>1602</v>
      </c>
      <c r="B18" s="316"/>
      <c r="C18" s="315"/>
      <c r="D18" s="315"/>
      <c r="E18" s="315"/>
      <c r="F18" s="315"/>
      <c r="G18" s="315"/>
      <c r="H18" s="1452"/>
      <c r="I18" s="1452"/>
      <c r="J18" s="1452"/>
      <c r="K18" s="1452"/>
      <c r="L18" s="1452"/>
      <c r="M18" s="1452"/>
      <c r="N18" s="1452"/>
      <c r="O18" s="1452"/>
      <c r="P18" s="1452"/>
      <c r="Q18" s="1452"/>
      <c r="R18" s="1452"/>
      <c r="S18" s="1452"/>
      <c r="T18" s="1452"/>
      <c r="U18" s="1452"/>
      <c r="V18" s="1452"/>
      <c r="W18" s="1452"/>
      <c r="X18" s="1452"/>
      <c r="Y18" s="1452"/>
      <c r="Z18" s="1452"/>
      <c r="AA18" s="1452"/>
      <c r="AB18" s="1452"/>
      <c r="AC18" s="1452"/>
      <c r="AD18" s="1452"/>
      <c r="AE18" s="1452"/>
      <c r="AF18" s="1452"/>
      <c r="AG18" s="1452"/>
      <c r="AH18" s="1452"/>
      <c r="AI18" s="1452"/>
      <c r="AJ18" s="1452"/>
      <c r="AK18" s="1452"/>
      <c r="AL18" s="1452"/>
      <c r="AM18" s="1452"/>
      <c r="AN18" s="1452"/>
      <c r="AO18" s="1452"/>
      <c r="AP18" s="1452"/>
      <c r="AQ18" s="1452"/>
      <c r="AR18" s="1452"/>
      <c r="AS18" s="1452"/>
      <c r="AT18" s="1774"/>
      <c r="AU18" s="1775"/>
      <c r="AV18" s="1775"/>
      <c r="AW18" s="1775"/>
      <c r="AX18" s="1540"/>
    </row>
    <row r="19" spans="1:50" ht="13.5">
      <c r="A19" s="326" t="s">
        <v>511</v>
      </c>
      <c r="B19" s="322"/>
      <c r="C19" s="321"/>
      <c r="D19" s="321"/>
      <c r="E19" s="321"/>
      <c r="F19" s="321"/>
      <c r="G19" s="321"/>
      <c r="H19" s="1452">
        <f>SUM('HL KNIHA VYPOC'!E26)</f>
        <v>0</v>
      </c>
      <c r="I19" s="1452"/>
      <c r="J19" s="1452"/>
      <c r="K19" s="1452"/>
      <c r="L19" s="1452"/>
      <c r="M19" s="1452">
        <f>SUM('HL KNIHA VYPOC'!E16)</f>
        <v>0</v>
      </c>
      <c r="N19" s="1452"/>
      <c r="O19" s="1452"/>
      <c r="P19" s="1452"/>
      <c r="Q19" s="1452"/>
      <c r="R19" s="1452">
        <f>SUM('HL KNIHA VYPOC'!E17)</f>
        <v>0</v>
      </c>
      <c r="S19" s="1452"/>
      <c r="T19" s="1452"/>
      <c r="U19" s="1452"/>
      <c r="V19" s="1452"/>
      <c r="W19" s="1452">
        <f>SUM('HL KNIHA VYPOC'!E20)</f>
        <v>0</v>
      </c>
      <c r="X19" s="1452"/>
      <c r="Y19" s="1452"/>
      <c r="Z19" s="1452"/>
      <c r="AA19" s="1452"/>
      <c r="AB19" s="1452">
        <f>SUM('HL KNIHA VYPOC'!E21)</f>
        <v>0</v>
      </c>
      <c r="AC19" s="1452"/>
      <c r="AD19" s="1452"/>
      <c r="AE19" s="1452"/>
      <c r="AF19" s="1452"/>
      <c r="AG19" s="1452">
        <f>SUM('HL KNIHA VYPOC'!E23+'HL KNIHA VYPOC'!E27)</f>
        <v>0</v>
      </c>
      <c r="AH19" s="1452"/>
      <c r="AI19" s="1452"/>
      <c r="AJ19" s="1452"/>
      <c r="AK19" s="1452">
        <f>SUM('HL KNIHA VYPOC'!E32)</f>
        <v>0</v>
      </c>
      <c r="AL19" s="1452"/>
      <c r="AM19" s="1452"/>
      <c r="AN19" s="1452"/>
      <c r="AO19" s="1452">
        <f>SUM('HL KNIHA VYPOC'!E38)</f>
        <v>0</v>
      </c>
      <c r="AP19" s="1452"/>
      <c r="AQ19" s="1452"/>
      <c r="AR19" s="1452"/>
      <c r="AS19" s="1452"/>
      <c r="AT19" s="1539">
        <f>SUM(H19:AS19)</f>
        <v>0</v>
      </c>
      <c r="AU19" s="1771"/>
      <c r="AV19" s="1771"/>
      <c r="AW19" s="1771"/>
      <c r="AX19" s="1529"/>
    </row>
    <row r="20" spans="1:50" ht="13.5">
      <c r="A20" s="326" t="s">
        <v>510</v>
      </c>
      <c r="B20" s="322"/>
      <c r="C20" s="321"/>
      <c r="D20" s="321"/>
      <c r="E20" s="321"/>
      <c r="F20" s="321"/>
      <c r="G20" s="321"/>
      <c r="H20" s="1452">
        <f>SUM('HL KNIHA VYPOC'!F26)</f>
        <v>0</v>
      </c>
      <c r="I20" s="1452"/>
      <c r="J20" s="1452"/>
      <c r="K20" s="1452"/>
      <c r="L20" s="1452"/>
      <c r="M20" s="1452">
        <f>SUM('HL KNIHA VYPOC'!F16)</f>
        <v>0</v>
      </c>
      <c r="N20" s="1452"/>
      <c r="O20" s="1452"/>
      <c r="P20" s="1452"/>
      <c r="Q20" s="1452"/>
      <c r="R20" s="1452">
        <f>SUM('HL KNIHA VYPOC'!F17)</f>
        <v>0</v>
      </c>
      <c r="S20" s="1452"/>
      <c r="T20" s="1452"/>
      <c r="U20" s="1452"/>
      <c r="V20" s="1452"/>
      <c r="W20" s="1452">
        <f>SUM('HL KNIHA VYPOC'!F20)</f>
        <v>0</v>
      </c>
      <c r="X20" s="1452"/>
      <c r="Y20" s="1452"/>
      <c r="Z20" s="1452"/>
      <c r="AA20" s="1452"/>
      <c r="AB20" s="1452">
        <f>SUM('HL KNIHA VYPOC'!F21)</f>
        <v>0</v>
      </c>
      <c r="AC20" s="1452"/>
      <c r="AD20" s="1452"/>
      <c r="AE20" s="1452"/>
      <c r="AF20" s="1452"/>
      <c r="AG20" s="1452">
        <f>SUM('HL KNIHA VYPOC'!F23+'HL KNIHA VYPOC'!F27)</f>
        <v>0</v>
      </c>
      <c r="AH20" s="1452"/>
      <c r="AI20" s="1452"/>
      <c r="AJ20" s="1452"/>
      <c r="AK20" s="1452">
        <f>SUM('HL KNIHA VYPOC'!F32)</f>
        <v>0</v>
      </c>
      <c r="AL20" s="1452"/>
      <c r="AM20" s="1452"/>
      <c r="AN20" s="1452"/>
      <c r="AO20" s="1452">
        <f>SUM('HL KNIHA VYPOC'!F38)</f>
        <v>0</v>
      </c>
      <c r="AP20" s="1452"/>
      <c r="AQ20" s="1452"/>
      <c r="AR20" s="1452"/>
      <c r="AS20" s="1452"/>
      <c r="AT20" s="1539">
        <f>SUM(H20:AS20)</f>
        <v>0</v>
      </c>
      <c r="AU20" s="1771"/>
      <c r="AV20" s="1771"/>
      <c r="AW20" s="1771"/>
      <c r="AX20" s="1529"/>
    </row>
    <row r="21" spans="1:50" ht="13.5">
      <c r="A21" s="326" t="s">
        <v>590</v>
      </c>
      <c r="B21" s="322"/>
      <c r="C21" s="321"/>
      <c r="D21" s="321"/>
      <c r="E21" s="321"/>
      <c r="F21" s="321"/>
      <c r="G21" s="321"/>
      <c r="H21" s="1454"/>
      <c r="I21" s="1454"/>
      <c r="J21" s="1454"/>
      <c r="K21" s="1454"/>
      <c r="L21" s="1454"/>
      <c r="M21" s="1454"/>
      <c r="N21" s="1454"/>
      <c r="O21" s="1454"/>
      <c r="P21" s="1454"/>
      <c r="Q21" s="1454"/>
      <c r="R21" s="1454"/>
      <c r="S21" s="1454"/>
      <c r="T21" s="1454"/>
      <c r="U21" s="1454"/>
      <c r="V21" s="1454"/>
      <c r="W21" s="1454"/>
      <c r="X21" s="1454"/>
      <c r="Y21" s="1454"/>
      <c r="Z21" s="1454"/>
      <c r="AA21" s="1454"/>
      <c r="AB21" s="1454"/>
      <c r="AC21" s="1454"/>
      <c r="AD21" s="1454"/>
      <c r="AE21" s="1454"/>
      <c r="AF21" s="1454"/>
      <c r="AG21" s="1454"/>
      <c r="AH21" s="1454"/>
      <c r="AI21" s="1454"/>
      <c r="AJ21" s="1454"/>
      <c r="AK21" s="1454"/>
      <c r="AL21" s="1454"/>
      <c r="AM21" s="1454"/>
      <c r="AN21" s="1454"/>
      <c r="AO21" s="1454"/>
      <c r="AP21" s="1454"/>
      <c r="AQ21" s="1454"/>
      <c r="AR21" s="1454"/>
      <c r="AS21" s="1454"/>
      <c r="AT21" s="1539">
        <f>SUM(H21:AS21)</f>
        <v>0</v>
      </c>
      <c r="AU21" s="1771"/>
      <c r="AV21" s="1771"/>
      <c r="AW21" s="1771"/>
      <c r="AX21" s="1529"/>
    </row>
    <row r="22" spans="1:50" ht="13.5">
      <c r="A22" s="375" t="s">
        <v>505</v>
      </c>
      <c r="B22" s="316"/>
      <c r="C22" s="315"/>
      <c r="D22" s="315"/>
      <c r="E22" s="315"/>
      <c r="F22" s="315"/>
      <c r="G22" s="315"/>
      <c r="H22" s="1452">
        <f>SUM(H15+H19-H20+H21)</f>
        <v>0</v>
      </c>
      <c r="I22" s="1452"/>
      <c r="J22" s="1452"/>
      <c r="K22" s="1452"/>
      <c r="L22" s="1452"/>
      <c r="M22" s="1452">
        <f>SUM(M15+M19-M20+M21)</f>
        <v>0</v>
      </c>
      <c r="N22" s="1452"/>
      <c r="O22" s="1452"/>
      <c r="P22" s="1452"/>
      <c r="Q22" s="1452"/>
      <c r="R22" s="1452">
        <f>SUM(R15+R19-R20+R21)</f>
        <v>0</v>
      </c>
      <c r="S22" s="1452"/>
      <c r="T22" s="1452"/>
      <c r="U22" s="1452"/>
      <c r="V22" s="1452"/>
      <c r="W22" s="1452">
        <f>SUM(W15+W19-W20+W21)</f>
        <v>0</v>
      </c>
      <c r="X22" s="1452"/>
      <c r="Y22" s="1452"/>
      <c r="Z22" s="1452"/>
      <c r="AA22" s="1452"/>
      <c r="AB22" s="1452">
        <f>SUM(AB15+AB19-AB20+AB21)</f>
        <v>0</v>
      </c>
      <c r="AC22" s="1452"/>
      <c r="AD22" s="1452"/>
      <c r="AE22" s="1452"/>
      <c r="AF22" s="1452"/>
      <c r="AG22" s="1452">
        <f>SUM(AG15+AG19-AG20+AG21)</f>
        <v>0</v>
      </c>
      <c r="AH22" s="1452"/>
      <c r="AI22" s="1452"/>
      <c r="AJ22" s="1452"/>
      <c r="AK22" s="1452">
        <f>SUM(AK15+AK19-AK20+AK21)</f>
        <v>0</v>
      </c>
      <c r="AL22" s="1452"/>
      <c r="AM22" s="1452"/>
      <c r="AN22" s="1452"/>
      <c r="AO22" s="1452">
        <f>SUM(AO15+AO19-AO20+AO21)</f>
        <v>0</v>
      </c>
      <c r="AP22" s="1452"/>
      <c r="AQ22" s="1452"/>
      <c r="AR22" s="1452"/>
      <c r="AS22" s="1452"/>
      <c r="AT22" s="1772">
        <f>SUM(H22:AS24)</f>
        <v>0</v>
      </c>
      <c r="AU22" s="1773"/>
      <c r="AV22" s="1773"/>
      <c r="AW22" s="1773"/>
      <c r="AX22" s="1534"/>
    </row>
    <row r="23" spans="1:50" ht="13.5">
      <c r="A23" s="375" t="s">
        <v>1603</v>
      </c>
      <c r="B23" s="316"/>
      <c r="C23" s="315"/>
      <c r="D23" s="315"/>
      <c r="E23" s="315"/>
      <c r="F23" s="315"/>
      <c r="G23" s="315"/>
      <c r="H23" s="1452"/>
      <c r="I23" s="1452"/>
      <c r="J23" s="1452"/>
      <c r="K23" s="1452"/>
      <c r="L23" s="1452"/>
      <c r="M23" s="1452"/>
      <c r="N23" s="1452"/>
      <c r="O23" s="1452"/>
      <c r="P23" s="1452"/>
      <c r="Q23" s="1452"/>
      <c r="R23" s="1452"/>
      <c r="S23" s="1452"/>
      <c r="T23" s="1452"/>
      <c r="U23" s="1452"/>
      <c r="V23" s="1452"/>
      <c r="W23" s="1452"/>
      <c r="X23" s="1452"/>
      <c r="Y23" s="1452"/>
      <c r="Z23" s="1452"/>
      <c r="AA23" s="1452"/>
      <c r="AB23" s="1452"/>
      <c r="AC23" s="1452"/>
      <c r="AD23" s="1452"/>
      <c r="AE23" s="1452"/>
      <c r="AF23" s="1452"/>
      <c r="AG23" s="1452"/>
      <c r="AH23" s="1452"/>
      <c r="AI23" s="1452"/>
      <c r="AJ23" s="1452"/>
      <c r="AK23" s="1452"/>
      <c r="AL23" s="1452"/>
      <c r="AM23" s="1452"/>
      <c r="AN23" s="1452"/>
      <c r="AO23" s="1452"/>
      <c r="AP23" s="1452"/>
      <c r="AQ23" s="1452"/>
      <c r="AR23" s="1452"/>
      <c r="AS23" s="1452"/>
      <c r="AT23" s="1820"/>
      <c r="AU23" s="1418"/>
      <c r="AV23" s="1418"/>
      <c r="AW23" s="1418"/>
      <c r="AX23" s="1821"/>
    </row>
    <row r="24" spans="1:50" ht="13.5">
      <c r="A24" s="377" t="s">
        <v>1602</v>
      </c>
      <c r="B24" s="320"/>
      <c r="C24" s="319"/>
      <c r="D24" s="319"/>
      <c r="E24" s="319"/>
      <c r="F24" s="319"/>
      <c r="G24" s="319"/>
      <c r="H24" s="1452"/>
      <c r="I24" s="1452"/>
      <c r="J24" s="1452"/>
      <c r="K24" s="1452"/>
      <c r="L24" s="1452"/>
      <c r="M24" s="1452"/>
      <c r="N24" s="1452"/>
      <c r="O24" s="1452"/>
      <c r="P24" s="1452"/>
      <c r="Q24" s="1452"/>
      <c r="R24" s="1452"/>
      <c r="S24" s="1452"/>
      <c r="T24" s="1452"/>
      <c r="U24" s="1452"/>
      <c r="V24" s="1452"/>
      <c r="W24" s="1452"/>
      <c r="X24" s="1452"/>
      <c r="Y24" s="1452"/>
      <c r="Z24" s="1452"/>
      <c r="AA24" s="1452"/>
      <c r="AB24" s="1452"/>
      <c r="AC24" s="1452"/>
      <c r="AD24" s="1452"/>
      <c r="AE24" s="1452"/>
      <c r="AF24" s="1452"/>
      <c r="AG24" s="1452"/>
      <c r="AH24" s="1452"/>
      <c r="AI24" s="1452"/>
      <c r="AJ24" s="1452"/>
      <c r="AK24" s="1452"/>
      <c r="AL24" s="1452"/>
      <c r="AM24" s="1452"/>
      <c r="AN24" s="1452"/>
      <c r="AO24" s="1452"/>
      <c r="AP24" s="1452"/>
      <c r="AQ24" s="1452"/>
      <c r="AR24" s="1452"/>
      <c r="AS24" s="1452"/>
      <c r="AT24" s="1820"/>
      <c r="AU24" s="1418"/>
      <c r="AV24" s="1418"/>
      <c r="AW24" s="1418"/>
      <c r="AX24" s="1821"/>
    </row>
    <row r="25" spans="1:50" ht="13.5">
      <c r="A25" s="317" t="s">
        <v>1896</v>
      </c>
      <c r="B25" s="317"/>
      <c r="C25" s="317"/>
      <c r="D25" s="317"/>
      <c r="E25" s="317"/>
      <c r="F25" s="317"/>
      <c r="G25" s="317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17"/>
      <c r="AT25" s="396"/>
      <c r="AU25" s="396"/>
      <c r="AV25" s="396"/>
      <c r="AW25" s="396"/>
      <c r="AX25" s="325"/>
    </row>
    <row r="26" spans="1:50" ht="13.5">
      <c r="A26" s="373" t="s">
        <v>1607</v>
      </c>
      <c r="B26" s="317"/>
      <c r="C26" s="317"/>
      <c r="D26" s="317"/>
      <c r="E26" s="317"/>
      <c r="F26" s="317"/>
      <c r="G26" s="317"/>
      <c r="H26" s="1452"/>
      <c r="I26" s="1452"/>
      <c r="J26" s="1452"/>
      <c r="K26" s="1452"/>
      <c r="L26" s="1452"/>
      <c r="M26" s="1452">
        <f>SUM('HL KNIHA VYPOC'!D61)*-1</f>
        <v>0</v>
      </c>
      <c r="N26" s="1452"/>
      <c r="O26" s="1452"/>
      <c r="P26" s="1452"/>
      <c r="Q26" s="1452"/>
      <c r="R26" s="1452">
        <f>SUM('HL KNIHA VYPOC'!D62)*-1</f>
        <v>0</v>
      </c>
      <c r="S26" s="1452"/>
      <c r="T26" s="1452"/>
      <c r="U26" s="1452"/>
      <c r="V26" s="1452"/>
      <c r="W26" s="1452">
        <f>SUM('HL KNIHA VYPOC'!D65)*-1</f>
        <v>0</v>
      </c>
      <c r="X26" s="1452"/>
      <c r="Y26" s="1452"/>
      <c r="Z26" s="1452"/>
      <c r="AA26" s="1452"/>
      <c r="AB26" s="1452">
        <f>SUM('HL KNIHA VYPOC'!D66)*-1</f>
        <v>0</v>
      </c>
      <c r="AC26" s="1452"/>
      <c r="AD26" s="1452"/>
      <c r="AE26" s="1452"/>
      <c r="AF26" s="1452"/>
      <c r="AG26" s="1452">
        <f>SUM('HL KNIHA VYPOC'!D68)*-1</f>
        <v>0</v>
      </c>
      <c r="AH26" s="1452"/>
      <c r="AI26" s="1452"/>
      <c r="AJ26" s="1452"/>
      <c r="AK26" s="1452"/>
      <c r="AL26" s="1452"/>
      <c r="AM26" s="1452"/>
      <c r="AN26" s="1452"/>
      <c r="AO26" s="1452"/>
      <c r="AP26" s="1452"/>
      <c r="AQ26" s="1452"/>
      <c r="AR26" s="1452"/>
      <c r="AS26" s="1452"/>
      <c r="AT26" s="1772">
        <f>SUM(H26:AS29)</f>
        <v>0</v>
      </c>
      <c r="AU26" s="1773"/>
      <c r="AV26" s="1773"/>
      <c r="AW26" s="1773"/>
      <c r="AX26" s="1534"/>
    </row>
    <row r="27" spans="1:50" ht="13.5">
      <c r="A27" s="375" t="s">
        <v>1767</v>
      </c>
      <c r="B27" s="315"/>
      <c r="C27" s="315"/>
      <c r="D27" s="315"/>
      <c r="E27" s="315"/>
      <c r="F27" s="315"/>
      <c r="G27" s="315"/>
      <c r="H27" s="1452"/>
      <c r="I27" s="1452"/>
      <c r="J27" s="1452"/>
      <c r="K27" s="1452"/>
      <c r="L27" s="1452"/>
      <c r="M27" s="1452"/>
      <c r="N27" s="1452"/>
      <c r="O27" s="1452"/>
      <c r="P27" s="1452"/>
      <c r="Q27" s="1452"/>
      <c r="R27" s="1452"/>
      <c r="S27" s="1452"/>
      <c r="T27" s="1452"/>
      <c r="U27" s="1452"/>
      <c r="V27" s="1452"/>
      <c r="W27" s="1452"/>
      <c r="X27" s="1452"/>
      <c r="Y27" s="1452"/>
      <c r="Z27" s="1452"/>
      <c r="AA27" s="1452"/>
      <c r="AB27" s="1452"/>
      <c r="AC27" s="1452"/>
      <c r="AD27" s="1452"/>
      <c r="AE27" s="1452"/>
      <c r="AF27" s="1452"/>
      <c r="AG27" s="1452"/>
      <c r="AH27" s="1452"/>
      <c r="AI27" s="1452"/>
      <c r="AJ27" s="1452"/>
      <c r="AK27" s="1452"/>
      <c r="AL27" s="1452"/>
      <c r="AM27" s="1452"/>
      <c r="AN27" s="1452"/>
      <c r="AO27" s="1452"/>
      <c r="AP27" s="1452"/>
      <c r="AQ27" s="1452"/>
      <c r="AR27" s="1452"/>
      <c r="AS27" s="1452"/>
      <c r="AT27" s="1820"/>
      <c r="AU27" s="1418"/>
      <c r="AV27" s="1418"/>
      <c r="AW27" s="1418"/>
      <c r="AX27" s="1821"/>
    </row>
    <row r="28" spans="1:50" ht="13.5">
      <c r="A28" s="375" t="s">
        <v>1603</v>
      </c>
      <c r="B28" s="315"/>
      <c r="C28" s="315"/>
      <c r="D28" s="315"/>
      <c r="E28" s="315"/>
      <c r="F28" s="315"/>
      <c r="G28" s="315"/>
      <c r="H28" s="1452"/>
      <c r="I28" s="1452"/>
      <c r="J28" s="1452"/>
      <c r="K28" s="1452"/>
      <c r="L28" s="1452"/>
      <c r="M28" s="1452"/>
      <c r="N28" s="1452"/>
      <c r="O28" s="1452"/>
      <c r="P28" s="1452"/>
      <c r="Q28" s="1452"/>
      <c r="R28" s="1452"/>
      <c r="S28" s="1452"/>
      <c r="T28" s="1452"/>
      <c r="U28" s="1452"/>
      <c r="V28" s="1452"/>
      <c r="W28" s="1452"/>
      <c r="X28" s="1452"/>
      <c r="Y28" s="1452"/>
      <c r="Z28" s="1452"/>
      <c r="AA28" s="1452"/>
      <c r="AB28" s="1452"/>
      <c r="AC28" s="1452"/>
      <c r="AD28" s="1452"/>
      <c r="AE28" s="1452"/>
      <c r="AF28" s="1452"/>
      <c r="AG28" s="1452"/>
      <c r="AH28" s="1452"/>
      <c r="AI28" s="1452"/>
      <c r="AJ28" s="1452"/>
      <c r="AK28" s="1452"/>
      <c r="AL28" s="1452"/>
      <c r="AM28" s="1452"/>
      <c r="AN28" s="1452"/>
      <c r="AO28" s="1452"/>
      <c r="AP28" s="1452"/>
      <c r="AQ28" s="1452"/>
      <c r="AR28" s="1452"/>
      <c r="AS28" s="1452"/>
      <c r="AT28" s="1820"/>
      <c r="AU28" s="1418"/>
      <c r="AV28" s="1418"/>
      <c r="AW28" s="1418"/>
      <c r="AX28" s="1821"/>
    </row>
    <row r="29" spans="1:50" ht="13.5">
      <c r="A29" s="377" t="s">
        <v>1602</v>
      </c>
      <c r="B29" s="319"/>
      <c r="C29" s="319"/>
      <c r="D29" s="319"/>
      <c r="E29" s="319"/>
      <c r="F29" s="319"/>
      <c r="G29" s="319"/>
      <c r="H29" s="1452"/>
      <c r="I29" s="1452"/>
      <c r="J29" s="1452"/>
      <c r="K29" s="1452"/>
      <c r="L29" s="1452"/>
      <c r="M29" s="1452"/>
      <c r="N29" s="1452"/>
      <c r="O29" s="1452"/>
      <c r="P29" s="1452"/>
      <c r="Q29" s="1452"/>
      <c r="R29" s="1452"/>
      <c r="S29" s="1452"/>
      <c r="T29" s="1452"/>
      <c r="U29" s="1452"/>
      <c r="V29" s="1452"/>
      <c r="W29" s="1452"/>
      <c r="X29" s="1452"/>
      <c r="Y29" s="1452"/>
      <c r="Z29" s="1452"/>
      <c r="AA29" s="1452"/>
      <c r="AB29" s="1452"/>
      <c r="AC29" s="1452"/>
      <c r="AD29" s="1452"/>
      <c r="AE29" s="1452"/>
      <c r="AF29" s="1452"/>
      <c r="AG29" s="1452"/>
      <c r="AH29" s="1452"/>
      <c r="AI29" s="1452"/>
      <c r="AJ29" s="1452"/>
      <c r="AK29" s="1452"/>
      <c r="AL29" s="1452"/>
      <c r="AM29" s="1452"/>
      <c r="AN29" s="1452"/>
      <c r="AO29" s="1452"/>
      <c r="AP29" s="1452"/>
      <c r="AQ29" s="1452"/>
      <c r="AR29" s="1452"/>
      <c r="AS29" s="1452"/>
      <c r="AT29" s="1774"/>
      <c r="AU29" s="1775"/>
      <c r="AV29" s="1775"/>
      <c r="AW29" s="1775"/>
      <c r="AX29" s="1540"/>
    </row>
    <row r="30" spans="1:50" ht="13.5">
      <c r="A30" s="326" t="s">
        <v>511</v>
      </c>
      <c r="B30" s="321"/>
      <c r="C30" s="321"/>
      <c r="D30" s="321"/>
      <c r="E30" s="321"/>
      <c r="F30" s="321"/>
      <c r="G30" s="321"/>
      <c r="H30" s="1452"/>
      <c r="I30" s="1452"/>
      <c r="J30" s="1452"/>
      <c r="K30" s="1452"/>
      <c r="L30" s="1452"/>
      <c r="M30" s="1452">
        <f>SUM('HL KNIHA VYPOC'!F61)</f>
        <v>0</v>
      </c>
      <c r="N30" s="1452"/>
      <c r="O30" s="1452"/>
      <c r="P30" s="1452"/>
      <c r="Q30" s="1452"/>
      <c r="R30" s="1452">
        <f>SUM('HL KNIHA VYPOC'!F62)</f>
        <v>0</v>
      </c>
      <c r="S30" s="1452"/>
      <c r="T30" s="1452"/>
      <c r="U30" s="1452"/>
      <c r="V30" s="1452"/>
      <c r="W30" s="1452">
        <f>SUM('HL KNIHA VYPOC'!F65)</f>
        <v>0</v>
      </c>
      <c r="X30" s="1452"/>
      <c r="Y30" s="1452"/>
      <c r="Z30" s="1452"/>
      <c r="AA30" s="1452"/>
      <c r="AB30" s="1452">
        <f>SUM('HL KNIHA VYPOC'!F66)</f>
        <v>0</v>
      </c>
      <c r="AC30" s="1452"/>
      <c r="AD30" s="1452"/>
      <c r="AE30" s="1452"/>
      <c r="AF30" s="1452"/>
      <c r="AG30" s="1452">
        <f>SUM('HL KNIHA VYPOC'!F68)</f>
        <v>0</v>
      </c>
      <c r="AH30" s="1452"/>
      <c r="AI30" s="1452"/>
      <c r="AJ30" s="1452"/>
      <c r="AK30" s="1452"/>
      <c r="AL30" s="1452"/>
      <c r="AM30" s="1452"/>
      <c r="AN30" s="1452"/>
      <c r="AO30" s="1452"/>
      <c r="AP30" s="1452"/>
      <c r="AQ30" s="1452"/>
      <c r="AR30" s="1452"/>
      <c r="AS30" s="1452"/>
      <c r="AT30" s="1539">
        <f>SUM(H30:AS30)</f>
        <v>0</v>
      </c>
      <c r="AU30" s="1771"/>
      <c r="AV30" s="1771"/>
      <c r="AW30" s="1771"/>
      <c r="AX30" s="1529"/>
    </row>
    <row r="31" spans="1:50" ht="13.5">
      <c r="A31" s="326" t="s">
        <v>510</v>
      </c>
      <c r="B31" s="322"/>
      <c r="C31" s="321"/>
      <c r="D31" s="321"/>
      <c r="E31" s="321"/>
      <c r="F31" s="321"/>
      <c r="G31" s="321"/>
      <c r="H31" s="1452"/>
      <c r="I31" s="1452"/>
      <c r="J31" s="1452"/>
      <c r="K31" s="1452"/>
      <c r="L31" s="1452"/>
      <c r="M31" s="1452">
        <f>SUM('HL KNIHA VYPOC'!E61)</f>
        <v>0</v>
      </c>
      <c r="N31" s="1452"/>
      <c r="O31" s="1452"/>
      <c r="P31" s="1452"/>
      <c r="Q31" s="1452"/>
      <c r="R31" s="1452">
        <f>SUM('HL KNIHA VYPOC'!E62)</f>
        <v>0</v>
      </c>
      <c r="S31" s="1452"/>
      <c r="T31" s="1452"/>
      <c r="U31" s="1452"/>
      <c r="V31" s="1452"/>
      <c r="W31" s="1452">
        <f>SUM('HL KNIHA VYPOC'!E65)</f>
        <v>0</v>
      </c>
      <c r="X31" s="1452"/>
      <c r="Y31" s="1452"/>
      <c r="Z31" s="1452"/>
      <c r="AA31" s="1452"/>
      <c r="AB31" s="1452">
        <f>SUM('HL KNIHA VYPOC'!E66)</f>
        <v>0</v>
      </c>
      <c r="AC31" s="1452"/>
      <c r="AD31" s="1452"/>
      <c r="AE31" s="1452"/>
      <c r="AF31" s="1452"/>
      <c r="AG31" s="1452">
        <f>SUM('HL KNIHA VYPOC'!E68)</f>
        <v>0</v>
      </c>
      <c r="AH31" s="1452"/>
      <c r="AI31" s="1452"/>
      <c r="AJ31" s="1452"/>
      <c r="AK31" s="1452"/>
      <c r="AL31" s="1452"/>
      <c r="AM31" s="1452"/>
      <c r="AN31" s="1452"/>
      <c r="AO31" s="1452"/>
      <c r="AP31" s="1452"/>
      <c r="AQ31" s="1452"/>
      <c r="AR31" s="1452"/>
      <c r="AS31" s="1452"/>
      <c r="AT31" s="1539">
        <f>SUM(H31:AS31)</f>
        <v>0</v>
      </c>
      <c r="AU31" s="1771"/>
      <c r="AV31" s="1771"/>
      <c r="AW31" s="1771"/>
      <c r="AX31" s="1529"/>
    </row>
    <row r="32" spans="1:50" ht="13.5">
      <c r="A32" s="326" t="s">
        <v>590</v>
      </c>
      <c r="B32" s="322"/>
      <c r="C32" s="321"/>
      <c r="D32" s="321"/>
      <c r="E32" s="321"/>
      <c r="F32" s="321"/>
      <c r="G32" s="321"/>
      <c r="H32" s="1454"/>
      <c r="I32" s="1454"/>
      <c r="J32" s="1454"/>
      <c r="K32" s="1454"/>
      <c r="L32" s="1454"/>
      <c r="M32" s="1454"/>
      <c r="N32" s="1454"/>
      <c r="O32" s="1454"/>
      <c r="P32" s="1454"/>
      <c r="Q32" s="1454"/>
      <c r="R32" s="1454"/>
      <c r="S32" s="1454"/>
      <c r="T32" s="1454"/>
      <c r="U32" s="1454"/>
      <c r="V32" s="1454"/>
      <c r="W32" s="1454"/>
      <c r="X32" s="1454"/>
      <c r="Y32" s="1454"/>
      <c r="Z32" s="1454"/>
      <c r="AA32" s="1454"/>
      <c r="AB32" s="1454"/>
      <c r="AC32" s="1454"/>
      <c r="AD32" s="1454"/>
      <c r="AE32" s="1454"/>
      <c r="AF32" s="1454"/>
      <c r="AG32" s="1454"/>
      <c r="AH32" s="1454"/>
      <c r="AI32" s="1454"/>
      <c r="AJ32" s="1454"/>
      <c r="AK32" s="1454"/>
      <c r="AL32" s="1454"/>
      <c r="AM32" s="1454"/>
      <c r="AN32" s="1454"/>
      <c r="AO32" s="1454"/>
      <c r="AP32" s="1454"/>
      <c r="AQ32" s="1454"/>
      <c r="AR32" s="1454"/>
      <c r="AS32" s="1454"/>
      <c r="AT32" s="1539">
        <f>SUM(H32:AS32)</f>
        <v>0</v>
      </c>
      <c r="AU32" s="1771"/>
      <c r="AV32" s="1771"/>
      <c r="AW32" s="1771"/>
      <c r="AX32" s="1529"/>
    </row>
    <row r="33" spans="1:50" ht="13.5">
      <c r="A33" s="375" t="s">
        <v>505</v>
      </c>
      <c r="B33" s="315"/>
      <c r="C33" s="315"/>
      <c r="D33" s="315"/>
      <c r="E33" s="315"/>
      <c r="F33" s="315"/>
      <c r="G33" s="315"/>
      <c r="H33" s="1452"/>
      <c r="I33" s="1452"/>
      <c r="J33" s="1452"/>
      <c r="K33" s="1452"/>
      <c r="L33" s="1452"/>
      <c r="M33" s="1452">
        <f>SUM(M26+M30-M31+M32)</f>
        <v>0</v>
      </c>
      <c r="N33" s="1452"/>
      <c r="O33" s="1452"/>
      <c r="P33" s="1452"/>
      <c r="Q33" s="1452"/>
      <c r="R33" s="1452">
        <f>SUM(R26+R30-R31+R32)</f>
        <v>0</v>
      </c>
      <c r="S33" s="1452"/>
      <c r="T33" s="1452"/>
      <c r="U33" s="1452"/>
      <c r="V33" s="1452"/>
      <c r="W33" s="1452">
        <f>SUM(W26+W30-W31+W32)</f>
        <v>0</v>
      </c>
      <c r="X33" s="1452"/>
      <c r="Y33" s="1452"/>
      <c r="Z33" s="1452"/>
      <c r="AA33" s="1452"/>
      <c r="AB33" s="1452">
        <f>SUM(AB26+AB30-AB31+AB32)</f>
        <v>0</v>
      </c>
      <c r="AC33" s="1452"/>
      <c r="AD33" s="1452"/>
      <c r="AE33" s="1452"/>
      <c r="AF33" s="1452"/>
      <c r="AG33" s="1452">
        <f>SUM(AG26+AG30-AG31+AG32)</f>
        <v>0</v>
      </c>
      <c r="AH33" s="1452"/>
      <c r="AI33" s="1452"/>
      <c r="AJ33" s="1452"/>
      <c r="AK33" s="1452"/>
      <c r="AL33" s="1452"/>
      <c r="AM33" s="1452"/>
      <c r="AN33" s="1452"/>
      <c r="AO33" s="1452"/>
      <c r="AP33" s="1452"/>
      <c r="AQ33" s="1452"/>
      <c r="AR33" s="1452"/>
      <c r="AS33" s="1452"/>
      <c r="AT33" s="1772">
        <f>SUM(H33:AS35)</f>
        <v>0</v>
      </c>
      <c r="AU33" s="1773"/>
      <c r="AV33" s="1773"/>
      <c r="AW33" s="1773"/>
      <c r="AX33" s="1534"/>
    </row>
    <row r="34" spans="1:50" ht="13.5">
      <c r="A34" s="375" t="s">
        <v>1603</v>
      </c>
      <c r="B34" s="315"/>
      <c r="C34" s="315"/>
      <c r="D34" s="315"/>
      <c r="E34" s="315"/>
      <c r="F34" s="315"/>
      <c r="G34" s="315"/>
      <c r="H34" s="1452"/>
      <c r="I34" s="1452"/>
      <c r="J34" s="1452"/>
      <c r="K34" s="1452"/>
      <c r="L34" s="1452"/>
      <c r="M34" s="1452"/>
      <c r="N34" s="1452"/>
      <c r="O34" s="1452"/>
      <c r="P34" s="1452"/>
      <c r="Q34" s="1452"/>
      <c r="R34" s="1452"/>
      <c r="S34" s="1452"/>
      <c r="T34" s="1452"/>
      <c r="U34" s="1452"/>
      <c r="V34" s="1452"/>
      <c r="W34" s="1452"/>
      <c r="X34" s="1452"/>
      <c r="Y34" s="1452"/>
      <c r="Z34" s="1452"/>
      <c r="AA34" s="1452"/>
      <c r="AB34" s="1452"/>
      <c r="AC34" s="1452"/>
      <c r="AD34" s="1452"/>
      <c r="AE34" s="1452"/>
      <c r="AF34" s="1452"/>
      <c r="AG34" s="1452"/>
      <c r="AH34" s="1452"/>
      <c r="AI34" s="1452"/>
      <c r="AJ34" s="1452"/>
      <c r="AK34" s="1452"/>
      <c r="AL34" s="1452"/>
      <c r="AM34" s="1452"/>
      <c r="AN34" s="1452"/>
      <c r="AO34" s="1452"/>
      <c r="AP34" s="1452"/>
      <c r="AQ34" s="1452"/>
      <c r="AR34" s="1452"/>
      <c r="AS34" s="1452"/>
      <c r="AT34" s="1820"/>
      <c r="AU34" s="1418"/>
      <c r="AV34" s="1418"/>
      <c r="AW34" s="1418"/>
      <c r="AX34" s="1821"/>
    </row>
    <row r="35" spans="1:50" ht="13.5">
      <c r="A35" s="377" t="s">
        <v>1602</v>
      </c>
      <c r="B35" s="319"/>
      <c r="C35" s="319"/>
      <c r="D35" s="319"/>
      <c r="E35" s="319"/>
      <c r="F35" s="319"/>
      <c r="G35" s="319"/>
      <c r="H35" s="1452"/>
      <c r="I35" s="1452"/>
      <c r="J35" s="1452"/>
      <c r="K35" s="1452"/>
      <c r="L35" s="1452"/>
      <c r="M35" s="1452"/>
      <c r="N35" s="1452"/>
      <c r="O35" s="1452"/>
      <c r="P35" s="1452"/>
      <c r="Q35" s="1452"/>
      <c r="R35" s="1452"/>
      <c r="S35" s="1452"/>
      <c r="T35" s="1452"/>
      <c r="U35" s="1452"/>
      <c r="V35" s="1452"/>
      <c r="W35" s="1452"/>
      <c r="X35" s="1452"/>
      <c r="Y35" s="1452"/>
      <c r="Z35" s="1452"/>
      <c r="AA35" s="1452"/>
      <c r="AB35" s="1452"/>
      <c r="AC35" s="1452"/>
      <c r="AD35" s="1452"/>
      <c r="AE35" s="1452"/>
      <c r="AF35" s="1452"/>
      <c r="AG35" s="1452"/>
      <c r="AH35" s="1452"/>
      <c r="AI35" s="1452"/>
      <c r="AJ35" s="1452"/>
      <c r="AK35" s="1452"/>
      <c r="AL35" s="1452"/>
      <c r="AM35" s="1452"/>
      <c r="AN35" s="1452"/>
      <c r="AO35" s="1452"/>
      <c r="AP35" s="1452"/>
      <c r="AQ35" s="1452"/>
      <c r="AR35" s="1452"/>
      <c r="AS35" s="1452"/>
      <c r="AT35" s="1774"/>
      <c r="AU35" s="1775"/>
      <c r="AV35" s="1775"/>
      <c r="AW35" s="1775"/>
      <c r="AX35" s="1540"/>
    </row>
    <row r="36" spans="1:50" ht="13.5">
      <c r="A36" s="315" t="s">
        <v>1879</v>
      </c>
      <c r="B36" s="315"/>
      <c r="C36" s="315"/>
      <c r="D36" s="315"/>
      <c r="E36" s="315"/>
      <c r="F36" s="315"/>
      <c r="G36" s="315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331"/>
      <c r="AH36" s="331"/>
      <c r="AI36" s="331"/>
      <c r="AJ36" s="331"/>
      <c r="AK36" s="331"/>
      <c r="AL36" s="331"/>
      <c r="AM36" s="331"/>
      <c r="AN36" s="331"/>
      <c r="AO36" s="331"/>
      <c r="AP36" s="331"/>
      <c r="AQ36" s="331"/>
      <c r="AR36" s="331"/>
      <c r="AS36" s="331"/>
      <c r="AT36" s="331"/>
      <c r="AU36" s="331"/>
      <c r="AV36" s="331"/>
      <c r="AW36" s="331"/>
      <c r="AX36" s="325"/>
    </row>
    <row r="37" spans="1:50" ht="13.5">
      <c r="A37" s="373" t="s">
        <v>1607</v>
      </c>
      <c r="B37" s="317"/>
      <c r="C37" s="317"/>
      <c r="D37" s="317"/>
      <c r="E37" s="317"/>
      <c r="F37" s="317"/>
      <c r="G37" s="317"/>
      <c r="H37" s="1452">
        <f>SUM(H44-H43+H42-H41)</f>
        <v>0</v>
      </c>
      <c r="I37" s="1452"/>
      <c r="J37" s="1452"/>
      <c r="K37" s="1452"/>
      <c r="L37" s="1452"/>
      <c r="M37" s="1452">
        <f>SUM(M44-M43+M42-M41)</f>
        <v>0</v>
      </c>
      <c r="N37" s="1452"/>
      <c r="O37" s="1452"/>
      <c r="P37" s="1452"/>
      <c r="Q37" s="1452"/>
      <c r="R37" s="1452">
        <f>SUM(R44-R43+R42-R41)</f>
        <v>0</v>
      </c>
      <c r="S37" s="1452"/>
      <c r="T37" s="1452"/>
      <c r="U37" s="1452"/>
      <c r="V37" s="1452"/>
      <c r="W37" s="1452">
        <f>SUM(W44-W43+W42-W41)</f>
        <v>0</v>
      </c>
      <c r="X37" s="1452"/>
      <c r="Y37" s="1452"/>
      <c r="Z37" s="1452"/>
      <c r="AA37" s="1452"/>
      <c r="AB37" s="1452">
        <f>SUM(AB44-AB43+AB42-AB41)</f>
        <v>0</v>
      </c>
      <c r="AC37" s="1452"/>
      <c r="AD37" s="1452"/>
      <c r="AE37" s="1452"/>
      <c r="AF37" s="1452"/>
      <c r="AG37" s="1452">
        <f>SUM(AG44-AG43+AG42-AG41)</f>
        <v>0</v>
      </c>
      <c r="AH37" s="1452"/>
      <c r="AI37" s="1452"/>
      <c r="AJ37" s="1452"/>
      <c r="AK37" s="1452">
        <f>SUM(AK44-AK43+AK42-AK41)</f>
        <v>0</v>
      </c>
      <c r="AL37" s="1452"/>
      <c r="AM37" s="1452"/>
      <c r="AN37" s="1452"/>
      <c r="AO37" s="1452">
        <f>SUM(AO44-AO43+AO42-AO41)</f>
        <v>0</v>
      </c>
      <c r="AP37" s="1452"/>
      <c r="AQ37" s="1452"/>
      <c r="AR37" s="1452"/>
      <c r="AS37" s="1452"/>
      <c r="AT37" s="1772">
        <f>SUM(H37:AS40)</f>
        <v>0</v>
      </c>
      <c r="AU37" s="1773"/>
      <c r="AV37" s="1773"/>
      <c r="AW37" s="1773"/>
      <c r="AX37" s="1534"/>
    </row>
    <row r="38" spans="1:50" ht="13.5">
      <c r="A38" s="375" t="s">
        <v>1767</v>
      </c>
      <c r="B38" s="315"/>
      <c r="C38" s="315"/>
      <c r="D38" s="315"/>
      <c r="E38" s="315"/>
      <c r="F38" s="315"/>
      <c r="G38" s="315"/>
      <c r="H38" s="1452"/>
      <c r="I38" s="1452"/>
      <c r="J38" s="1452"/>
      <c r="K38" s="1452"/>
      <c r="L38" s="1452"/>
      <c r="M38" s="1452"/>
      <c r="N38" s="1452"/>
      <c r="O38" s="1452"/>
      <c r="P38" s="1452"/>
      <c r="Q38" s="1452"/>
      <c r="R38" s="1452"/>
      <c r="S38" s="1452"/>
      <c r="T38" s="1452"/>
      <c r="U38" s="1452"/>
      <c r="V38" s="1452"/>
      <c r="W38" s="1452"/>
      <c r="X38" s="1452"/>
      <c r="Y38" s="1452"/>
      <c r="Z38" s="1452"/>
      <c r="AA38" s="1452"/>
      <c r="AB38" s="1452"/>
      <c r="AC38" s="1452"/>
      <c r="AD38" s="1452"/>
      <c r="AE38" s="1452"/>
      <c r="AF38" s="1452"/>
      <c r="AG38" s="1452"/>
      <c r="AH38" s="1452"/>
      <c r="AI38" s="1452"/>
      <c r="AJ38" s="1452"/>
      <c r="AK38" s="1452"/>
      <c r="AL38" s="1452"/>
      <c r="AM38" s="1452"/>
      <c r="AN38" s="1452"/>
      <c r="AO38" s="1452"/>
      <c r="AP38" s="1452"/>
      <c r="AQ38" s="1452"/>
      <c r="AR38" s="1452"/>
      <c r="AS38" s="1452"/>
      <c r="AT38" s="1820"/>
      <c r="AU38" s="1418"/>
      <c r="AV38" s="1418"/>
      <c r="AW38" s="1418"/>
      <c r="AX38" s="1821"/>
    </row>
    <row r="39" spans="1:50" ht="13.5">
      <c r="A39" s="375" t="s">
        <v>1603</v>
      </c>
      <c r="B39" s="315"/>
      <c r="C39" s="315"/>
      <c r="D39" s="315"/>
      <c r="E39" s="315"/>
      <c r="F39" s="315"/>
      <c r="G39" s="315"/>
      <c r="H39" s="1452"/>
      <c r="I39" s="1452"/>
      <c r="J39" s="1452"/>
      <c r="K39" s="1452"/>
      <c r="L39" s="1452"/>
      <c r="M39" s="1452"/>
      <c r="N39" s="1452"/>
      <c r="O39" s="1452"/>
      <c r="P39" s="1452"/>
      <c r="Q39" s="1452"/>
      <c r="R39" s="1452"/>
      <c r="S39" s="1452"/>
      <c r="T39" s="1452"/>
      <c r="U39" s="1452"/>
      <c r="V39" s="1452"/>
      <c r="W39" s="1452"/>
      <c r="X39" s="1452"/>
      <c r="Y39" s="1452"/>
      <c r="Z39" s="1452"/>
      <c r="AA39" s="1452"/>
      <c r="AB39" s="1452"/>
      <c r="AC39" s="1452"/>
      <c r="AD39" s="1452"/>
      <c r="AE39" s="1452"/>
      <c r="AF39" s="1452"/>
      <c r="AG39" s="1452"/>
      <c r="AH39" s="1452"/>
      <c r="AI39" s="1452"/>
      <c r="AJ39" s="1452"/>
      <c r="AK39" s="1452"/>
      <c r="AL39" s="1452"/>
      <c r="AM39" s="1452"/>
      <c r="AN39" s="1452"/>
      <c r="AO39" s="1452"/>
      <c r="AP39" s="1452"/>
      <c r="AQ39" s="1452"/>
      <c r="AR39" s="1452"/>
      <c r="AS39" s="1452"/>
      <c r="AT39" s="1820"/>
      <c r="AU39" s="1418"/>
      <c r="AV39" s="1418"/>
      <c r="AW39" s="1418"/>
      <c r="AX39" s="1821"/>
    </row>
    <row r="40" spans="1:50" ht="13.5">
      <c r="A40" s="375" t="s">
        <v>1602</v>
      </c>
      <c r="B40" s="315"/>
      <c r="C40" s="315"/>
      <c r="D40" s="315"/>
      <c r="E40" s="315"/>
      <c r="F40" s="315"/>
      <c r="G40" s="315"/>
      <c r="H40" s="1452"/>
      <c r="I40" s="1452"/>
      <c r="J40" s="1452"/>
      <c r="K40" s="1452"/>
      <c r="L40" s="1452"/>
      <c r="M40" s="1452"/>
      <c r="N40" s="1452"/>
      <c r="O40" s="1452"/>
      <c r="P40" s="1452"/>
      <c r="Q40" s="1452"/>
      <c r="R40" s="1452"/>
      <c r="S40" s="1452"/>
      <c r="T40" s="1452"/>
      <c r="U40" s="1452"/>
      <c r="V40" s="1452"/>
      <c r="W40" s="1452"/>
      <c r="X40" s="1452"/>
      <c r="Y40" s="1452"/>
      <c r="Z40" s="1452"/>
      <c r="AA40" s="1452"/>
      <c r="AB40" s="1452"/>
      <c r="AC40" s="1452"/>
      <c r="AD40" s="1452"/>
      <c r="AE40" s="1452"/>
      <c r="AF40" s="1452"/>
      <c r="AG40" s="1452"/>
      <c r="AH40" s="1452"/>
      <c r="AI40" s="1452"/>
      <c r="AJ40" s="1452"/>
      <c r="AK40" s="1452"/>
      <c r="AL40" s="1452"/>
      <c r="AM40" s="1452"/>
      <c r="AN40" s="1452"/>
      <c r="AO40" s="1452"/>
      <c r="AP40" s="1452"/>
      <c r="AQ40" s="1452"/>
      <c r="AR40" s="1452"/>
      <c r="AS40" s="1452"/>
      <c r="AT40" s="1774"/>
      <c r="AU40" s="1775"/>
      <c r="AV40" s="1775"/>
      <c r="AW40" s="1775"/>
      <c r="AX40" s="1540"/>
    </row>
    <row r="41" spans="1:50" ht="13.5">
      <c r="A41" s="326" t="s">
        <v>511</v>
      </c>
      <c r="B41" s="321"/>
      <c r="C41" s="321"/>
      <c r="D41" s="321"/>
      <c r="E41" s="321"/>
      <c r="F41" s="321"/>
      <c r="G41" s="321"/>
      <c r="H41" s="1452"/>
      <c r="I41" s="1452"/>
      <c r="J41" s="1452"/>
      <c r="K41" s="1452"/>
      <c r="L41" s="1452"/>
      <c r="M41" s="1452"/>
      <c r="N41" s="1452"/>
      <c r="O41" s="1452"/>
      <c r="P41" s="1452"/>
      <c r="Q41" s="1452"/>
      <c r="R41" s="1452"/>
      <c r="S41" s="1452"/>
      <c r="T41" s="1452"/>
      <c r="U41" s="1452"/>
      <c r="V41" s="1452"/>
      <c r="W41" s="1452"/>
      <c r="X41" s="1452"/>
      <c r="Y41" s="1452"/>
      <c r="Z41" s="1452"/>
      <c r="AA41" s="1452"/>
      <c r="AB41" s="1452"/>
      <c r="AC41" s="1452"/>
      <c r="AD41" s="1452"/>
      <c r="AE41" s="1452"/>
      <c r="AF41" s="1452"/>
      <c r="AG41" s="1452"/>
      <c r="AH41" s="1452"/>
      <c r="AI41" s="1452"/>
      <c r="AJ41" s="1452"/>
      <c r="AK41" s="1452"/>
      <c r="AL41" s="1452"/>
      <c r="AM41" s="1452"/>
      <c r="AN41" s="1452"/>
      <c r="AO41" s="1452"/>
      <c r="AP41" s="1452"/>
      <c r="AQ41" s="1452"/>
      <c r="AR41" s="1452"/>
      <c r="AS41" s="1452"/>
      <c r="AT41" s="1539">
        <f>SUM(H41:AS41)</f>
        <v>0</v>
      </c>
      <c r="AU41" s="1771"/>
      <c r="AV41" s="1771"/>
      <c r="AW41" s="1771"/>
      <c r="AX41" s="1529"/>
    </row>
    <row r="42" spans="1:50" ht="13.5">
      <c r="A42" s="326" t="s">
        <v>510</v>
      </c>
      <c r="B42" s="322"/>
      <c r="C42" s="321"/>
      <c r="D42" s="321"/>
      <c r="E42" s="321"/>
      <c r="F42" s="321"/>
      <c r="G42" s="321"/>
      <c r="H42" s="1452"/>
      <c r="I42" s="1452"/>
      <c r="J42" s="1452"/>
      <c r="K42" s="1452"/>
      <c r="L42" s="1452"/>
      <c r="M42" s="1452"/>
      <c r="N42" s="1452"/>
      <c r="O42" s="1452"/>
      <c r="P42" s="1452"/>
      <c r="Q42" s="1452"/>
      <c r="R42" s="1452"/>
      <c r="S42" s="1452"/>
      <c r="T42" s="1452"/>
      <c r="U42" s="1452"/>
      <c r="V42" s="1452"/>
      <c r="W42" s="1452"/>
      <c r="X42" s="1452"/>
      <c r="Y42" s="1452"/>
      <c r="Z42" s="1452"/>
      <c r="AA42" s="1452"/>
      <c r="AB42" s="1452"/>
      <c r="AC42" s="1452"/>
      <c r="AD42" s="1452"/>
      <c r="AE42" s="1452"/>
      <c r="AF42" s="1452"/>
      <c r="AG42" s="1452"/>
      <c r="AH42" s="1452"/>
      <c r="AI42" s="1452"/>
      <c r="AJ42" s="1452"/>
      <c r="AK42" s="1452"/>
      <c r="AL42" s="1452"/>
      <c r="AM42" s="1452"/>
      <c r="AN42" s="1452"/>
      <c r="AO42" s="1452"/>
      <c r="AP42" s="1452"/>
      <c r="AQ42" s="1452"/>
      <c r="AR42" s="1452"/>
      <c r="AS42" s="1452"/>
      <c r="AT42" s="1539">
        <f>SUM(H42:AS42)</f>
        <v>0</v>
      </c>
      <c r="AU42" s="1771"/>
      <c r="AV42" s="1771"/>
      <c r="AW42" s="1771"/>
      <c r="AX42" s="1529"/>
    </row>
    <row r="43" spans="1:50" ht="13.5">
      <c r="A43" s="326" t="s">
        <v>590</v>
      </c>
      <c r="B43" s="322"/>
      <c r="C43" s="321"/>
      <c r="D43" s="321"/>
      <c r="E43" s="321"/>
      <c r="F43" s="321"/>
      <c r="G43" s="321"/>
      <c r="H43" s="1452"/>
      <c r="I43" s="1452"/>
      <c r="J43" s="1452"/>
      <c r="K43" s="1452"/>
      <c r="L43" s="1452"/>
      <c r="M43" s="1452"/>
      <c r="N43" s="1452"/>
      <c r="O43" s="1452"/>
      <c r="P43" s="1452"/>
      <c r="Q43" s="1452"/>
      <c r="R43" s="1452"/>
      <c r="S43" s="1452"/>
      <c r="T43" s="1452"/>
      <c r="U43" s="1452"/>
      <c r="V43" s="1452"/>
      <c r="W43" s="1452"/>
      <c r="X43" s="1452"/>
      <c r="Y43" s="1452"/>
      <c r="Z43" s="1452"/>
      <c r="AA43" s="1452"/>
      <c r="AB43" s="1452"/>
      <c r="AC43" s="1452"/>
      <c r="AD43" s="1452"/>
      <c r="AE43" s="1452"/>
      <c r="AF43" s="1452"/>
      <c r="AG43" s="1452"/>
      <c r="AH43" s="1452"/>
      <c r="AI43" s="1452"/>
      <c r="AJ43" s="1452"/>
      <c r="AK43" s="1452"/>
      <c r="AL43" s="1452"/>
      <c r="AM43" s="1452"/>
      <c r="AN43" s="1452"/>
      <c r="AO43" s="1452"/>
      <c r="AP43" s="1452"/>
      <c r="AQ43" s="1452"/>
      <c r="AR43" s="1452"/>
      <c r="AS43" s="1452"/>
      <c r="AT43" s="1539">
        <f>SUM(H43:AS43)</f>
        <v>0</v>
      </c>
      <c r="AU43" s="1771"/>
      <c r="AV43" s="1771"/>
      <c r="AW43" s="1771"/>
      <c r="AX43" s="1529"/>
    </row>
    <row r="44" spans="1:50" ht="13.5">
      <c r="A44" s="375" t="s">
        <v>505</v>
      </c>
      <c r="B44" s="315"/>
      <c r="C44" s="315"/>
      <c r="D44" s="315"/>
      <c r="E44" s="315"/>
      <c r="F44" s="315"/>
      <c r="G44" s="315"/>
      <c r="H44" s="1452">
        <f>SUM(ANALYTIKAVUJ!C33)*-1</f>
        <v>0</v>
      </c>
      <c r="I44" s="1452"/>
      <c r="J44" s="1452"/>
      <c r="K44" s="1452"/>
      <c r="L44" s="1452"/>
      <c r="M44" s="1452">
        <f>SUM(ANALYTIKAVUJ!C34)*-1</f>
        <v>0</v>
      </c>
      <c r="N44" s="1452"/>
      <c r="O44" s="1452"/>
      <c r="P44" s="1452"/>
      <c r="Q44" s="1452"/>
      <c r="R44" s="1452">
        <f>SUM(ANALYTIKAVUJ!C35)*-1</f>
        <v>0</v>
      </c>
      <c r="S44" s="1452"/>
      <c r="T44" s="1452"/>
      <c r="U44" s="1452"/>
      <c r="V44" s="1452"/>
      <c r="W44" s="1452">
        <f>SUM(ANALYTIKAVUJ!C36)*-1</f>
        <v>0</v>
      </c>
      <c r="X44" s="1452"/>
      <c r="Y44" s="1452"/>
      <c r="Z44" s="1452"/>
      <c r="AA44" s="1452"/>
      <c r="AB44" s="1452">
        <f>SUM(ANALYTIKAVUJ!C37)*-1</f>
        <v>0</v>
      </c>
      <c r="AC44" s="1452"/>
      <c r="AD44" s="1452"/>
      <c r="AE44" s="1452"/>
      <c r="AF44" s="1452"/>
      <c r="AG44" s="1452">
        <f>SUM(ANALYTIKAVUJ!C38)*-1</f>
        <v>0</v>
      </c>
      <c r="AH44" s="1452"/>
      <c r="AI44" s="1452"/>
      <c r="AJ44" s="1452"/>
      <c r="AK44" s="1452">
        <f>SUM('HL KNIHA VYPOC'!G74)*-1</f>
        <v>0</v>
      </c>
      <c r="AL44" s="1452"/>
      <c r="AM44" s="1452"/>
      <c r="AN44" s="1452"/>
      <c r="AO44" s="1452">
        <f>SUM(ANALYTIKAVUJ!C42)*-1</f>
        <v>0</v>
      </c>
      <c r="AP44" s="1452"/>
      <c r="AQ44" s="1452"/>
      <c r="AR44" s="1452"/>
      <c r="AS44" s="1452"/>
      <c r="AT44" s="1822">
        <f>SUM(H44:AS46)</f>
        <v>0</v>
      </c>
      <c r="AU44" s="1823"/>
      <c r="AV44" s="1823"/>
      <c r="AW44" s="1823"/>
      <c r="AX44" s="1824"/>
    </row>
    <row r="45" spans="1:50" ht="13.5">
      <c r="A45" s="375" t="s">
        <v>1603</v>
      </c>
      <c r="B45" s="315"/>
      <c r="C45" s="315"/>
      <c r="D45" s="315"/>
      <c r="E45" s="315"/>
      <c r="F45" s="315"/>
      <c r="G45" s="315"/>
      <c r="H45" s="1452"/>
      <c r="I45" s="1452"/>
      <c r="J45" s="1452"/>
      <c r="K45" s="1452"/>
      <c r="L45" s="1452"/>
      <c r="M45" s="1452"/>
      <c r="N45" s="1452"/>
      <c r="O45" s="1452"/>
      <c r="P45" s="1452"/>
      <c r="Q45" s="1452"/>
      <c r="R45" s="1452"/>
      <c r="S45" s="1452"/>
      <c r="T45" s="1452"/>
      <c r="U45" s="1452"/>
      <c r="V45" s="1452"/>
      <c r="W45" s="1452"/>
      <c r="X45" s="1452"/>
      <c r="Y45" s="1452"/>
      <c r="Z45" s="1452"/>
      <c r="AA45" s="1452"/>
      <c r="AB45" s="1452"/>
      <c r="AC45" s="1452"/>
      <c r="AD45" s="1452"/>
      <c r="AE45" s="1452"/>
      <c r="AF45" s="1452"/>
      <c r="AG45" s="1452"/>
      <c r="AH45" s="1452"/>
      <c r="AI45" s="1452"/>
      <c r="AJ45" s="1452"/>
      <c r="AK45" s="1452"/>
      <c r="AL45" s="1452"/>
      <c r="AM45" s="1452"/>
      <c r="AN45" s="1452"/>
      <c r="AO45" s="1452"/>
      <c r="AP45" s="1452"/>
      <c r="AQ45" s="1452"/>
      <c r="AR45" s="1452"/>
      <c r="AS45" s="1452"/>
      <c r="AT45" s="1825"/>
      <c r="AU45" s="1826"/>
      <c r="AV45" s="1826"/>
      <c r="AW45" s="1826"/>
      <c r="AX45" s="1827"/>
    </row>
    <row r="46" spans="1:50" ht="13.5">
      <c r="A46" s="377" t="s">
        <v>1602</v>
      </c>
      <c r="B46" s="319"/>
      <c r="C46" s="319"/>
      <c r="D46" s="319"/>
      <c r="E46" s="319"/>
      <c r="F46" s="319"/>
      <c r="G46" s="319"/>
      <c r="H46" s="1452"/>
      <c r="I46" s="1452"/>
      <c r="J46" s="1452"/>
      <c r="K46" s="1452"/>
      <c r="L46" s="1452"/>
      <c r="M46" s="1452"/>
      <c r="N46" s="1452"/>
      <c r="O46" s="1452"/>
      <c r="P46" s="1452"/>
      <c r="Q46" s="1452"/>
      <c r="R46" s="1452"/>
      <c r="S46" s="1452"/>
      <c r="T46" s="1452"/>
      <c r="U46" s="1452"/>
      <c r="V46" s="1452"/>
      <c r="W46" s="1452"/>
      <c r="X46" s="1452"/>
      <c r="Y46" s="1452"/>
      <c r="Z46" s="1452"/>
      <c r="AA46" s="1452"/>
      <c r="AB46" s="1452"/>
      <c r="AC46" s="1452"/>
      <c r="AD46" s="1452"/>
      <c r="AE46" s="1452"/>
      <c r="AF46" s="1452"/>
      <c r="AG46" s="1452"/>
      <c r="AH46" s="1452"/>
      <c r="AI46" s="1452"/>
      <c r="AJ46" s="1452"/>
      <c r="AK46" s="1452"/>
      <c r="AL46" s="1452"/>
      <c r="AM46" s="1452"/>
      <c r="AN46" s="1452"/>
      <c r="AO46" s="1452"/>
      <c r="AP46" s="1452"/>
      <c r="AQ46" s="1452"/>
      <c r="AR46" s="1452"/>
      <c r="AS46" s="1452"/>
      <c r="AT46" s="1828"/>
      <c r="AU46" s="1829"/>
      <c r="AV46" s="1829"/>
      <c r="AW46" s="1829"/>
      <c r="AX46" s="1830"/>
    </row>
    <row r="47" spans="1:50" ht="13.5">
      <c r="A47" s="321" t="s">
        <v>1534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5"/>
    </row>
    <row r="48" spans="1:50" ht="13.5">
      <c r="A48" s="373" t="s">
        <v>1607</v>
      </c>
      <c r="B48" s="317"/>
      <c r="C48" s="317"/>
      <c r="D48" s="317"/>
      <c r="E48" s="317"/>
      <c r="F48" s="317"/>
      <c r="G48" s="317"/>
      <c r="H48" s="1452">
        <f>SUM(H15-H26-H37)</f>
        <v>0</v>
      </c>
      <c r="I48" s="1452"/>
      <c r="J48" s="1452"/>
      <c r="K48" s="1452"/>
      <c r="L48" s="1452"/>
      <c r="M48" s="1452">
        <f>SUM(M15-M26-M37)</f>
        <v>0</v>
      </c>
      <c r="N48" s="1452"/>
      <c r="O48" s="1452"/>
      <c r="P48" s="1452"/>
      <c r="Q48" s="1452"/>
      <c r="R48" s="1452">
        <f>SUM(R15-R26-R37)</f>
        <v>0</v>
      </c>
      <c r="S48" s="1452"/>
      <c r="T48" s="1452"/>
      <c r="U48" s="1452"/>
      <c r="V48" s="1452"/>
      <c r="W48" s="1452">
        <f>SUM(W15-W26-W37)</f>
        <v>0</v>
      </c>
      <c r="X48" s="1452"/>
      <c r="Y48" s="1452"/>
      <c r="Z48" s="1452"/>
      <c r="AA48" s="1452"/>
      <c r="AB48" s="1452">
        <f>SUM(AB15-AB26-AB37)</f>
        <v>0</v>
      </c>
      <c r="AC48" s="1452"/>
      <c r="AD48" s="1452"/>
      <c r="AE48" s="1452"/>
      <c r="AF48" s="1452"/>
      <c r="AG48" s="1452">
        <f>SUM(AG15-AG26-AG37)</f>
        <v>0</v>
      </c>
      <c r="AH48" s="1452"/>
      <c r="AI48" s="1452"/>
      <c r="AJ48" s="1452"/>
      <c r="AK48" s="1452">
        <f>SUM(AK15-AK26-AK37)</f>
        <v>0</v>
      </c>
      <c r="AL48" s="1452"/>
      <c r="AM48" s="1452"/>
      <c r="AN48" s="1452"/>
      <c r="AO48" s="1452">
        <f>SUM(AO15-AO26-AO37)</f>
        <v>0</v>
      </c>
      <c r="AP48" s="1452"/>
      <c r="AQ48" s="1452"/>
      <c r="AR48" s="1452"/>
      <c r="AS48" s="1452"/>
      <c r="AT48" s="1452">
        <f>SUM(AT15-AT26-AT37)</f>
        <v>0</v>
      </c>
      <c r="AU48" s="1452"/>
      <c r="AV48" s="1452"/>
      <c r="AW48" s="1452"/>
      <c r="AX48" s="1452"/>
    </row>
    <row r="49" spans="1:50" ht="13.5">
      <c r="A49" s="375" t="s">
        <v>1767</v>
      </c>
      <c r="B49" s="315"/>
      <c r="C49" s="315"/>
      <c r="D49" s="315"/>
      <c r="E49" s="315"/>
      <c r="F49" s="315"/>
      <c r="G49" s="315"/>
      <c r="H49" s="1452"/>
      <c r="I49" s="1452"/>
      <c r="J49" s="1452"/>
      <c r="K49" s="1452"/>
      <c r="L49" s="1452"/>
      <c r="M49" s="1452"/>
      <c r="N49" s="1452"/>
      <c r="O49" s="1452"/>
      <c r="P49" s="1452"/>
      <c r="Q49" s="1452"/>
      <c r="R49" s="1452"/>
      <c r="S49" s="1452"/>
      <c r="T49" s="1452"/>
      <c r="U49" s="1452"/>
      <c r="V49" s="1452"/>
      <c r="W49" s="1452"/>
      <c r="X49" s="1452"/>
      <c r="Y49" s="1452"/>
      <c r="Z49" s="1452"/>
      <c r="AA49" s="1452"/>
      <c r="AB49" s="1452"/>
      <c r="AC49" s="1452"/>
      <c r="AD49" s="1452"/>
      <c r="AE49" s="1452"/>
      <c r="AF49" s="1452"/>
      <c r="AG49" s="1452"/>
      <c r="AH49" s="1452"/>
      <c r="AI49" s="1452"/>
      <c r="AJ49" s="1452"/>
      <c r="AK49" s="1452"/>
      <c r="AL49" s="1452"/>
      <c r="AM49" s="1452"/>
      <c r="AN49" s="1452"/>
      <c r="AO49" s="1452"/>
      <c r="AP49" s="1452"/>
      <c r="AQ49" s="1452"/>
      <c r="AR49" s="1452"/>
      <c r="AS49" s="1452"/>
      <c r="AT49" s="1452"/>
      <c r="AU49" s="1452"/>
      <c r="AV49" s="1452"/>
      <c r="AW49" s="1452"/>
      <c r="AX49" s="1452"/>
    </row>
    <row r="50" spans="1:50" ht="13.5">
      <c r="A50" s="375" t="s">
        <v>1603</v>
      </c>
      <c r="B50" s="315"/>
      <c r="C50" s="315"/>
      <c r="D50" s="315"/>
      <c r="E50" s="315"/>
      <c r="F50" s="315"/>
      <c r="G50" s="315"/>
      <c r="H50" s="1452"/>
      <c r="I50" s="1452"/>
      <c r="J50" s="1452"/>
      <c r="K50" s="1452"/>
      <c r="L50" s="1452"/>
      <c r="M50" s="1452"/>
      <c r="N50" s="1452"/>
      <c r="O50" s="1452"/>
      <c r="P50" s="1452"/>
      <c r="Q50" s="1452"/>
      <c r="R50" s="1452"/>
      <c r="S50" s="1452"/>
      <c r="T50" s="1452"/>
      <c r="U50" s="1452"/>
      <c r="V50" s="1452"/>
      <c r="W50" s="1452"/>
      <c r="X50" s="1452"/>
      <c r="Y50" s="1452"/>
      <c r="Z50" s="1452"/>
      <c r="AA50" s="1452"/>
      <c r="AB50" s="1452"/>
      <c r="AC50" s="1452"/>
      <c r="AD50" s="1452"/>
      <c r="AE50" s="1452"/>
      <c r="AF50" s="1452"/>
      <c r="AG50" s="1452"/>
      <c r="AH50" s="1452"/>
      <c r="AI50" s="1452"/>
      <c r="AJ50" s="1452"/>
      <c r="AK50" s="1452"/>
      <c r="AL50" s="1452"/>
      <c r="AM50" s="1452"/>
      <c r="AN50" s="1452"/>
      <c r="AO50" s="1452"/>
      <c r="AP50" s="1452"/>
      <c r="AQ50" s="1452"/>
      <c r="AR50" s="1452"/>
      <c r="AS50" s="1452"/>
      <c r="AT50" s="1452"/>
      <c r="AU50" s="1452"/>
      <c r="AV50" s="1452"/>
      <c r="AW50" s="1452"/>
      <c r="AX50" s="1452"/>
    </row>
    <row r="51" spans="1:50" ht="13.5">
      <c r="A51" s="375" t="s">
        <v>1602</v>
      </c>
      <c r="B51" s="315"/>
      <c r="C51" s="315"/>
      <c r="D51" s="315"/>
      <c r="E51" s="315"/>
      <c r="F51" s="315"/>
      <c r="G51" s="315"/>
      <c r="H51" s="1452"/>
      <c r="I51" s="1452"/>
      <c r="J51" s="1452"/>
      <c r="K51" s="1452"/>
      <c r="L51" s="1452"/>
      <c r="M51" s="1452"/>
      <c r="N51" s="1452"/>
      <c r="O51" s="1452"/>
      <c r="P51" s="1452"/>
      <c r="Q51" s="1452"/>
      <c r="R51" s="1452"/>
      <c r="S51" s="1452"/>
      <c r="T51" s="1452"/>
      <c r="U51" s="1452"/>
      <c r="V51" s="1452"/>
      <c r="W51" s="1452"/>
      <c r="X51" s="1452"/>
      <c r="Y51" s="1452"/>
      <c r="Z51" s="1452"/>
      <c r="AA51" s="1452"/>
      <c r="AB51" s="1452"/>
      <c r="AC51" s="1452"/>
      <c r="AD51" s="1452"/>
      <c r="AE51" s="1452"/>
      <c r="AF51" s="1452"/>
      <c r="AG51" s="1452"/>
      <c r="AH51" s="1452"/>
      <c r="AI51" s="1452"/>
      <c r="AJ51" s="1452"/>
      <c r="AK51" s="1452"/>
      <c r="AL51" s="1452"/>
      <c r="AM51" s="1452"/>
      <c r="AN51" s="1452"/>
      <c r="AO51" s="1452"/>
      <c r="AP51" s="1452"/>
      <c r="AQ51" s="1452"/>
      <c r="AR51" s="1452"/>
      <c r="AS51" s="1452"/>
      <c r="AT51" s="1452"/>
      <c r="AU51" s="1452"/>
      <c r="AV51" s="1452"/>
      <c r="AW51" s="1452"/>
      <c r="AX51" s="1452"/>
    </row>
    <row r="52" spans="1:50" ht="13.5">
      <c r="A52" s="373" t="s">
        <v>505</v>
      </c>
      <c r="B52" s="317"/>
      <c r="C52" s="317"/>
      <c r="D52" s="317"/>
      <c r="E52" s="317"/>
      <c r="F52" s="317"/>
      <c r="G52" s="335"/>
      <c r="H52" s="1452">
        <f>SUM(H22-H33-H44)</f>
        <v>0</v>
      </c>
      <c r="I52" s="1452"/>
      <c r="J52" s="1452"/>
      <c r="K52" s="1452"/>
      <c r="L52" s="1452"/>
      <c r="M52" s="1452">
        <f>SUM(M22-M33-M44)</f>
        <v>0</v>
      </c>
      <c r="N52" s="1452"/>
      <c r="O52" s="1452"/>
      <c r="P52" s="1452"/>
      <c r="Q52" s="1452"/>
      <c r="R52" s="1452">
        <f>SUM(R22-R33-R44)</f>
        <v>0</v>
      </c>
      <c r="S52" s="1452"/>
      <c r="T52" s="1452"/>
      <c r="U52" s="1452"/>
      <c r="V52" s="1452"/>
      <c r="W52" s="1452">
        <f>SUM(W22-W33-W44)</f>
        <v>0</v>
      </c>
      <c r="X52" s="1452"/>
      <c r="Y52" s="1452"/>
      <c r="Z52" s="1452"/>
      <c r="AA52" s="1452"/>
      <c r="AB52" s="1452">
        <f>SUM(AB22-AB33-AB44)</f>
        <v>0</v>
      </c>
      <c r="AC52" s="1452"/>
      <c r="AD52" s="1452"/>
      <c r="AE52" s="1452"/>
      <c r="AF52" s="1452"/>
      <c r="AG52" s="1452">
        <f>SUM(AG22-AG33-AG44)</f>
        <v>0</v>
      </c>
      <c r="AH52" s="1452"/>
      <c r="AI52" s="1452"/>
      <c r="AJ52" s="1452"/>
      <c r="AK52" s="1452">
        <f>SUM(AK22-AK33-AK44)</f>
        <v>0</v>
      </c>
      <c r="AL52" s="1452"/>
      <c r="AM52" s="1452"/>
      <c r="AN52" s="1452"/>
      <c r="AO52" s="1452">
        <f>SUM(AO22-AO33-AO44)</f>
        <v>0</v>
      </c>
      <c r="AP52" s="1452"/>
      <c r="AQ52" s="1452"/>
      <c r="AR52" s="1452"/>
      <c r="AS52" s="1452"/>
      <c r="AT52" s="1772">
        <f>SUM(H52:AS54)</f>
        <v>0</v>
      </c>
      <c r="AU52" s="1773"/>
      <c r="AV52" s="1773"/>
      <c r="AW52" s="1773"/>
      <c r="AX52" s="1534"/>
    </row>
    <row r="53" spans="1:50" ht="13.5">
      <c r="A53" s="375" t="s">
        <v>1603</v>
      </c>
      <c r="B53" s="315"/>
      <c r="C53" s="315"/>
      <c r="D53" s="315"/>
      <c r="E53" s="315"/>
      <c r="F53" s="315"/>
      <c r="G53" s="334"/>
      <c r="H53" s="1452"/>
      <c r="I53" s="1452"/>
      <c r="J53" s="1452"/>
      <c r="K53" s="1452"/>
      <c r="L53" s="1452"/>
      <c r="M53" s="1452"/>
      <c r="N53" s="1452"/>
      <c r="O53" s="1452"/>
      <c r="P53" s="1452"/>
      <c r="Q53" s="1452"/>
      <c r="R53" s="1452"/>
      <c r="S53" s="1452"/>
      <c r="T53" s="1452"/>
      <c r="U53" s="1452"/>
      <c r="V53" s="1452"/>
      <c r="W53" s="1452"/>
      <c r="X53" s="1452"/>
      <c r="Y53" s="1452"/>
      <c r="Z53" s="1452"/>
      <c r="AA53" s="1452"/>
      <c r="AB53" s="1452"/>
      <c r="AC53" s="1452"/>
      <c r="AD53" s="1452"/>
      <c r="AE53" s="1452"/>
      <c r="AF53" s="1452"/>
      <c r="AG53" s="1452"/>
      <c r="AH53" s="1452"/>
      <c r="AI53" s="1452"/>
      <c r="AJ53" s="1452"/>
      <c r="AK53" s="1452"/>
      <c r="AL53" s="1452"/>
      <c r="AM53" s="1452"/>
      <c r="AN53" s="1452"/>
      <c r="AO53" s="1452"/>
      <c r="AP53" s="1452"/>
      <c r="AQ53" s="1452"/>
      <c r="AR53" s="1452"/>
      <c r="AS53" s="1452"/>
      <c r="AT53" s="1820"/>
      <c r="AU53" s="1418"/>
      <c r="AV53" s="1418"/>
      <c r="AW53" s="1418"/>
      <c r="AX53" s="1821"/>
    </row>
    <row r="54" spans="1:50" ht="13.5">
      <c r="A54" s="377" t="s">
        <v>1602</v>
      </c>
      <c r="B54" s="319"/>
      <c r="C54" s="319"/>
      <c r="D54" s="319"/>
      <c r="E54" s="319"/>
      <c r="F54" s="319"/>
      <c r="G54" s="372"/>
      <c r="H54" s="1452"/>
      <c r="I54" s="1452"/>
      <c r="J54" s="1452"/>
      <c r="K54" s="1452"/>
      <c r="L54" s="1452"/>
      <c r="M54" s="1452"/>
      <c r="N54" s="1452"/>
      <c r="O54" s="1452"/>
      <c r="P54" s="1452"/>
      <c r="Q54" s="1452"/>
      <c r="R54" s="1452"/>
      <c r="S54" s="1452"/>
      <c r="T54" s="1452"/>
      <c r="U54" s="1452"/>
      <c r="V54" s="1452"/>
      <c r="W54" s="1452"/>
      <c r="X54" s="1452"/>
      <c r="Y54" s="1452"/>
      <c r="Z54" s="1452"/>
      <c r="AA54" s="1452"/>
      <c r="AB54" s="1452"/>
      <c r="AC54" s="1452"/>
      <c r="AD54" s="1452"/>
      <c r="AE54" s="1452"/>
      <c r="AF54" s="1452"/>
      <c r="AG54" s="1452"/>
      <c r="AH54" s="1452"/>
      <c r="AI54" s="1452"/>
      <c r="AJ54" s="1452"/>
      <c r="AK54" s="1452"/>
      <c r="AL54" s="1452"/>
      <c r="AM54" s="1452"/>
      <c r="AN54" s="1452"/>
      <c r="AO54" s="1452"/>
      <c r="AP54" s="1452"/>
      <c r="AQ54" s="1452"/>
      <c r="AR54" s="1452"/>
      <c r="AS54" s="1452"/>
      <c r="AT54" s="1774"/>
      <c r="AU54" s="1775"/>
      <c r="AV54" s="1775"/>
      <c r="AW54" s="1775"/>
      <c r="AX54" s="1540"/>
    </row>
  </sheetData>
  <mergeCells count="226">
    <mergeCell ref="H52:L54"/>
    <mergeCell ref="M52:Q54"/>
    <mergeCell ref="R52:V54"/>
    <mergeCell ref="W52:AA54"/>
    <mergeCell ref="AT15:AX18"/>
    <mergeCell ref="AT19:AX19"/>
    <mergeCell ref="AT20:AX20"/>
    <mergeCell ref="AT21:AX21"/>
    <mergeCell ref="AT30:AX30"/>
    <mergeCell ref="AT31:AX31"/>
    <mergeCell ref="AT22:AX24"/>
    <mergeCell ref="AT26:AX29"/>
    <mergeCell ref="AT37:AX40"/>
    <mergeCell ref="AK15:AN18"/>
    <mergeCell ref="AO15:AS18"/>
    <mergeCell ref="AO48:AS51"/>
    <mergeCell ref="AO43:AS43"/>
    <mergeCell ref="AK32:AN32"/>
    <mergeCell ref="AO32:AS32"/>
    <mergeCell ref="AK31:AN31"/>
    <mergeCell ref="AO31:AS31"/>
    <mergeCell ref="AK44:AN46"/>
    <mergeCell ref="AO44:AS46"/>
    <mergeCell ref="AO26:AS29"/>
    <mergeCell ref="AT32:AX32"/>
    <mergeCell ref="AK48:AN51"/>
    <mergeCell ref="H44:L46"/>
    <mergeCell ref="M44:Q46"/>
    <mergeCell ref="R44:V46"/>
    <mergeCell ref="W44:AA46"/>
    <mergeCell ref="AB44:AF46"/>
    <mergeCell ref="AG44:AJ46"/>
    <mergeCell ref="H48:L51"/>
    <mergeCell ref="M48:Q51"/>
    <mergeCell ref="R48:V51"/>
    <mergeCell ref="W48:AA51"/>
    <mergeCell ref="AB48:AF51"/>
    <mergeCell ref="AG48:AJ51"/>
    <mergeCell ref="AT48:AX51"/>
    <mergeCell ref="AT33:AX35"/>
    <mergeCell ref="AT41:AX41"/>
    <mergeCell ref="AO37:AS40"/>
    <mergeCell ref="AO41:AS41"/>
    <mergeCell ref="AO33:AS35"/>
    <mergeCell ref="H43:L43"/>
    <mergeCell ref="H42:L42"/>
    <mergeCell ref="H33:L35"/>
    <mergeCell ref="M33:Q35"/>
    <mergeCell ref="AB52:AF54"/>
    <mergeCell ref="AG52:AJ54"/>
    <mergeCell ref="M42:Q42"/>
    <mergeCell ref="R42:V42"/>
    <mergeCell ref="W42:AA42"/>
    <mergeCell ref="AB42:AF42"/>
    <mergeCell ref="AG42:AJ42"/>
    <mergeCell ref="AT44:AX46"/>
    <mergeCell ref="AT42:AX42"/>
    <mergeCell ref="AT43:AX43"/>
    <mergeCell ref="AK42:AN42"/>
    <mergeCell ref="AO42:AS42"/>
    <mergeCell ref="AK52:AN54"/>
    <mergeCell ref="AO52:AS54"/>
    <mergeCell ref="AT52:AX54"/>
    <mergeCell ref="M43:Q43"/>
    <mergeCell ref="R43:V43"/>
    <mergeCell ref="W43:AA43"/>
    <mergeCell ref="AB43:AF43"/>
    <mergeCell ref="AG43:AJ43"/>
    <mergeCell ref="AK43:AN43"/>
    <mergeCell ref="R33:V35"/>
    <mergeCell ref="W33:AA35"/>
    <mergeCell ref="AB33:AF35"/>
    <mergeCell ref="AG33:AJ35"/>
    <mergeCell ref="AK33:AN35"/>
    <mergeCell ref="AK41:AN41"/>
    <mergeCell ref="H37:L40"/>
    <mergeCell ref="M37:Q40"/>
    <mergeCell ref="R37:V40"/>
    <mergeCell ref="W37:AA40"/>
    <mergeCell ref="AB37:AF40"/>
    <mergeCell ref="AG37:AJ40"/>
    <mergeCell ref="AK37:AN40"/>
    <mergeCell ref="H41:L41"/>
    <mergeCell ref="M41:Q41"/>
    <mergeCell ref="R41:V41"/>
    <mergeCell ref="W41:AA41"/>
    <mergeCell ref="AB41:AF41"/>
    <mergeCell ref="AG41:AJ41"/>
    <mergeCell ref="H31:L31"/>
    <mergeCell ref="M31:Q31"/>
    <mergeCell ref="R31:V31"/>
    <mergeCell ref="W31:AA31"/>
    <mergeCell ref="AB31:AF31"/>
    <mergeCell ref="AG31:AJ31"/>
    <mergeCell ref="H32:L32"/>
    <mergeCell ref="M32:Q32"/>
    <mergeCell ref="R32:V32"/>
    <mergeCell ref="W32:AA32"/>
    <mergeCell ref="AB32:AF32"/>
    <mergeCell ref="AG32:AJ32"/>
    <mergeCell ref="H22:L24"/>
    <mergeCell ref="M22:Q24"/>
    <mergeCell ref="R22:V24"/>
    <mergeCell ref="W22:AA24"/>
    <mergeCell ref="AB22:AF24"/>
    <mergeCell ref="AG22:AJ24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H30:L30"/>
    <mergeCell ref="M30:Q30"/>
    <mergeCell ref="R30:V30"/>
    <mergeCell ref="W30:AA30"/>
    <mergeCell ref="AB30:AF30"/>
    <mergeCell ref="AG30:AJ30"/>
    <mergeCell ref="AK26:AN29"/>
    <mergeCell ref="H19:L19"/>
    <mergeCell ref="M19:Q19"/>
    <mergeCell ref="R19:V19"/>
    <mergeCell ref="W19:AA19"/>
    <mergeCell ref="AB19:AF19"/>
    <mergeCell ref="AG19:AJ19"/>
    <mergeCell ref="AK19:AN19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H21:L21"/>
    <mergeCell ref="M21:Q21"/>
    <mergeCell ref="R21:V21"/>
    <mergeCell ref="W21:AA21"/>
    <mergeCell ref="AB21:AF21"/>
    <mergeCell ref="AG21:AJ21"/>
    <mergeCell ref="AO20:AS20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13:G13"/>
    <mergeCell ref="H13:L13"/>
    <mergeCell ref="M13:Q13"/>
    <mergeCell ref="R13:V13"/>
    <mergeCell ref="W13:AA13"/>
    <mergeCell ref="AB13:AF13"/>
    <mergeCell ref="H9:L9"/>
    <mergeCell ref="M9:Q9"/>
    <mergeCell ref="R9:V9"/>
    <mergeCell ref="W9:AA9"/>
    <mergeCell ref="AB9:AF9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9:AJ9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6:G6"/>
    <mergeCell ref="H6:L6"/>
    <mergeCell ref="M6:Q6"/>
    <mergeCell ref="R6:V6"/>
    <mergeCell ref="W6:AA6"/>
    <mergeCell ref="AB6:AF6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H3:AW3"/>
    <mergeCell ref="H4:L4"/>
    <mergeCell ref="M4:Q4"/>
    <mergeCell ref="R4:V4"/>
    <mergeCell ref="W4:AA4"/>
    <mergeCell ref="AB4:AF4"/>
    <mergeCell ref="H5:L5"/>
    <mergeCell ref="M5:Q5"/>
    <mergeCell ref="R5:V5"/>
    <mergeCell ref="W5:AA5"/>
    <mergeCell ref="AB5:AF5"/>
    <mergeCell ref="AO5:AS5"/>
  </mergeCell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AX53"/>
  <sheetViews>
    <sheetView workbookViewId="0"/>
  </sheetViews>
  <sheetFormatPr defaultColWidth="1.7109375" defaultRowHeight="12.75"/>
  <sheetData>
    <row r="1" spans="1:50" ht="13.5">
      <c r="A1" s="289" t="s">
        <v>480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289"/>
    </row>
    <row r="2" spans="1:50" ht="13.5">
      <c r="A2" s="373"/>
      <c r="B2" s="374"/>
      <c r="C2" s="374"/>
      <c r="D2" s="374"/>
      <c r="E2" s="374"/>
      <c r="F2" s="374"/>
      <c r="G2" s="374"/>
      <c r="H2" s="1526" t="s">
        <v>470</v>
      </c>
      <c r="I2" s="1527"/>
      <c r="J2" s="1527"/>
      <c r="K2" s="1527"/>
      <c r="L2" s="1527"/>
      <c r="M2" s="1527"/>
      <c r="N2" s="1527"/>
      <c r="O2" s="1527"/>
      <c r="P2" s="1527"/>
      <c r="Q2" s="1527"/>
      <c r="R2" s="1527"/>
      <c r="S2" s="1527"/>
      <c r="T2" s="1527"/>
      <c r="U2" s="1527"/>
      <c r="V2" s="1527"/>
      <c r="W2" s="1527"/>
      <c r="X2" s="1527"/>
      <c r="Y2" s="1527"/>
      <c r="Z2" s="1527"/>
      <c r="AA2" s="1527"/>
      <c r="AB2" s="1527"/>
      <c r="AC2" s="1527"/>
      <c r="AD2" s="1527"/>
      <c r="AE2" s="1527"/>
      <c r="AF2" s="1527"/>
      <c r="AG2" s="1527"/>
      <c r="AH2" s="1527"/>
      <c r="AI2" s="1527"/>
      <c r="AJ2" s="1527"/>
      <c r="AK2" s="1527"/>
      <c r="AL2" s="1527"/>
      <c r="AM2" s="1527"/>
      <c r="AN2" s="1527"/>
      <c r="AO2" s="1527"/>
      <c r="AP2" s="1527"/>
      <c r="AQ2" s="1527"/>
      <c r="AR2" s="1527"/>
      <c r="AS2" s="1527"/>
      <c r="AT2" s="1527"/>
      <c r="AU2" s="1527"/>
      <c r="AV2" s="1527"/>
      <c r="AW2" s="1527"/>
      <c r="AX2" s="325"/>
    </row>
    <row r="3" spans="1:50" ht="13.5">
      <c r="A3" s="375"/>
      <c r="B3" s="327"/>
      <c r="C3" s="327"/>
      <c r="D3" s="327"/>
      <c r="E3" s="327"/>
      <c r="F3" s="327"/>
      <c r="G3" s="327"/>
      <c r="H3" s="1787"/>
      <c r="I3" s="1787"/>
      <c r="J3" s="1787"/>
      <c r="K3" s="1787"/>
      <c r="L3" s="1787"/>
      <c r="M3" s="1787"/>
      <c r="N3" s="1787"/>
      <c r="O3" s="1787"/>
      <c r="P3" s="1787"/>
      <c r="Q3" s="1787"/>
      <c r="R3" s="1787" t="s">
        <v>1918</v>
      </c>
      <c r="S3" s="1787"/>
      <c r="T3" s="1787"/>
      <c r="U3" s="1787"/>
      <c r="V3" s="1787"/>
      <c r="W3" s="1787"/>
      <c r="X3" s="1787"/>
      <c r="Y3" s="1787"/>
      <c r="Z3" s="1787"/>
      <c r="AA3" s="1787"/>
      <c r="AB3" s="1787"/>
      <c r="AC3" s="1787"/>
      <c r="AD3" s="1787"/>
      <c r="AE3" s="1787"/>
      <c r="AF3" s="1787"/>
      <c r="AG3" s="373"/>
      <c r="AH3" s="374"/>
      <c r="AI3" s="374"/>
      <c r="AJ3" s="379"/>
      <c r="AK3" s="373"/>
      <c r="AL3" s="374"/>
      <c r="AM3" s="374"/>
      <c r="AN3" s="379"/>
      <c r="AO3" s="373"/>
      <c r="AP3" s="374"/>
      <c r="AQ3" s="374"/>
      <c r="AR3" s="374"/>
      <c r="AS3" s="379"/>
      <c r="AT3" s="373"/>
      <c r="AU3" s="374"/>
      <c r="AV3" s="374"/>
      <c r="AW3" s="374"/>
      <c r="AX3" s="334"/>
    </row>
    <row r="4" spans="1:50" ht="13.5">
      <c r="A4" s="375"/>
      <c r="B4" s="327"/>
      <c r="C4" s="327"/>
      <c r="D4" s="327"/>
      <c r="E4" s="327"/>
      <c r="F4" s="327"/>
      <c r="G4" s="327"/>
      <c r="H4" s="1785"/>
      <c r="I4" s="1785"/>
      <c r="J4" s="1785"/>
      <c r="K4" s="1785"/>
      <c r="L4" s="1785"/>
      <c r="M4" s="1785"/>
      <c r="N4" s="1785"/>
      <c r="O4" s="1785"/>
      <c r="P4" s="1785"/>
      <c r="Q4" s="1785"/>
      <c r="R4" s="1785" t="s">
        <v>1917</v>
      </c>
      <c r="S4" s="1785"/>
      <c r="T4" s="1785"/>
      <c r="U4" s="1785"/>
      <c r="V4" s="1785"/>
      <c r="W4" s="1785"/>
      <c r="X4" s="1785"/>
      <c r="Y4" s="1785"/>
      <c r="Z4" s="1785"/>
      <c r="AA4" s="1785"/>
      <c r="AB4" s="1785"/>
      <c r="AC4" s="1785"/>
      <c r="AD4" s="1785"/>
      <c r="AE4" s="1785"/>
      <c r="AF4" s="1785"/>
      <c r="AG4" s="375"/>
      <c r="AH4" s="327"/>
      <c r="AI4" s="327"/>
      <c r="AJ4" s="378"/>
      <c r="AK4" s="375"/>
      <c r="AL4" s="327"/>
      <c r="AM4" s="327"/>
      <c r="AN4" s="378"/>
      <c r="AO4" s="1412" t="s">
        <v>1891</v>
      </c>
      <c r="AP4" s="1413"/>
      <c r="AQ4" s="1413"/>
      <c r="AR4" s="1413"/>
      <c r="AS4" s="1414"/>
      <c r="AT4" s="375"/>
      <c r="AU4" s="327"/>
      <c r="AV4" s="327"/>
      <c r="AW4" s="327"/>
      <c r="AX4" s="334"/>
    </row>
    <row r="5" spans="1:50" ht="13.5">
      <c r="A5" s="1412" t="s">
        <v>1890</v>
      </c>
      <c r="B5" s="1413"/>
      <c r="C5" s="1413"/>
      <c r="D5" s="1413"/>
      <c r="E5" s="1413"/>
      <c r="F5" s="1413"/>
      <c r="G5" s="1413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 t="s">
        <v>1902</v>
      </c>
      <c r="S5" s="1785"/>
      <c r="T5" s="1785"/>
      <c r="U5" s="1785"/>
      <c r="V5" s="1785"/>
      <c r="W5" s="1785" t="s">
        <v>1916</v>
      </c>
      <c r="X5" s="1785"/>
      <c r="Y5" s="1785"/>
      <c r="Z5" s="1785"/>
      <c r="AA5" s="1785"/>
      <c r="AB5" s="1785"/>
      <c r="AC5" s="1785"/>
      <c r="AD5" s="1785"/>
      <c r="AE5" s="1785"/>
      <c r="AF5" s="1785"/>
      <c r="AG5" s="375"/>
      <c r="AH5" s="327"/>
      <c r="AI5" s="327"/>
      <c r="AJ5" s="378"/>
      <c r="AK5" s="375"/>
      <c r="AL5" s="327"/>
      <c r="AM5" s="327"/>
      <c r="AN5" s="378"/>
      <c r="AO5" s="1412" t="s">
        <v>1888</v>
      </c>
      <c r="AP5" s="1413"/>
      <c r="AQ5" s="1413"/>
      <c r="AR5" s="1413"/>
      <c r="AS5" s="1414"/>
      <c r="AT5" s="375"/>
      <c r="AU5" s="327"/>
      <c r="AV5" s="327"/>
      <c r="AW5" s="327"/>
      <c r="AX5" s="334"/>
    </row>
    <row r="6" spans="1:50" ht="13.5">
      <c r="A6" s="1412" t="s">
        <v>1915</v>
      </c>
      <c r="B6" s="1413"/>
      <c r="C6" s="1413"/>
      <c r="D6" s="1413"/>
      <c r="E6" s="1413"/>
      <c r="F6" s="1413"/>
      <c r="G6" s="1413"/>
      <c r="H6" s="1785" t="s">
        <v>994</v>
      </c>
      <c r="I6" s="1785"/>
      <c r="J6" s="1785"/>
      <c r="K6" s="1785"/>
      <c r="L6" s="1785"/>
      <c r="M6" s="1785" t="s">
        <v>976</v>
      </c>
      <c r="N6" s="1785"/>
      <c r="O6" s="1785"/>
      <c r="P6" s="1785"/>
      <c r="Q6" s="1785"/>
      <c r="R6" s="1785" t="s">
        <v>1914</v>
      </c>
      <c r="S6" s="1785"/>
      <c r="T6" s="1785"/>
      <c r="U6" s="1785"/>
      <c r="V6" s="1785"/>
      <c r="W6" s="1785" t="s">
        <v>1913</v>
      </c>
      <c r="X6" s="1785"/>
      <c r="Y6" s="1785"/>
      <c r="Z6" s="1785"/>
      <c r="AA6" s="1785"/>
      <c r="AB6" s="1785" t="s">
        <v>1912</v>
      </c>
      <c r="AC6" s="1785"/>
      <c r="AD6" s="1785"/>
      <c r="AE6" s="1785"/>
      <c r="AF6" s="1785"/>
      <c r="AG6" s="1412"/>
      <c r="AH6" s="1413"/>
      <c r="AI6" s="1413"/>
      <c r="AJ6" s="1414"/>
      <c r="AK6" s="1412" t="s">
        <v>1885</v>
      </c>
      <c r="AL6" s="1413"/>
      <c r="AM6" s="1413"/>
      <c r="AN6" s="1414"/>
      <c r="AO6" s="1412" t="s">
        <v>1884</v>
      </c>
      <c r="AP6" s="1413"/>
      <c r="AQ6" s="1413"/>
      <c r="AR6" s="1413"/>
      <c r="AS6" s="1414"/>
      <c r="AT6" s="1412" t="s">
        <v>479</v>
      </c>
      <c r="AU6" s="1413"/>
      <c r="AV6" s="1413"/>
      <c r="AW6" s="1413"/>
      <c r="AX6" s="334"/>
    </row>
    <row r="7" spans="1:50" ht="13.5">
      <c r="A7" s="375"/>
      <c r="B7" s="327"/>
      <c r="C7" s="327"/>
      <c r="D7" s="327"/>
      <c r="E7" s="327"/>
      <c r="F7" s="327"/>
      <c r="G7" s="327"/>
      <c r="H7" s="1785"/>
      <c r="I7" s="1785"/>
      <c r="J7" s="1785"/>
      <c r="K7" s="1785"/>
      <c r="L7" s="1785"/>
      <c r="M7" s="1785"/>
      <c r="N7" s="1785"/>
      <c r="O7" s="1785"/>
      <c r="P7" s="1785"/>
      <c r="Q7" s="1785"/>
      <c r="R7" s="1785" t="s">
        <v>817</v>
      </c>
      <c r="S7" s="1785"/>
      <c r="T7" s="1785"/>
      <c r="U7" s="1785"/>
      <c r="V7" s="1785"/>
      <c r="W7" s="1785" t="s">
        <v>1911</v>
      </c>
      <c r="X7" s="1785"/>
      <c r="Y7" s="1785"/>
      <c r="Z7" s="1785"/>
      <c r="AA7" s="1785"/>
      <c r="AB7" s="1785" t="s">
        <v>1910</v>
      </c>
      <c r="AC7" s="1785"/>
      <c r="AD7" s="1785"/>
      <c r="AE7" s="1785"/>
      <c r="AF7" s="1785"/>
      <c r="AG7" s="1412" t="s">
        <v>1909</v>
      </c>
      <c r="AH7" s="1413"/>
      <c r="AI7" s="1413"/>
      <c r="AJ7" s="1414"/>
      <c r="AK7" s="1412" t="s">
        <v>1882</v>
      </c>
      <c r="AL7" s="1413"/>
      <c r="AM7" s="1413"/>
      <c r="AN7" s="1414"/>
      <c r="AO7" s="1412" t="s">
        <v>1908</v>
      </c>
      <c r="AP7" s="1413"/>
      <c r="AQ7" s="1413"/>
      <c r="AR7" s="1413"/>
      <c r="AS7" s="1414"/>
      <c r="AT7" s="375"/>
      <c r="AU7" s="327"/>
      <c r="AV7" s="327"/>
      <c r="AW7" s="327"/>
      <c r="AX7" s="334"/>
    </row>
    <row r="8" spans="1:50" ht="13.5">
      <c r="A8" s="375"/>
      <c r="B8" s="327"/>
      <c r="C8" s="327"/>
      <c r="D8" s="327"/>
      <c r="E8" s="327"/>
      <c r="F8" s="327"/>
      <c r="G8" s="327"/>
      <c r="H8" s="1785"/>
      <c r="I8" s="1785"/>
      <c r="J8" s="1785"/>
      <c r="K8" s="1785"/>
      <c r="L8" s="1785"/>
      <c r="M8" s="1785"/>
      <c r="N8" s="1785"/>
      <c r="O8" s="1785"/>
      <c r="P8" s="1785"/>
      <c r="Q8" s="1785"/>
      <c r="R8" s="1785" t="s">
        <v>1907</v>
      </c>
      <c r="S8" s="1785"/>
      <c r="T8" s="1785"/>
      <c r="U8" s="1785"/>
      <c r="V8" s="1785"/>
      <c r="W8" s="1785" t="s">
        <v>1906</v>
      </c>
      <c r="X8" s="1785"/>
      <c r="Y8" s="1785"/>
      <c r="Z8" s="1785"/>
      <c r="AA8" s="1785"/>
      <c r="AB8" s="1785" t="s">
        <v>1905</v>
      </c>
      <c r="AC8" s="1785"/>
      <c r="AD8" s="1785"/>
      <c r="AE8" s="1785"/>
      <c r="AF8" s="1785"/>
      <c r="AG8" s="1412" t="s">
        <v>1904</v>
      </c>
      <c r="AH8" s="1413"/>
      <c r="AI8" s="1413"/>
      <c r="AJ8" s="1414"/>
      <c r="AK8" s="1412" t="s">
        <v>1881</v>
      </c>
      <c r="AL8" s="1413"/>
      <c r="AM8" s="1413"/>
      <c r="AN8" s="1414"/>
      <c r="AO8" s="1412" t="s">
        <v>1903</v>
      </c>
      <c r="AP8" s="1413"/>
      <c r="AQ8" s="1413"/>
      <c r="AR8" s="1413"/>
      <c r="AS8" s="1414"/>
      <c r="AT8" s="375"/>
      <c r="AU8" s="327"/>
      <c r="AV8" s="327"/>
      <c r="AW8" s="327"/>
      <c r="AX8" s="334"/>
    </row>
    <row r="9" spans="1:50" ht="13.5">
      <c r="A9" s="375"/>
      <c r="B9" s="327"/>
      <c r="C9" s="327"/>
      <c r="D9" s="327"/>
      <c r="E9" s="327"/>
      <c r="F9" s="327"/>
      <c r="G9" s="327"/>
      <c r="H9" s="1785"/>
      <c r="I9" s="1785"/>
      <c r="J9" s="1785"/>
      <c r="K9" s="1785"/>
      <c r="L9" s="1785"/>
      <c r="M9" s="1785"/>
      <c r="N9" s="1785"/>
      <c r="O9" s="1785"/>
      <c r="P9" s="1785"/>
      <c r="Q9" s="1785"/>
      <c r="R9" s="1785" t="s">
        <v>1902</v>
      </c>
      <c r="S9" s="1785"/>
      <c r="T9" s="1785"/>
      <c r="U9" s="1785"/>
      <c r="V9" s="1785"/>
      <c r="W9" s="1785" t="s">
        <v>1901</v>
      </c>
      <c r="X9" s="1785"/>
      <c r="Y9" s="1785"/>
      <c r="Z9" s="1785"/>
      <c r="AA9" s="1785"/>
      <c r="AB9" s="1785" t="s">
        <v>1900</v>
      </c>
      <c r="AC9" s="1785"/>
      <c r="AD9" s="1785"/>
      <c r="AE9" s="1785"/>
      <c r="AF9" s="1785"/>
      <c r="AG9" s="1412" t="s">
        <v>1899</v>
      </c>
      <c r="AH9" s="1413"/>
      <c r="AI9" s="1413"/>
      <c r="AJ9" s="1414"/>
      <c r="AK9" s="1412" t="s">
        <v>1899</v>
      </c>
      <c r="AL9" s="1413"/>
      <c r="AM9" s="1413"/>
      <c r="AN9" s="1414"/>
      <c r="AO9" s="1412" t="s">
        <v>1899</v>
      </c>
      <c r="AP9" s="1413"/>
      <c r="AQ9" s="1413"/>
      <c r="AR9" s="1413"/>
      <c r="AS9" s="1414"/>
      <c r="AT9" s="375"/>
      <c r="AU9" s="327"/>
      <c r="AV9" s="327"/>
      <c r="AW9" s="327"/>
      <c r="AX9" s="334"/>
    </row>
    <row r="10" spans="1:50" ht="13.5">
      <c r="A10" s="375"/>
      <c r="B10" s="327"/>
      <c r="C10" s="327"/>
      <c r="D10" s="327"/>
      <c r="E10" s="327"/>
      <c r="F10" s="327"/>
      <c r="G10" s="327"/>
      <c r="H10" s="1785"/>
      <c r="I10" s="1785"/>
      <c r="J10" s="1785"/>
      <c r="K10" s="1785"/>
      <c r="L10" s="1785"/>
      <c r="M10" s="1785"/>
      <c r="N10" s="1785"/>
      <c r="O10" s="1785"/>
      <c r="P10" s="1785"/>
      <c r="Q10" s="1785"/>
      <c r="R10" s="1785" t="s">
        <v>1898</v>
      </c>
      <c r="S10" s="1785"/>
      <c r="T10" s="1785"/>
      <c r="U10" s="1785"/>
      <c r="V10" s="1785"/>
      <c r="W10" s="1785"/>
      <c r="X10" s="1785"/>
      <c r="Y10" s="1785"/>
      <c r="Z10" s="1785"/>
      <c r="AA10" s="1785"/>
      <c r="AB10" s="1785"/>
      <c r="AC10" s="1785"/>
      <c r="AD10" s="1785"/>
      <c r="AE10" s="1785"/>
      <c r="AF10" s="1785"/>
      <c r="AG10" s="375"/>
      <c r="AH10" s="327"/>
      <c r="AI10" s="327"/>
      <c r="AJ10" s="378"/>
      <c r="AK10" s="375"/>
      <c r="AL10" s="327"/>
      <c r="AM10" s="327"/>
      <c r="AN10" s="378"/>
      <c r="AO10" s="375"/>
      <c r="AP10" s="327"/>
      <c r="AQ10" s="327"/>
      <c r="AR10" s="327"/>
      <c r="AS10" s="378"/>
      <c r="AT10" s="375"/>
      <c r="AU10" s="327"/>
      <c r="AV10" s="327"/>
      <c r="AW10" s="327"/>
      <c r="AX10" s="334"/>
    </row>
    <row r="11" spans="1:50" ht="13.5">
      <c r="A11" s="375"/>
      <c r="B11" s="327"/>
      <c r="C11" s="327"/>
      <c r="D11" s="327"/>
      <c r="E11" s="327"/>
      <c r="F11" s="327"/>
      <c r="G11" s="327"/>
      <c r="H11" s="1785"/>
      <c r="I11" s="1785"/>
      <c r="J11" s="1785"/>
      <c r="K11" s="1785"/>
      <c r="L11" s="1785"/>
      <c r="M11" s="1785"/>
      <c r="N11" s="1785"/>
      <c r="O11" s="1785"/>
      <c r="P11" s="1785"/>
      <c r="Q11" s="1785"/>
      <c r="R11" s="1785" t="s">
        <v>1897</v>
      </c>
      <c r="S11" s="1785"/>
      <c r="T11" s="1785"/>
      <c r="U11" s="1785"/>
      <c r="V11" s="1785"/>
      <c r="W11" s="1785"/>
      <c r="X11" s="1785"/>
      <c r="Y11" s="1785"/>
      <c r="Z11" s="1785"/>
      <c r="AA11" s="1785"/>
      <c r="AB11" s="1785"/>
      <c r="AC11" s="1785"/>
      <c r="AD11" s="1785"/>
      <c r="AE11" s="1785"/>
      <c r="AF11" s="1785"/>
      <c r="AG11" s="375"/>
      <c r="AH11" s="327"/>
      <c r="AI11" s="327"/>
      <c r="AJ11" s="378"/>
      <c r="AK11" s="375"/>
      <c r="AL11" s="327"/>
      <c r="AM11" s="327"/>
      <c r="AN11" s="378"/>
      <c r="AO11" s="375"/>
      <c r="AP11" s="327"/>
      <c r="AQ11" s="327"/>
      <c r="AR11" s="327"/>
      <c r="AS11" s="378"/>
      <c r="AT11" s="375"/>
      <c r="AU11" s="327"/>
      <c r="AV11" s="327"/>
      <c r="AW11" s="327"/>
      <c r="AX11" s="334"/>
    </row>
    <row r="12" spans="1:50" ht="13.5">
      <c r="A12" s="1380" t="s">
        <v>817</v>
      </c>
      <c r="B12" s="1381"/>
      <c r="C12" s="1381"/>
      <c r="D12" s="1381"/>
      <c r="E12" s="1381"/>
      <c r="F12" s="1381"/>
      <c r="G12" s="1381"/>
      <c r="H12" s="1786" t="s">
        <v>818</v>
      </c>
      <c r="I12" s="1786"/>
      <c r="J12" s="1786"/>
      <c r="K12" s="1786"/>
      <c r="L12" s="1786"/>
      <c r="M12" s="1786" t="s">
        <v>819</v>
      </c>
      <c r="N12" s="1786"/>
      <c r="O12" s="1786"/>
      <c r="P12" s="1786"/>
      <c r="Q12" s="1786"/>
      <c r="R12" s="1786" t="s">
        <v>477</v>
      </c>
      <c r="S12" s="1786"/>
      <c r="T12" s="1786"/>
      <c r="U12" s="1786"/>
      <c r="V12" s="1786"/>
      <c r="W12" s="1786" t="s">
        <v>478</v>
      </c>
      <c r="X12" s="1786"/>
      <c r="Y12" s="1786"/>
      <c r="Z12" s="1786"/>
      <c r="AA12" s="1786"/>
      <c r="AB12" s="1786" t="s">
        <v>481</v>
      </c>
      <c r="AC12" s="1786"/>
      <c r="AD12" s="1786"/>
      <c r="AE12" s="1786"/>
      <c r="AF12" s="1786"/>
      <c r="AG12" s="1380" t="s">
        <v>1531</v>
      </c>
      <c r="AH12" s="1381"/>
      <c r="AI12" s="1381"/>
      <c r="AJ12" s="1382"/>
      <c r="AK12" s="1380" t="s">
        <v>1532</v>
      </c>
      <c r="AL12" s="1381"/>
      <c r="AM12" s="1381"/>
      <c r="AN12" s="1382"/>
      <c r="AO12" s="1380" t="s">
        <v>1533</v>
      </c>
      <c r="AP12" s="1381"/>
      <c r="AQ12" s="1381"/>
      <c r="AR12" s="1381"/>
      <c r="AS12" s="1382"/>
      <c r="AT12" s="1380" t="s">
        <v>1536</v>
      </c>
      <c r="AU12" s="1381"/>
      <c r="AV12" s="1381"/>
      <c r="AW12" s="1381"/>
      <c r="AX12" s="334"/>
    </row>
    <row r="13" spans="1:50" ht="13.5">
      <c r="A13" s="315" t="s">
        <v>1880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25"/>
    </row>
    <row r="14" spans="1:50" ht="13.5">
      <c r="A14" s="373" t="s">
        <v>1607</v>
      </c>
      <c r="B14" s="318"/>
      <c r="C14" s="317"/>
      <c r="D14" s="317"/>
      <c r="E14" s="317"/>
      <c r="F14" s="317"/>
      <c r="G14" s="317"/>
      <c r="H14" s="1452">
        <f>SUM('HL KNIHA VYPOC'!H26)</f>
        <v>0</v>
      </c>
      <c r="I14" s="1452"/>
      <c r="J14" s="1452"/>
      <c r="K14" s="1452"/>
      <c r="L14" s="1452"/>
      <c r="M14" s="1452">
        <f>SUM('HL KNIHA VYPOC'!H16)</f>
        <v>0</v>
      </c>
      <c r="N14" s="1452"/>
      <c r="O14" s="1452"/>
      <c r="P14" s="1452"/>
      <c r="Q14" s="1452"/>
      <c r="R14" s="1452">
        <f>SUM('HL KNIHA VYPOC'!H17)</f>
        <v>0</v>
      </c>
      <c r="S14" s="1452"/>
      <c r="T14" s="1452"/>
      <c r="U14" s="1452"/>
      <c r="V14" s="1452"/>
      <c r="W14" s="1452">
        <f>SUM('HL KNIHA VYPOC'!H20)</f>
        <v>0</v>
      </c>
      <c r="X14" s="1452"/>
      <c r="Y14" s="1452"/>
      <c r="Z14" s="1452"/>
      <c r="AA14" s="1452"/>
      <c r="AB14" s="1452">
        <f>SUM('HL KNIHA VYPOC'!H21)</f>
        <v>0</v>
      </c>
      <c r="AC14" s="1452"/>
      <c r="AD14" s="1452"/>
      <c r="AE14" s="1452"/>
      <c r="AF14" s="1452"/>
      <c r="AG14" s="1452">
        <f>SUM('HL KNIHA VYPOC'!H23+'HL KNIHA VYPOC'!H27)</f>
        <v>0</v>
      </c>
      <c r="AH14" s="1452"/>
      <c r="AI14" s="1452"/>
      <c r="AJ14" s="1452"/>
      <c r="AK14" s="1452">
        <f>SUM('HL KNIHA VYPOC'!H32)</f>
        <v>0</v>
      </c>
      <c r="AL14" s="1452"/>
      <c r="AM14" s="1452"/>
      <c r="AN14" s="1452"/>
      <c r="AO14" s="1452">
        <f>SUM('HL KNIHA VYPOC'!H38)</f>
        <v>0</v>
      </c>
      <c r="AP14" s="1452"/>
      <c r="AQ14" s="1452"/>
      <c r="AR14" s="1452"/>
      <c r="AS14" s="1452"/>
      <c r="AT14" s="1772">
        <f>SUM(H14:AS17)</f>
        <v>0</v>
      </c>
      <c r="AU14" s="1773"/>
      <c r="AV14" s="1773"/>
      <c r="AW14" s="1773"/>
      <c r="AX14" s="1534"/>
    </row>
    <row r="15" spans="1:50" ht="13.5">
      <c r="A15" s="375" t="s">
        <v>1767</v>
      </c>
      <c r="B15" s="316"/>
      <c r="C15" s="315"/>
      <c r="D15" s="315"/>
      <c r="E15" s="315"/>
      <c r="F15" s="315"/>
      <c r="G15" s="315"/>
      <c r="H15" s="1452"/>
      <c r="I15" s="1452"/>
      <c r="J15" s="1452"/>
      <c r="K15" s="1452"/>
      <c r="L15" s="1452"/>
      <c r="M15" s="1452"/>
      <c r="N15" s="1452"/>
      <c r="O15" s="1452"/>
      <c r="P15" s="1452"/>
      <c r="Q15" s="1452"/>
      <c r="R15" s="1452"/>
      <c r="S15" s="1452"/>
      <c r="T15" s="1452"/>
      <c r="U15" s="1452"/>
      <c r="V15" s="1452"/>
      <c r="W15" s="1452"/>
      <c r="X15" s="1452"/>
      <c r="Y15" s="1452"/>
      <c r="Z15" s="1452"/>
      <c r="AA15" s="1452"/>
      <c r="AB15" s="1452"/>
      <c r="AC15" s="1452"/>
      <c r="AD15" s="1452"/>
      <c r="AE15" s="1452"/>
      <c r="AF15" s="1452"/>
      <c r="AG15" s="1452"/>
      <c r="AH15" s="1452"/>
      <c r="AI15" s="1452"/>
      <c r="AJ15" s="1452"/>
      <c r="AK15" s="1452"/>
      <c r="AL15" s="1452"/>
      <c r="AM15" s="1452"/>
      <c r="AN15" s="1452"/>
      <c r="AO15" s="1452"/>
      <c r="AP15" s="1452"/>
      <c r="AQ15" s="1452"/>
      <c r="AR15" s="1452"/>
      <c r="AS15" s="1452"/>
      <c r="AT15" s="1820"/>
      <c r="AU15" s="1418"/>
      <c r="AV15" s="1418"/>
      <c r="AW15" s="1418"/>
      <c r="AX15" s="1821"/>
    </row>
    <row r="16" spans="1:50" ht="13.5">
      <c r="A16" s="375" t="s">
        <v>1603</v>
      </c>
      <c r="B16" s="316"/>
      <c r="C16" s="315"/>
      <c r="D16" s="315"/>
      <c r="E16" s="315"/>
      <c r="F16" s="315"/>
      <c r="G16" s="315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2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820"/>
      <c r="AU16" s="1418"/>
      <c r="AV16" s="1418"/>
      <c r="AW16" s="1418"/>
      <c r="AX16" s="1821"/>
    </row>
    <row r="17" spans="1:50" ht="13.5">
      <c r="A17" s="375" t="s">
        <v>1602</v>
      </c>
      <c r="B17" s="316"/>
      <c r="C17" s="315"/>
      <c r="D17" s="315"/>
      <c r="E17" s="315"/>
      <c r="F17" s="315"/>
      <c r="G17" s="315"/>
      <c r="H17" s="1452"/>
      <c r="I17" s="1452"/>
      <c r="J17" s="1452"/>
      <c r="K17" s="1452"/>
      <c r="L17" s="1452"/>
      <c r="M17" s="1452"/>
      <c r="N17" s="1452"/>
      <c r="O17" s="1452"/>
      <c r="P17" s="1452"/>
      <c r="Q17" s="1452"/>
      <c r="R17" s="1452"/>
      <c r="S17" s="1452"/>
      <c r="T17" s="1452"/>
      <c r="U17" s="1452"/>
      <c r="V17" s="1452"/>
      <c r="W17" s="1452"/>
      <c r="X17" s="1452"/>
      <c r="Y17" s="1452"/>
      <c r="Z17" s="1452"/>
      <c r="AA17" s="1452"/>
      <c r="AB17" s="1452"/>
      <c r="AC17" s="1452"/>
      <c r="AD17" s="1452"/>
      <c r="AE17" s="1452"/>
      <c r="AF17" s="1452"/>
      <c r="AG17" s="1452"/>
      <c r="AH17" s="1452"/>
      <c r="AI17" s="1452"/>
      <c r="AJ17" s="1452"/>
      <c r="AK17" s="1452"/>
      <c r="AL17" s="1452"/>
      <c r="AM17" s="1452"/>
      <c r="AN17" s="1452"/>
      <c r="AO17" s="1452"/>
      <c r="AP17" s="1452"/>
      <c r="AQ17" s="1452"/>
      <c r="AR17" s="1452"/>
      <c r="AS17" s="1452"/>
      <c r="AT17" s="1774"/>
      <c r="AU17" s="1775"/>
      <c r="AV17" s="1775"/>
      <c r="AW17" s="1775"/>
      <c r="AX17" s="1540"/>
    </row>
    <row r="18" spans="1:50" ht="13.5">
      <c r="A18" s="326" t="s">
        <v>511</v>
      </c>
      <c r="B18" s="322"/>
      <c r="C18" s="321"/>
      <c r="D18" s="321"/>
      <c r="E18" s="321"/>
      <c r="F18" s="321"/>
      <c r="G18" s="321"/>
      <c r="H18" s="1452">
        <f>SUM('HL KNIHA VYPOC'!I26)</f>
        <v>0</v>
      </c>
      <c r="I18" s="1452"/>
      <c r="J18" s="1452"/>
      <c r="K18" s="1452"/>
      <c r="L18" s="1452"/>
      <c r="M18" s="1452">
        <f>SUM('HL KNIHA VYPOC'!I16)</f>
        <v>0</v>
      </c>
      <c r="N18" s="1452"/>
      <c r="O18" s="1452"/>
      <c r="P18" s="1452"/>
      <c r="Q18" s="1452"/>
      <c r="R18" s="1452">
        <f>SUM('HL KNIHA VYPOC'!I17)</f>
        <v>0</v>
      </c>
      <c r="S18" s="1452"/>
      <c r="T18" s="1452"/>
      <c r="U18" s="1452"/>
      <c r="V18" s="1452"/>
      <c r="W18" s="1452">
        <f>SUM('HL KNIHA VYPOC'!I20)</f>
        <v>0</v>
      </c>
      <c r="X18" s="1452"/>
      <c r="Y18" s="1452"/>
      <c r="Z18" s="1452"/>
      <c r="AA18" s="1452"/>
      <c r="AB18" s="1452">
        <f>SUM('HL KNIHA VYPOC'!I21)</f>
        <v>0</v>
      </c>
      <c r="AC18" s="1452"/>
      <c r="AD18" s="1452"/>
      <c r="AE18" s="1452"/>
      <c r="AF18" s="1452"/>
      <c r="AG18" s="1452">
        <f>SUM('HL KNIHA VYPOC'!I23+'HL KNIHA VYPOC'!I27)</f>
        <v>0</v>
      </c>
      <c r="AH18" s="1452"/>
      <c r="AI18" s="1452"/>
      <c r="AJ18" s="1452"/>
      <c r="AK18" s="1452">
        <f>SUM('HL KNIHA VYPOC'!I32)</f>
        <v>0</v>
      </c>
      <c r="AL18" s="1452"/>
      <c r="AM18" s="1452"/>
      <c r="AN18" s="1452"/>
      <c r="AO18" s="1452">
        <f>SUM('HL KNIHA VYPOC'!I38)</f>
        <v>0</v>
      </c>
      <c r="AP18" s="1452"/>
      <c r="AQ18" s="1452"/>
      <c r="AR18" s="1452"/>
      <c r="AS18" s="1452"/>
      <c r="AT18" s="1539">
        <f>SUM(H18:AS18)</f>
        <v>0</v>
      </c>
      <c r="AU18" s="1771"/>
      <c r="AV18" s="1771"/>
      <c r="AW18" s="1771"/>
      <c r="AX18" s="1529"/>
    </row>
    <row r="19" spans="1:50" ht="13.5">
      <c r="A19" s="326" t="s">
        <v>510</v>
      </c>
      <c r="B19" s="322"/>
      <c r="C19" s="321"/>
      <c r="D19" s="321"/>
      <c r="E19" s="321"/>
      <c r="F19" s="321"/>
      <c r="G19" s="321"/>
      <c r="H19" s="1452">
        <f>SUM('HL KNIHA VYPOC'!J26)</f>
        <v>0</v>
      </c>
      <c r="I19" s="1452"/>
      <c r="J19" s="1452"/>
      <c r="K19" s="1452"/>
      <c r="L19" s="1452"/>
      <c r="M19" s="1452">
        <f>SUM('HL KNIHA VYPOC'!J16)</f>
        <v>0</v>
      </c>
      <c r="N19" s="1452"/>
      <c r="O19" s="1452"/>
      <c r="P19" s="1452"/>
      <c r="Q19" s="1452"/>
      <c r="R19" s="1452">
        <f>SUM('HL KNIHA VYPOC'!J17)</f>
        <v>0</v>
      </c>
      <c r="S19" s="1452"/>
      <c r="T19" s="1452"/>
      <c r="U19" s="1452"/>
      <c r="V19" s="1452"/>
      <c r="W19" s="1452">
        <f>SUM('HL KNIHA VYPOC'!J20)</f>
        <v>0</v>
      </c>
      <c r="X19" s="1452"/>
      <c r="Y19" s="1452"/>
      <c r="Z19" s="1452"/>
      <c r="AA19" s="1452"/>
      <c r="AB19" s="1452">
        <f>SUM('HL KNIHA VYPOC'!J21)</f>
        <v>0</v>
      </c>
      <c r="AC19" s="1452"/>
      <c r="AD19" s="1452"/>
      <c r="AE19" s="1452"/>
      <c r="AF19" s="1452"/>
      <c r="AG19" s="1452">
        <f>SUM('HL KNIHA VYPOC'!J23+'HL KNIHA VYPOC'!J27)</f>
        <v>0</v>
      </c>
      <c r="AH19" s="1452"/>
      <c r="AI19" s="1452"/>
      <c r="AJ19" s="1452"/>
      <c r="AK19" s="1452">
        <f>SUM('HL KNIHA VYPOC'!J32)</f>
        <v>0</v>
      </c>
      <c r="AL19" s="1452"/>
      <c r="AM19" s="1452"/>
      <c r="AN19" s="1452"/>
      <c r="AO19" s="1452">
        <f>SUM('HL KNIHA VYPOC'!J38)</f>
        <v>0</v>
      </c>
      <c r="AP19" s="1452"/>
      <c r="AQ19" s="1452"/>
      <c r="AR19" s="1452"/>
      <c r="AS19" s="1452"/>
      <c r="AT19" s="1539">
        <f>SUM(H19:AS19)</f>
        <v>0</v>
      </c>
      <c r="AU19" s="1771"/>
      <c r="AV19" s="1771"/>
      <c r="AW19" s="1771"/>
      <c r="AX19" s="1529"/>
    </row>
    <row r="20" spans="1:50" ht="13.5">
      <c r="A20" s="326" t="s">
        <v>590</v>
      </c>
      <c r="B20" s="322"/>
      <c r="C20" s="321"/>
      <c r="D20" s="321"/>
      <c r="E20" s="321"/>
      <c r="F20" s="321"/>
      <c r="G20" s="321"/>
      <c r="H20" s="1454"/>
      <c r="I20" s="1454"/>
      <c r="J20" s="1454"/>
      <c r="K20" s="1454"/>
      <c r="L20" s="1454"/>
      <c r="M20" s="1454"/>
      <c r="N20" s="1454"/>
      <c r="O20" s="1454"/>
      <c r="P20" s="1454"/>
      <c r="Q20" s="1454"/>
      <c r="R20" s="1454"/>
      <c r="S20" s="1454"/>
      <c r="T20" s="1454"/>
      <c r="U20" s="1454"/>
      <c r="V20" s="1454"/>
      <c r="W20" s="1454"/>
      <c r="X20" s="1454"/>
      <c r="Y20" s="1454"/>
      <c r="Z20" s="1454"/>
      <c r="AA20" s="1454"/>
      <c r="AB20" s="1454"/>
      <c r="AC20" s="1454"/>
      <c r="AD20" s="1454"/>
      <c r="AE20" s="1454"/>
      <c r="AF20" s="1454"/>
      <c r="AG20" s="1454"/>
      <c r="AH20" s="1454"/>
      <c r="AI20" s="1454"/>
      <c r="AJ20" s="1454"/>
      <c r="AK20" s="1454"/>
      <c r="AL20" s="1454"/>
      <c r="AM20" s="1454"/>
      <c r="AN20" s="1454"/>
      <c r="AO20" s="1454"/>
      <c r="AP20" s="1454"/>
      <c r="AQ20" s="1454"/>
      <c r="AR20" s="1454"/>
      <c r="AS20" s="1454"/>
      <c r="AT20" s="1539">
        <f>SUM(H20:AS20)</f>
        <v>0</v>
      </c>
      <c r="AU20" s="1771"/>
      <c r="AV20" s="1771"/>
      <c r="AW20" s="1771"/>
      <c r="AX20" s="1529"/>
    </row>
    <row r="21" spans="1:50" ht="13.5">
      <c r="A21" s="375" t="s">
        <v>505</v>
      </c>
      <c r="B21" s="316"/>
      <c r="C21" s="315"/>
      <c r="D21" s="315"/>
      <c r="E21" s="315"/>
      <c r="F21" s="315"/>
      <c r="G21" s="315"/>
      <c r="H21" s="1452">
        <f>SUM(H14+H18-H19+H20)</f>
        <v>0</v>
      </c>
      <c r="I21" s="1452"/>
      <c r="J21" s="1452"/>
      <c r="K21" s="1452"/>
      <c r="L21" s="1452"/>
      <c r="M21" s="1452">
        <f>SUM(M14+M18-M19+M20)</f>
        <v>0</v>
      </c>
      <c r="N21" s="1452"/>
      <c r="O21" s="1452"/>
      <c r="P21" s="1452"/>
      <c r="Q21" s="1452"/>
      <c r="R21" s="1452">
        <f>SUM(R14+R18-R19+R20)</f>
        <v>0</v>
      </c>
      <c r="S21" s="1452"/>
      <c r="T21" s="1452"/>
      <c r="U21" s="1452"/>
      <c r="V21" s="1452"/>
      <c r="W21" s="1452">
        <f>SUM(W14+W18-W19+W20)</f>
        <v>0</v>
      </c>
      <c r="X21" s="1452"/>
      <c r="Y21" s="1452"/>
      <c r="Z21" s="1452"/>
      <c r="AA21" s="1452"/>
      <c r="AB21" s="1452">
        <f>SUM(AB14+AB18-AB19+AB20)</f>
        <v>0</v>
      </c>
      <c r="AC21" s="1452"/>
      <c r="AD21" s="1452"/>
      <c r="AE21" s="1452"/>
      <c r="AF21" s="1452"/>
      <c r="AG21" s="1452">
        <f>SUM(AG14+AG18-AG19+AG20)</f>
        <v>0</v>
      </c>
      <c r="AH21" s="1452"/>
      <c r="AI21" s="1452"/>
      <c r="AJ21" s="1452"/>
      <c r="AK21" s="1452">
        <f>SUM(AK14+AK18-AK19+AK20)</f>
        <v>0</v>
      </c>
      <c r="AL21" s="1452"/>
      <c r="AM21" s="1452"/>
      <c r="AN21" s="1452"/>
      <c r="AO21" s="1452">
        <f>SUM(AO14+AO18-AO19+AO20)</f>
        <v>0</v>
      </c>
      <c r="AP21" s="1452"/>
      <c r="AQ21" s="1452"/>
      <c r="AR21" s="1452"/>
      <c r="AS21" s="1452"/>
      <c r="AT21" s="1772">
        <f>SUM(H21:AS23)</f>
        <v>0</v>
      </c>
      <c r="AU21" s="1773"/>
      <c r="AV21" s="1773"/>
      <c r="AW21" s="1773"/>
      <c r="AX21" s="1534"/>
    </row>
    <row r="22" spans="1:50" ht="13.5">
      <c r="A22" s="375" t="s">
        <v>1603</v>
      </c>
      <c r="B22" s="316"/>
      <c r="C22" s="315"/>
      <c r="D22" s="315"/>
      <c r="E22" s="315"/>
      <c r="F22" s="315"/>
      <c r="G22" s="315"/>
      <c r="H22" s="1452"/>
      <c r="I22" s="1452"/>
      <c r="J22" s="1452"/>
      <c r="K22" s="1452"/>
      <c r="L22" s="1452"/>
      <c r="M22" s="1452"/>
      <c r="N22" s="1452"/>
      <c r="O22" s="1452"/>
      <c r="P22" s="1452"/>
      <c r="Q22" s="1452"/>
      <c r="R22" s="1452"/>
      <c r="S22" s="1452"/>
      <c r="T22" s="1452"/>
      <c r="U22" s="1452"/>
      <c r="V22" s="1452"/>
      <c r="W22" s="1452"/>
      <c r="X22" s="1452"/>
      <c r="Y22" s="1452"/>
      <c r="Z22" s="1452"/>
      <c r="AA22" s="1452"/>
      <c r="AB22" s="1452"/>
      <c r="AC22" s="1452"/>
      <c r="AD22" s="1452"/>
      <c r="AE22" s="1452"/>
      <c r="AF22" s="1452"/>
      <c r="AG22" s="1452"/>
      <c r="AH22" s="1452"/>
      <c r="AI22" s="1452"/>
      <c r="AJ22" s="1452"/>
      <c r="AK22" s="1452"/>
      <c r="AL22" s="1452"/>
      <c r="AM22" s="1452"/>
      <c r="AN22" s="1452"/>
      <c r="AO22" s="1452"/>
      <c r="AP22" s="1452"/>
      <c r="AQ22" s="1452"/>
      <c r="AR22" s="1452"/>
      <c r="AS22" s="1452"/>
      <c r="AT22" s="1820"/>
      <c r="AU22" s="1418"/>
      <c r="AV22" s="1418"/>
      <c r="AW22" s="1418"/>
      <c r="AX22" s="1821"/>
    </row>
    <row r="23" spans="1:50" ht="13.5">
      <c r="A23" s="377" t="s">
        <v>1602</v>
      </c>
      <c r="B23" s="320"/>
      <c r="C23" s="319"/>
      <c r="D23" s="319"/>
      <c r="E23" s="319"/>
      <c r="F23" s="319"/>
      <c r="G23" s="319"/>
      <c r="H23" s="1452"/>
      <c r="I23" s="1452"/>
      <c r="J23" s="1452"/>
      <c r="K23" s="1452"/>
      <c r="L23" s="1452"/>
      <c r="M23" s="1452"/>
      <c r="N23" s="1452"/>
      <c r="O23" s="1452"/>
      <c r="P23" s="1452"/>
      <c r="Q23" s="1452"/>
      <c r="R23" s="1452"/>
      <c r="S23" s="1452"/>
      <c r="T23" s="1452"/>
      <c r="U23" s="1452"/>
      <c r="V23" s="1452"/>
      <c r="W23" s="1452"/>
      <c r="X23" s="1452"/>
      <c r="Y23" s="1452"/>
      <c r="Z23" s="1452"/>
      <c r="AA23" s="1452"/>
      <c r="AB23" s="1452"/>
      <c r="AC23" s="1452"/>
      <c r="AD23" s="1452"/>
      <c r="AE23" s="1452"/>
      <c r="AF23" s="1452"/>
      <c r="AG23" s="1452"/>
      <c r="AH23" s="1452"/>
      <c r="AI23" s="1452"/>
      <c r="AJ23" s="1452"/>
      <c r="AK23" s="1452"/>
      <c r="AL23" s="1452"/>
      <c r="AM23" s="1452"/>
      <c r="AN23" s="1452"/>
      <c r="AO23" s="1452"/>
      <c r="AP23" s="1452"/>
      <c r="AQ23" s="1452"/>
      <c r="AR23" s="1452"/>
      <c r="AS23" s="1452"/>
      <c r="AT23" s="1820"/>
      <c r="AU23" s="1418"/>
      <c r="AV23" s="1418"/>
      <c r="AW23" s="1418"/>
      <c r="AX23" s="1821"/>
    </row>
    <row r="24" spans="1:50" ht="13.5">
      <c r="A24" s="315" t="s">
        <v>1896</v>
      </c>
      <c r="B24" s="315"/>
      <c r="C24" s="315"/>
      <c r="D24" s="315"/>
      <c r="E24" s="315"/>
      <c r="F24" s="315"/>
      <c r="G24" s="315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6"/>
      <c r="AC24" s="396"/>
      <c r="AD24" s="396"/>
      <c r="AE24" s="396"/>
      <c r="AF24" s="396"/>
      <c r="AG24" s="396"/>
      <c r="AH24" s="396"/>
      <c r="AI24" s="396"/>
      <c r="AJ24" s="396"/>
      <c r="AK24" s="396"/>
      <c r="AL24" s="396"/>
      <c r="AM24" s="396"/>
      <c r="AN24" s="396"/>
      <c r="AO24" s="396"/>
      <c r="AP24" s="396"/>
      <c r="AQ24" s="396"/>
      <c r="AR24" s="396"/>
      <c r="AS24" s="317"/>
      <c r="AT24" s="396"/>
      <c r="AU24" s="396"/>
      <c r="AV24" s="396"/>
      <c r="AW24" s="396"/>
      <c r="AX24" s="325"/>
    </row>
    <row r="25" spans="1:50" ht="13.5">
      <c r="A25" s="373" t="s">
        <v>1607</v>
      </c>
      <c r="B25" s="317"/>
      <c r="C25" s="317"/>
      <c r="D25" s="317"/>
      <c r="E25" s="317"/>
      <c r="F25" s="317"/>
      <c r="G25" s="317"/>
      <c r="H25" s="1452"/>
      <c r="I25" s="1452"/>
      <c r="J25" s="1452"/>
      <c r="K25" s="1452"/>
      <c r="L25" s="1452"/>
      <c r="M25" s="1452">
        <f>SUM('HL KNIHA VYPOC'!H61)*-1</f>
        <v>0</v>
      </c>
      <c r="N25" s="1452"/>
      <c r="O25" s="1452"/>
      <c r="P25" s="1452"/>
      <c r="Q25" s="1452"/>
      <c r="R25" s="1452">
        <f>SUM('HL KNIHA VYPOC'!H62)*-1</f>
        <v>0</v>
      </c>
      <c r="S25" s="1452"/>
      <c r="T25" s="1452"/>
      <c r="U25" s="1452"/>
      <c r="V25" s="1452"/>
      <c r="W25" s="1452">
        <f>SUM('HL KNIHA VYPOC'!H65)*-1</f>
        <v>0</v>
      </c>
      <c r="X25" s="1452"/>
      <c r="Y25" s="1452"/>
      <c r="Z25" s="1452"/>
      <c r="AA25" s="1452"/>
      <c r="AB25" s="1452">
        <f>SUM('HL KNIHA VYPOC'!H66)*-1</f>
        <v>0</v>
      </c>
      <c r="AC25" s="1452"/>
      <c r="AD25" s="1452"/>
      <c r="AE25" s="1452"/>
      <c r="AF25" s="1452"/>
      <c r="AG25" s="1452">
        <f>SUM('HL KNIHA VYPOC'!H68)*-1</f>
        <v>0</v>
      </c>
      <c r="AH25" s="1452"/>
      <c r="AI25" s="1452"/>
      <c r="AJ25" s="1452"/>
      <c r="AK25" s="1452"/>
      <c r="AL25" s="1452"/>
      <c r="AM25" s="1452"/>
      <c r="AN25" s="1452"/>
      <c r="AO25" s="1452"/>
      <c r="AP25" s="1452"/>
      <c r="AQ25" s="1452"/>
      <c r="AR25" s="1452"/>
      <c r="AS25" s="1452"/>
      <c r="AT25" s="1772">
        <f>SUM(H25:AS28)</f>
        <v>0</v>
      </c>
      <c r="AU25" s="1773"/>
      <c r="AV25" s="1773"/>
      <c r="AW25" s="1773"/>
      <c r="AX25" s="1534"/>
    </row>
    <row r="26" spans="1:50" ht="13.5">
      <c r="A26" s="375" t="s">
        <v>1767</v>
      </c>
      <c r="B26" s="315"/>
      <c r="C26" s="315"/>
      <c r="D26" s="315"/>
      <c r="E26" s="315"/>
      <c r="F26" s="315"/>
      <c r="G26" s="315"/>
      <c r="H26" s="1452"/>
      <c r="I26" s="1452"/>
      <c r="J26" s="1452"/>
      <c r="K26" s="1452"/>
      <c r="L26" s="1452"/>
      <c r="M26" s="1452"/>
      <c r="N26" s="1452"/>
      <c r="O26" s="1452"/>
      <c r="P26" s="1452"/>
      <c r="Q26" s="1452"/>
      <c r="R26" s="1452"/>
      <c r="S26" s="1452"/>
      <c r="T26" s="1452"/>
      <c r="U26" s="1452"/>
      <c r="V26" s="1452"/>
      <c r="W26" s="1452"/>
      <c r="X26" s="1452"/>
      <c r="Y26" s="1452"/>
      <c r="Z26" s="1452"/>
      <c r="AA26" s="1452"/>
      <c r="AB26" s="1452"/>
      <c r="AC26" s="1452"/>
      <c r="AD26" s="1452"/>
      <c r="AE26" s="1452"/>
      <c r="AF26" s="1452"/>
      <c r="AG26" s="1452"/>
      <c r="AH26" s="1452"/>
      <c r="AI26" s="1452"/>
      <c r="AJ26" s="1452"/>
      <c r="AK26" s="1452"/>
      <c r="AL26" s="1452"/>
      <c r="AM26" s="1452"/>
      <c r="AN26" s="1452"/>
      <c r="AO26" s="1452"/>
      <c r="AP26" s="1452"/>
      <c r="AQ26" s="1452"/>
      <c r="AR26" s="1452"/>
      <c r="AS26" s="1452"/>
      <c r="AT26" s="1820"/>
      <c r="AU26" s="1418"/>
      <c r="AV26" s="1418"/>
      <c r="AW26" s="1418"/>
      <c r="AX26" s="1821"/>
    </row>
    <row r="27" spans="1:50" ht="13.5">
      <c r="A27" s="375" t="s">
        <v>1603</v>
      </c>
      <c r="B27" s="315"/>
      <c r="C27" s="315"/>
      <c r="D27" s="315"/>
      <c r="E27" s="315"/>
      <c r="F27" s="315"/>
      <c r="G27" s="315"/>
      <c r="H27" s="1452"/>
      <c r="I27" s="1452"/>
      <c r="J27" s="1452"/>
      <c r="K27" s="1452"/>
      <c r="L27" s="1452"/>
      <c r="M27" s="1452"/>
      <c r="N27" s="1452"/>
      <c r="O27" s="1452"/>
      <c r="P27" s="1452"/>
      <c r="Q27" s="1452"/>
      <c r="R27" s="1452"/>
      <c r="S27" s="1452"/>
      <c r="T27" s="1452"/>
      <c r="U27" s="1452"/>
      <c r="V27" s="1452"/>
      <c r="W27" s="1452"/>
      <c r="X27" s="1452"/>
      <c r="Y27" s="1452"/>
      <c r="Z27" s="1452"/>
      <c r="AA27" s="1452"/>
      <c r="AB27" s="1452"/>
      <c r="AC27" s="1452"/>
      <c r="AD27" s="1452"/>
      <c r="AE27" s="1452"/>
      <c r="AF27" s="1452"/>
      <c r="AG27" s="1452"/>
      <c r="AH27" s="1452"/>
      <c r="AI27" s="1452"/>
      <c r="AJ27" s="1452"/>
      <c r="AK27" s="1452"/>
      <c r="AL27" s="1452"/>
      <c r="AM27" s="1452"/>
      <c r="AN27" s="1452"/>
      <c r="AO27" s="1452"/>
      <c r="AP27" s="1452"/>
      <c r="AQ27" s="1452"/>
      <c r="AR27" s="1452"/>
      <c r="AS27" s="1452"/>
      <c r="AT27" s="1820"/>
      <c r="AU27" s="1418"/>
      <c r="AV27" s="1418"/>
      <c r="AW27" s="1418"/>
      <c r="AX27" s="1821"/>
    </row>
    <row r="28" spans="1:50" ht="13.5">
      <c r="A28" s="375" t="s">
        <v>1602</v>
      </c>
      <c r="B28" s="315"/>
      <c r="C28" s="315"/>
      <c r="D28" s="315"/>
      <c r="E28" s="315"/>
      <c r="F28" s="315"/>
      <c r="G28" s="315"/>
      <c r="H28" s="1452"/>
      <c r="I28" s="1452"/>
      <c r="J28" s="1452"/>
      <c r="K28" s="1452"/>
      <c r="L28" s="1452"/>
      <c r="M28" s="1452"/>
      <c r="N28" s="1452"/>
      <c r="O28" s="1452"/>
      <c r="P28" s="1452"/>
      <c r="Q28" s="1452"/>
      <c r="R28" s="1452"/>
      <c r="S28" s="1452"/>
      <c r="T28" s="1452"/>
      <c r="U28" s="1452"/>
      <c r="V28" s="1452"/>
      <c r="W28" s="1452"/>
      <c r="X28" s="1452"/>
      <c r="Y28" s="1452"/>
      <c r="Z28" s="1452"/>
      <c r="AA28" s="1452"/>
      <c r="AB28" s="1452"/>
      <c r="AC28" s="1452"/>
      <c r="AD28" s="1452"/>
      <c r="AE28" s="1452"/>
      <c r="AF28" s="1452"/>
      <c r="AG28" s="1452"/>
      <c r="AH28" s="1452"/>
      <c r="AI28" s="1452"/>
      <c r="AJ28" s="1452"/>
      <c r="AK28" s="1452"/>
      <c r="AL28" s="1452"/>
      <c r="AM28" s="1452"/>
      <c r="AN28" s="1452"/>
      <c r="AO28" s="1452"/>
      <c r="AP28" s="1452"/>
      <c r="AQ28" s="1452"/>
      <c r="AR28" s="1452"/>
      <c r="AS28" s="1452"/>
      <c r="AT28" s="1774"/>
      <c r="AU28" s="1775"/>
      <c r="AV28" s="1775"/>
      <c r="AW28" s="1775"/>
      <c r="AX28" s="1540"/>
    </row>
    <row r="29" spans="1:50" ht="13.5">
      <c r="A29" s="326" t="s">
        <v>511</v>
      </c>
      <c r="B29" s="321"/>
      <c r="C29" s="321"/>
      <c r="D29" s="321"/>
      <c r="E29" s="321"/>
      <c r="F29" s="321"/>
      <c r="G29" s="321"/>
      <c r="H29" s="1452"/>
      <c r="I29" s="1452"/>
      <c r="J29" s="1452"/>
      <c r="K29" s="1452"/>
      <c r="L29" s="1452"/>
      <c r="M29" s="1452">
        <f>SUM('HL KNIHA VYPOC'!J61)</f>
        <v>0</v>
      </c>
      <c r="N29" s="1452"/>
      <c r="O29" s="1452"/>
      <c r="P29" s="1452"/>
      <c r="Q29" s="1452"/>
      <c r="R29" s="1452">
        <f>SUM('HL KNIHA VYPOC'!J62)</f>
        <v>0</v>
      </c>
      <c r="S29" s="1452"/>
      <c r="T29" s="1452"/>
      <c r="U29" s="1452"/>
      <c r="V29" s="1452"/>
      <c r="W29" s="1452">
        <f>SUM('HL KNIHA VYPOC'!J65)</f>
        <v>0</v>
      </c>
      <c r="X29" s="1452"/>
      <c r="Y29" s="1452"/>
      <c r="Z29" s="1452"/>
      <c r="AA29" s="1452"/>
      <c r="AB29" s="1452">
        <f>SUM('HL KNIHA VYPOC'!J66)</f>
        <v>0</v>
      </c>
      <c r="AC29" s="1452"/>
      <c r="AD29" s="1452"/>
      <c r="AE29" s="1452"/>
      <c r="AF29" s="1452"/>
      <c r="AG29" s="1452">
        <f>SUM('HL KNIHA VYPOC'!J68)</f>
        <v>0</v>
      </c>
      <c r="AH29" s="1452"/>
      <c r="AI29" s="1452"/>
      <c r="AJ29" s="1452"/>
      <c r="AK29" s="1452"/>
      <c r="AL29" s="1452"/>
      <c r="AM29" s="1452"/>
      <c r="AN29" s="1452"/>
      <c r="AO29" s="1452"/>
      <c r="AP29" s="1452"/>
      <c r="AQ29" s="1452"/>
      <c r="AR29" s="1452"/>
      <c r="AS29" s="1452"/>
      <c r="AT29" s="1539">
        <f>SUM(H29:AS29)</f>
        <v>0</v>
      </c>
      <c r="AU29" s="1771"/>
      <c r="AV29" s="1771"/>
      <c r="AW29" s="1771"/>
      <c r="AX29" s="1529"/>
    </row>
    <row r="30" spans="1:50" ht="13.5">
      <c r="A30" s="326" t="s">
        <v>510</v>
      </c>
      <c r="B30" s="322"/>
      <c r="C30" s="321"/>
      <c r="D30" s="321"/>
      <c r="E30" s="321"/>
      <c r="F30" s="321"/>
      <c r="G30" s="321"/>
      <c r="H30" s="1452"/>
      <c r="I30" s="1452"/>
      <c r="J30" s="1452"/>
      <c r="K30" s="1452"/>
      <c r="L30" s="1452"/>
      <c r="M30" s="1452">
        <f>SUM('HL KNIHA VYPOC'!I61)</f>
        <v>0</v>
      </c>
      <c r="N30" s="1452"/>
      <c r="O30" s="1452"/>
      <c r="P30" s="1452"/>
      <c r="Q30" s="1452"/>
      <c r="R30" s="1452">
        <f>SUM('HL KNIHA VYPOC'!I62)</f>
        <v>0</v>
      </c>
      <c r="S30" s="1452"/>
      <c r="T30" s="1452"/>
      <c r="U30" s="1452"/>
      <c r="V30" s="1452"/>
      <c r="W30" s="1452">
        <f>SUM('HL KNIHA VYPOC'!I65)</f>
        <v>0</v>
      </c>
      <c r="X30" s="1452"/>
      <c r="Y30" s="1452"/>
      <c r="Z30" s="1452"/>
      <c r="AA30" s="1452"/>
      <c r="AB30" s="1452">
        <f>SUM('HL KNIHA VYPOC'!I66)</f>
        <v>0</v>
      </c>
      <c r="AC30" s="1452"/>
      <c r="AD30" s="1452"/>
      <c r="AE30" s="1452"/>
      <c r="AF30" s="1452"/>
      <c r="AG30" s="1452">
        <f>SUM('HL KNIHA VYPOC'!I68)</f>
        <v>0</v>
      </c>
      <c r="AH30" s="1452"/>
      <c r="AI30" s="1452"/>
      <c r="AJ30" s="1452"/>
      <c r="AK30" s="1452"/>
      <c r="AL30" s="1452"/>
      <c r="AM30" s="1452"/>
      <c r="AN30" s="1452"/>
      <c r="AO30" s="1452"/>
      <c r="AP30" s="1452"/>
      <c r="AQ30" s="1452"/>
      <c r="AR30" s="1452"/>
      <c r="AS30" s="1452"/>
      <c r="AT30" s="1539">
        <f>SUM(H30:AS30)</f>
        <v>0</v>
      </c>
      <c r="AU30" s="1771"/>
      <c r="AV30" s="1771"/>
      <c r="AW30" s="1771"/>
      <c r="AX30" s="1529"/>
    </row>
    <row r="31" spans="1:50" ht="13.5">
      <c r="A31" s="326" t="s">
        <v>590</v>
      </c>
      <c r="B31" s="322"/>
      <c r="C31" s="321"/>
      <c r="D31" s="321"/>
      <c r="E31" s="321"/>
      <c r="F31" s="321"/>
      <c r="G31" s="321"/>
      <c r="H31" s="1454"/>
      <c r="I31" s="1454"/>
      <c r="J31" s="1454"/>
      <c r="K31" s="1454"/>
      <c r="L31" s="1454"/>
      <c r="M31" s="1454"/>
      <c r="N31" s="1454"/>
      <c r="O31" s="1454"/>
      <c r="P31" s="1454"/>
      <c r="Q31" s="1454"/>
      <c r="R31" s="1454"/>
      <c r="S31" s="1454"/>
      <c r="T31" s="1454"/>
      <c r="U31" s="1454"/>
      <c r="V31" s="1454"/>
      <c r="W31" s="1454"/>
      <c r="X31" s="1454"/>
      <c r="Y31" s="1454"/>
      <c r="Z31" s="1454"/>
      <c r="AA31" s="1454"/>
      <c r="AB31" s="1454"/>
      <c r="AC31" s="1454"/>
      <c r="AD31" s="1454"/>
      <c r="AE31" s="1454"/>
      <c r="AF31" s="1454"/>
      <c r="AG31" s="1454"/>
      <c r="AH31" s="1454"/>
      <c r="AI31" s="1454"/>
      <c r="AJ31" s="1454"/>
      <c r="AK31" s="1454"/>
      <c r="AL31" s="1454"/>
      <c r="AM31" s="1454"/>
      <c r="AN31" s="1454"/>
      <c r="AO31" s="1454"/>
      <c r="AP31" s="1454"/>
      <c r="AQ31" s="1454"/>
      <c r="AR31" s="1454"/>
      <c r="AS31" s="1454"/>
      <c r="AT31" s="1539">
        <f>SUM(H31:AS31)</f>
        <v>0</v>
      </c>
      <c r="AU31" s="1771"/>
      <c r="AV31" s="1771"/>
      <c r="AW31" s="1771"/>
      <c r="AX31" s="1529"/>
    </row>
    <row r="32" spans="1:50" ht="13.5">
      <c r="A32" s="375" t="s">
        <v>505</v>
      </c>
      <c r="B32" s="315"/>
      <c r="C32" s="315"/>
      <c r="D32" s="315"/>
      <c r="E32" s="315"/>
      <c r="F32" s="315"/>
      <c r="G32" s="315"/>
      <c r="H32" s="1452"/>
      <c r="I32" s="1452"/>
      <c r="J32" s="1452"/>
      <c r="K32" s="1452"/>
      <c r="L32" s="1452"/>
      <c r="M32" s="1452">
        <f>SUM(M25+M29-M30+M31)</f>
        <v>0</v>
      </c>
      <c r="N32" s="1452"/>
      <c r="O32" s="1452"/>
      <c r="P32" s="1452"/>
      <c r="Q32" s="1452"/>
      <c r="R32" s="1452">
        <f>SUM(R25+R29-R30+R31)</f>
        <v>0</v>
      </c>
      <c r="S32" s="1452"/>
      <c r="T32" s="1452"/>
      <c r="U32" s="1452"/>
      <c r="V32" s="1452"/>
      <c r="W32" s="1452">
        <f>SUM(W25+W29-W30+W31)</f>
        <v>0</v>
      </c>
      <c r="X32" s="1452"/>
      <c r="Y32" s="1452"/>
      <c r="Z32" s="1452"/>
      <c r="AA32" s="1452"/>
      <c r="AB32" s="1452">
        <f>SUM(AB25+AB29-AB30+AB31)</f>
        <v>0</v>
      </c>
      <c r="AC32" s="1452"/>
      <c r="AD32" s="1452"/>
      <c r="AE32" s="1452"/>
      <c r="AF32" s="1452"/>
      <c r="AG32" s="1452">
        <f>SUM(AG25+AG29-AG30+AG31)</f>
        <v>0</v>
      </c>
      <c r="AH32" s="1452"/>
      <c r="AI32" s="1452"/>
      <c r="AJ32" s="1452"/>
      <c r="AK32" s="1452"/>
      <c r="AL32" s="1452"/>
      <c r="AM32" s="1452"/>
      <c r="AN32" s="1452"/>
      <c r="AO32" s="1452"/>
      <c r="AP32" s="1452"/>
      <c r="AQ32" s="1452"/>
      <c r="AR32" s="1452"/>
      <c r="AS32" s="1452"/>
      <c r="AT32" s="1772">
        <f>SUM(H32:AS34)</f>
        <v>0</v>
      </c>
      <c r="AU32" s="1773"/>
      <c r="AV32" s="1773"/>
      <c r="AW32" s="1773"/>
      <c r="AX32" s="1534"/>
    </row>
    <row r="33" spans="1:50" ht="13.5">
      <c r="A33" s="375" t="s">
        <v>1603</v>
      </c>
      <c r="B33" s="315"/>
      <c r="C33" s="315"/>
      <c r="D33" s="315"/>
      <c r="E33" s="315"/>
      <c r="F33" s="315"/>
      <c r="G33" s="315"/>
      <c r="H33" s="1452"/>
      <c r="I33" s="1452"/>
      <c r="J33" s="1452"/>
      <c r="K33" s="1452"/>
      <c r="L33" s="1452"/>
      <c r="M33" s="1452"/>
      <c r="N33" s="1452"/>
      <c r="O33" s="1452"/>
      <c r="P33" s="1452"/>
      <c r="Q33" s="1452"/>
      <c r="R33" s="1452"/>
      <c r="S33" s="1452"/>
      <c r="T33" s="1452"/>
      <c r="U33" s="1452"/>
      <c r="V33" s="1452"/>
      <c r="W33" s="1452"/>
      <c r="X33" s="1452"/>
      <c r="Y33" s="1452"/>
      <c r="Z33" s="1452"/>
      <c r="AA33" s="1452"/>
      <c r="AB33" s="1452"/>
      <c r="AC33" s="1452"/>
      <c r="AD33" s="1452"/>
      <c r="AE33" s="1452"/>
      <c r="AF33" s="1452"/>
      <c r="AG33" s="1452"/>
      <c r="AH33" s="1452"/>
      <c r="AI33" s="1452"/>
      <c r="AJ33" s="1452"/>
      <c r="AK33" s="1452"/>
      <c r="AL33" s="1452"/>
      <c r="AM33" s="1452"/>
      <c r="AN33" s="1452"/>
      <c r="AO33" s="1452"/>
      <c r="AP33" s="1452"/>
      <c r="AQ33" s="1452"/>
      <c r="AR33" s="1452"/>
      <c r="AS33" s="1452"/>
      <c r="AT33" s="1820"/>
      <c r="AU33" s="1418"/>
      <c r="AV33" s="1418"/>
      <c r="AW33" s="1418"/>
      <c r="AX33" s="1821"/>
    </row>
    <row r="34" spans="1:50" ht="13.5">
      <c r="A34" s="377" t="s">
        <v>1602</v>
      </c>
      <c r="B34" s="319"/>
      <c r="C34" s="319"/>
      <c r="D34" s="319"/>
      <c r="E34" s="319"/>
      <c r="F34" s="319"/>
      <c r="G34" s="319"/>
      <c r="H34" s="1452"/>
      <c r="I34" s="1452"/>
      <c r="J34" s="1452"/>
      <c r="K34" s="1452"/>
      <c r="L34" s="1452"/>
      <c r="M34" s="1452"/>
      <c r="N34" s="1452"/>
      <c r="O34" s="1452"/>
      <c r="P34" s="1452"/>
      <c r="Q34" s="1452"/>
      <c r="R34" s="1452"/>
      <c r="S34" s="1452"/>
      <c r="T34" s="1452"/>
      <c r="U34" s="1452"/>
      <c r="V34" s="1452"/>
      <c r="W34" s="1452"/>
      <c r="X34" s="1452"/>
      <c r="Y34" s="1452"/>
      <c r="Z34" s="1452"/>
      <c r="AA34" s="1452"/>
      <c r="AB34" s="1452"/>
      <c r="AC34" s="1452"/>
      <c r="AD34" s="1452"/>
      <c r="AE34" s="1452"/>
      <c r="AF34" s="1452"/>
      <c r="AG34" s="1452"/>
      <c r="AH34" s="1452"/>
      <c r="AI34" s="1452"/>
      <c r="AJ34" s="1452"/>
      <c r="AK34" s="1452"/>
      <c r="AL34" s="1452"/>
      <c r="AM34" s="1452"/>
      <c r="AN34" s="1452"/>
      <c r="AO34" s="1452"/>
      <c r="AP34" s="1452"/>
      <c r="AQ34" s="1452"/>
      <c r="AR34" s="1452"/>
      <c r="AS34" s="1452"/>
      <c r="AT34" s="1774"/>
      <c r="AU34" s="1775"/>
      <c r="AV34" s="1775"/>
      <c r="AW34" s="1775"/>
      <c r="AX34" s="1540"/>
    </row>
    <row r="35" spans="1:50" ht="13.5">
      <c r="A35" s="315" t="s">
        <v>1879</v>
      </c>
      <c r="B35" s="315"/>
      <c r="C35" s="315"/>
      <c r="D35" s="315"/>
      <c r="E35" s="315"/>
      <c r="F35" s="315"/>
      <c r="G35" s="315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1"/>
      <c r="AJ35" s="331"/>
      <c r="AK35" s="331"/>
      <c r="AL35" s="331"/>
      <c r="AM35" s="331"/>
      <c r="AN35" s="331"/>
      <c r="AO35" s="331"/>
      <c r="AP35" s="331"/>
      <c r="AQ35" s="331"/>
      <c r="AR35" s="331"/>
      <c r="AS35" s="331"/>
      <c r="AT35" s="331"/>
      <c r="AU35" s="331"/>
      <c r="AV35" s="331"/>
      <c r="AW35" s="331"/>
      <c r="AX35" s="325"/>
    </row>
    <row r="36" spans="1:50" ht="13.5">
      <c r="A36" s="373" t="s">
        <v>1607</v>
      </c>
      <c r="B36" s="317"/>
      <c r="C36" s="317"/>
      <c r="D36" s="317"/>
      <c r="E36" s="317"/>
      <c r="F36" s="317"/>
      <c r="G36" s="317"/>
      <c r="H36" s="1452">
        <f>SUM(H43-H42+H41-H40)</f>
        <v>0</v>
      </c>
      <c r="I36" s="1452"/>
      <c r="J36" s="1452"/>
      <c r="K36" s="1452"/>
      <c r="L36" s="1452"/>
      <c r="M36" s="1452">
        <f>SUM(M43-M42+M41-M40)</f>
        <v>0</v>
      </c>
      <c r="N36" s="1452"/>
      <c r="O36" s="1452"/>
      <c r="P36" s="1452"/>
      <c r="Q36" s="1452"/>
      <c r="R36" s="1452">
        <f>SUM(R43-R42+R41-R40)</f>
        <v>0</v>
      </c>
      <c r="S36" s="1452"/>
      <c r="T36" s="1452"/>
      <c r="U36" s="1452"/>
      <c r="V36" s="1452"/>
      <c r="W36" s="1452">
        <f>SUM(W43-W42+W41-W40)</f>
        <v>0</v>
      </c>
      <c r="X36" s="1452"/>
      <c r="Y36" s="1452"/>
      <c r="Z36" s="1452"/>
      <c r="AA36" s="1452"/>
      <c r="AB36" s="1452">
        <f>SUM(AB43-AB42+AB41-AB40)</f>
        <v>0</v>
      </c>
      <c r="AC36" s="1452"/>
      <c r="AD36" s="1452"/>
      <c r="AE36" s="1452"/>
      <c r="AF36" s="1452"/>
      <c r="AG36" s="1452">
        <f>SUM(AG43-AG42+AG41-AG40)</f>
        <v>0</v>
      </c>
      <c r="AH36" s="1452"/>
      <c r="AI36" s="1452"/>
      <c r="AJ36" s="1452"/>
      <c r="AK36" s="1452">
        <f>SUM(AK43-AK42+AK41-AK40)</f>
        <v>0</v>
      </c>
      <c r="AL36" s="1452"/>
      <c r="AM36" s="1452"/>
      <c r="AN36" s="1452"/>
      <c r="AO36" s="1452">
        <f>SUM(AO43-AO42+AO41-AO40)</f>
        <v>0</v>
      </c>
      <c r="AP36" s="1452"/>
      <c r="AQ36" s="1452"/>
      <c r="AR36" s="1452"/>
      <c r="AS36" s="1452"/>
      <c r="AT36" s="1772">
        <f>SUM(H36:AS39)</f>
        <v>0</v>
      </c>
      <c r="AU36" s="1773"/>
      <c r="AV36" s="1773"/>
      <c r="AW36" s="1773"/>
      <c r="AX36" s="1534"/>
    </row>
    <row r="37" spans="1:50" ht="13.5">
      <c r="A37" s="375" t="s">
        <v>1767</v>
      </c>
      <c r="B37" s="315"/>
      <c r="C37" s="315"/>
      <c r="D37" s="315"/>
      <c r="E37" s="315"/>
      <c r="F37" s="315"/>
      <c r="G37" s="315"/>
      <c r="H37" s="1452"/>
      <c r="I37" s="1452"/>
      <c r="J37" s="1452"/>
      <c r="K37" s="1452"/>
      <c r="L37" s="1452"/>
      <c r="M37" s="1452"/>
      <c r="N37" s="1452"/>
      <c r="O37" s="1452"/>
      <c r="P37" s="1452"/>
      <c r="Q37" s="1452"/>
      <c r="R37" s="1452"/>
      <c r="S37" s="1452"/>
      <c r="T37" s="1452"/>
      <c r="U37" s="1452"/>
      <c r="V37" s="1452"/>
      <c r="W37" s="1452"/>
      <c r="X37" s="1452"/>
      <c r="Y37" s="1452"/>
      <c r="Z37" s="1452"/>
      <c r="AA37" s="1452"/>
      <c r="AB37" s="1452"/>
      <c r="AC37" s="1452"/>
      <c r="AD37" s="1452"/>
      <c r="AE37" s="1452"/>
      <c r="AF37" s="1452"/>
      <c r="AG37" s="1452"/>
      <c r="AH37" s="1452"/>
      <c r="AI37" s="1452"/>
      <c r="AJ37" s="1452"/>
      <c r="AK37" s="1452"/>
      <c r="AL37" s="1452"/>
      <c r="AM37" s="1452"/>
      <c r="AN37" s="1452"/>
      <c r="AO37" s="1452"/>
      <c r="AP37" s="1452"/>
      <c r="AQ37" s="1452"/>
      <c r="AR37" s="1452"/>
      <c r="AS37" s="1452"/>
      <c r="AT37" s="1820"/>
      <c r="AU37" s="1418"/>
      <c r="AV37" s="1418"/>
      <c r="AW37" s="1418"/>
      <c r="AX37" s="1821"/>
    </row>
    <row r="38" spans="1:50" ht="13.5">
      <c r="A38" s="375" t="s">
        <v>1603</v>
      </c>
      <c r="B38" s="315"/>
      <c r="C38" s="315"/>
      <c r="D38" s="315"/>
      <c r="E38" s="315"/>
      <c r="F38" s="315"/>
      <c r="G38" s="315"/>
      <c r="H38" s="1452"/>
      <c r="I38" s="1452"/>
      <c r="J38" s="1452"/>
      <c r="K38" s="1452"/>
      <c r="L38" s="1452"/>
      <c r="M38" s="1452"/>
      <c r="N38" s="1452"/>
      <c r="O38" s="1452"/>
      <c r="P38" s="1452"/>
      <c r="Q38" s="1452"/>
      <c r="R38" s="1452"/>
      <c r="S38" s="1452"/>
      <c r="T38" s="1452"/>
      <c r="U38" s="1452"/>
      <c r="V38" s="1452"/>
      <c r="W38" s="1452"/>
      <c r="X38" s="1452"/>
      <c r="Y38" s="1452"/>
      <c r="Z38" s="1452"/>
      <c r="AA38" s="1452"/>
      <c r="AB38" s="1452"/>
      <c r="AC38" s="1452"/>
      <c r="AD38" s="1452"/>
      <c r="AE38" s="1452"/>
      <c r="AF38" s="1452"/>
      <c r="AG38" s="1452"/>
      <c r="AH38" s="1452"/>
      <c r="AI38" s="1452"/>
      <c r="AJ38" s="1452"/>
      <c r="AK38" s="1452"/>
      <c r="AL38" s="1452"/>
      <c r="AM38" s="1452"/>
      <c r="AN38" s="1452"/>
      <c r="AO38" s="1452"/>
      <c r="AP38" s="1452"/>
      <c r="AQ38" s="1452"/>
      <c r="AR38" s="1452"/>
      <c r="AS38" s="1452"/>
      <c r="AT38" s="1820"/>
      <c r="AU38" s="1418"/>
      <c r="AV38" s="1418"/>
      <c r="AW38" s="1418"/>
      <c r="AX38" s="1821"/>
    </row>
    <row r="39" spans="1:50" ht="13.5">
      <c r="A39" s="375" t="s">
        <v>1602</v>
      </c>
      <c r="B39" s="315"/>
      <c r="C39" s="315"/>
      <c r="D39" s="315"/>
      <c r="E39" s="315"/>
      <c r="F39" s="315"/>
      <c r="G39" s="315"/>
      <c r="H39" s="1452"/>
      <c r="I39" s="1452"/>
      <c r="J39" s="1452"/>
      <c r="K39" s="1452"/>
      <c r="L39" s="1452"/>
      <c r="M39" s="1452"/>
      <c r="N39" s="1452"/>
      <c r="O39" s="1452"/>
      <c r="P39" s="1452"/>
      <c r="Q39" s="1452"/>
      <c r="R39" s="1452"/>
      <c r="S39" s="1452"/>
      <c r="T39" s="1452"/>
      <c r="U39" s="1452"/>
      <c r="V39" s="1452"/>
      <c r="W39" s="1452"/>
      <c r="X39" s="1452"/>
      <c r="Y39" s="1452"/>
      <c r="Z39" s="1452"/>
      <c r="AA39" s="1452"/>
      <c r="AB39" s="1452"/>
      <c r="AC39" s="1452"/>
      <c r="AD39" s="1452"/>
      <c r="AE39" s="1452"/>
      <c r="AF39" s="1452"/>
      <c r="AG39" s="1452"/>
      <c r="AH39" s="1452"/>
      <c r="AI39" s="1452"/>
      <c r="AJ39" s="1452"/>
      <c r="AK39" s="1452"/>
      <c r="AL39" s="1452"/>
      <c r="AM39" s="1452"/>
      <c r="AN39" s="1452"/>
      <c r="AO39" s="1452"/>
      <c r="AP39" s="1452"/>
      <c r="AQ39" s="1452"/>
      <c r="AR39" s="1452"/>
      <c r="AS39" s="1452"/>
      <c r="AT39" s="1774"/>
      <c r="AU39" s="1775"/>
      <c r="AV39" s="1775"/>
      <c r="AW39" s="1775"/>
      <c r="AX39" s="1540"/>
    </row>
    <row r="40" spans="1:50" ht="13.5">
      <c r="A40" s="326" t="s">
        <v>511</v>
      </c>
      <c r="B40" s="321"/>
      <c r="C40" s="321"/>
      <c r="D40" s="321"/>
      <c r="E40" s="321"/>
      <c r="F40" s="321"/>
      <c r="G40" s="321"/>
      <c r="H40" s="1452"/>
      <c r="I40" s="1452"/>
      <c r="J40" s="1452"/>
      <c r="K40" s="1452"/>
      <c r="L40" s="1452"/>
      <c r="M40" s="1452"/>
      <c r="N40" s="1452"/>
      <c r="O40" s="1452"/>
      <c r="P40" s="1452"/>
      <c r="Q40" s="1452"/>
      <c r="R40" s="1452"/>
      <c r="S40" s="1452"/>
      <c r="T40" s="1452"/>
      <c r="U40" s="1452"/>
      <c r="V40" s="1452"/>
      <c r="W40" s="1452"/>
      <c r="X40" s="1452"/>
      <c r="Y40" s="1452"/>
      <c r="Z40" s="1452"/>
      <c r="AA40" s="1452"/>
      <c r="AB40" s="1452"/>
      <c r="AC40" s="1452"/>
      <c r="AD40" s="1452"/>
      <c r="AE40" s="1452"/>
      <c r="AF40" s="1452"/>
      <c r="AG40" s="1452"/>
      <c r="AH40" s="1452"/>
      <c r="AI40" s="1452"/>
      <c r="AJ40" s="1452"/>
      <c r="AK40" s="1452"/>
      <c r="AL40" s="1452"/>
      <c r="AM40" s="1452"/>
      <c r="AN40" s="1452"/>
      <c r="AO40" s="1452"/>
      <c r="AP40" s="1452"/>
      <c r="AQ40" s="1452"/>
      <c r="AR40" s="1452"/>
      <c r="AS40" s="1452"/>
      <c r="AT40" s="1539">
        <f>SUM(H40:AS40)</f>
        <v>0</v>
      </c>
      <c r="AU40" s="1771"/>
      <c r="AV40" s="1771"/>
      <c r="AW40" s="1771"/>
      <c r="AX40" s="1529"/>
    </row>
    <row r="41" spans="1:50" ht="13.5">
      <c r="A41" s="326" t="s">
        <v>510</v>
      </c>
      <c r="B41" s="322"/>
      <c r="C41" s="321"/>
      <c r="D41" s="321"/>
      <c r="E41" s="321"/>
      <c r="F41" s="321"/>
      <c r="G41" s="321"/>
      <c r="H41" s="1452"/>
      <c r="I41" s="1452"/>
      <c r="J41" s="1452"/>
      <c r="K41" s="1452"/>
      <c r="L41" s="1452"/>
      <c r="M41" s="1452"/>
      <c r="N41" s="1452"/>
      <c r="O41" s="1452"/>
      <c r="P41" s="1452"/>
      <c r="Q41" s="1452"/>
      <c r="R41" s="1452"/>
      <c r="S41" s="1452"/>
      <c r="T41" s="1452"/>
      <c r="U41" s="1452"/>
      <c r="V41" s="1452"/>
      <c r="W41" s="1452"/>
      <c r="X41" s="1452"/>
      <c r="Y41" s="1452"/>
      <c r="Z41" s="1452"/>
      <c r="AA41" s="1452"/>
      <c r="AB41" s="1452"/>
      <c r="AC41" s="1452"/>
      <c r="AD41" s="1452"/>
      <c r="AE41" s="1452"/>
      <c r="AF41" s="1452"/>
      <c r="AG41" s="1452"/>
      <c r="AH41" s="1452"/>
      <c r="AI41" s="1452"/>
      <c r="AJ41" s="1452"/>
      <c r="AK41" s="1452"/>
      <c r="AL41" s="1452"/>
      <c r="AM41" s="1452"/>
      <c r="AN41" s="1452"/>
      <c r="AO41" s="1452"/>
      <c r="AP41" s="1452"/>
      <c r="AQ41" s="1452"/>
      <c r="AR41" s="1452"/>
      <c r="AS41" s="1452"/>
      <c r="AT41" s="1539">
        <f>SUM(H41:AS41)</f>
        <v>0</v>
      </c>
      <c r="AU41" s="1771"/>
      <c r="AV41" s="1771"/>
      <c r="AW41" s="1771"/>
      <c r="AX41" s="1529"/>
    </row>
    <row r="42" spans="1:50" ht="13.5">
      <c r="A42" s="326" t="s">
        <v>590</v>
      </c>
      <c r="B42" s="322"/>
      <c r="C42" s="321"/>
      <c r="D42" s="321"/>
      <c r="E42" s="321"/>
      <c r="F42" s="321"/>
      <c r="G42" s="321"/>
      <c r="H42" s="1452"/>
      <c r="I42" s="1452"/>
      <c r="J42" s="1452"/>
      <c r="K42" s="1452"/>
      <c r="L42" s="1452"/>
      <c r="M42" s="1452"/>
      <c r="N42" s="1452"/>
      <c r="O42" s="1452"/>
      <c r="P42" s="1452"/>
      <c r="Q42" s="1452"/>
      <c r="R42" s="1452"/>
      <c r="S42" s="1452"/>
      <c r="T42" s="1452"/>
      <c r="U42" s="1452"/>
      <c r="V42" s="1452"/>
      <c r="W42" s="1452"/>
      <c r="X42" s="1452"/>
      <c r="Y42" s="1452"/>
      <c r="Z42" s="1452"/>
      <c r="AA42" s="1452"/>
      <c r="AB42" s="1452"/>
      <c r="AC42" s="1452"/>
      <c r="AD42" s="1452"/>
      <c r="AE42" s="1452"/>
      <c r="AF42" s="1452"/>
      <c r="AG42" s="1452"/>
      <c r="AH42" s="1452"/>
      <c r="AI42" s="1452"/>
      <c r="AJ42" s="1452"/>
      <c r="AK42" s="1452"/>
      <c r="AL42" s="1452"/>
      <c r="AM42" s="1452"/>
      <c r="AN42" s="1452"/>
      <c r="AO42" s="1452"/>
      <c r="AP42" s="1452"/>
      <c r="AQ42" s="1452"/>
      <c r="AR42" s="1452"/>
      <c r="AS42" s="1452"/>
      <c r="AT42" s="1539">
        <f>SUM(H42:AS42)</f>
        <v>0</v>
      </c>
      <c r="AU42" s="1771"/>
      <c r="AV42" s="1771"/>
      <c r="AW42" s="1771"/>
      <c r="AX42" s="1529"/>
    </row>
    <row r="43" spans="1:50" ht="13.5">
      <c r="A43" s="375" t="s">
        <v>505</v>
      </c>
      <c r="B43" s="315"/>
      <c r="C43" s="315"/>
      <c r="D43" s="315"/>
      <c r="E43" s="315"/>
      <c r="F43" s="315"/>
      <c r="G43" s="315"/>
      <c r="H43" s="1452">
        <f>SUM(ANALYTIKAVUJ!D33)*-1</f>
        <v>0</v>
      </c>
      <c r="I43" s="1452"/>
      <c r="J43" s="1452"/>
      <c r="K43" s="1452"/>
      <c r="L43" s="1452"/>
      <c r="M43" s="1452">
        <f>SUM(ANALYTIKAVUJ!D34)*-1</f>
        <v>0</v>
      </c>
      <c r="N43" s="1452"/>
      <c r="O43" s="1452"/>
      <c r="P43" s="1452"/>
      <c r="Q43" s="1452"/>
      <c r="R43" s="1452">
        <f>SUM(ANALYTIKAVUJ!D35)*-1</f>
        <v>0</v>
      </c>
      <c r="S43" s="1452"/>
      <c r="T43" s="1452"/>
      <c r="U43" s="1452"/>
      <c r="V43" s="1452"/>
      <c r="W43" s="1452">
        <f>SUM(ANALYTIKAVUJ!D36)*-1</f>
        <v>0</v>
      </c>
      <c r="X43" s="1452"/>
      <c r="Y43" s="1452"/>
      <c r="Z43" s="1452"/>
      <c r="AA43" s="1452"/>
      <c r="AB43" s="1452">
        <f>SUM(ANALYTIKAVUJ!D37)*-1</f>
        <v>0</v>
      </c>
      <c r="AC43" s="1452"/>
      <c r="AD43" s="1452"/>
      <c r="AE43" s="1452"/>
      <c r="AF43" s="1452"/>
      <c r="AG43" s="1452">
        <f>SUM(ANALYTIKAVUJ!D38)*-1</f>
        <v>0</v>
      </c>
      <c r="AH43" s="1452"/>
      <c r="AI43" s="1452"/>
      <c r="AJ43" s="1452"/>
      <c r="AK43" s="1452">
        <f>SUM('HL KNIHA VYPOC'!G74)</f>
        <v>0</v>
      </c>
      <c r="AL43" s="1452"/>
      <c r="AM43" s="1452"/>
      <c r="AN43" s="1452"/>
      <c r="AO43" s="1452">
        <f>SUM(ANALYTIKAVUJ!D42)*-1</f>
        <v>0</v>
      </c>
      <c r="AP43" s="1452"/>
      <c r="AQ43" s="1452"/>
      <c r="AR43" s="1452"/>
      <c r="AS43" s="1452"/>
      <c r="AT43" s="1822">
        <f>SUM(H43:AS45)</f>
        <v>0</v>
      </c>
      <c r="AU43" s="1823"/>
      <c r="AV43" s="1823"/>
      <c r="AW43" s="1823"/>
      <c r="AX43" s="1824"/>
    </row>
    <row r="44" spans="1:50" ht="13.5">
      <c r="A44" s="375" t="s">
        <v>1603</v>
      </c>
      <c r="B44" s="315"/>
      <c r="C44" s="315"/>
      <c r="D44" s="315"/>
      <c r="E44" s="315"/>
      <c r="F44" s="315"/>
      <c r="G44" s="315"/>
      <c r="H44" s="1452"/>
      <c r="I44" s="1452"/>
      <c r="J44" s="1452"/>
      <c r="K44" s="1452"/>
      <c r="L44" s="1452"/>
      <c r="M44" s="1452"/>
      <c r="N44" s="1452"/>
      <c r="O44" s="1452"/>
      <c r="P44" s="1452"/>
      <c r="Q44" s="1452"/>
      <c r="R44" s="1452"/>
      <c r="S44" s="1452"/>
      <c r="T44" s="1452"/>
      <c r="U44" s="1452"/>
      <c r="V44" s="1452"/>
      <c r="W44" s="1452"/>
      <c r="X44" s="1452"/>
      <c r="Y44" s="1452"/>
      <c r="Z44" s="1452"/>
      <c r="AA44" s="1452"/>
      <c r="AB44" s="1452"/>
      <c r="AC44" s="1452"/>
      <c r="AD44" s="1452"/>
      <c r="AE44" s="1452"/>
      <c r="AF44" s="1452"/>
      <c r="AG44" s="1452"/>
      <c r="AH44" s="1452"/>
      <c r="AI44" s="1452"/>
      <c r="AJ44" s="1452"/>
      <c r="AK44" s="1452"/>
      <c r="AL44" s="1452"/>
      <c r="AM44" s="1452"/>
      <c r="AN44" s="1452"/>
      <c r="AO44" s="1452"/>
      <c r="AP44" s="1452"/>
      <c r="AQ44" s="1452"/>
      <c r="AR44" s="1452"/>
      <c r="AS44" s="1452"/>
      <c r="AT44" s="1825"/>
      <c r="AU44" s="1826"/>
      <c r="AV44" s="1826"/>
      <c r="AW44" s="1826"/>
      <c r="AX44" s="1827"/>
    </row>
    <row r="45" spans="1:50" ht="13.5">
      <c r="A45" s="377" t="s">
        <v>1602</v>
      </c>
      <c r="B45" s="319"/>
      <c r="C45" s="319"/>
      <c r="D45" s="319"/>
      <c r="E45" s="319"/>
      <c r="F45" s="319"/>
      <c r="G45" s="319"/>
      <c r="H45" s="1452"/>
      <c r="I45" s="1452"/>
      <c r="J45" s="1452"/>
      <c r="K45" s="1452"/>
      <c r="L45" s="1452"/>
      <c r="M45" s="1452"/>
      <c r="N45" s="1452"/>
      <c r="O45" s="1452"/>
      <c r="P45" s="1452"/>
      <c r="Q45" s="1452"/>
      <c r="R45" s="1452"/>
      <c r="S45" s="1452"/>
      <c r="T45" s="1452"/>
      <c r="U45" s="1452"/>
      <c r="V45" s="1452"/>
      <c r="W45" s="1452"/>
      <c r="X45" s="1452"/>
      <c r="Y45" s="1452"/>
      <c r="Z45" s="1452"/>
      <c r="AA45" s="1452"/>
      <c r="AB45" s="1452"/>
      <c r="AC45" s="1452"/>
      <c r="AD45" s="1452"/>
      <c r="AE45" s="1452"/>
      <c r="AF45" s="1452"/>
      <c r="AG45" s="1452"/>
      <c r="AH45" s="1452"/>
      <c r="AI45" s="1452"/>
      <c r="AJ45" s="1452"/>
      <c r="AK45" s="1452"/>
      <c r="AL45" s="1452"/>
      <c r="AM45" s="1452"/>
      <c r="AN45" s="1452"/>
      <c r="AO45" s="1452"/>
      <c r="AP45" s="1452"/>
      <c r="AQ45" s="1452"/>
      <c r="AR45" s="1452"/>
      <c r="AS45" s="1452"/>
      <c r="AT45" s="1828"/>
      <c r="AU45" s="1829"/>
      <c r="AV45" s="1829"/>
      <c r="AW45" s="1829"/>
      <c r="AX45" s="1830"/>
    </row>
    <row r="46" spans="1:50" ht="13.5">
      <c r="A46" s="321" t="s">
        <v>1534</v>
      </c>
      <c r="B46" s="321"/>
      <c r="C46" s="321"/>
      <c r="D46" s="321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1"/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1"/>
      <c r="AJ46" s="321"/>
      <c r="AK46" s="321"/>
      <c r="AL46" s="321"/>
      <c r="AM46" s="321"/>
      <c r="AN46" s="321"/>
      <c r="AO46" s="321"/>
      <c r="AP46" s="321"/>
      <c r="AQ46" s="321"/>
      <c r="AR46" s="321"/>
      <c r="AS46" s="321"/>
      <c r="AT46" s="321"/>
      <c r="AU46" s="321"/>
      <c r="AV46" s="321"/>
      <c r="AW46" s="321"/>
      <c r="AX46" s="325"/>
    </row>
    <row r="47" spans="1:50" ht="13.5">
      <c r="A47" s="373" t="s">
        <v>1607</v>
      </c>
      <c r="B47" s="317"/>
      <c r="C47" s="317"/>
      <c r="D47" s="317"/>
      <c r="E47" s="317"/>
      <c r="F47" s="317"/>
      <c r="G47" s="335"/>
      <c r="H47" s="1452">
        <f>SUM(H14-H25--H36)</f>
        <v>0</v>
      </c>
      <c r="I47" s="1452"/>
      <c r="J47" s="1452"/>
      <c r="K47" s="1452"/>
      <c r="L47" s="1452"/>
      <c r="M47" s="1452">
        <f>SUM(M14-M25--M36)</f>
        <v>0</v>
      </c>
      <c r="N47" s="1452"/>
      <c r="O47" s="1452"/>
      <c r="P47" s="1452"/>
      <c r="Q47" s="1452"/>
      <c r="R47" s="1452">
        <f>SUM(R14-R25-R36)</f>
        <v>0</v>
      </c>
      <c r="S47" s="1452"/>
      <c r="T47" s="1452"/>
      <c r="U47" s="1452"/>
      <c r="V47" s="1452"/>
      <c r="W47" s="1452">
        <f>SUM(W14-W25--W36)</f>
        <v>0</v>
      </c>
      <c r="X47" s="1452"/>
      <c r="Y47" s="1452"/>
      <c r="Z47" s="1452"/>
      <c r="AA47" s="1452"/>
      <c r="AB47" s="1452">
        <f>SUM(AB14-AB25--AB36)</f>
        <v>0</v>
      </c>
      <c r="AC47" s="1452"/>
      <c r="AD47" s="1452"/>
      <c r="AE47" s="1452"/>
      <c r="AF47" s="1452"/>
      <c r="AG47" s="1452">
        <f>SUM(AG14-AG25-AG36)</f>
        <v>0</v>
      </c>
      <c r="AH47" s="1452"/>
      <c r="AI47" s="1452"/>
      <c r="AJ47" s="1452"/>
      <c r="AK47" s="1452">
        <f>SUM(AK14-AK25-AK36)</f>
        <v>0</v>
      </c>
      <c r="AL47" s="1452"/>
      <c r="AM47" s="1452"/>
      <c r="AN47" s="1452"/>
      <c r="AO47" s="1452">
        <f>SUM(AO14-AO25--AO36)</f>
        <v>0</v>
      </c>
      <c r="AP47" s="1452"/>
      <c r="AQ47" s="1452"/>
      <c r="AR47" s="1452"/>
      <c r="AS47" s="1452"/>
      <c r="AT47" s="1772">
        <f>SUM(H47:AS50)</f>
        <v>0</v>
      </c>
      <c r="AU47" s="1773"/>
      <c r="AV47" s="1773"/>
      <c r="AW47" s="1773"/>
      <c r="AX47" s="1534"/>
    </row>
    <row r="48" spans="1:50" ht="13.5">
      <c r="A48" s="375" t="s">
        <v>1767</v>
      </c>
      <c r="B48" s="315"/>
      <c r="C48" s="315"/>
      <c r="D48" s="315"/>
      <c r="E48" s="315"/>
      <c r="F48" s="315"/>
      <c r="G48" s="334"/>
      <c r="H48" s="1452"/>
      <c r="I48" s="1452"/>
      <c r="J48" s="1452"/>
      <c r="K48" s="1452"/>
      <c r="L48" s="1452"/>
      <c r="M48" s="1452"/>
      <c r="N48" s="1452"/>
      <c r="O48" s="1452"/>
      <c r="P48" s="1452"/>
      <c r="Q48" s="1452"/>
      <c r="R48" s="1452"/>
      <c r="S48" s="1452"/>
      <c r="T48" s="1452"/>
      <c r="U48" s="1452"/>
      <c r="V48" s="1452"/>
      <c r="W48" s="1452"/>
      <c r="X48" s="1452"/>
      <c r="Y48" s="1452"/>
      <c r="Z48" s="1452"/>
      <c r="AA48" s="1452"/>
      <c r="AB48" s="1452"/>
      <c r="AC48" s="1452"/>
      <c r="AD48" s="1452"/>
      <c r="AE48" s="1452"/>
      <c r="AF48" s="1452"/>
      <c r="AG48" s="1452"/>
      <c r="AH48" s="1452"/>
      <c r="AI48" s="1452"/>
      <c r="AJ48" s="1452"/>
      <c r="AK48" s="1452"/>
      <c r="AL48" s="1452"/>
      <c r="AM48" s="1452"/>
      <c r="AN48" s="1452"/>
      <c r="AO48" s="1452"/>
      <c r="AP48" s="1452"/>
      <c r="AQ48" s="1452"/>
      <c r="AR48" s="1452"/>
      <c r="AS48" s="1452"/>
      <c r="AT48" s="1820"/>
      <c r="AU48" s="1418"/>
      <c r="AV48" s="1418"/>
      <c r="AW48" s="1418"/>
      <c r="AX48" s="1821"/>
    </row>
    <row r="49" spans="1:50" ht="13.5">
      <c r="A49" s="375" t="s">
        <v>1603</v>
      </c>
      <c r="B49" s="315"/>
      <c r="C49" s="315"/>
      <c r="D49" s="315"/>
      <c r="E49" s="315"/>
      <c r="F49" s="315"/>
      <c r="G49" s="334"/>
      <c r="H49" s="1452"/>
      <c r="I49" s="1452"/>
      <c r="J49" s="1452"/>
      <c r="K49" s="1452"/>
      <c r="L49" s="1452"/>
      <c r="M49" s="1452"/>
      <c r="N49" s="1452"/>
      <c r="O49" s="1452"/>
      <c r="P49" s="1452"/>
      <c r="Q49" s="1452"/>
      <c r="R49" s="1452"/>
      <c r="S49" s="1452"/>
      <c r="T49" s="1452"/>
      <c r="U49" s="1452"/>
      <c r="V49" s="1452"/>
      <c r="W49" s="1452"/>
      <c r="X49" s="1452"/>
      <c r="Y49" s="1452"/>
      <c r="Z49" s="1452"/>
      <c r="AA49" s="1452"/>
      <c r="AB49" s="1452"/>
      <c r="AC49" s="1452"/>
      <c r="AD49" s="1452"/>
      <c r="AE49" s="1452"/>
      <c r="AF49" s="1452"/>
      <c r="AG49" s="1452"/>
      <c r="AH49" s="1452"/>
      <c r="AI49" s="1452"/>
      <c r="AJ49" s="1452"/>
      <c r="AK49" s="1452"/>
      <c r="AL49" s="1452"/>
      <c r="AM49" s="1452"/>
      <c r="AN49" s="1452"/>
      <c r="AO49" s="1452"/>
      <c r="AP49" s="1452"/>
      <c r="AQ49" s="1452"/>
      <c r="AR49" s="1452"/>
      <c r="AS49" s="1452"/>
      <c r="AT49" s="1820"/>
      <c r="AU49" s="1418"/>
      <c r="AV49" s="1418"/>
      <c r="AW49" s="1418"/>
      <c r="AX49" s="1821"/>
    </row>
    <row r="50" spans="1:50" ht="13.5">
      <c r="A50" s="377" t="s">
        <v>1602</v>
      </c>
      <c r="B50" s="319"/>
      <c r="C50" s="319"/>
      <c r="D50" s="319"/>
      <c r="E50" s="319"/>
      <c r="F50" s="319"/>
      <c r="G50" s="372"/>
      <c r="H50" s="1452"/>
      <c r="I50" s="1452"/>
      <c r="J50" s="1452"/>
      <c r="K50" s="1452"/>
      <c r="L50" s="1452"/>
      <c r="M50" s="1452"/>
      <c r="N50" s="1452"/>
      <c r="O50" s="1452"/>
      <c r="P50" s="1452"/>
      <c r="Q50" s="1452"/>
      <c r="R50" s="1452"/>
      <c r="S50" s="1452"/>
      <c r="T50" s="1452"/>
      <c r="U50" s="1452"/>
      <c r="V50" s="1452"/>
      <c r="W50" s="1452"/>
      <c r="X50" s="1452"/>
      <c r="Y50" s="1452"/>
      <c r="Z50" s="1452"/>
      <c r="AA50" s="1452"/>
      <c r="AB50" s="1452"/>
      <c r="AC50" s="1452"/>
      <c r="AD50" s="1452"/>
      <c r="AE50" s="1452"/>
      <c r="AF50" s="1452"/>
      <c r="AG50" s="1452"/>
      <c r="AH50" s="1452"/>
      <c r="AI50" s="1452"/>
      <c r="AJ50" s="1452"/>
      <c r="AK50" s="1452"/>
      <c r="AL50" s="1452"/>
      <c r="AM50" s="1452"/>
      <c r="AN50" s="1452"/>
      <c r="AO50" s="1452"/>
      <c r="AP50" s="1452"/>
      <c r="AQ50" s="1452"/>
      <c r="AR50" s="1452"/>
      <c r="AS50" s="1452"/>
      <c r="AT50" s="1774"/>
      <c r="AU50" s="1775"/>
      <c r="AV50" s="1775"/>
      <c r="AW50" s="1775"/>
      <c r="AX50" s="1540"/>
    </row>
    <row r="51" spans="1:50" ht="13.5">
      <c r="A51" s="375" t="s">
        <v>505</v>
      </c>
      <c r="B51" s="315"/>
      <c r="C51" s="315"/>
      <c r="D51" s="315"/>
      <c r="E51" s="315"/>
      <c r="F51" s="315"/>
      <c r="G51" s="315"/>
      <c r="H51" s="1452">
        <f>SUM(H21-H32-H43)</f>
        <v>0</v>
      </c>
      <c r="I51" s="1452"/>
      <c r="J51" s="1452"/>
      <c r="K51" s="1452"/>
      <c r="L51" s="1452"/>
      <c r="M51" s="1452">
        <f>SUM(M21-M32-M43)</f>
        <v>0</v>
      </c>
      <c r="N51" s="1452"/>
      <c r="O51" s="1452"/>
      <c r="P51" s="1452"/>
      <c r="Q51" s="1452"/>
      <c r="R51" s="1452">
        <f>SUM(R21-R32-R43)</f>
        <v>0</v>
      </c>
      <c r="S51" s="1452"/>
      <c r="T51" s="1452"/>
      <c r="U51" s="1452"/>
      <c r="V51" s="1452"/>
      <c r="W51" s="1452">
        <f>SUM(W21-W32-W43)</f>
        <v>0</v>
      </c>
      <c r="X51" s="1452"/>
      <c r="Y51" s="1452"/>
      <c r="Z51" s="1452"/>
      <c r="AA51" s="1452"/>
      <c r="AB51" s="1452">
        <f>SUM(AB21-AB32-AB43)</f>
        <v>0</v>
      </c>
      <c r="AC51" s="1452"/>
      <c r="AD51" s="1452"/>
      <c r="AE51" s="1452"/>
      <c r="AF51" s="1452"/>
      <c r="AG51" s="1452">
        <f>SUM(AG21-AG32-AG43)</f>
        <v>0</v>
      </c>
      <c r="AH51" s="1452"/>
      <c r="AI51" s="1452"/>
      <c r="AJ51" s="1452"/>
      <c r="AK51" s="1452">
        <f>SUM(AK21-AK32-AK43)</f>
        <v>0</v>
      </c>
      <c r="AL51" s="1452"/>
      <c r="AM51" s="1452"/>
      <c r="AN51" s="1452"/>
      <c r="AO51" s="1452">
        <f>SUM(AO21-AO32-AO43)</f>
        <v>0</v>
      </c>
      <c r="AP51" s="1452"/>
      <c r="AQ51" s="1452"/>
      <c r="AR51" s="1452"/>
      <c r="AS51" s="1452"/>
      <c r="AT51" s="1772">
        <f>SUM(H51:AS53)</f>
        <v>0</v>
      </c>
      <c r="AU51" s="1773"/>
      <c r="AV51" s="1773"/>
      <c r="AW51" s="1773"/>
      <c r="AX51" s="1534"/>
    </row>
    <row r="52" spans="1:50" ht="13.5">
      <c r="A52" s="375" t="s">
        <v>1603</v>
      </c>
      <c r="B52" s="315"/>
      <c r="C52" s="315"/>
      <c r="D52" s="315"/>
      <c r="E52" s="315"/>
      <c r="F52" s="315"/>
      <c r="G52" s="315"/>
      <c r="H52" s="1452"/>
      <c r="I52" s="1452"/>
      <c r="J52" s="1452"/>
      <c r="K52" s="1452"/>
      <c r="L52" s="1452"/>
      <c r="M52" s="1452"/>
      <c r="N52" s="1452"/>
      <c r="O52" s="1452"/>
      <c r="P52" s="1452"/>
      <c r="Q52" s="1452"/>
      <c r="R52" s="1452"/>
      <c r="S52" s="1452"/>
      <c r="T52" s="1452"/>
      <c r="U52" s="1452"/>
      <c r="V52" s="1452"/>
      <c r="W52" s="1452"/>
      <c r="X52" s="1452"/>
      <c r="Y52" s="1452"/>
      <c r="Z52" s="1452"/>
      <c r="AA52" s="1452"/>
      <c r="AB52" s="1452"/>
      <c r="AC52" s="1452"/>
      <c r="AD52" s="1452"/>
      <c r="AE52" s="1452"/>
      <c r="AF52" s="1452"/>
      <c r="AG52" s="1452"/>
      <c r="AH52" s="1452"/>
      <c r="AI52" s="1452"/>
      <c r="AJ52" s="1452"/>
      <c r="AK52" s="1452"/>
      <c r="AL52" s="1452"/>
      <c r="AM52" s="1452"/>
      <c r="AN52" s="1452"/>
      <c r="AO52" s="1452"/>
      <c r="AP52" s="1452"/>
      <c r="AQ52" s="1452"/>
      <c r="AR52" s="1452"/>
      <c r="AS52" s="1452"/>
      <c r="AT52" s="1820"/>
      <c r="AU52" s="1418"/>
      <c r="AV52" s="1418"/>
      <c r="AW52" s="1418"/>
      <c r="AX52" s="1821"/>
    </row>
    <row r="53" spans="1:50" ht="13.5">
      <c r="A53" s="377" t="s">
        <v>1602</v>
      </c>
      <c r="B53" s="319"/>
      <c r="C53" s="319"/>
      <c r="D53" s="319"/>
      <c r="E53" s="319"/>
      <c r="F53" s="319"/>
      <c r="G53" s="319"/>
      <c r="H53" s="1452"/>
      <c r="I53" s="1452"/>
      <c r="J53" s="1452"/>
      <c r="K53" s="1452"/>
      <c r="L53" s="1452"/>
      <c r="M53" s="1452"/>
      <c r="N53" s="1452"/>
      <c r="O53" s="1452"/>
      <c r="P53" s="1452"/>
      <c r="Q53" s="1452"/>
      <c r="R53" s="1452"/>
      <c r="S53" s="1452"/>
      <c r="T53" s="1452"/>
      <c r="U53" s="1452"/>
      <c r="V53" s="1452"/>
      <c r="W53" s="1452"/>
      <c r="X53" s="1452"/>
      <c r="Y53" s="1452"/>
      <c r="Z53" s="1452"/>
      <c r="AA53" s="1452"/>
      <c r="AB53" s="1452"/>
      <c r="AC53" s="1452"/>
      <c r="AD53" s="1452"/>
      <c r="AE53" s="1452"/>
      <c r="AF53" s="1452"/>
      <c r="AG53" s="1452"/>
      <c r="AH53" s="1452"/>
      <c r="AI53" s="1452"/>
      <c r="AJ53" s="1452"/>
      <c r="AK53" s="1452"/>
      <c r="AL53" s="1452"/>
      <c r="AM53" s="1452"/>
      <c r="AN53" s="1452"/>
      <c r="AO53" s="1452"/>
      <c r="AP53" s="1452"/>
      <c r="AQ53" s="1452"/>
      <c r="AR53" s="1452"/>
      <c r="AS53" s="1452"/>
      <c r="AT53" s="1774"/>
      <c r="AU53" s="1775"/>
      <c r="AV53" s="1775"/>
      <c r="AW53" s="1775"/>
      <c r="AX53" s="1540"/>
    </row>
  </sheetData>
  <mergeCells count="226">
    <mergeCell ref="AT51:AX53"/>
    <mergeCell ref="AT29:AX29"/>
    <mergeCell ref="AT30:AX30"/>
    <mergeCell ref="AT31:AX31"/>
    <mergeCell ref="AT32:AX34"/>
    <mergeCell ref="AT36:AX39"/>
    <mergeCell ref="AT40:AX40"/>
    <mergeCell ref="AO47:AS50"/>
    <mergeCell ref="AK42:AN42"/>
    <mergeCell ref="AT41:AX41"/>
    <mergeCell ref="AT42:AX42"/>
    <mergeCell ref="AT43:AX45"/>
    <mergeCell ref="AT47:AX50"/>
    <mergeCell ref="AO42:AS42"/>
    <mergeCell ref="AK43:AN45"/>
    <mergeCell ref="AO41:AS41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H51:L53"/>
    <mergeCell ref="M51:Q53"/>
    <mergeCell ref="R51:V53"/>
    <mergeCell ref="W51:AA53"/>
    <mergeCell ref="AB51:AF53"/>
    <mergeCell ref="AG51:AJ53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AK31:AN31"/>
    <mergeCell ref="AO31:AS31"/>
    <mergeCell ref="AG32:AJ34"/>
    <mergeCell ref="AK32:AN34"/>
    <mergeCell ref="AO32:AS34"/>
    <mergeCell ref="AO30:AS30"/>
    <mergeCell ref="AO21:AS23"/>
    <mergeCell ref="W29:AA29"/>
    <mergeCell ref="AB29:AF29"/>
    <mergeCell ref="AG29:AJ29"/>
    <mergeCell ref="AK29:AN29"/>
    <mergeCell ref="AO29:AS29"/>
    <mergeCell ref="AK25:AN28"/>
    <mergeCell ref="AO25:AS28"/>
    <mergeCell ref="H43:L45"/>
    <mergeCell ref="M43:Q45"/>
    <mergeCell ref="R43:V45"/>
    <mergeCell ref="W43:AA45"/>
    <mergeCell ref="AB43:AF45"/>
    <mergeCell ref="AG43:AJ45"/>
    <mergeCell ref="H42:L42"/>
    <mergeCell ref="M42:Q42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H41:L41"/>
    <mergeCell ref="M41:Q41"/>
    <mergeCell ref="R41:V41"/>
    <mergeCell ref="W41:AA41"/>
    <mergeCell ref="AB41:AF41"/>
    <mergeCell ref="AG41:AJ41"/>
    <mergeCell ref="AK41:AN41"/>
    <mergeCell ref="H31:L31"/>
    <mergeCell ref="M31:Q31"/>
    <mergeCell ref="R31:V31"/>
    <mergeCell ref="W31:AA31"/>
    <mergeCell ref="AB31:AF31"/>
    <mergeCell ref="AG31:AJ31"/>
    <mergeCell ref="AB30:AF30"/>
    <mergeCell ref="H32:L34"/>
    <mergeCell ref="M32:Q34"/>
    <mergeCell ref="R32:V34"/>
    <mergeCell ref="W32:AA34"/>
    <mergeCell ref="AB32:AF34"/>
    <mergeCell ref="H30:L30"/>
    <mergeCell ref="M30:Q30"/>
    <mergeCell ref="R30:V30"/>
    <mergeCell ref="W30:AA30"/>
    <mergeCell ref="H25:L28"/>
    <mergeCell ref="M25:Q28"/>
    <mergeCell ref="R25:V28"/>
    <mergeCell ref="W25:AA28"/>
    <mergeCell ref="AB25:AF28"/>
    <mergeCell ref="AG25:AJ28"/>
    <mergeCell ref="AK12:AN12"/>
    <mergeCell ref="AB19:AF19"/>
    <mergeCell ref="AG19:AJ19"/>
    <mergeCell ref="AK19:AN19"/>
    <mergeCell ref="AK20:AN20"/>
    <mergeCell ref="H21:L23"/>
    <mergeCell ref="M21:Q23"/>
    <mergeCell ref="R21:V23"/>
    <mergeCell ref="W21:AA23"/>
    <mergeCell ref="AB21:AF23"/>
    <mergeCell ref="AG21:AJ23"/>
    <mergeCell ref="AG20:AJ20"/>
    <mergeCell ref="AK21:AN23"/>
    <mergeCell ref="H20:L20"/>
    <mergeCell ref="M20:Q20"/>
    <mergeCell ref="R20:V20"/>
    <mergeCell ref="W20:AA20"/>
    <mergeCell ref="AB20:AF20"/>
    <mergeCell ref="AO20:AS20"/>
    <mergeCell ref="H11:L11"/>
    <mergeCell ref="M11:Q11"/>
    <mergeCell ref="R11:V11"/>
    <mergeCell ref="W11:AA11"/>
    <mergeCell ref="AB11:AF11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12:G12"/>
    <mergeCell ref="H12:L12"/>
    <mergeCell ref="M12:Q12"/>
    <mergeCell ref="R12:V12"/>
    <mergeCell ref="W12:AA12"/>
    <mergeCell ref="H10:L10"/>
    <mergeCell ref="M10:Q10"/>
    <mergeCell ref="R10:V10"/>
    <mergeCell ref="W10:AA10"/>
    <mergeCell ref="AB10:AF10"/>
    <mergeCell ref="H8:L8"/>
    <mergeCell ref="M8:Q8"/>
    <mergeCell ref="R8:V8"/>
    <mergeCell ref="W8:AA8"/>
    <mergeCell ref="AB8:AF8"/>
    <mergeCell ref="M9:Q9"/>
    <mergeCell ref="R9:V9"/>
    <mergeCell ref="W9:AA9"/>
    <mergeCell ref="AB9:AF9"/>
    <mergeCell ref="H9:L9"/>
    <mergeCell ref="AB7:AF7"/>
    <mergeCell ref="AG7:AJ7"/>
    <mergeCell ref="AK7:AN7"/>
    <mergeCell ref="AO7:AS7"/>
    <mergeCell ref="AK6:AN6"/>
    <mergeCell ref="AO6:AS6"/>
    <mergeCell ref="AK8:AN8"/>
    <mergeCell ref="AO8:AS8"/>
    <mergeCell ref="AO9:AS9"/>
    <mergeCell ref="AG9:AJ9"/>
    <mergeCell ref="AK9:AN9"/>
    <mergeCell ref="AG8:AJ8"/>
    <mergeCell ref="A6:G6"/>
    <mergeCell ref="H6:L6"/>
    <mergeCell ref="M6:Q6"/>
    <mergeCell ref="R6:V6"/>
    <mergeCell ref="W6:AA6"/>
    <mergeCell ref="A5:G5"/>
    <mergeCell ref="H5:L5"/>
    <mergeCell ref="M5:Q5"/>
    <mergeCell ref="R5:V5"/>
    <mergeCell ref="W5:AA5"/>
    <mergeCell ref="H36:L39"/>
    <mergeCell ref="M36:Q39"/>
    <mergeCell ref="R36:V39"/>
    <mergeCell ref="W36:AA39"/>
    <mergeCell ref="AT12:AW12"/>
    <mergeCell ref="AB12:AF12"/>
    <mergeCell ref="AB18:AF18"/>
    <mergeCell ref="AG18:AJ18"/>
    <mergeCell ref="AK18:AN18"/>
    <mergeCell ref="AO18:AS18"/>
    <mergeCell ref="AK36:AN39"/>
    <mergeCell ref="AG30:AJ30"/>
    <mergeCell ref="AK30:AN30"/>
    <mergeCell ref="AB36:AF39"/>
    <mergeCell ref="AG36:AJ39"/>
    <mergeCell ref="H18:L18"/>
    <mergeCell ref="M18:Q18"/>
    <mergeCell ref="R18:V18"/>
    <mergeCell ref="W18:AA18"/>
    <mergeCell ref="AO19:AS19"/>
    <mergeCell ref="H19:L19"/>
    <mergeCell ref="M19:Q19"/>
    <mergeCell ref="R19:V19"/>
    <mergeCell ref="W19:AA19"/>
    <mergeCell ref="H2:AW2"/>
    <mergeCell ref="H3:L3"/>
    <mergeCell ref="M3:Q3"/>
    <mergeCell ref="R3:V3"/>
    <mergeCell ref="W3:AA3"/>
    <mergeCell ref="AB3:AF3"/>
    <mergeCell ref="H29:L29"/>
    <mergeCell ref="M29:Q29"/>
    <mergeCell ref="R29:V29"/>
    <mergeCell ref="H4:L4"/>
    <mergeCell ref="AB4:AF4"/>
    <mergeCell ref="AO4:AS4"/>
    <mergeCell ref="AO5:AS5"/>
    <mergeCell ref="AB6:AF6"/>
    <mergeCell ref="AB5:AF5"/>
    <mergeCell ref="M4:Q4"/>
    <mergeCell ref="R4:V4"/>
    <mergeCell ref="W4:AA4"/>
    <mergeCell ref="AG6:AJ6"/>
    <mergeCell ref="AT6:AW6"/>
    <mergeCell ref="H7:L7"/>
    <mergeCell ref="M7:Q7"/>
    <mergeCell ref="R7:V7"/>
    <mergeCell ref="W7:AA7"/>
  </mergeCell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BB43"/>
  <sheetViews>
    <sheetView workbookViewId="0"/>
  </sheetViews>
  <sheetFormatPr defaultColWidth="1.7109375" defaultRowHeight="12.75"/>
  <sheetData>
    <row r="1" spans="1:54" ht="13.5">
      <c r="A1" s="328" t="s">
        <v>1892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</row>
    <row r="2" spans="1:54" ht="13.5">
      <c r="A2" s="289" t="s">
        <v>475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</row>
    <row r="3" spans="1:54" ht="13.5">
      <c r="A3" s="391"/>
      <c r="B3" s="392"/>
      <c r="C3" s="392"/>
      <c r="D3" s="392"/>
      <c r="E3" s="392"/>
      <c r="F3" s="1831" t="s">
        <v>816</v>
      </c>
      <c r="G3" s="1832"/>
      <c r="H3" s="1832"/>
      <c r="I3" s="1832"/>
      <c r="J3" s="1832"/>
      <c r="K3" s="1832"/>
      <c r="L3" s="1832"/>
      <c r="M3" s="1832"/>
      <c r="N3" s="1832"/>
      <c r="O3" s="1832"/>
      <c r="P3" s="1832"/>
      <c r="Q3" s="1832"/>
      <c r="R3" s="1832"/>
      <c r="S3" s="1832"/>
      <c r="T3" s="1832"/>
      <c r="U3" s="1832"/>
      <c r="V3" s="1832"/>
      <c r="W3" s="1832"/>
      <c r="X3" s="1832"/>
      <c r="Y3" s="1832"/>
      <c r="Z3" s="1832"/>
      <c r="AA3" s="1832"/>
      <c r="AB3" s="1832"/>
      <c r="AC3" s="1832"/>
      <c r="AD3" s="1832"/>
      <c r="AE3" s="1832"/>
      <c r="AF3" s="1832"/>
      <c r="AG3" s="1832"/>
      <c r="AH3" s="1832"/>
      <c r="AI3" s="1832"/>
      <c r="AJ3" s="1832"/>
      <c r="AK3" s="1832"/>
      <c r="AL3" s="1832"/>
      <c r="AM3" s="1832"/>
      <c r="AN3" s="1832"/>
      <c r="AO3" s="1832"/>
      <c r="AP3" s="1832"/>
      <c r="AQ3" s="1832"/>
      <c r="AR3" s="1832"/>
      <c r="AS3" s="1832"/>
      <c r="AT3" s="1832"/>
      <c r="AU3" s="1832"/>
      <c r="AV3" s="1832"/>
      <c r="AW3" s="1832"/>
      <c r="AX3" s="1832"/>
      <c r="AY3" s="1832"/>
      <c r="AZ3" s="1832"/>
      <c r="BA3" s="1832"/>
      <c r="BB3" s="325"/>
    </row>
    <row r="4" spans="1:54" ht="13.5" customHeight="1">
      <c r="A4" s="398"/>
      <c r="B4" s="399"/>
      <c r="C4" s="399"/>
      <c r="D4" s="399"/>
      <c r="E4" s="399"/>
      <c r="F4" s="1833" t="s">
        <v>2237</v>
      </c>
      <c r="G4" s="1833"/>
      <c r="H4" s="1833"/>
      <c r="I4" s="1833"/>
      <c r="J4" s="1833" t="s">
        <v>2238</v>
      </c>
      <c r="K4" s="1833"/>
      <c r="L4" s="1833"/>
      <c r="M4" s="1833"/>
      <c r="N4" s="1833" t="s">
        <v>2239</v>
      </c>
      <c r="O4" s="1833"/>
      <c r="P4" s="1833"/>
      <c r="Q4" s="1833"/>
      <c r="R4" s="1833" t="s">
        <v>2240</v>
      </c>
      <c r="S4" s="1833"/>
      <c r="T4" s="1833"/>
      <c r="U4" s="1833"/>
      <c r="V4" s="1833" t="s">
        <v>2241</v>
      </c>
      <c r="W4" s="1833"/>
      <c r="X4" s="1833"/>
      <c r="Y4" s="1833"/>
      <c r="Z4" s="1833" t="s">
        <v>18</v>
      </c>
      <c r="AA4" s="1833"/>
      <c r="AB4" s="1833"/>
      <c r="AC4" s="1833"/>
      <c r="AD4" s="1833" t="s">
        <v>2242</v>
      </c>
      <c r="AE4" s="1833"/>
      <c r="AF4" s="1833"/>
      <c r="AG4" s="1833"/>
      <c r="AH4" s="1833" t="s">
        <v>2243</v>
      </c>
      <c r="AI4" s="1833"/>
      <c r="AJ4" s="1833"/>
      <c r="AK4" s="1833"/>
      <c r="AL4" s="1833" t="s">
        <v>2233</v>
      </c>
      <c r="AM4" s="1833"/>
      <c r="AN4" s="1833"/>
      <c r="AO4" s="1833"/>
      <c r="AP4" s="1833" t="s">
        <v>2382</v>
      </c>
      <c r="AQ4" s="1833"/>
      <c r="AR4" s="1833"/>
      <c r="AS4" s="1833"/>
      <c r="AT4" s="1833" t="s">
        <v>2244</v>
      </c>
      <c r="AU4" s="1833"/>
      <c r="AV4" s="1833"/>
      <c r="AW4" s="1833"/>
      <c r="AX4" s="1841" t="s">
        <v>479</v>
      </c>
      <c r="AY4" s="1842"/>
      <c r="AZ4" s="1842"/>
      <c r="BA4" s="1842"/>
      <c r="BB4" s="1843"/>
    </row>
    <row r="5" spans="1:54" ht="13.5" customHeight="1">
      <c r="A5" s="398"/>
      <c r="B5" s="399"/>
      <c r="C5" s="399"/>
      <c r="D5" s="399"/>
      <c r="E5" s="399"/>
      <c r="F5" s="1834"/>
      <c r="G5" s="1834"/>
      <c r="H5" s="1834"/>
      <c r="I5" s="1834"/>
      <c r="J5" s="1834"/>
      <c r="K5" s="1834"/>
      <c r="L5" s="1834"/>
      <c r="M5" s="1834"/>
      <c r="N5" s="1834"/>
      <c r="O5" s="1834"/>
      <c r="P5" s="1834"/>
      <c r="Q5" s="1834"/>
      <c r="R5" s="1834"/>
      <c r="S5" s="1834"/>
      <c r="T5" s="1834"/>
      <c r="U5" s="1834"/>
      <c r="V5" s="1834"/>
      <c r="W5" s="1834"/>
      <c r="X5" s="1834"/>
      <c r="Y5" s="1834"/>
      <c r="Z5" s="1834"/>
      <c r="AA5" s="1834"/>
      <c r="AB5" s="1834"/>
      <c r="AC5" s="1834"/>
      <c r="AD5" s="1834"/>
      <c r="AE5" s="1834"/>
      <c r="AF5" s="1834"/>
      <c r="AG5" s="1834"/>
      <c r="AH5" s="1834"/>
      <c r="AI5" s="1834"/>
      <c r="AJ5" s="1834"/>
      <c r="AK5" s="1834"/>
      <c r="AL5" s="1834"/>
      <c r="AM5" s="1834"/>
      <c r="AN5" s="1834"/>
      <c r="AO5" s="1834"/>
      <c r="AP5" s="1834"/>
      <c r="AQ5" s="1834"/>
      <c r="AR5" s="1834"/>
      <c r="AS5" s="1834"/>
      <c r="AT5" s="1834"/>
      <c r="AU5" s="1834"/>
      <c r="AV5" s="1834"/>
      <c r="AW5" s="1834"/>
      <c r="AX5" s="1844"/>
      <c r="AY5" s="1845"/>
      <c r="AZ5" s="1845"/>
      <c r="BA5" s="1845"/>
      <c r="BB5" s="1846"/>
    </row>
    <row r="6" spans="1:54" ht="13.5" customHeight="1">
      <c r="A6" s="1835" t="s">
        <v>1890</v>
      </c>
      <c r="B6" s="1836"/>
      <c r="C6" s="1836"/>
      <c r="D6" s="1836"/>
      <c r="E6" s="1837"/>
      <c r="F6" s="1834"/>
      <c r="G6" s="1834"/>
      <c r="H6" s="1834"/>
      <c r="I6" s="1834"/>
      <c r="J6" s="1834"/>
      <c r="K6" s="1834"/>
      <c r="L6" s="1834"/>
      <c r="M6" s="1834"/>
      <c r="N6" s="1834"/>
      <c r="O6" s="1834"/>
      <c r="P6" s="1834"/>
      <c r="Q6" s="1834"/>
      <c r="R6" s="1834"/>
      <c r="S6" s="1834"/>
      <c r="T6" s="1834"/>
      <c r="U6" s="1834"/>
      <c r="V6" s="1834"/>
      <c r="W6" s="1834"/>
      <c r="X6" s="1834"/>
      <c r="Y6" s="1834"/>
      <c r="Z6" s="1834"/>
      <c r="AA6" s="1834"/>
      <c r="AB6" s="1834"/>
      <c r="AC6" s="1834"/>
      <c r="AD6" s="1834"/>
      <c r="AE6" s="1834"/>
      <c r="AF6" s="1834"/>
      <c r="AG6" s="1834"/>
      <c r="AH6" s="1834"/>
      <c r="AI6" s="1834"/>
      <c r="AJ6" s="1834"/>
      <c r="AK6" s="1834"/>
      <c r="AL6" s="1834"/>
      <c r="AM6" s="1834"/>
      <c r="AN6" s="1834"/>
      <c r="AO6" s="1834"/>
      <c r="AP6" s="1834"/>
      <c r="AQ6" s="1834"/>
      <c r="AR6" s="1834"/>
      <c r="AS6" s="1834"/>
      <c r="AT6" s="1834"/>
      <c r="AU6" s="1834"/>
      <c r="AV6" s="1834"/>
      <c r="AW6" s="1834"/>
      <c r="AX6" s="1844"/>
      <c r="AY6" s="1845"/>
      <c r="AZ6" s="1845"/>
      <c r="BA6" s="1845"/>
      <c r="BB6" s="1846"/>
    </row>
    <row r="7" spans="1:54" ht="13.5" customHeight="1">
      <c r="A7" s="1835" t="s">
        <v>1887</v>
      </c>
      <c r="B7" s="1836"/>
      <c r="C7" s="1836"/>
      <c r="D7" s="1836"/>
      <c r="E7" s="1837"/>
      <c r="F7" s="1834"/>
      <c r="G7" s="1834"/>
      <c r="H7" s="1834"/>
      <c r="I7" s="1834"/>
      <c r="J7" s="1834"/>
      <c r="K7" s="1834"/>
      <c r="L7" s="1834"/>
      <c r="M7" s="1834"/>
      <c r="N7" s="1834"/>
      <c r="O7" s="1834"/>
      <c r="P7" s="1834"/>
      <c r="Q7" s="1834"/>
      <c r="R7" s="1834"/>
      <c r="S7" s="1834"/>
      <c r="T7" s="1834"/>
      <c r="U7" s="1834"/>
      <c r="V7" s="1834"/>
      <c r="W7" s="1834"/>
      <c r="X7" s="1834"/>
      <c r="Y7" s="1834"/>
      <c r="Z7" s="1834"/>
      <c r="AA7" s="1834"/>
      <c r="AB7" s="1834"/>
      <c r="AC7" s="1834"/>
      <c r="AD7" s="1834"/>
      <c r="AE7" s="1834"/>
      <c r="AF7" s="1834"/>
      <c r="AG7" s="1834"/>
      <c r="AH7" s="1834"/>
      <c r="AI7" s="1834"/>
      <c r="AJ7" s="1834"/>
      <c r="AK7" s="1834"/>
      <c r="AL7" s="1834"/>
      <c r="AM7" s="1834"/>
      <c r="AN7" s="1834"/>
      <c r="AO7" s="1834"/>
      <c r="AP7" s="1834"/>
      <c r="AQ7" s="1834"/>
      <c r="AR7" s="1834"/>
      <c r="AS7" s="1834"/>
      <c r="AT7" s="1834"/>
      <c r="AU7" s="1834"/>
      <c r="AV7" s="1834"/>
      <c r="AW7" s="1834"/>
      <c r="AX7" s="1844"/>
      <c r="AY7" s="1845"/>
      <c r="AZ7" s="1845"/>
      <c r="BA7" s="1845"/>
      <c r="BB7" s="1846"/>
    </row>
    <row r="8" spans="1:54" ht="13.5" customHeight="1">
      <c r="A8" s="1835" t="s">
        <v>1883</v>
      </c>
      <c r="B8" s="1836"/>
      <c r="C8" s="1836"/>
      <c r="D8" s="1836"/>
      <c r="E8" s="1837"/>
      <c r="F8" s="1834"/>
      <c r="G8" s="1834"/>
      <c r="H8" s="1834"/>
      <c r="I8" s="1834"/>
      <c r="J8" s="1834"/>
      <c r="K8" s="1834"/>
      <c r="L8" s="1834"/>
      <c r="M8" s="1834"/>
      <c r="N8" s="1834"/>
      <c r="O8" s="1834"/>
      <c r="P8" s="1834"/>
      <c r="Q8" s="1834"/>
      <c r="R8" s="1834"/>
      <c r="S8" s="1834"/>
      <c r="T8" s="1834"/>
      <c r="U8" s="1834"/>
      <c r="V8" s="1834"/>
      <c r="W8" s="1834"/>
      <c r="X8" s="1834"/>
      <c r="Y8" s="1834"/>
      <c r="Z8" s="1834"/>
      <c r="AA8" s="1834"/>
      <c r="AB8" s="1834"/>
      <c r="AC8" s="1834"/>
      <c r="AD8" s="1834"/>
      <c r="AE8" s="1834"/>
      <c r="AF8" s="1834"/>
      <c r="AG8" s="1834"/>
      <c r="AH8" s="1834"/>
      <c r="AI8" s="1834"/>
      <c r="AJ8" s="1834"/>
      <c r="AK8" s="1834"/>
      <c r="AL8" s="1834"/>
      <c r="AM8" s="1834"/>
      <c r="AN8" s="1834"/>
      <c r="AO8" s="1834"/>
      <c r="AP8" s="1834"/>
      <c r="AQ8" s="1834"/>
      <c r="AR8" s="1834"/>
      <c r="AS8" s="1834"/>
      <c r="AT8" s="1834"/>
      <c r="AU8" s="1834"/>
      <c r="AV8" s="1834"/>
      <c r="AW8" s="1834"/>
      <c r="AX8" s="1844"/>
      <c r="AY8" s="1845"/>
      <c r="AZ8" s="1845"/>
      <c r="BA8" s="1845"/>
      <c r="BB8" s="1846"/>
    </row>
    <row r="9" spans="1:54" ht="13.5" customHeight="1">
      <c r="A9" s="398"/>
      <c r="B9" s="399"/>
      <c r="C9" s="399"/>
      <c r="D9" s="399"/>
      <c r="E9" s="399"/>
      <c r="F9" s="1834"/>
      <c r="G9" s="1834"/>
      <c r="H9" s="1834"/>
      <c r="I9" s="1834"/>
      <c r="J9" s="1834"/>
      <c r="K9" s="1834"/>
      <c r="L9" s="1834"/>
      <c r="M9" s="1834"/>
      <c r="N9" s="1834"/>
      <c r="O9" s="1834"/>
      <c r="P9" s="1834"/>
      <c r="Q9" s="1834"/>
      <c r="R9" s="1834"/>
      <c r="S9" s="1834"/>
      <c r="T9" s="1834"/>
      <c r="U9" s="1834"/>
      <c r="V9" s="1834"/>
      <c r="W9" s="1834"/>
      <c r="X9" s="1834"/>
      <c r="Y9" s="1834"/>
      <c r="Z9" s="1834"/>
      <c r="AA9" s="1834"/>
      <c r="AB9" s="1834"/>
      <c r="AC9" s="1834"/>
      <c r="AD9" s="1834"/>
      <c r="AE9" s="1834"/>
      <c r="AF9" s="1834"/>
      <c r="AG9" s="1834"/>
      <c r="AH9" s="1834"/>
      <c r="AI9" s="1834"/>
      <c r="AJ9" s="1834"/>
      <c r="AK9" s="1834"/>
      <c r="AL9" s="1834"/>
      <c r="AM9" s="1834"/>
      <c r="AN9" s="1834"/>
      <c r="AO9" s="1834"/>
      <c r="AP9" s="1834"/>
      <c r="AQ9" s="1834"/>
      <c r="AR9" s="1834"/>
      <c r="AS9" s="1834"/>
      <c r="AT9" s="1834"/>
      <c r="AU9" s="1834"/>
      <c r="AV9" s="1834"/>
      <c r="AW9" s="1834"/>
      <c r="AX9" s="1844"/>
      <c r="AY9" s="1845"/>
      <c r="AZ9" s="1845"/>
      <c r="BA9" s="1845"/>
      <c r="BB9" s="1846"/>
    </row>
    <row r="10" spans="1:54" ht="13.5" customHeight="1">
      <c r="A10" s="398"/>
      <c r="B10" s="399"/>
      <c r="C10" s="399"/>
      <c r="D10" s="399"/>
      <c r="E10" s="399"/>
      <c r="F10" s="1834"/>
      <c r="G10" s="1834"/>
      <c r="H10" s="1834"/>
      <c r="I10" s="1834"/>
      <c r="J10" s="1834"/>
      <c r="K10" s="1834"/>
      <c r="L10" s="1834"/>
      <c r="M10" s="1834"/>
      <c r="N10" s="1834"/>
      <c r="O10" s="1834"/>
      <c r="P10" s="1834"/>
      <c r="Q10" s="1834"/>
      <c r="R10" s="1834"/>
      <c r="S10" s="1834"/>
      <c r="T10" s="1834"/>
      <c r="U10" s="1834"/>
      <c r="V10" s="1834"/>
      <c r="W10" s="1834"/>
      <c r="X10" s="1834"/>
      <c r="Y10" s="1834"/>
      <c r="Z10" s="1834"/>
      <c r="AA10" s="1834"/>
      <c r="AB10" s="1834"/>
      <c r="AC10" s="1834"/>
      <c r="AD10" s="1834"/>
      <c r="AE10" s="1834"/>
      <c r="AF10" s="1834"/>
      <c r="AG10" s="1834"/>
      <c r="AH10" s="1834"/>
      <c r="AI10" s="1834"/>
      <c r="AJ10" s="1834"/>
      <c r="AK10" s="1834"/>
      <c r="AL10" s="1834"/>
      <c r="AM10" s="1834"/>
      <c r="AN10" s="1834"/>
      <c r="AO10" s="1834"/>
      <c r="AP10" s="1834"/>
      <c r="AQ10" s="1834"/>
      <c r="AR10" s="1834"/>
      <c r="AS10" s="1834"/>
      <c r="AT10" s="1834"/>
      <c r="AU10" s="1834"/>
      <c r="AV10" s="1834"/>
      <c r="AW10" s="1834"/>
      <c r="AX10" s="1844"/>
      <c r="AY10" s="1845"/>
      <c r="AZ10" s="1845"/>
      <c r="BA10" s="1845"/>
      <c r="BB10" s="1846"/>
    </row>
    <row r="11" spans="1:54" ht="13.5" customHeight="1">
      <c r="A11" s="398"/>
      <c r="B11" s="399"/>
      <c r="C11" s="399"/>
      <c r="D11" s="399"/>
      <c r="E11" s="399"/>
      <c r="F11" s="1834"/>
      <c r="G11" s="1834"/>
      <c r="H11" s="1834"/>
      <c r="I11" s="1834"/>
      <c r="J11" s="1834"/>
      <c r="K11" s="1834"/>
      <c r="L11" s="1834"/>
      <c r="M11" s="1834"/>
      <c r="N11" s="1834"/>
      <c r="O11" s="1834"/>
      <c r="P11" s="1834"/>
      <c r="Q11" s="1834"/>
      <c r="R11" s="1834"/>
      <c r="S11" s="1834"/>
      <c r="T11" s="1834"/>
      <c r="U11" s="1834"/>
      <c r="V11" s="1834"/>
      <c r="W11" s="1834"/>
      <c r="X11" s="1834"/>
      <c r="Y11" s="1834"/>
      <c r="Z11" s="1834"/>
      <c r="AA11" s="1834"/>
      <c r="AB11" s="1834"/>
      <c r="AC11" s="1834"/>
      <c r="AD11" s="1834"/>
      <c r="AE11" s="1834"/>
      <c r="AF11" s="1834"/>
      <c r="AG11" s="1834"/>
      <c r="AH11" s="1834"/>
      <c r="AI11" s="1834"/>
      <c r="AJ11" s="1834"/>
      <c r="AK11" s="1834"/>
      <c r="AL11" s="1834"/>
      <c r="AM11" s="1834"/>
      <c r="AN11" s="1834"/>
      <c r="AO11" s="1834"/>
      <c r="AP11" s="1834"/>
      <c r="AQ11" s="1834"/>
      <c r="AR11" s="1834"/>
      <c r="AS11" s="1834"/>
      <c r="AT11" s="1834"/>
      <c r="AU11" s="1834"/>
      <c r="AV11" s="1834"/>
      <c r="AW11" s="1834"/>
      <c r="AX11" s="1844"/>
      <c r="AY11" s="1845"/>
      <c r="AZ11" s="1845"/>
      <c r="BA11" s="1845"/>
      <c r="BB11" s="1846"/>
    </row>
    <row r="12" spans="1:54" ht="13.5" customHeight="1">
      <c r="A12" s="398"/>
      <c r="B12" s="399"/>
      <c r="C12" s="399"/>
      <c r="D12" s="399"/>
      <c r="E12" s="399"/>
      <c r="F12" s="1834"/>
      <c r="G12" s="1834"/>
      <c r="H12" s="1834"/>
      <c r="I12" s="1834"/>
      <c r="J12" s="1834"/>
      <c r="K12" s="1834"/>
      <c r="L12" s="1834"/>
      <c r="M12" s="1834"/>
      <c r="N12" s="1834"/>
      <c r="O12" s="1834"/>
      <c r="P12" s="1834"/>
      <c r="Q12" s="1834"/>
      <c r="R12" s="1834"/>
      <c r="S12" s="1834"/>
      <c r="T12" s="1834"/>
      <c r="U12" s="1834"/>
      <c r="V12" s="1834"/>
      <c r="W12" s="1834"/>
      <c r="X12" s="1834"/>
      <c r="Y12" s="1834"/>
      <c r="Z12" s="1834"/>
      <c r="AA12" s="1834"/>
      <c r="AB12" s="1834"/>
      <c r="AC12" s="1834"/>
      <c r="AD12" s="1834"/>
      <c r="AE12" s="1834"/>
      <c r="AF12" s="1834"/>
      <c r="AG12" s="1834"/>
      <c r="AH12" s="1834"/>
      <c r="AI12" s="1834"/>
      <c r="AJ12" s="1834"/>
      <c r="AK12" s="1834"/>
      <c r="AL12" s="1834"/>
      <c r="AM12" s="1834"/>
      <c r="AN12" s="1834"/>
      <c r="AO12" s="1834"/>
      <c r="AP12" s="1834"/>
      <c r="AQ12" s="1834"/>
      <c r="AR12" s="1834"/>
      <c r="AS12" s="1834"/>
      <c r="AT12" s="1834"/>
      <c r="AU12" s="1834"/>
      <c r="AV12" s="1834"/>
      <c r="AW12" s="1834"/>
      <c r="AX12" s="1844"/>
      <c r="AY12" s="1845"/>
      <c r="AZ12" s="1845"/>
      <c r="BA12" s="1845"/>
      <c r="BB12" s="1846"/>
    </row>
    <row r="13" spans="1:54" ht="13.5">
      <c r="A13" s="1838" t="s">
        <v>817</v>
      </c>
      <c r="B13" s="1839"/>
      <c r="C13" s="1839"/>
      <c r="D13" s="1839"/>
      <c r="E13" s="1840"/>
      <c r="F13" s="1786" t="s">
        <v>818</v>
      </c>
      <c r="G13" s="1786"/>
      <c r="H13" s="1786"/>
      <c r="I13" s="1786"/>
      <c r="J13" s="1786" t="s">
        <v>819</v>
      </c>
      <c r="K13" s="1786"/>
      <c r="L13" s="1786"/>
      <c r="M13" s="1786"/>
      <c r="N13" s="1786" t="s">
        <v>477</v>
      </c>
      <c r="O13" s="1786"/>
      <c r="P13" s="1786"/>
      <c r="Q13" s="1786"/>
      <c r="R13" s="1786" t="s">
        <v>478</v>
      </c>
      <c r="S13" s="1786"/>
      <c r="T13" s="1786"/>
      <c r="U13" s="1786"/>
      <c r="V13" s="1786" t="s">
        <v>481</v>
      </c>
      <c r="W13" s="1786"/>
      <c r="X13" s="1786"/>
      <c r="Y13" s="1786"/>
      <c r="Z13" s="1786" t="s">
        <v>1531</v>
      </c>
      <c r="AA13" s="1786"/>
      <c r="AB13" s="1786"/>
      <c r="AC13" s="1786"/>
      <c r="AD13" s="1786" t="s">
        <v>1532</v>
      </c>
      <c r="AE13" s="1786"/>
      <c r="AF13" s="1786"/>
      <c r="AG13" s="1786"/>
      <c r="AH13" s="1786" t="s">
        <v>1533</v>
      </c>
      <c r="AI13" s="1786"/>
      <c r="AJ13" s="1786"/>
      <c r="AK13" s="1786"/>
      <c r="AL13" s="1786" t="s">
        <v>1536</v>
      </c>
      <c r="AM13" s="1786"/>
      <c r="AN13" s="1786"/>
      <c r="AO13" s="1786"/>
      <c r="AP13" s="1786" t="s">
        <v>2292</v>
      </c>
      <c r="AQ13" s="1786"/>
      <c r="AR13" s="1786"/>
      <c r="AS13" s="1786"/>
      <c r="AT13" s="1786" t="s">
        <v>2293</v>
      </c>
      <c r="AU13" s="1786"/>
      <c r="AV13" s="1786"/>
      <c r="AW13" s="1786"/>
      <c r="AX13" s="1380" t="s">
        <v>2381</v>
      </c>
      <c r="AY13" s="1381"/>
      <c r="AZ13" s="1381"/>
      <c r="BA13" s="1381"/>
      <c r="BB13" s="1382"/>
    </row>
    <row r="14" spans="1:54" ht="13.5">
      <c r="A14" s="315" t="s">
        <v>1880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25"/>
    </row>
    <row r="15" spans="1:54" ht="13.5">
      <c r="A15" s="373" t="s">
        <v>1607</v>
      </c>
      <c r="B15" s="318"/>
      <c r="C15" s="317"/>
      <c r="D15" s="317"/>
      <c r="E15" s="335"/>
      <c r="F15" s="1822">
        <f>SUM(F22-F21+F20-F19)</f>
        <v>0</v>
      </c>
      <c r="G15" s="1850"/>
      <c r="H15" s="1850"/>
      <c r="I15" s="1851"/>
      <c r="J15" s="1822">
        <f>SUM(J22-J21+J20-J19)</f>
        <v>0</v>
      </c>
      <c r="K15" s="1850"/>
      <c r="L15" s="1850"/>
      <c r="M15" s="1851"/>
      <c r="N15" s="1822">
        <f>SUM(N22-N21+N20-N19)</f>
        <v>0</v>
      </c>
      <c r="O15" s="1850"/>
      <c r="P15" s="1850"/>
      <c r="Q15" s="1851"/>
      <c r="R15" s="1822">
        <f>SUM(R22-R21+R20-R19)</f>
        <v>0</v>
      </c>
      <c r="S15" s="1850"/>
      <c r="T15" s="1850"/>
      <c r="U15" s="1851"/>
      <c r="V15" s="1822">
        <f>SUM(V22-V21+V20-V19)</f>
        <v>0</v>
      </c>
      <c r="W15" s="1850"/>
      <c r="X15" s="1850"/>
      <c r="Y15" s="1851"/>
      <c r="Z15" s="1822">
        <f>SUM(Z22-Z21+Z20-Z19)</f>
        <v>0</v>
      </c>
      <c r="AA15" s="1850"/>
      <c r="AB15" s="1850"/>
      <c r="AC15" s="1851"/>
      <c r="AD15" s="1822">
        <f>SUM(AD22-AD21+AD20-AD19)</f>
        <v>0</v>
      </c>
      <c r="AE15" s="1850"/>
      <c r="AF15" s="1850"/>
      <c r="AG15" s="1851"/>
      <c r="AH15" s="1822">
        <f>SUM(AH22-AH21+AH20-AH19)</f>
        <v>0</v>
      </c>
      <c r="AI15" s="1850"/>
      <c r="AJ15" s="1850"/>
      <c r="AK15" s="1851"/>
      <c r="AL15" s="1822">
        <f>SUM(AL22-AL21+AL20-AL19)</f>
        <v>0</v>
      </c>
      <c r="AM15" s="1850"/>
      <c r="AN15" s="1850"/>
      <c r="AO15" s="1851"/>
      <c r="AP15" s="1822">
        <f>SUM('HL KNIHA VYPOC'!D33)</f>
        <v>0</v>
      </c>
      <c r="AQ15" s="1823"/>
      <c r="AR15" s="1823"/>
      <c r="AS15" s="1824"/>
      <c r="AT15" s="1822">
        <f>SUM('HL KNIHA VYPOC'!D39)</f>
        <v>0</v>
      </c>
      <c r="AU15" s="1823"/>
      <c r="AV15" s="1823"/>
      <c r="AW15" s="1824"/>
      <c r="AX15" s="1822">
        <f>SUM(F15:AW18)</f>
        <v>0</v>
      </c>
      <c r="AY15" s="1823"/>
      <c r="AZ15" s="1823"/>
      <c r="BA15" s="1823"/>
      <c r="BB15" s="1824"/>
    </row>
    <row r="16" spans="1:54" ht="13.5">
      <c r="A16" s="375" t="s">
        <v>1767</v>
      </c>
      <c r="B16" s="316"/>
      <c r="C16" s="315"/>
      <c r="D16" s="315"/>
      <c r="E16" s="334"/>
      <c r="F16" s="1852"/>
      <c r="G16" s="1853"/>
      <c r="H16" s="1853"/>
      <c r="I16" s="1854"/>
      <c r="J16" s="1852"/>
      <c r="K16" s="1853"/>
      <c r="L16" s="1853"/>
      <c r="M16" s="1854"/>
      <c r="N16" s="1852"/>
      <c r="O16" s="1853"/>
      <c r="P16" s="1853"/>
      <c r="Q16" s="1854"/>
      <c r="R16" s="1852"/>
      <c r="S16" s="1853"/>
      <c r="T16" s="1853"/>
      <c r="U16" s="1854"/>
      <c r="V16" s="1852"/>
      <c r="W16" s="1853"/>
      <c r="X16" s="1853"/>
      <c r="Y16" s="1854"/>
      <c r="Z16" s="1852"/>
      <c r="AA16" s="1853"/>
      <c r="AB16" s="1853"/>
      <c r="AC16" s="1854"/>
      <c r="AD16" s="1852"/>
      <c r="AE16" s="1853"/>
      <c r="AF16" s="1853"/>
      <c r="AG16" s="1854"/>
      <c r="AH16" s="1852"/>
      <c r="AI16" s="1853"/>
      <c r="AJ16" s="1853"/>
      <c r="AK16" s="1854"/>
      <c r="AL16" s="1852"/>
      <c r="AM16" s="1853"/>
      <c r="AN16" s="1853"/>
      <c r="AO16" s="1854"/>
      <c r="AP16" s="1825"/>
      <c r="AQ16" s="1826"/>
      <c r="AR16" s="1826"/>
      <c r="AS16" s="1827"/>
      <c r="AT16" s="1825"/>
      <c r="AU16" s="1826"/>
      <c r="AV16" s="1826"/>
      <c r="AW16" s="1827"/>
      <c r="AX16" s="1825"/>
      <c r="AY16" s="1826"/>
      <c r="AZ16" s="1826"/>
      <c r="BA16" s="1826"/>
      <c r="BB16" s="1827"/>
    </row>
    <row r="17" spans="1:54" ht="13.5">
      <c r="A17" s="375" t="s">
        <v>1603</v>
      </c>
      <c r="B17" s="316"/>
      <c r="C17" s="315"/>
      <c r="D17" s="315"/>
      <c r="E17" s="334"/>
      <c r="F17" s="1852"/>
      <c r="G17" s="1853"/>
      <c r="H17" s="1853"/>
      <c r="I17" s="1854"/>
      <c r="J17" s="1852"/>
      <c r="K17" s="1853"/>
      <c r="L17" s="1853"/>
      <c r="M17" s="1854"/>
      <c r="N17" s="1852"/>
      <c r="O17" s="1853"/>
      <c r="P17" s="1853"/>
      <c r="Q17" s="1854"/>
      <c r="R17" s="1852"/>
      <c r="S17" s="1853"/>
      <c r="T17" s="1853"/>
      <c r="U17" s="1854"/>
      <c r="V17" s="1852"/>
      <c r="W17" s="1853"/>
      <c r="X17" s="1853"/>
      <c r="Y17" s="1854"/>
      <c r="Z17" s="1852"/>
      <c r="AA17" s="1853"/>
      <c r="AB17" s="1853"/>
      <c r="AC17" s="1854"/>
      <c r="AD17" s="1852"/>
      <c r="AE17" s="1853"/>
      <c r="AF17" s="1853"/>
      <c r="AG17" s="1854"/>
      <c r="AH17" s="1852"/>
      <c r="AI17" s="1853"/>
      <c r="AJ17" s="1853"/>
      <c r="AK17" s="1854"/>
      <c r="AL17" s="1852"/>
      <c r="AM17" s="1853"/>
      <c r="AN17" s="1853"/>
      <c r="AO17" s="1854"/>
      <c r="AP17" s="1825"/>
      <c r="AQ17" s="1826"/>
      <c r="AR17" s="1826"/>
      <c r="AS17" s="1827"/>
      <c r="AT17" s="1825"/>
      <c r="AU17" s="1826"/>
      <c r="AV17" s="1826"/>
      <c r="AW17" s="1827"/>
      <c r="AX17" s="1825"/>
      <c r="AY17" s="1826"/>
      <c r="AZ17" s="1826"/>
      <c r="BA17" s="1826"/>
      <c r="BB17" s="1827"/>
    </row>
    <row r="18" spans="1:54" ht="13.5">
      <c r="A18" s="375" t="s">
        <v>1602</v>
      </c>
      <c r="B18" s="316"/>
      <c r="C18" s="315"/>
      <c r="D18" s="315"/>
      <c r="E18" s="334"/>
      <c r="F18" s="1855"/>
      <c r="G18" s="1856"/>
      <c r="H18" s="1856"/>
      <c r="I18" s="1857"/>
      <c r="J18" s="1855"/>
      <c r="K18" s="1856"/>
      <c r="L18" s="1856"/>
      <c r="M18" s="1857"/>
      <c r="N18" s="1855"/>
      <c r="O18" s="1856"/>
      <c r="P18" s="1856"/>
      <c r="Q18" s="1857"/>
      <c r="R18" s="1855"/>
      <c r="S18" s="1856"/>
      <c r="T18" s="1856"/>
      <c r="U18" s="1857"/>
      <c r="V18" s="1855"/>
      <c r="W18" s="1856"/>
      <c r="X18" s="1856"/>
      <c r="Y18" s="1857"/>
      <c r="Z18" s="1855"/>
      <c r="AA18" s="1856"/>
      <c r="AB18" s="1856"/>
      <c r="AC18" s="1857"/>
      <c r="AD18" s="1855"/>
      <c r="AE18" s="1856"/>
      <c r="AF18" s="1856"/>
      <c r="AG18" s="1857"/>
      <c r="AH18" s="1855"/>
      <c r="AI18" s="1856"/>
      <c r="AJ18" s="1856"/>
      <c r="AK18" s="1857"/>
      <c r="AL18" s="1855"/>
      <c r="AM18" s="1856"/>
      <c r="AN18" s="1856"/>
      <c r="AO18" s="1857"/>
      <c r="AP18" s="1828"/>
      <c r="AQ18" s="1829"/>
      <c r="AR18" s="1829"/>
      <c r="AS18" s="1830"/>
      <c r="AT18" s="1828"/>
      <c r="AU18" s="1829"/>
      <c r="AV18" s="1829"/>
      <c r="AW18" s="1830"/>
      <c r="AX18" s="1828"/>
      <c r="AY18" s="1829"/>
      <c r="AZ18" s="1829"/>
      <c r="BA18" s="1829"/>
      <c r="BB18" s="1830"/>
    </row>
    <row r="19" spans="1:54" ht="13.5">
      <c r="A19" s="326" t="s">
        <v>511</v>
      </c>
      <c r="B19" s="322"/>
      <c r="C19" s="321"/>
      <c r="D19" s="321"/>
      <c r="E19" s="325"/>
      <c r="F19" s="1847"/>
      <c r="G19" s="1848"/>
      <c r="H19" s="1848"/>
      <c r="I19" s="1849"/>
      <c r="J19" s="1847"/>
      <c r="K19" s="1848"/>
      <c r="L19" s="1848"/>
      <c r="M19" s="1849"/>
      <c r="N19" s="1847"/>
      <c r="O19" s="1848"/>
      <c r="P19" s="1848"/>
      <c r="Q19" s="1849"/>
      <c r="R19" s="1847"/>
      <c r="S19" s="1848"/>
      <c r="T19" s="1848"/>
      <c r="U19" s="1849"/>
      <c r="V19" s="1847"/>
      <c r="W19" s="1848"/>
      <c r="X19" s="1848"/>
      <c r="Y19" s="1849"/>
      <c r="Z19" s="1847"/>
      <c r="AA19" s="1848"/>
      <c r="AB19" s="1848"/>
      <c r="AC19" s="1849"/>
      <c r="AD19" s="1847"/>
      <c r="AE19" s="1848"/>
      <c r="AF19" s="1848"/>
      <c r="AG19" s="1849"/>
      <c r="AH19" s="1847"/>
      <c r="AI19" s="1848"/>
      <c r="AJ19" s="1848"/>
      <c r="AK19" s="1849"/>
      <c r="AL19" s="1847"/>
      <c r="AM19" s="1848"/>
      <c r="AN19" s="1848"/>
      <c r="AO19" s="1849"/>
      <c r="AP19" s="1861">
        <f>SUM('HL KNIHA VYPOC'!E33)</f>
        <v>0</v>
      </c>
      <c r="AQ19" s="1862"/>
      <c r="AR19" s="1862"/>
      <c r="AS19" s="1863"/>
      <c r="AT19" s="1861">
        <f>SUM('HL KNIHA VYPOC'!E39)</f>
        <v>0</v>
      </c>
      <c r="AU19" s="1862"/>
      <c r="AV19" s="1862"/>
      <c r="AW19" s="1863"/>
      <c r="AX19" s="1861">
        <f>SUM(F19:AW19)</f>
        <v>0</v>
      </c>
      <c r="AY19" s="1862"/>
      <c r="AZ19" s="1862"/>
      <c r="BA19" s="1862"/>
      <c r="BB19" s="1863"/>
    </row>
    <row r="20" spans="1:54" ht="13.5">
      <c r="A20" s="326" t="s">
        <v>510</v>
      </c>
      <c r="B20" s="322"/>
      <c r="C20" s="321"/>
      <c r="D20" s="321"/>
      <c r="E20" s="325"/>
      <c r="F20" s="1847"/>
      <c r="G20" s="1848"/>
      <c r="H20" s="1848"/>
      <c r="I20" s="1849"/>
      <c r="J20" s="1847"/>
      <c r="K20" s="1848"/>
      <c r="L20" s="1848"/>
      <c r="M20" s="1849"/>
      <c r="N20" s="1847"/>
      <c r="O20" s="1848"/>
      <c r="P20" s="1848"/>
      <c r="Q20" s="1849"/>
      <c r="R20" s="1847"/>
      <c r="S20" s="1848"/>
      <c r="T20" s="1848"/>
      <c r="U20" s="1849"/>
      <c r="V20" s="1847"/>
      <c r="W20" s="1848"/>
      <c r="X20" s="1848"/>
      <c r="Y20" s="1849"/>
      <c r="Z20" s="1847"/>
      <c r="AA20" s="1848"/>
      <c r="AB20" s="1848"/>
      <c r="AC20" s="1849"/>
      <c r="AD20" s="1847"/>
      <c r="AE20" s="1848"/>
      <c r="AF20" s="1848"/>
      <c r="AG20" s="1849"/>
      <c r="AH20" s="1847"/>
      <c r="AI20" s="1848"/>
      <c r="AJ20" s="1848"/>
      <c r="AK20" s="1849"/>
      <c r="AL20" s="1847"/>
      <c r="AM20" s="1848"/>
      <c r="AN20" s="1848"/>
      <c r="AO20" s="1849"/>
      <c r="AP20" s="1861">
        <f>SUM('HL KNIHA VYPOC'!F33)</f>
        <v>0</v>
      </c>
      <c r="AQ20" s="1862"/>
      <c r="AR20" s="1862"/>
      <c r="AS20" s="1863"/>
      <c r="AT20" s="1861">
        <f>SUM('HL KNIHA VYPOC'!F39)</f>
        <v>0</v>
      </c>
      <c r="AU20" s="1862"/>
      <c r="AV20" s="1862"/>
      <c r="AW20" s="1863"/>
      <c r="AX20" s="1861">
        <f>SUM(F20:AW20)</f>
        <v>0</v>
      </c>
      <c r="AY20" s="1862"/>
      <c r="AZ20" s="1862"/>
      <c r="BA20" s="1862"/>
      <c r="BB20" s="1863"/>
    </row>
    <row r="21" spans="1:54" ht="13.5">
      <c r="A21" s="326" t="s">
        <v>590</v>
      </c>
      <c r="B21" s="322"/>
      <c r="C21" s="321"/>
      <c r="D21" s="321"/>
      <c r="E21" s="325"/>
      <c r="F21" s="1847"/>
      <c r="G21" s="1848"/>
      <c r="H21" s="1848"/>
      <c r="I21" s="1849"/>
      <c r="J21" s="1847"/>
      <c r="K21" s="1848"/>
      <c r="L21" s="1848"/>
      <c r="M21" s="1849"/>
      <c r="N21" s="1847"/>
      <c r="O21" s="1848"/>
      <c r="P21" s="1848"/>
      <c r="Q21" s="1849"/>
      <c r="R21" s="1847"/>
      <c r="S21" s="1848"/>
      <c r="T21" s="1848"/>
      <c r="U21" s="1849"/>
      <c r="V21" s="1847"/>
      <c r="W21" s="1848"/>
      <c r="X21" s="1848"/>
      <c r="Y21" s="1849"/>
      <c r="Z21" s="1847"/>
      <c r="AA21" s="1848"/>
      <c r="AB21" s="1848"/>
      <c r="AC21" s="1849"/>
      <c r="AD21" s="1847"/>
      <c r="AE21" s="1848"/>
      <c r="AF21" s="1848"/>
      <c r="AG21" s="1849"/>
      <c r="AH21" s="1847"/>
      <c r="AI21" s="1848"/>
      <c r="AJ21" s="1848"/>
      <c r="AK21" s="1849"/>
      <c r="AL21" s="1847"/>
      <c r="AM21" s="1848"/>
      <c r="AN21" s="1848"/>
      <c r="AO21" s="1849"/>
      <c r="AP21" s="1847"/>
      <c r="AQ21" s="1848"/>
      <c r="AR21" s="1848"/>
      <c r="AS21" s="1849"/>
      <c r="AT21" s="1847"/>
      <c r="AU21" s="1848"/>
      <c r="AV21" s="1848"/>
      <c r="AW21" s="1849"/>
      <c r="AX21" s="1861">
        <f>SUM(F21:AW21)</f>
        <v>0</v>
      </c>
      <c r="AY21" s="1862"/>
      <c r="AZ21" s="1862"/>
      <c r="BA21" s="1862"/>
      <c r="BB21" s="1863"/>
    </row>
    <row r="22" spans="1:54" ht="13.5">
      <c r="A22" s="373" t="s">
        <v>505</v>
      </c>
      <c r="B22" s="318"/>
      <c r="C22" s="317"/>
      <c r="D22" s="317"/>
      <c r="E22" s="335"/>
      <c r="F22" s="1822">
        <f>SUM(ANALYTIKAVUJ!C5+ANALYTIKAVUJ!C9+'HL KNIHA VYPOC'!G42)</f>
        <v>0</v>
      </c>
      <c r="G22" s="1823"/>
      <c r="H22" s="1823"/>
      <c r="I22" s="1824"/>
      <c r="J22" s="1822">
        <f>SUM(ANALYTIKAVUJ!C6)</f>
        <v>0</v>
      </c>
      <c r="K22" s="1823"/>
      <c r="L22" s="1823"/>
      <c r="M22" s="1824"/>
      <c r="N22" s="1822">
        <f>SUM(ANALYTIKAVUJ!C10)</f>
        <v>0</v>
      </c>
      <c r="O22" s="1823"/>
      <c r="P22" s="1823"/>
      <c r="Q22" s="1824"/>
      <c r="R22" s="1822">
        <f>SUM(ANALYTIKAVUJ!C13)</f>
        <v>0</v>
      </c>
      <c r="S22" s="1823"/>
      <c r="T22" s="1823"/>
      <c r="U22" s="1824"/>
      <c r="V22" s="1822">
        <f>SUM(ANALYTIKAVUJ!C14)</f>
        <v>0</v>
      </c>
      <c r="W22" s="1823"/>
      <c r="X22" s="1823"/>
      <c r="Y22" s="1824"/>
      <c r="Z22" s="1822">
        <f>SUM(ANALYTIKAVUJ!C18)</f>
        <v>0</v>
      </c>
      <c r="AA22" s="1823"/>
      <c r="AB22" s="1823"/>
      <c r="AC22" s="1824"/>
      <c r="AD22" s="1822">
        <f>SUM(ANALYTIKAVUJ!C22+'HL KNIHA VYPOC'!G46)</f>
        <v>0</v>
      </c>
      <c r="AE22" s="1823"/>
      <c r="AF22" s="1823"/>
      <c r="AG22" s="1824"/>
      <c r="AH22" s="1822">
        <f>SUM(ANALYTIKAVUJ!C23+ANALYTIKAVUJ!C19+ANALYTIKAVUJ!C15)</f>
        <v>0</v>
      </c>
      <c r="AI22" s="1823"/>
      <c r="AJ22" s="1823"/>
      <c r="AK22" s="1824"/>
      <c r="AL22" s="1822">
        <f>SUM(ANALYTIKAVUJ!C108)</f>
        <v>0</v>
      </c>
      <c r="AM22" s="1823"/>
      <c r="AN22" s="1823"/>
      <c r="AO22" s="1824"/>
      <c r="AP22" s="1822">
        <f>SUM('HL KNIHA VYPOC'!G33)</f>
        <v>0</v>
      </c>
      <c r="AQ22" s="1823"/>
      <c r="AR22" s="1823"/>
      <c r="AS22" s="1824"/>
      <c r="AT22" s="1822">
        <f>SUM('HL KNIHA VYPOC'!G39)</f>
        <v>0</v>
      </c>
      <c r="AU22" s="1823"/>
      <c r="AV22" s="1823"/>
      <c r="AW22" s="1824"/>
      <c r="AX22" s="1822">
        <f>SUM(F22:AW24)</f>
        <v>0</v>
      </c>
      <c r="AY22" s="1823"/>
      <c r="AZ22" s="1823"/>
      <c r="BA22" s="1823"/>
      <c r="BB22" s="1824"/>
    </row>
    <row r="23" spans="1:54" ht="13.5">
      <c r="A23" s="375" t="s">
        <v>1603</v>
      </c>
      <c r="B23" s="316"/>
      <c r="C23" s="315"/>
      <c r="D23" s="315"/>
      <c r="E23" s="334"/>
      <c r="F23" s="1825"/>
      <c r="G23" s="1826"/>
      <c r="H23" s="1826"/>
      <c r="I23" s="1827"/>
      <c r="J23" s="1825"/>
      <c r="K23" s="1826"/>
      <c r="L23" s="1826"/>
      <c r="M23" s="1827"/>
      <c r="N23" s="1825"/>
      <c r="O23" s="1826"/>
      <c r="P23" s="1826"/>
      <c r="Q23" s="1827"/>
      <c r="R23" s="1825"/>
      <c r="S23" s="1826"/>
      <c r="T23" s="1826"/>
      <c r="U23" s="1827"/>
      <c r="V23" s="1825"/>
      <c r="W23" s="1826"/>
      <c r="X23" s="1826"/>
      <c r="Y23" s="1827"/>
      <c r="Z23" s="1825"/>
      <c r="AA23" s="1826"/>
      <c r="AB23" s="1826"/>
      <c r="AC23" s="1827"/>
      <c r="AD23" s="1825"/>
      <c r="AE23" s="1826"/>
      <c r="AF23" s="1826"/>
      <c r="AG23" s="1827"/>
      <c r="AH23" s="1825"/>
      <c r="AI23" s="1826"/>
      <c r="AJ23" s="1826"/>
      <c r="AK23" s="1827"/>
      <c r="AL23" s="1825"/>
      <c r="AM23" s="1826"/>
      <c r="AN23" s="1826"/>
      <c r="AO23" s="1827"/>
      <c r="AP23" s="1825"/>
      <c r="AQ23" s="1826"/>
      <c r="AR23" s="1826"/>
      <c r="AS23" s="1827"/>
      <c r="AT23" s="1825"/>
      <c r="AU23" s="1826"/>
      <c r="AV23" s="1826"/>
      <c r="AW23" s="1827"/>
      <c r="AX23" s="1825"/>
      <c r="AY23" s="1826"/>
      <c r="AZ23" s="1826"/>
      <c r="BA23" s="1826"/>
      <c r="BB23" s="1827"/>
    </row>
    <row r="24" spans="1:54" ht="13.5">
      <c r="A24" s="377" t="s">
        <v>1602</v>
      </c>
      <c r="B24" s="320"/>
      <c r="C24" s="319"/>
      <c r="D24" s="319"/>
      <c r="E24" s="372"/>
      <c r="F24" s="1828"/>
      <c r="G24" s="1829"/>
      <c r="H24" s="1829"/>
      <c r="I24" s="1830"/>
      <c r="J24" s="1828"/>
      <c r="K24" s="1829"/>
      <c r="L24" s="1829"/>
      <c r="M24" s="1830"/>
      <c r="N24" s="1828"/>
      <c r="O24" s="1829"/>
      <c r="P24" s="1829"/>
      <c r="Q24" s="1830"/>
      <c r="R24" s="1828"/>
      <c r="S24" s="1829"/>
      <c r="T24" s="1829"/>
      <c r="U24" s="1830"/>
      <c r="V24" s="1828"/>
      <c r="W24" s="1829"/>
      <c r="X24" s="1829"/>
      <c r="Y24" s="1830"/>
      <c r="Z24" s="1828"/>
      <c r="AA24" s="1829"/>
      <c r="AB24" s="1829"/>
      <c r="AC24" s="1830"/>
      <c r="AD24" s="1828"/>
      <c r="AE24" s="1829"/>
      <c r="AF24" s="1829"/>
      <c r="AG24" s="1830"/>
      <c r="AH24" s="1828"/>
      <c r="AI24" s="1829"/>
      <c r="AJ24" s="1829"/>
      <c r="AK24" s="1830"/>
      <c r="AL24" s="1828"/>
      <c r="AM24" s="1829"/>
      <c r="AN24" s="1829"/>
      <c r="AO24" s="1830"/>
      <c r="AP24" s="1828"/>
      <c r="AQ24" s="1829"/>
      <c r="AR24" s="1829"/>
      <c r="AS24" s="1830"/>
      <c r="AT24" s="1828"/>
      <c r="AU24" s="1829"/>
      <c r="AV24" s="1829"/>
      <c r="AW24" s="1830"/>
      <c r="AX24" s="1828"/>
      <c r="AY24" s="1829"/>
      <c r="AZ24" s="1829"/>
      <c r="BA24" s="1829"/>
      <c r="BB24" s="1830"/>
    </row>
    <row r="25" spans="1:54" ht="13.5">
      <c r="A25" s="315" t="s">
        <v>1879</v>
      </c>
      <c r="B25" s="315"/>
      <c r="C25" s="315"/>
      <c r="D25" s="315"/>
      <c r="E25" s="315"/>
      <c r="F25" s="315"/>
      <c r="G25" s="315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  <c r="V25" s="323"/>
      <c r="W25" s="323"/>
      <c r="X25" s="323"/>
      <c r="Y25" s="323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23"/>
      <c r="AU25" s="323"/>
      <c r="AV25" s="323"/>
      <c r="AW25" s="323"/>
      <c r="AX25" s="323"/>
      <c r="AY25" s="323"/>
      <c r="AZ25" s="323"/>
      <c r="BA25" s="323"/>
      <c r="BB25" s="325"/>
    </row>
    <row r="26" spans="1:54" ht="13.5">
      <c r="A26" s="373" t="s">
        <v>1607</v>
      </c>
      <c r="B26" s="317"/>
      <c r="C26" s="317"/>
      <c r="D26" s="317"/>
      <c r="E26" s="317"/>
      <c r="F26" s="1772">
        <f>SUM(F33-F32+F31-F30)</f>
        <v>0</v>
      </c>
      <c r="G26" s="1773"/>
      <c r="H26" s="1773"/>
      <c r="I26" s="1534"/>
      <c r="J26" s="1772">
        <f>SUM(J33-J32+J31-J30)</f>
        <v>0</v>
      </c>
      <c r="K26" s="1773"/>
      <c r="L26" s="1773"/>
      <c r="M26" s="1534"/>
      <c r="N26" s="1772">
        <f>SUM(N33-N32+N31-N30)</f>
        <v>0</v>
      </c>
      <c r="O26" s="1773"/>
      <c r="P26" s="1773"/>
      <c r="Q26" s="1534"/>
      <c r="R26" s="1772">
        <f>SUM(R33-R32+R31-R30)</f>
        <v>0</v>
      </c>
      <c r="S26" s="1773"/>
      <c r="T26" s="1773"/>
      <c r="U26" s="1534"/>
      <c r="V26" s="1772">
        <f>SUM(V33-V32+V31-V30)</f>
        <v>0</v>
      </c>
      <c r="W26" s="1773"/>
      <c r="X26" s="1773"/>
      <c r="Y26" s="1534"/>
      <c r="Z26" s="1772">
        <f>SUM(Z33-Z32+Z31-Z30)</f>
        <v>0</v>
      </c>
      <c r="AA26" s="1773"/>
      <c r="AB26" s="1773"/>
      <c r="AC26" s="1534"/>
      <c r="AD26" s="1772">
        <f>SUM(AD33-AD32+AD31-AD30)</f>
        <v>0</v>
      </c>
      <c r="AE26" s="1773"/>
      <c r="AF26" s="1773"/>
      <c r="AG26" s="1534"/>
      <c r="AH26" s="1772">
        <f>SUM(AH33-AH32+AH31-AH30)</f>
        <v>0</v>
      </c>
      <c r="AI26" s="1773"/>
      <c r="AJ26" s="1773"/>
      <c r="AK26" s="1534"/>
      <c r="AL26" s="1772"/>
      <c r="AM26" s="1773"/>
      <c r="AN26" s="1773"/>
      <c r="AO26" s="1534"/>
      <c r="AP26" s="1772">
        <f>SUM(AP33-AP32+AP31-AP30)</f>
        <v>0</v>
      </c>
      <c r="AQ26" s="1773"/>
      <c r="AR26" s="1773"/>
      <c r="AS26" s="1534"/>
      <c r="AT26" s="1772">
        <f>SUM(AT33-AT32+AT31-AT30)</f>
        <v>0</v>
      </c>
      <c r="AU26" s="1773"/>
      <c r="AV26" s="1773"/>
      <c r="AW26" s="1534"/>
      <c r="AX26" s="1822">
        <f>SUM(F26:AW29)</f>
        <v>0</v>
      </c>
      <c r="AY26" s="1823"/>
      <c r="AZ26" s="1823"/>
      <c r="BA26" s="1823"/>
      <c r="BB26" s="1824"/>
    </row>
    <row r="27" spans="1:54" ht="13.5">
      <c r="A27" s="375" t="s">
        <v>1767</v>
      </c>
      <c r="B27" s="315"/>
      <c r="C27" s="315"/>
      <c r="D27" s="315"/>
      <c r="E27" s="315"/>
      <c r="F27" s="1820"/>
      <c r="G27" s="1418"/>
      <c r="H27" s="1418"/>
      <c r="I27" s="1821"/>
      <c r="J27" s="1820"/>
      <c r="K27" s="1418"/>
      <c r="L27" s="1418"/>
      <c r="M27" s="1821"/>
      <c r="N27" s="1820"/>
      <c r="O27" s="1418"/>
      <c r="P27" s="1418"/>
      <c r="Q27" s="1821"/>
      <c r="R27" s="1820"/>
      <c r="S27" s="1418"/>
      <c r="T27" s="1418"/>
      <c r="U27" s="1821"/>
      <c r="V27" s="1820"/>
      <c r="W27" s="1418"/>
      <c r="X27" s="1418"/>
      <c r="Y27" s="1821"/>
      <c r="Z27" s="1820"/>
      <c r="AA27" s="1418"/>
      <c r="AB27" s="1418"/>
      <c r="AC27" s="1821"/>
      <c r="AD27" s="1820"/>
      <c r="AE27" s="1418"/>
      <c r="AF27" s="1418"/>
      <c r="AG27" s="1821"/>
      <c r="AH27" s="1820"/>
      <c r="AI27" s="1418"/>
      <c r="AJ27" s="1418"/>
      <c r="AK27" s="1821"/>
      <c r="AL27" s="1820"/>
      <c r="AM27" s="1418"/>
      <c r="AN27" s="1418"/>
      <c r="AO27" s="1821"/>
      <c r="AP27" s="1820"/>
      <c r="AQ27" s="1418"/>
      <c r="AR27" s="1418"/>
      <c r="AS27" s="1821"/>
      <c r="AT27" s="1820"/>
      <c r="AU27" s="1418"/>
      <c r="AV27" s="1418"/>
      <c r="AW27" s="1821"/>
      <c r="AX27" s="1825"/>
      <c r="AY27" s="1826"/>
      <c r="AZ27" s="1826"/>
      <c r="BA27" s="1826"/>
      <c r="BB27" s="1827"/>
    </row>
    <row r="28" spans="1:54" ht="13.5">
      <c r="A28" s="375" t="s">
        <v>1603</v>
      </c>
      <c r="B28" s="315"/>
      <c r="C28" s="315"/>
      <c r="D28" s="315"/>
      <c r="E28" s="315"/>
      <c r="F28" s="1820"/>
      <c r="G28" s="1418"/>
      <c r="H28" s="1418"/>
      <c r="I28" s="1821"/>
      <c r="J28" s="1820"/>
      <c r="K28" s="1418"/>
      <c r="L28" s="1418"/>
      <c r="M28" s="1821"/>
      <c r="N28" s="1820"/>
      <c r="O28" s="1418"/>
      <c r="P28" s="1418"/>
      <c r="Q28" s="1821"/>
      <c r="R28" s="1820"/>
      <c r="S28" s="1418"/>
      <c r="T28" s="1418"/>
      <c r="U28" s="1821"/>
      <c r="V28" s="1820"/>
      <c r="W28" s="1418"/>
      <c r="X28" s="1418"/>
      <c r="Y28" s="1821"/>
      <c r="Z28" s="1820"/>
      <c r="AA28" s="1418"/>
      <c r="AB28" s="1418"/>
      <c r="AC28" s="1821"/>
      <c r="AD28" s="1820"/>
      <c r="AE28" s="1418"/>
      <c r="AF28" s="1418"/>
      <c r="AG28" s="1821"/>
      <c r="AH28" s="1820"/>
      <c r="AI28" s="1418"/>
      <c r="AJ28" s="1418"/>
      <c r="AK28" s="1821"/>
      <c r="AL28" s="1820"/>
      <c r="AM28" s="1418"/>
      <c r="AN28" s="1418"/>
      <c r="AO28" s="1821"/>
      <c r="AP28" s="1820"/>
      <c r="AQ28" s="1418"/>
      <c r="AR28" s="1418"/>
      <c r="AS28" s="1821"/>
      <c r="AT28" s="1820"/>
      <c r="AU28" s="1418"/>
      <c r="AV28" s="1418"/>
      <c r="AW28" s="1821"/>
      <c r="AX28" s="1825"/>
      <c r="AY28" s="1826"/>
      <c r="AZ28" s="1826"/>
      <c r="BA28" s="1826"/>
      <c r="BB28" s="1827"/>
    </row>
    <row r="29" spans="1:54" ht="13.5">
      <c r="A29" s="377" t="s">
        <v>1602</v>
      </c>
      <c r="B29" s="319"/>
      <c r="C29" s="319"/>
      <c r="D29" s="319"/>
      <c r="E29" s="319"/>
      <c r="F29" s="1774"/>
      <c r="G29" s="1775"/>
      <c r="H29" s="1775"/>
      <c r="I29" s="1540"/>
      <c r="J29" s="1774"/>
      <c r="K29" s="1775"/>
      <c r="L29" s="1775"/>
      <c r="M29" s="1540"/>
      <c r="N29" s="1774"/>
      <c r="O29" s="1775"/>
      <c r="P29" s="1775"/>
      <c r="Q29" s="1540"/>
      <c r="R29" s="1774"/>
      <c r="S29" s="1775"/>
      <c r="T29" s="1775"/>
      <c r="U29" s="1540"/>
      <c r="V29" s="1774"/>
      <c r="W29" s="1775"/>
      <c r="X29" s="1775"/>
      <c r="Y29" s="1540"/>
      <c r="Z29" s="1774"/>
      <c r="AA29" s="1775"/>
      <c r="AB29" s="1775"/>
      <c r="AC29" s="1540"/>
      <c r="AD29" s="1774"/>
      <c r="AE29" s="1775"/>
      <c r="AF29" s="1775"/>
      <c r="AG29" s="1540"/>
      <c r="AH29" s="1774"/>
      <c r="AI29" s="1775"/>
      <c r="AJ29" s="1775"/>
      <c r="AK29" s="1540"/>
      <c r="AL29" s="1774"/>
      <c r="AM29" s="1775"/>
      <c r="AN29" s="1775"/>
      <c r="AO29" s="1540"/>
      <c r="AP29" s="1774"/>
      <c r="AQ29" s="1775"/>
      <c r="AR29" s="1775"/>
      <c r="AS29" s="1540"/>
      <c r="AT29" s="1774"/>
      <c r="AU29" s="1775"/>
      <c r="AV29" s="1775"/>
      <c r="AW29" s="1540"/>
      <c r="AX29" s="1828"/>
      <c r="AY29" s="1829"/>
      <c r="AZ29" s="1829"/>
      <c r="BA29" s="1829"/>
      <c r="BB29" s="1830"/>
    </row>
    <row r="30" spans="1:54" ht="13.5">
      <c r="A30" s="326" t="s">
        <v>511</v>
      </c>
      <c r="B30" s="321"/>
      <c r="C30" s="321"/>
      <c r="D30" s="321"/>
      <c r="E30" s="321"/>
      <c r="F30" s="1814"/>
      <c r="G30" s="1815"/>
      <c r="H30" s="1815"/>
      <c r="I30" s="1816"/>
      <c r="J30" s="1814"/>
      <c r="K30" s="1815"/>
      <c r="L30" s="1815"/>
      <c r="M30" s="1816"/>
      <c r="N30" s="1814"/>
      <c r="O30" s="1815"/>
      <c r="P30" s="1815"/>
      <c r="Q30" s="1816"/>
      <c r="R30" s="1814"/>
      <c r="S30" s="1815"/>
      <c r="T30" s="1815"/>
      <c r="U30" s="1816"/>
      <c r="V30" s="1814"/>
      <c r="W30" s="1815"/>
      <c r="X30" s="1815"/>
      <c r="Y30" s="1816"/>
      <c r="Z30" s="1814"/>
      <c r="AA30" s="1815"/>
      <c r="AB30" s="1815"/>
      <c r="AC30" s="1816"/>
      <c r="AD30" s="1814"/>
      <c r="AE30" s="1815"/>
      <c r="AF30" s="1815"/>
      <c r="AG30" s="1816"/>
      <c r="AH30" s="1814"/>
      <c r="AI30" s="1815"/>
      <c r="AJ30" s="1815"/>
      <c r="AK30" s="1816"/>
      <c r="AL30" s="1858"/>
      <c r="AM30" s="1859"/>
      <c r="AN30" s="1859"/>
      <c r="AO30" s="1860"/>
      <c r="AP30" s="1814"/>
      <c r="AQ30" s="1815"/>
      <c r="AR30" s="1815"/>
      <c r="AS30" s="1816"/>
      <c r="AT30" s="1814"/>
      <c r="AU30" s="1815"/>
      <c r="AV30" s="1815"/>
      <c r="AW30" s="1816"/>
      <c r="AX30" s="1861">
        <f>SUM(F30:AW30)</f>
        <v>0</v>
      </c>
      <c r="AY30" s="1862"/>
      <c r="AZ30" s="1862"/>
      <c r="BA30" s="1862"/>
      <c r="BB30" s="1863"/>
    </row>
    <row r="31" spans="1:54" ht="13.5">
      <c r="A31" s="326" t="s">
        <v>510</v>
      </c>
      <c r="B31" s="322"/>
      <c r="C31" s="321"/>
      <c r="D31" s="321"/>
      <c r="E31" s="321"/>
      <c r="F31" s="1814"/>
      <c r="G31" s="1815"/>
      <c r="H31" s="1815"/>
      <c r="I31" s="1816"/>
      <c r="J31" s="1814"/>
      <c r="K31" s="1815"/>
      <c r="L31" s="1815"/>
      <c r="M31" s="1816"/>
      <c r="N31" s="1814"/>
      <c r="O31" s="1815"/>
      <c r="P31" s="1815"/>
      <c r="Q31" s="1816"/>
      <c r="R31" s="1814"/>
      <c r="S31" s="1815"/>
      <c r="T31" s="1815"/>
      <c r="U31" s="1816"/>
      <c r="V31" s="1814"/>
      <c r="W31" s="1815"/>
      <c r="X31" s="1815"/>
      <c r="Y31" s="1816"/>
      <c r="Z31" s="1814"/>
      <c r="AA31" s="1815"/>
      <c r="AB31" s="1815"/>
      <c r="AC31" s="1816"/>
      <c r="AD31" s="1814"/>
      <c r="AE31" s="1815"/>
      <c r="AF31" s="1815"/>
      <c r="AG31" s="1816"/>
      <c r="AH31" s="1814"/>
      <c r="AI31" s="1815"/>
      <c r="AJ31" s="1815"/>
      <c r="AK31" s="1816"/>
      <c r="AL31" s="1858"/>
      <c r="AM31" s="1859"/>
      <c r="AN31" s="1859"/>
      <c r="AO31" s="1860"/>
      <c r="AP31" s="1814"/>
      <c r="AQ31" s="1815"/>
      <c r="AR31" s="1815"/>
      <c r="AS31" s="1816"/>
      <c r="AT31" s="1814"/>
      <c r="AU31" s="1815"/>
      <c r="AV31" s="1815"/>
      <c r="AW31" s="1816"/>
      <c r="AX31" s="1861">
        <f>SUM(F31:AW31)</f>
        <v>0</v>
      </c>
      <c r="AY31" s="1862"/>
      <c r="AZ31" s="1862"/>
      <c r="BA31" s="1862"/>
      <c r="BB31" s="1863"/>
    </row>
    <row r="32" spans="1:54" ht="13.5">
      <c r="A32" s="326" t="s">
        <v>590</v>
      </c>
      <c r="B32" s="322"/>
      <c r="C32" s="321"/>
      <c r="D32" s="321"/>
      <c r="E32" s="321"/>
      <c r="F32" s="1814"/>
      <c r="G32" s="1815"/>
      <c r="H32" s="1815"/>
      <c r="I32" s="1816"/>
      <c r="J32" s="1814"/>
      <c r="K32" s="1815"/>
      <c r="L32" s="1815"/>
      <c r="M32" s="1816"/>
      <c r="N32" s="1814"/>
      <c r="O32" s="1815"/>
      <c r="P32" s="1815"/>
      <c r="Q32" s="1816"/>
      <c r="R32" s="1814"/>
      <c r="S32" s="1815"/>
      <c r="T32" s="1815"/>
      <c r="U32" s="1816"/>
      <c r="V32" s="1814"/>
      <c r="W32" s="1815"/>
      <c r="X32" s="1815"/>
      <c r="Y32" s="1816"/>
      <c r="Z32" s="1814"/>
      <c r="AA32" s="1815"/>
      <c r="AB32" s="1815"/>
      <c r="AC32" s="1816"/>
      <c r="AD32" s="1814"/>
      <c r="AE32" s="1815"/>
      <c r="AF32" s="1815"/>
      <c r="AG32" s="1816"/>
      <c r="AH32" s="1814"/>
      <c r="AI32" s="1815"/>
      <c r="AJ32" s="1815"/>
      <c r="AK32" s="1816"/>
      <c r="AL32" s="1858"/>
      <c r="AM32" s="1859"/>
      <c r="AN32" s="1859"/>
      <c r="AO32" s="1860"/>
      <c r="AP32" s="1814"/>
      <c r="AQ32" s="1815"/>
      <c r="AR32" s="1815"/>
      <c r="AS32" s="1816"/>
      <c r="AT32" s="1814"/>
      <c r="AU32" s="1815"/>
      <c r="AV32" s="1815"/>
      <c r="AW32" s="1816"/>
      <c r="AX32" s="1861">
        <f>SUM(F32:AW32)</f>
        <v>0</v>
      </c>
      <c r="AY32" s="1862"/>
      <c r="AZ32" s="1862"/>
      <c r="BA32" s="1862"/>
      <c r="BB32" s="1863"/>
    </row>
    <row r="33" spans="1:54" ht="13.5">
      <c r="A33" s="375" t="s">
        <v>505</v>
      </c>
      <c r="B33" s="315"/>
      <c r="C33" s="315"/>
      <c r="D33" s="315"/>
      <c r="E33" s="315"/>
      <c r="F33" s="1772">
        <f>SUM(ANALYTIKAVUJ!C46)*-1</f>
        <v>0</v>
      </c>
      <c r="G33" s="1773"/>
      <c r="H33" s="1773"/>
      <c r="I33" s="1534"/>
      <c r="J33" s="1772">
        <f>SUM(ANALYTIKAVUJ!C47)*-1</f>
        <v>0</v>
      </c>
      <c r="K33" s="1773"/>
      <c r="L33" s="1773"/>
      <c r="M33" s="1534"/>
      <c r="N33" s="1772">
        <f>SUM(ANALYTIKAVUJ!C48)*-1</f>
        <v>0</v>
      </c>
      <c r="O33" s="1773"/>
      <c r="P33" s="1773"/>
      <c r="Q33" s="1534"/>
      <c r="R33" s="1772">
        <f>SUM(ANALYTIKAVUJ!C49)*-1</f>
        <v>0</v>
      </c>
      <c r="S33" s="1773"/>
      <c r="T33" s="1773"/>
      <c r="U33" s="1534"/>
      <c r="V33" s="1772">
        <f>SUM(ANALYTIKAVUJ!C50)*-1</f>
        <v>0</v>
      </c>
      <c r="W33" s="1773"/>
      <c r="X33" s="1773"/>
      <c r="Y33" s="1534"/>
      <c r="Z33" s="1772">
        <f>SUM(ANALYTIKAVUJ!C51)*-1</f>
        <v>0</v>
      </c>
      <c r="AA33" s="1773"/>
      <c r="AB33" s="1773"/>
      <c r="AC33" s="1534"/>
      <c r="AD33" s="1772">
        <f>SUM(ANALYTIKAVUJ!C52)*-1</f>
        <v>0</v>
      </c>
      <c r="AE33" s="1773"/>
      <c r="AF33" s="1773"/>
      <c r="AG33" s="1534"/>
      <c r="AH33" s="1772">
        <f>SUM(ANALYTIKAVUJ!C53)*-1</f>
        <v>0</v>
      </c>
      <c r="AI33" s="1773"/>
      <c r="AJ33" s="1773"/>
      <c r="AK33" s="1534"/>
      <c r="AL33" s="1772"/>
      <c r="AM33" s="1773"/>
      <c r="AN33" s="1773"/>
      <c r="AO33" s="1534"/>
      <c r="AP33" s="1772">
        <f>SUM(ANALYTIKAVUJ!C54)*-1</f>
        <v>0</v>
      </c>
      <c r="AQ33" s="1773"/>
      <c r="AR33" s="1773"/>
      <c r="AS33" s="1534"/>
      <c r="AT33" s="1772">
        <f>SUM(ANALYTIKAVUJ!C43)*-1</f>
        <v>0</v>
      </c>
      <c r="AU33" s="1773"/>
      <c r="AV33" s="1773"/>
      <c r="AW33" s="1534"/>
      <c r="AX33" s="1822">
        <f>SUM(F33:AW35)</f>
        <v>0</v>
      </c>
      <c r="AY33" s="1823"/>
      <c r="AZ33" s="1823"/>
      <c r="BA33" s="1823"/>
      <c r="BB33" s="1824"/>
    </row>
    <row r="34" spans="1:54" ht="13.5">
      <c r="A34" s="375" t="s">
        <v>1603</v>
      </c>
      <c r="B34" s="315"/>
      <c r="C34" s="315"/>
      <c r="D34" s="315"/>
      <c r="E34" s="315"/>
      <c r="F34" s="1820"/>
      <c r="G34" s="1418"/>
      <c r="H34" s="1418"/>
      <c r="I34" s="1821"/>
      <c r="J34" s="1820"/>
      <c r="K34" s="1418"/>
      <c r="L34" s="1418"/>
      <c r="M34" s="1821"/>
      <c r="N34" s="1820"/>
      <c r="O34" s="1418"/>
      <c r="P34" s="1418"/>
      <c r="Q34" s="1821"/>
      <c r="R34" s="1820"/>
      <c r="S34" s="1418"/>
      <c r="T34" s="1418"/>
      <c r="U34" s="1821"/>
      <c r="V34" s="1820"/>
      <c r="W34" s="1418"/>
      <c r="X34" s="1418"/>
      <c r="Y34" s="1821"/>
      <c r="Z34" s="1820"/>
      <c r="AA34" s="1418"/>
      <c r="AB34" s="1418"/>
      <c r="AC34" s="1821"/>
      <c r="AD34" s="1820"/>
      <c r="AE34" s="1418"/>
      <c r="AF34" s="1418"/>
      <c r="AG34" s="1821"/>
      <c r="AH34" s="1820"/>
      <c r="AI34" s="1418"/>
      <c r="AJ34" s="1418"/>
      <c r="AK34" s="1821"/>
      <c r="AL34" s="1820"/>
      <c r="AM34" s="1418"/>
      <c r="AN34" s="1418"/>
      <c r="AO34" s="1821"/>
      <c r="AP34" s="1820"/>
      <c r="AQ34" s="1418"/>
      <c r="AR34" s="1418"/>
      <c r="AS34" s="1821"/>
      <c r="AT34" s="1820"/>
      <c r="AU34" s="1418"/>
      <c r="AV34" s="1418"/>
      <c r="AW34" s="1821"/>
      <c r="AX34" s="1825"/>
      <c r="AY34" s="1826"/>
      <c r="AZ34" s="1826"/>
      <c r="BA34" s="1826"/>
      <c r="BB34" s="1827"/>
    </row>
    <row r="35" spans="1:54" ht="13.5">
      <c r="A35" s="377" t="s">
        <v>1602</v>
      </c>
      <c r="B35" s="319"/>
      <c r="C35" s="319"/>
      <c r="D35" s="319"/>
      <c r="E35" s="319"/>
      <c r="F35" s="1774"/>
      <c r="G35" s="1775"/>
      <c r="H35" s="1775"/>
      <c r="I35" s="1540"/>
      <c r="J35" s="1774"/>
      <c r="K35" s="1775"/>
      <c r="L35" s="1775"/>
      <c r="M35" s="1540"/>
      <c r="N35" s="1774"/>
      <c r="O35" s="1775"/>
      <c r="P35" s="1775"/>
      <c r="Q35" s="1540"/>
      <c r="R35" s="1774"/>
      <c r="S35" s="1775"/>
      <c r="T35" s="1775"/>
      <c r="U35" s="1540"/>
      <c r="V35" s="1774"/>
      <c r="W35" s="1775"/>
      <c r="X35" s="1775"/>
      <c r="Y35" s="1540"/>
      <c r="Z35" s="1774"/>
      <c r="AA35" s="1775"/>
      <c r="AB35" s="1775"/>
      <c r="AC35" s="1540"/>
      <c r="AD35" s="1774"/>
      <c r="AE35" s="1775"/>
      <c r="AF35" s="1775"/>
      <c r="AG35" s="1540"/>
      <c r="AH35" s="1774"/>
      <c r="AI35" s="1775"/>
      <c r="AJ35" s="1775"/>
      <c r="AK35" s="1540"/>
      <c r="AL35" s="1774"/>
      <c r="AM35" s="1775"/>
      <c r="AN35" s="1775"/>
      <c r="AO35" s="1540"/>
      <c r="AP35" s="1774"/>
      <c r="AQ35" s="1775"/>
      <c r="AR35" s="1775"/>
      <c r="AS35" s="1540"/>
      <c r="AT35" s="1774"/>
      <c r="AU35" s="1775"/>
      <c r="AV35" s="1775"/>
      <c r="AW35" s="1540"/>
      <c r="AX35" s="1828"/>
      <c r="AY35" s="1829"/>
      <c r="AZ35" s="1829"/>
      <c r="BA35" s="1829"/>
      <c r="BB35" s="1830"/>
    </row>
    <row r="36" spans="1:54" ht="13.5">
      <c r="A36" s="321" t="s">
        <v>1696</v>
      </c>
      <c r="B36" s="321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321"/>
      <c r="AO36" s="321"/>
      <c r="AP36" s="321"/>
      <c r="AQ36" s="321"/>
      <c r="AR36" s="321"/>
      <c r="AS36" s="321"/>
      <c r="AT36" s="321"/>
      <c r="AU36" s="321"/>
      <c r="AV36" s="321"/>
      <c r="AW36" s="321"/>
      <c r="AX36" s="321"/>
      <c r="AY36" s="321"/>
      <c r="AZ36" s="321"/>
      <c r="BA36" s="321"/>
      <c r="BB36" s="325"/>
    </row>
    <row r="37" spans="1:54" ht="13.5">
      <c r="A37" s="373" t="s">
        <v>1607</v>
      </c>
      <c r="B37" s="317"/>
      <c r="C37" s="317"/>
      <c r="D37" s="317"/>
      <c r="E37" s="317"/>
      <c r="F37" s="1772">
        <f>SUM(F15-F26)</f>
        <v>0</v>
      </c>
      <c r="G37" s="1773"/>
      <c r="H37" s="1773"/>
      <c r="I37" s="1534"/>
      <c r="J37" s="1772">
        <f>SUM(J15-J26)</f>
        <v>0</v>
      </c>
      <c r="K37" s="1773"/>
      <c r="L37" s="1773"/>
      <c r="M37" s="1534"/>
      <c r="N37" s="1772">
        <f>SUM(N15-N26)</f>
        <v>0</v>
      </c>
      <c r="O37" s="1773"/>
      <c r="P37" s="1773"/>
      <c r="Q37" s="1534"/>
      <c r="R37" s="1772">
        <f>SUM(R15-R26)</f>
        <v>0</v>
      </c>
      <c r="S37" s="1773"/>
      <c r="T37" s="1773"/>
      <c r="U37" s="1534"/>
      <c r="V37" s="1772">
        <f>SUM(V15-V26)</f>
        <v>0</v>
      </c>
      <c r="W37" s="1773"/>
      <c r="X37" s="1773"/>
      <c r="Y37" s="1534"/>
      <c r="Z37" s="1772">
        <f>SUM(Z15-Z26)</f>
        <v>0</v>
      </c>
      <c r="AA37" s="1773"/>
      <c r="AB37" s="1773"/>
      <c r="AC37" s="1534"/>
      <c r="AD37" s="1772">
        <f>SUM(AD15-AD26)</f>
        <v>0</v>
      </c>
      <c r="AE37" s="1773"/>
      <c r="AF37" s="1773"/>
      <c r="AG37" s="1534"/>
      <c r="AH37" s="1772">
        <f>SUM(AH15-AH26)</f>
        <v>0</v>
      </c>
      <c r="AI37" s="1773"/>
      <c r="AJ37" s="1773"/>
      <c r="AK37" s="1534"/>
      <c r="AL37" s="1772">
        <f>SUM(AL15-AL26)</f>
        <v>0</v>
      </c>
      <c r="AM37" s="1773"/>
      <c r="AN37" s="1773"/>
      <c r="AO37" s="1534"/>
      <c r="AP37" s="1772">
        <f>SUM(AP15-AP26)</f>
        <v>0</v>
      </c>
      <c r="AQ37" s="1773"/>
      <c r="AR37" s="1773"/>
      <c r="AS37" s="1534"/>
      <c r="AT37" s="1772">
        <f>SUM(AT15-AT26)</f>
        <v>0</v>
      </c>
      <c r="AU37" s="1773"/>
      <c r="AV37" s="1773"/>
      <c r="AW37" s="1534"/>
      <c r="AX37" s="1772">
        <f>SUM(F37:AW40)</f>
        <v>0</v>
      </c>
      <c r="AY37" s="1773"/>
      <c r="AZ37" s="1773"/>
      <c r="BA37" s="1773"/>
      <c r="BB37" s="1534"/>
    </row>
    <row r="38" spans="1:54" ht="13.5">
      <c r="A38" s="375" t="s">
        <v>1767</v>
      </c>
      <c r="B38" s="315"/>
      <c r="C38" s="315"/>
      <c r="D38" s="315"/>
      <c r="E38" s="315"/>
      <c r="F38" s="1820"/>
      <c r="G38" s="1418"/>
      <c r="H38" s="1418"/>
      <c r="I38" s="1821"/>
      <c r="J38" s="1820"/>
      <c r="K38" s="1418"/>
      <c r="L38" s="1418"/>
      <c r="M38" s="1821"/>
      <c r="N38" s="1820"/>
      <c r="O38" s="1418"/>
      <c r="P38" s="1418"/>
      <c r="Q38" s="1821"/>
      <c r="R38" s="1820"/>
      <c r="S38" s="1418"/>
      <c r="T38" s="1418"/>
      <c r="U38" s="1821"/>
      <c r="V38" s="1820"/>
      <c r="W38" s="1418"/>
      <c r="X38" s="1418"/>
      <c r="Y38" s="1821"/>
      <c r="Z38" s="1820"/>
      <c r="AA38" s="1418"/>
      <c r="AB38" s="1418"/>
      <c r="AC38" s="1821"/>
      <c r="AD38" s="1820"/>
      <c r="AE38" s="1418"/>
      <c r="AF38" s="1418"/>
      <c r="AG38" s="1821"/>
      <c r="AH38" s="1820"/>
      <c r="AI38" s="1418"/>
      <c r="AJ38" s="1418"/>
      <c r="AK38" s="1821"/>
      <c r="AL38" s="1820"/>
      <c r="AM38" s="1418"/>
      <c r="AN38" s="1418"/>
      <c r="AO38" s="1821"/>
      <c r="AP38" s="1820"/>
      <c r="AQ38" s="1418"/>
      <c r="AR38" s="1418"/>
      <c r="AS38" s="1821"/>
      <c r="AT38" s="1820"/>
      <c r="AU38" s="1418"/>
      <c r="AV38" s="1418"/>
      <c r="AW38" s="1821"/>
      <c r="AX38" s="1820"/>
      <c r="AY38" s="1418"/>
      <c r="AZ38" s="1418"/>
      <c r="BA38" s="1418"/>
      <c r="BB38" s="1821"/>
    </row>
    <row r="39" spans="1:54" ht="13.5">
      <c r="A39" s="375" t="s">
        <v>1603</v>
      </c>
      <c r="B39" s="315"/>
      <c r="C39" s="315"/>
      <c r="D39" s="315"/>
      <c r="E39" s="315"/>
      <c r="F39" s="1820"/>
      <c r="G39" s="1418"/>
      <c r="H39" s="1418"/>
      <c r="I39" s="1821"/>
      <c r="J39" s="1820"/>
      <c r="K39" s="1418"/>
      <c r="L39" s="1418"/>
      <c r="M39" s="1821"/>
      <c r="N39" s="1820"/>
      <c r="O39" s="1418"/>
      <c r="P39" s="1418"/>
      <c r="Q39" s="1821"/>
      <c r="R39" s="1820"/>
      <c r="S39" s="1418"/>
      <c r="T39" s="1418"/>
      <c r="U39" s="1821"/>
      <c r="V39" s="1820"/>
      <c r="W39" s="1418"/>
      <c r="X39" s="1418"/>
      <c r="Y39" s="1821"/>
      <c r="Z39" s="1820"/>
      <c r="AA39" s="1418"/>
      <c r="AB39" s="1418"/>
      <c r="AC39" s="1821"/>
      <c r="AD39" s="1820"/>
      <c r="AE39" s="1418"/>
      <c r="AF39" s="1418"/>
      <c r="AG39" s="1821"/>
      <c r="AH39" s="1820"/>
      <c r="AI39" s="1418"/>
      <c r="AJ39" s="1418"/>
      <c r="AK39" s="1821"/>
      <c r="AL39" s="1820"/>
      <c r="AM39" s="1418"/>
      <c r="AN39" s="1418"/>
      <c r="AO39" s="1821"/>
      <c r="AP39" s="1820"/>
      <c r="AQ39" s="1418"/>
      <c r="AR39" s="1418"/>
      <c r="AS39" s="1821"/>
      <c r="AT39" s="1820"/>
      <c r="AU39" s="1418"/>
      <c r="AV39" s="1418"/>
      <c r="AW39" s="1821"/>
      <c r="AX39" s="1820"/>
      <c r="AY39" s="1418"/>
      <c r="AZ39" s="1418"/>
      <c r="BA39" s="1418"/>
      <c r="BB39" s="1821"/>
    </row>
    <row r="40" spans="1:54" ht="13.5">
      <c r="A40" s="375" t="s">
        <v>1602</v>
      </c>
      <c r="B40" s="315"/>
      <c r="C40" s="315"/>
      <c r="D40" s="315"/>
      <c r="E40" s="315"/>
      <c r="F40" s="1774"/>
      <c r="G40" s="1775"/>
      <c r="H40" s="1775"/>
      <c r="I40" s="1540"/>
      <c r="J40" s="1774"/>
      <c r="K40" s="1775"/>
      <c r="L40" s="1775"/>
      <c r="M40" s="1540"/>
      <c r="N40" s="1774"/>
      <c r="O40" s="1775"/>
      <c r="P40" s="1775"/>
      <c r="Q40" s="1540"/>
      <c r="R40" s="1774"/>
      <c r="S40" s="1775"/>
      <c r="T40" s="1775"/>
      <c r="U40" s="1540"/>
      <c r="V40" s="1774"/>
      <c r="W40" s="1775"/>
      <c r="X40" s="1775"/>
      <c r="Y40" s="1540"/>
      <c r="Z40" s="1774"/>
      <c r="AA40" s="1775"/>
      <c r="AB40" s="1775"/>
      <c r="AC40" s="1540"/>
      <c r="AD40" s="1774"/>
      <c r="AE40" s="1775"/>
      <c r="AF40" s="1775"/>
      <c r="AG40" s="1540"/>
      <c r="AH40" s="1774"/>
      <c r="AI40" s="1775"/>
      <c r="AJ40" s="1775"/>
      <c r="AK40" s="1540"/>
      <c r="AL40" s="1774"/>
      <c r="AM40" s="1775"/>
      <c r="AN40" s="1775"/>
      <c r="AO40" s="1540"/>
      <c r="AP40" s="1774"/>
      <c r="AQ40" s="1775"/>
      <c r="AR40" s="1775"/>
      <c r="AS40" s="1540"/>
      <c r="AT40" s="1774"/>
      <c r="AU40" s="1775"/>
      <c r="AV40" s="1775"/>
      <c r="AW40" s="1540"/>
      <c r="AX40" s="1774"/>
      <c r="AY40" s="1775"/>
      <c r="AZ40" s="1775"/>
      <c r="BA40" s="1775"/>
      <c r="BB40" s="1540"/>
    </row>
    <row r="41" spans="1:54" ht="13.5">
      <c r="A41" s="373" t="s">
        <v>505</v>
      </c>
      <c r="B41" s="317"/>
      <c r="C41" s="317"/>
      <c r="D41" s="317"/>
      <c r="E41" s="317"/>
      <c r="F41" s="1772">
        <f>SUM(F22-F33)</f>
        <v>0</v>
      </c>
      <c r="G41" s="1773"/>
      <c r="H41" s="1773"/>
      <c r="I41" s="1534"/>
      <c r="J41" s="1772">
        <f>SUM(J22-J33)</f>
        <v>0</v>
      </c>
      <c r="K41" s="1773"/>
      <c r="L41" s="1773"/>
      <c r="M41" s="1534"/>
      <c r="N41" s="1772">
        <f>SUM(N22-N33)</f>
        <v>0</v>
      </c>
      <c r="O41" s="1773"/>
      <c r="P41" s="1773"/>
      <c r="Q41" s="1534"/>
      <c r="R41" s="1772">
        <f>SUM(R22-R33)</f>
        <v>0</v>
      </c>
      <c r="S41" s="1773"/>
      <c r="T41" s="1773"/>
      <c r="U41" s="1534"/>
      <c r="V41" s="1772">
        <f>SUM(V22-V33)</f>
        <v>0</v>
      </c>
      <c r="W41" s="1773"/>
      <c r="X41" s="1773"/>
      <c r="Y41" s="1534"/>
      <c r="Z41" s="1772">
        <f>SUM(Z22-Z33)</f>
        <v>0</v>
      </c>
      <c r="AA41" s="1773"/>
      <c r="AB41" s="1773"/>
      <c r="AC41" s="1534"/>
      <c r="AD41" s="1772">
        <f>SUM(AD22-AD33)</f>
        <v>0</v>
      </c>
      <c r="AE41" s="1773"/>
      <c r="AF41" s="1773"/>
      <c r="AG41" s="1534"/>
      <c r="AH41" s="1772">
        <f>SUM(AH22-AH33)</f>
        <v>0</v>
      </c>
      <c r="AI41" s="1773"/>
      <c r="AJ41" s="1773"/>
      <c r="AK41" s="1534"/>
      <c r="AL41" s="1772">
        <f>SUM(AL22-AL33)</f>
        <v>0</v>
      </c>
      <c r="AM41" s="1773"/>
      <c r="AN41" s="1773"/>
      <c r="AO41" s="1534"/>
      <c r="AP41" s="1772">
        <f>SUM(AP22-AP33)</f>
        <v>0</v>
      </c>
      <c r="AQ41" s="1773"/>
      <c r="AR41" s="1773"/>
      <c r="AS41" s="1534"/>
      <c r="AT41" s="1772">
        <f>SUM(AT22-AT33)</f>
        <v>0</v>
      </c>
      <c r="AU41" s="1773"/>
      <c r="AV41" s="1773"/>
      <c r="AW41" s="1534"/>
      <c r="AX41" s="1772">
        <f>SUM(F41:AW43)</f>
        <v>0</v>
      </c>
      <c r="AY41" s="1773"/>
      <c r="AZ41" s="1773"/>
      <c r="BA41" s="1773"/>
      <c r="BB41" s="1534"/>
    </row>
    <row r="42" spans="1:54" ht="13.5">
      <c r="A42" s="375" t="s">
        <v>1603</v>
      </c>
      <c r="B42" s="315"/>
      <c r="C42" s="315"/>
      <c r="D42" s="315"/>
      <c r="E42" s="315"/>
      <c r="F42" s="1820"/>
      <c r="G42" s="1418"/>
      <c r="H42" s="1418"/>
      <c r="I42" s="1821"/>
      <c r="J42" s="1820"/>
      <c r="K42" s="1418"/>
      <c r="L42" s="1418"/>
      <c r="M42" s="1821"/>
      <c r="N42" s="1820"/>
      <c r="O42" s="1418"/>
      <c r="P42" s="1418"/>
      <c r="Q42" s="1821"/>
      <c r="R42" s="1820"/>
      <c r="S42" s="1418"/>
      <c r="T42" s="1418"/>
      <c r="U42" s="1821"/>
      <c r="V42" s="1820"/>
      <c r="W42" s="1418"/>
      <c r="X42" s="1418"/>
      <c r="Y42" s="1821"/>
      <c r="Z42" s="1820"/>
      <c r="AA42" s="1418"/>
      <c r="AB42" s="1418"/>
      <c r="AC42" s="1821"/>
      <c r="AD42" s="1820"/>
      <c r="AE42" s="1418"/>
      <c r="AF42" s="1418"/>
      <c r="AG42" s="1821"/>
      <c r="AH42" s="1820"/>
      <c r="AI42" s="1418"/>
      <c r="AJ42" s="1418"/>
      <c r="AK42" s="1821"/>
      <c r="AL42" s="1820"/>
      <c r="AM42" s="1418"/>
      <c r="AN42" s="1418"/>
      <c r="AO42" s="1821"/>
      <c r="AP42" s="1820"/>
      <c r="AQ42" s="1418"/>
      <c r="AR42" s="1418"/>
      <c r="AS42" s="1821"/>
      <c r="AT42" s="1820"/>
      <c r="AU42" s="1418"/>
      <c r="AV42" s="1418"/>
      <c r="AW42" s="1821"/>
      <c r="AX42" s="1820"/>
      <c r="AY42" s="1418"/>
      <c r="AZ42" s="1418"/>
      <c r="BA42" s="1418"/>
      <c r="BB42" s="1821"/>
    </row>
    <row r="43" spans="1:54" ht="13.5">
      <c r="A43" s="377" t="s">
        <v>1602</v>
      </c>
      <c r="B43" s="319"/>
      <c r="C43" s="319"/>
      <c r="D43" s="319"/>
      <c r="E43" s="319"/>
      <c r="F43" s="1774"/>
      <c r="G43" s="1775"/>
      <c r="H43" s="1775"/>
      <c r="I43" s="1540"/>
      <c r="J43" s="1774"/>
      <c r="K43" s="1775"/>
      <c r="L43" s="1775"/>
      <c r="M43" s="1540"/>
      <c r="N43" s="1774"/>
      <c r="O43" s="1775"/>
      <c r="P43" s="1775"/>
      <c r="Q43" s="1540"/>
      <c r="R43" s="1774"/>
      <c r="S43" s="1775"/>
      <c r="T43" s="1775"/>
      <c r="U43" s="1540"/>
      <c r="V43" s="1774"/>
      <c r="W43" s="1775"/>
      <c r="X43" s="1775"/>
      <c r="Y43" s="1540"/>
      <c r="Z43" s="1774"/>
      <c r="AA43" s="1775"/>
      <c r="AB43" s="1775"/>
      <c r="AC43" s="1540"/>
      <c r="AD43" s="1774"/>
      <c r="AE43" s="1775"/>
      <c r="AF43" s="1775"/>
      <c r="AG43" s="1540"/>
      <c r="AH43" s="1774"/>
      <c r="AI43" s="1775"/>
      <c r="AJ43" s="1775"/>
      <c r="AK43" s="1540"/>
      <c r="AL43" s="1774"/>
      <c r="AM43" s="1775"/>
      <c r="AN43" s="1775"/>
      <c r="AO43" s="1540"/>
      <c r="AP43" s="1774"/>
      <c r="AQ43" s="1775"/>
      <c r="AR43" s="1775"/>
      <c r="AS43" s="1540"/>
      <c r="AT43" s="1774"/>
      <c r="AU43" s="1775"/>
      <c r="AV43" s="1775"/>
      <c r="AW43" s="1540"/>
      <c r="AX43" s="1774"/>
      <c r="AY43" s="1775"/>
      <c r="AZ43" s="1775"/>
      <c r="BA43" s="1775"/>
      <c r="BB43" s="1540"/>
    </row>
  </sheetData>
  <mergeCells count="173">
    <mergeCell ref="AX33:BB35"/>
    <mergeCell ref="AX37:BB40"/>
    <mergeCell ref="AT15:AW18"/>
    <mergeCell ref="AP33:AS35"/>
    <mergeCell ref="AP37:AS40"/>
    <mergeCell ref="AX41:BB43"/>
    <mergeCell ref="AX30:BB30"/>
    <mergeCell ref="AX31:BB31"/>
    <mergeCell ref="AX32:BB32"/>
    <mergeCell ref="AP31:AS31"/>
    <mergeCell ref="AP41:AS43"/>
    <mergeCell ref="AT37:AW40"/>
    <mergeCell ref="AP15:AS18"/>
    <mergeCell ref="AP19:AS19"/>
    <mergeCell ref="AX26:BB29"/>
    <mergeCell ref="AX15:BB18"/>
    <mergeCell ref="AX19:BB19"/>
    <mergeCell ref="AX20:BB20"/>
    <mergeCell ref="AX21:BB21"/>
    <mergeCell ref="AX22:BB24"/>
    <mergeCell ref="AT19:AW19"/>
    <mergeCell ref="AP20:AS20"/>
    <mergeCell ref="AP21:AS21"/>
    <mergeCell ref="AP22:AS24"/>
    <mergeCell ref="AL20:AO20"/>
    <mergeCell ref="AT20:AW20"/>
    <mergeCell ref="AL26:AO29"/>
    <mergeCell ref="AT26:AW29"/>
    <mergeCell ref="AT22:AW24"/>
    <mergeCell ref="AL33:AO35"/>
    <mergeCell ref="AT33:AW35"/>
    <mergeCell ref="AL32:AO32"/>
    <mergeCell ref="AT32:AW32"/>
    <mergeCell ref="AP32:AS32"/>
    <mergeCell ref="AL21:AO21"/>
    <mergeCell ref="AT21:AW21"/>
    <mergeCell ref="AL22:AO24"/>
    <mergeCell ref="AH41:AK43"/>
    <mergeCell ref="AL41:AO43"/>
    <mergeCell ref="AT41:AW43"/>
    <mergeCell ref="AL37:AO40"/>
    <mergeCell ref="AH37:AK40"/>
    <mergeCell ref="F37:I40"/>
    <mergeCell ref="J37:M40"/>
    <mergeCell ref="N37:Q40"/>
    <mergeCell ref="R37:U40"/>
    <mergeCell ref="V37:Y40"/>
    <mergeCell ref="F41:I43"/>
    <mergeCell ref="J41:M43"/>
    <mergeCell ref="N41:Q43"/>
    <mergeCell ref="R41:U43"/>
    <mergeCell ref="V41:Y43"/>
    <mergeCell ref="Z41:AC43"/>
    <mergeCell ref="Z37:AC40"/>
    <mergeCell ref="AD37:AG40"/>
    <mergeCell ref="AD41:AG43"/>
    <mergeCell ref="Z32:AC32"/>
    <mergeCell ref="AD32:AG32"/>
    <mergeCell ref="AH32:AK32"/>
    <mergeCell ref="F32:I32"/>
    <mergeCell ref="J32:M32"/>
    <mergeCell ref="N32:Q32"/>
    <mergeCell ref="R32:U32"/>
    <mergeCell ref="V32:Y32"/>
    <mergeCell ref="F33:I35"/>
    <mergeCell ref="J33:M35"/>
    <mergeCell ref="N33:Q35"/>
    <mergeCell ref="R33:U35"/>
    <mergeCell ref="V33:Y35"/>
    <mergeCell ref="Z33:AC35"/>
    <mergeCell ref="AD33:AG35"/>
    <mergeCell ref="AH33:AK35"/>
    <mergeCell ref="V26:Y29"/>
    <mergeCell ref="F31:I31"/>
    <mergeCell ref="J31:M31"/>
    <mergeCell ref="N31:Q31"/>
    <mergeCell ref="R31:U31"/>
    <mergeCell ref="V31:Y31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Z31:AC31"/>
    <mergeCell ref="Z30:AC30"/>
    <mergeCell ref="AD30:AG30"/>
    <mergeCell ref="AH30:AK30"/>
    <mergeCell ref="AD31:AG31"/>
    <mergeCell ref="AH31:AK31"/>
    <mergeCell ref="AD26:AG29"/>
    <mergeCell ref="AH26:AK29"/>
    <mergeCell ref="AL31:AO31"/>
    <mergeCell ref="AT31:AW31"/>
    <mergeCell ref="AL30:AO30"/>
    <mergeCell ref="AT30:AW30"/>
    <mergeCell ref="AP26:AS29"/>
    <mergeCell ref="AP30:AS30"/>
    <mergeCell ref="F22:I24"/>
    <mergeCell ref="J22:M24"/>
    <mergeCell ref="N22:Q24"/>
    <mergeCell ref="R22:U24"/>
    <mergeCell ref="V22:Y24"/>
    <mergeCell ref="AH20:AK20"/>
    <mergeCell ref="Z22:AC24"/>
    <mergeCell ref="AD22:AG24"/>
    <mergeCell ref="AH22:AK24"/>
    <mergeCell ref="F21:I21"/>
    <mergeCell ref="J21:M21"/>
    <mergeCell ref="N21:Q21"/>
    <mergeCell ref="R21:U21"/>
    <mergeCell ref="V21:Y21"/>
    <mergeCell ref="Z21:AC21"/>
    <mergeCell ref="F20:I20"/>
    <mergeCell ref="J20:M20"/>
    <mergeCell ref="N20:Q20"/>
    <mergeCell ref="R20:U20"/>
    <mergeCell ref="V20:Y20"/>
    <mergeCell ref="Z20:AC20"/>
    <mergeCell ref="AD20:AG20"/>
    <mergeCell ref="AD21:AG21"/>
    <mergeCell ref="AH21:AK21"/>
    <mergeCell ref="F19:I19"/>
    <mergeCell ref="J19:M19"/>
    <mergeCell ref="V15:Y18"/>
    <mergeCell ref="Z15:AC18"/>
    <mergeCell ref="AD15:AG18"/>
    <mergeCell ref="AH15:AK18"/>
    <mergeCell ref="AL15:AO18"/>
    <mergeCell ref="AL19:AO19"/>
    <mergeCell ref="N13:Q13"/>
    <mergeCell ref="R13:U13"/>
    <mergeCell ref="F15:I18"/>
    <mergeCell ref="J15:M18"/>
    <mergeCell ref="N15:Q18"/>
    <mergeCell ref="R15:U18"/>
    <mergeCell ref="N19:Q19"/>
    <mergeCell ref="R19:U19"/>
    <mergeCell ref="V19:Y19"/>
    <mergeCell ref="Z19:AC19"/>
    <mergeCell ref="AD19:AG19"/>
    <mergeCell ref="AH19:AK19"/>
    <mergeCell ref="A6:E6"/>
    <mergeCell ref="A7:E7"/>
    <mergeCell ref="A8:E8"/>
    <mergeCell ref="A13:E13"/>
    <mergeCell ref="F13:I13"/>
    <mergeCell ref="J13:M13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P4:AS12"/>
    <mergeCell ref="AX13:BB13"/>
    <mergeCell ref="AP13:AS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</mergeCells>
  <pageMargins left="0.7" right="0.7" top="0.78740157499999996" bottom="0.78740157499999996" header="0.3" footer="0.3"/>
  <pageSetup paperSize="9" scale="96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BB43"/>
  <sheetViews>
    <sheetView workbookViewId="0"/>
  </sheetViews>
  <sheetFormatPr defaultColWidth="1.7109375" defaultRowHeight="12.75"/>
  <sheetData>
    <row r="1" spans="1:54" ht="13.5">
      <c r="A1" s="328" t="s">
        <v>1892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</row>
    <row r="2" spans="1:54" ht="13.5">
      <c r="A2" s="289" t="s">
        <v>475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</row>
    <row r="3" spans="1:54" ht="13.5">
      <c r="A3" s="391"/>
      <c r="B3" s="392"/>
      <c r="C3" s="392"/>
      <c r="D3" s="392"/>
      <c r="E3" s="392"/>
      <c r="F3" s="1831" t="s">
        <v>816</v>
      </c>
      <c r="G3" s="1832"/>
      <c r="H3" s="1832"/>
      <c r="I3" s="1832"/>
      <c r="J3" s="1832"/>
      <c r="K3" s="1832"/>
      <c r="L3" s="1832"/>
      <c r="M3" s="1832"/>
      <c r="N3" s="1832"/>
      <c r="O3" s="1832"/>
      <c r="P3" s="1832"/>
      <c r="Q3" s="1832"/>
      <c r="R3" s="1832"/>
      <c r="S3" s="1832"/>
      <c r="T3" s="1832"/>
      <c r="U3" s="1832"/>
      <c r="V3" s="1832"/>
      <c r="W3" s="1832"/>
      <c r="X3" s="1832"/>
      <c r="Y3" s="1832"/>
      <c r="Z3" s="1832"/>
      <c r="AA3" s="1832"/>
      <c r="AB3" s="1832"/>
      <c r="AC3" s="1832"/>
      <c r="AD3" s="1832"/>
      <c r="AE3" s="1832"/>
      <c r="AF3" s="1832"/>
      <c r="AG3" s="1832"/>
      <c r="AH3" s="1832"/>
      <c r="AI3" s="1832"/>
      <c r="AJ3" s="1832"/>
      <c r="AK3" s="1832"/>
      <c r="AL3" s="1832"/>
      <c r="AM3" s="1832"/>
      <c r="AN3" s="1832"/>
      <c r="AO3" s="1832"/>
      <c r="AP3" s="1832"/>
      <c r="AQ3" s="1832"/>
      <c r="AR3" s="1832"/>
      <c r="AS3" s="1832"/>
      <c r="AT3" s="1832"/>
      <c r="AU3" s="1832"/>
      <c r="AV3" s="1832"/>
      <c r="AW3" s="1832"/>
      <c r="AX3" s="1832"/>
      <c r="AY3" s="1832"/>
      <c r="AZ3" s="1832"/>
      <c r="BA3" s="1832"/>
      <c r="BB3" s="325"/>
    </row>
    <row r="4" spans="1:54" ht="13.5" customHeight="1">
      <c r="A4" s="398"/>
      <c r="B4" s="399"/>
      <c r="C4" s="399"/>
      <c r="D4" s="399"/>
      <c r="E4" s="399"/>
      <c r="F4" s="1833" t="s">
        <v>2237</v>
      </c>
      <c r="G4" s="1833"/>
      <c r="H4" s="1833"/>
      <c r="I4" s="1833"/>
      <c r="J4" s="1833" t="s">
        <v>2238</v>
      </c>
      <c r="K4" s="1833"/>
      <c r="L4" s="1833"/>
      <c r="M4" s="1833"/>
      <c r="N4" s="1833" t="s">
        <v>2239</v>
      </c>
      <c r="O4" s="1833"/>
      <c r="P4" s="1833"/>
      <c r="Q4" s="1833"/>
      <c r="R4" s="1833" t="s">
        <v>2240</v>
      </c>
      <c r="S4" s="1833"/>
      <c r="T4" s="1833"/>
      <c r="U4" s="1833"/>
      <c r="V4" s="1833" t="s">
        <v>2241</v>
      </c>
      <c r="W4" s="1833"/>
      <c r="X4" s="1833"/>
      <c r="Y4" s="1833"/>
      <c r="Z4" s="1833" t="s">
        <v>18</v>
      </c>
      <c r="AA4" s="1833"/>
      <c r="AB4" s="1833"/>
      <c r="AC4" s="1833"/>
      <c r="AD4" s="1833" t="s">
        <v>2242</v>
      </c>
      <c r="AE4" s="1833"/>
      <c r="AF4" s="1833"/>
      <c r="AG4" s="1833"/>
      <c r="AH4" s="1833" t="s">
        <v>2243</v>
      </c>
      <c r="AI4" s="1833"/>
      <c r="AJ4" s="1833"/>
      <c r="AK4" s="1833"/>
      <c r="AL4" s="1833" t="s">
        <v>2233</v>
      </c>
      <c r="AM4" s="1833"/>
      <c r="AN4" s="1833"/>
      <c r="AO4" s="1833"/>
      <c r="AP4" s="1833" t="s">
        <v>2382</v>
      </c>
      <c r="AQ4" s="1833"/>
      <c r="AR4" s="1833"/>
      <c r="AS4" s="1833"/>
      <c r="AT4" s="1833" t="s">
        <v>2244</v>
      </c>
      <c r="AU4" s="1833"/>
      <c r="AV4" s="1833"/>
      <c r="AW4" s="1833"/>
      <c r="AX4" s="1841" t="s">
        <v>479</v>
      </c>
      <c r="AY4" s="1842"/>
      <c r="AZ4" s="1842"/>
      <c r="BA4" s="1842"/>
      <c r="BB4" s="1843"/>
    </row>
    <row r="5" spans="1:54" ht="13.5" customHeight="1">
      <c r="A5" s="398"/>
      <c r="B5" s="399"/>
      <c r="C5" s="399"/>
      <c r="D5" s="399"/>
      <c r="E5" s="399"/>
      <c r="F5" s="1834"/>
      <c r="G5" s="1834"/>
      <c r="H5" s="1834"/>
      <c r="I5" s="1834"/>
      <c r="J5" s="1834"/>
      <c r="K5" s="1834"/>
      <c r="L5" s="1834"/>
      <c r="M5" s="1834"/>
      <c r="N5" s="1834"/>
      <c r="O5" s="1834"/>
      <c r="P5" s="1834"/>
      <c r="Q5" s="1834"/>
      <c r="R5" s="1834"/>
      <c r="S5" s="1834"/>
      <c r="T5" s="1834"/>
      <c r="U5" s="1834"/>
      <c r="V5" s="1834"/>
      <c r="W5" s="1834"/>
      <c r="X5" s="1834"/>
      <c r="Y5" s="1834"/>
      <c r="Z5" s="1834"/>
      <c r="AA5" s="1834"/>
      <c r="AB5" s="1834"/>
      <c r="AC5" s="1834"/>
      <c r="AD5" s="1834"/>
      <c r="AE5" s="1834"/>
      <c r="AF5" s="1834"/>
      <c r="AG5" s="1834"/>
      <c r="AH5" s="1834"/>
      <c r="AI5" s="1834"/>
      <c r="AJ5" s="1834"/>
      <c r="AK5" s="1834"/>
      <c r="AL5" s="1834"/>
      <c r="AM5" s="1834"/>
      <c r="AN5" s="1834"/>
      <c r="AO5" s="1834"/>
      <c r="AP5" s="1834"/>
      <c r="AQ5" s="1834"/>
      <c r="AR5" s="1834"/>
      <c r="AS5" s="1834"/>
      <c r="AT5" s="1834"/>
      <c r="AU5" s="1834"/>
      <c r="AV5" s="1834"/>
      <c r="AW5" s="1834"/>
      <c r="AX5" s="1844"/>
      <c r="AY5" s="1845"/>
      <c r="AZ5" s="1845"/>
      <c r="BA5" s="1845"/>
      <c r="BB5" s="1846"/>
    </row>
    <row r="6" spans="1:54" ht="13.5" customHeight="1">
      <c r="A6" s="1835" t="s">
        <v>1890</v>
      </c>
      <c r="B6" s="1836"/>
      <c r="C6" s="1836"/>
      <c r="D6" s="1836"/>
      <c r="E6" s="1837"/>
      <c r="F6" s="1834"/>
      <c r="G6" s="1834"/>
      <c r="H6" s="1834"/>
      <c r="I6" s="1834"/>
      <c r="J6" s="1834"/>
      <c r="K6" s="1834"/>
      <c r="L6" s="1834"/>
      <c r="M6" s="1834"/>
      <c r="N6" s="1834"/>
      <c r="O6" s="1834"/>
      <c r="P6" s="1834"/>
      <c r="Q6" s="1834"/>
      <c r="R6" s="1834"/>
      <c r="S6" s="1834"/>
      <c r="T6" s="1834"/>
      <c r="U6" s="1834"/>
      <c r="V6" s="1834"/>
      <c r="W6" s="1834"/>
      <c r="X6" s="1834"/>
      <c r="Y6" s="1834"/>
      <c r="Z6" s="1834"/>
      <c r="AA6" s="1834"/>
      <c r="AB6" s="1834"/>
      <c r="AC6" s="1834"/>
      <c r="AD6" s="1834"/>
      <c r="AE6" s="1834"/>
      <c r="AF6" s="1834"/>
      <c r="AG6" s="1834"/>
      <c r="AH6" s="1834"/>
      <c r="AI6" s="1834"/>
      <c r="AJ6" s="1834"/>
      <c r="AK6" s="1834"/>
      <c r="AL6" s="1834"/>
      <c r="AM6" s="1834"/>
      <c r="AN6" s="1834"/>
      <c r="AO6" s="1834"/>
      <c r="AP6" s="1834"/>
      <c r="AQ6" s="1834"/>
      <c r="AR6" s="1834"/>
      <c r="AS6" s="1834"/>
      <c r="AT6" s="1834"/>
      <c r="AU6" s="1834"/>
      <c r="AV6" s="1834"/>
      <c r="AW6" s="1834"/>
      <c r="AX6" s="1844"/>
      <c r="AY6" s="1845"/>
      <c r="AZ6" s="1845"/>
      <c r="BA6" s="1845"/>
      <c r="BB6" s="1846"/>
    </row>
    <row r="7" spans="1:54" ht="13.5" customHeight="1">
      <c r="A7" s="1835" t="s">
        <v>1887</v>
      </c>
      <c r="B7" s="1836"/>
      <c r="C7" s="1836"/>
      <c r="D7" s="1836"/>
      <c r="E7" s="1837"/>
      <c r="F7" s="1834"/>
      <c r="G7" s="1834"/>
      <c r="H7" s="1834"/>
      <c r="I7" s="1834"/>
      <c r="J7" s="1834"/>
      <c r="K7" s="1834"/>
      <c r="L7" s="1834"/>
      <c r="M7" s="1834"/>
      <c r="N7" s="1834"/>
      <c r="O7" s="1834"/>
      <c r="P7" s="1834"/>
      <c r="Q7" s="1834"/>
      <c r="R7" s="1834"/>
      <c r="S7" s="1834"/>
      <c r="T7" s="1834"/>
      <c r="U7" s="1834"/>
      <c r="V7" s="1834"/>
      <c r="W7" s="1834"/>
      <c r="X7" s="1834"/>
      <c r="Y7" s="1834"/>
      <c r="Z7" s="1834"/>
      <c r="AA7" s="1834"/>
      <c r="AB7" s="1834"/>
      <c r="AC7" s="1834"/>
      <c r="AD7" s="1834"/>
      <c r="AE7" s="1834"/>
      <c r="AF7" s="1834"/>
      <c r="AG7" s="1834"/>
      <c r="AH7" s="1834"/>
      <c r="AI7" s="1834"/>
      <c r="AJ7" s="1834"/>
      <c r="AK7" s="1834"/>
      <c r="AL7" s="1834"/>
      <c r="AM7" s="1834"/>
      <c r="AN7" s="1834"/>
      <c r="AO7" s="1834"/>
      <c r="AP7" s="1834"/>
      <c r="AQ7" s="1834"/>
      <c r="AR7" s="1834"/>
      <c r="AS7" s="1834"/>
      <c r="AT7" s="1834"/>
      <c r="AU7" s="1834"/>
      <c r="AV7" s="1834"/>
      <c r="AW7" s="1834"/>
      <c r="AX7" s="1844"/>
      <c r="AY7" s="1845"/>
      <c r="AZ7" s="1845"/>
      <c r="BA7" s="1845"/>
      <c r="BB7" s="1846"/>
    </row>
    <row r="8" spans="1:54" ht="13.5" customHeight="1">
      <c r="A8" s="1835" t="s">
        <v>1883</v>
      </c>
      <c r="B8" s="1836"/>
      <c r="C8" s="1836"/>
      <c r="D8" s="1836"/>
      <c r="E8" s="1837"/>
      <c r="F8" s="1834"/>
      <c r="G8" s="1834"/>
      <c r="H8" s="1834"/>
      <c r="I8" s="1834"/>
      <c r="J8" s="1834"/>
      <c r="K8" s="1834"/>
      <c r="L8" s="1834"/>
      <c r="M8" s="1834"/>
      <c r="N8" s="1834"/>
      <c r="O8" s="1834"/>
      <c r="P8" s="1834"/>
      <c r="Q8" s="1834"/>
      <c r="R8" s="1834"/>
      <c r="S8" s="1834"/>
      <c r="T8" s="1834"/>
      <c r="U8" s="1834"/>
      <c r="V8" s="1834"/>
      <c r="W8" s="1834"/>
      <c r="X8" s="1834"/>
      <c r="Y8" s="1834"/>
      <c r="Z8" s="1834"/>
      <c r="AA8" s="1834"/>
      <c r="AB8" s="1834"/>
      <c r="AC8" s="1834"/>
      <c r="AD8" s="1834"/>
      <c r="AE8" s="1834"/>
      <c r="AF8" s="1834"/>
      <c r="AG8" s="1834"/>
      <c r="AH8" s="1834"/>
      <c r="AI8" s="1834"/>
      <c r="AJ8" s="1834"/>
      <c r="AK8" s="1834"/>
      <c r="AL8" s="1834"/>
      <c r="AM8" s="1834"/>
      <c r="AN8" s="1834"/>
      <c r="AO8" s="1834"/>
      <c r="AP8" s="1834"/>
      <c r="AQ8" s="1834"/>
      <c r="AR8" s="1834"/>
      <c r="AS8" s="1834"/>
      <c r="AT8" s="1834"/>
      <c r="AU8" s="1834"/>
      <c r="AV8" s="1834"/>
      <c r="AW8" s="1834"/>
      <c r="AX8" s="1844"/>
      <c r="AY8" s="1845"/>
      <c r="AZ8" s="1845"/>
      <c r="BA8" s="1845"/>
      <c r="BB8" s="1846"/>
    </row>
    <row r="9" spans="1:54" ht="13.5" customHeight="1">
      <c r="A9" s="398"/>
      <c r="B9" s="399"/>
      <c r="C9" s="399"/>
      <c r="D9" s="399"/>
      <c r="E9" s="399"/>
      <c r="F9" s="1834"/>
      <c r="G9" s="1834"/>
      <c r="H9" s="1834"/>
      <c r="I9" s="1834"/>
      <c r="J9" s="1834"/>
      <c r="K9" s="1834"/>
      <c r="L9" s="1834"/>
      <c r="M9" s="1834"/>
      <c r="N9" s="1834"/>
      <c r="O9" s="1834"/>
      <c r="P9" s="1834"/>
      <c r="Q9" s="1834"/>
      <c r="R9" s="1834"/>
      <c r="S9" s="1834"/>
      <c r="T9" s="1834"/>
      <c r="U9" s="1834"/>
      <c r="V9" s="1834"/>
      <c r="W9" s="1834"/>
      <c r="X9" s="1834"/>
      <c r="Y9" s="1834"/>
      <c r="Z9" s="1834"/>
      <c r="AA9" s="1834"/>
      <c r="AB9" s="1834"/>
      <c r="AC9" s="1834"/>
      <c r="AD9" s="1834"/>
      <c r="AE9" s="1834"/>
      <c r="AF9" s="1834"/>
      <c r="AG9" s="1834"/>
      <c r="AH9" s="1834"/>
      <c r="AI9" s="1834"/>
      <c r="AJ9" s="1834"/>
      <c r="AK9" s="1834"/>
      <c r="AL9" s="1834"/>
      <c r="AM9" s="1834"/>
      <c r="AN9" s="1834"/>
      <c r="AO9" s="1834"/>
      <c r="AP9" s="1834"/>
      <c r="AQ9" s="1834"/>
      <c r="AR9" s="1834"/>
      <c r="AS9" s="1834"/>
      <c r="AT9" s="1834"/>
      <c r="AU9" s="1834"/>
      <c r="AV9" s="1834"/>
      <c r="AW9" s="1834"/>
      <c r="AX9" s="1844"/>
      <c r="AY9" s="1845"/>
      <c r="AZ9" s="1845"/>
      <c r="BA9" s="1845"/>
      <c r="BB9" s="1846"/>
    </row>
    <row r="10" spans="1:54" ht="13.5" customHeight="1">
      <c r="A10" s="398"/>
      <c r="B10" s="399"/>
      <c r="C10" s="399"/>
      <c r="D10" s="399"/>
      <c r="E10" s="399"/>
      <c r="F10" s="1834"/>
      <c r="G10" s="1834"/>
      <c r="H10" s="1834"/>
      <c r="I10" s="1834"/>
      <c r="J10" s="1834"/>
      <c r="K10" s="1834"/>
      <c r="L10" s="1834"/>
      <c r="M10" s="1834"/>
      <c r="N10" s="1834"/>
      <c r="O10" s="1834"/>
      <c r="P10" s="1834"/>
      <c r="Q10" s="1834"/>
      <c r="R10" s="1834"/>
      <c r="S10" s="1834"/>
      <c r="T10" s="1834"/>
      <c r="U10" s="1834"/>
      <c r="V10" s="1834"/>
      <c r="W10" s="1834"/>
      <c r="X10" s="1834"/>
      <c r="Y10" s="1834"/>
      <c r="Z10" s="1834"/>
      <c r="AA10" s="1834"/>
      <c r="AB10" s="1834"/>
      <c r="AC10" s="1834"/>
      <c r="AD10" s="1834"/>
      <c r="AE10" s="1834"/>
      <c r="AF10" s="1834"/>
      <c r="AG10" s="1834"/>
      <c r="AH10" s="1834"/>
      <c r="AI10" s="1834"/>
      <c r="AJ10" s="1834"/>
      <c r="AK10" s="1834"/>
      <c r="AL10" s="1834"/>
      <c r="AM10" s="1834"/>
      <c r="AN10" s="1834"/>
      <c r="AO10" s="1834"/>
      <c r="AP10" s="1834"/>
      <c r="AQ10" s="1834"/>
      <c r="AR10" s="1834"/>
      <c r="AS10" s="1834"/>
      <c r="AT10" s="1834"/>
      <c r="AU10" s="1834"/>
      <c r="AV10" s="1834"/>
      <c r="AW10" s="1834"/>
      <c r="AX10" s="1844"/>
      <c r="AY10" s="1845"/>
      <c r="AZ10" s="1845"/>
      <c r="BA10" s="1845"/>
      <c r="BB10" s="1846"/>
    </row>
    <row r="11" spans="1:54" ht="13.5" customHeight="1">
      <c r="A11" s="398"/>
      <c r="B11" s="399"/>
      <c r="C11" s="399"/>
      <c r="D11" s="399"/>
      <c r="E11" s="399"/>
      <c r="F11" s="1834"/>
      <c r="G11" s="1834"/>
      <c r="H11" s="1834"/>
      <c r="I11" s="1834"/>
      <c r="J11" s="1834"/>
      <c r="K11" s="1834"/>
      <c r="L11" s="1834"/>
      <c r="M11" s="1834"/>
      <c r="N11" s="1834"/>
      <c r="O11" s="1834"/>
      <c r="P11" s="1834"/>
      <c r="Q11" s="1834"/>
      <c r="R11" s="1834"/>
      <c r="S11" s="1834"/>
      <c r="T11" s="1834"/>
      <c r="U11" s="1834"/>
      <c r="V11" s="1834"/>
      <c r="W11" s="1834"/>
      <c r="X11" s="1834"/>
      <c r="Y11" s="1834"/>
      <c r="Z11" s="1834"/>
      <c r="AA11" s="1834"/>
      <c r="AB11" s="1834"/>
      <c r="AC11" s="1834"/>
      <c r="AD11" s="1834"/>
      <c r="AE11" s="1834"/>
      <c r="AF11" s="1834"/>
      <c r="AG11" s="1834"/>
      <c r="AH11" s="1834"/>
      <c r="AI11" s="1834"/>
      <c r="AJ11" s="1834"/>
      <c r="AK11" s="1834"/>
      <c r="AL11" s="1834"/>
      <c r="AM11" s="1834"/>
      <c r="AN11" s="1834"/>
      <c r="AO11" s="1834"/>
      <c r="AP11" s="1834"/>
      <c r="AQ11" s="1834"/>
      <c r="AR11" s="1834"/>
      <c r="AS11" s="1834"/>
      <c r="AT11" s="1834"/>
      <c r="AU11" s="1834"/>
      <c r="AV11" s="1834"/>
      <c r="AW11" s="1834"/>
      <c r="AX11" s="1844"/>
      <c r="AY11" s="1845"/>
      <c r="AZ11" s="1845"/>
      <c r="BA11" s="1845"/>
      <c r="BB11" s="1846"/>
    </row>
    <row r="12" spans="1:54" ht="13.5" customHeight="1">
      <c r="A12" s="398"/>
      <c r="B12" s="399"/>
      <c r="C12" s="399"/>
      <c r="D12" s="399"/>
      <c r="E12" s="399"/>
      <c r="F12" s="1834"/>
      <c r="G12" s="1834"/>
      <c r="H12" s="1834"/>
      <c r="I12" s="1834"/>
      <c r="J12" s="1834"/>
      <c r="K12" s="1834"/>
      <c r="L12" s="1834"/>
      <c r="M12" s="1834"/>
      <c r="N12" s="1834"/>
      <c r="O12" s="1834"/>
      <c r="P12" s="1834"/>
      <c r="Q12" s="1834"/>
      <c r="R12" s="1834"/>
      <c r="S12" s="1834"/>
      <c r="T12" s="1834"/>
      <c r="U12" s="1834"/>
      <c r="V12" s="1834"/>
      <c r="W12" s="1834"/>
      <c r="X12" s="1834"/>
      <c r="Y12" s="1834"/>
      <c r="Z12" s="1834"/>
      <c r="AA12" s="1834"/>
      <c r="AB12" s="1834"/>
      <c r="AC12" s="1834"/>
      <c r="AD12" s="1834"/>
      <c r="AE12" s="1834"/>
      <c r="AF12" s="1834"/>
      <c r="AG12" s="1834"/>
      <c r="AH12" s="1834"/>
      <c r="AI12" s="1834"/>
      <c r="AJ12" s="1834"/>
      <c r="AK12" s="1834"/>
      <c r="AL12" s="1834"/>
      <c r="AM12" s="1834"/>
      <c r="AN12" s="1834"/>
      <c r="AO12" s="1834"/>
      <c r="AP12" s="1834"/>
      <c r="AQ12" s="1834"/>
      <c r="AR12" s="1834"/>
      <c r="AS12" s="1834"/>
      <c r="AT12" s="1834"/>
      <c r="AU12" s="1834"/>
      <c r="AV12" s="1834"/>
      <c r="AW12" s="1834"/>
      <c r="AX12" s="1844"/>
      <c r="AY12" s="1845"/>
      <c r="AZ12" s="1845"/>
      <c r="BA12" s="1845"/>
      <c r="BB12" s="1846"/>
    </row>
    <row r="13" spans="1:54" ht="13.5">
      <c r="A13" s="1838" t="s">
        <v>817</v>
      </c>
      <c r="B13" s="1839"/>
      <c r="C13" s="1839"/>
      <c r="D13" s="1839"/>
      <c r="E13" s="1840"/>
      <c r="F13" s="1786" t="s">
        <v>818</v>
      </c>
      <c r="G13" s="1786"/>
      <c r="H13" s="1786"/>
      <c r="I13" s="1786"/>
      <c r="J13" s="1786" t="s">
        <v>819</v>
      </c>
      <c r="K13" s="1786"/>
      <c r="L13" s="1786"/>
      <c r="M13" s="1786"/>
      <c r="N13" s="1786" t="s">
        <v>477</v>
      </c>
      <c r="O13" s="1786"/>
      <c r="P13" s="1786"/>
      <c r="Q13" s="1786"/>
      <c r="R13" s="1786" t="s">
        <v>478</v>
      </c>
      <c r="S13" s="1786"/>
      <c r="T13" s="1786"/>
      <c r="U13" s="1786"/>
      <c r="V13" s="1786" t="s">
        <v>481</v>
      </c>
      <c r="W13" s="1786"/>
      <c r="X13" s="1786"/>
      <c r="Y13" s="1786"/>
      <c r="Z13" s="1786" t="s">
        <v>1531</v>
      </c>
      <c r="AA13" s="1786"/>
      <c r="AB13" s="1786"/>
      <c r="AC13" s="1786"/>
      <c r="AD13" s="1786" t="s">
        <v>1532</v>
      </c>
      <c r="AE13" s="1786"/>
      <c r="AF13" s="1786"/>
      <c r="AG13" s="1786"/>
      <c r="AH13" s="1786" t="s">
        <v>1533</v>
      </c>
      <c r="AI13" s="1786"/>
      <c r="AJ13" s="1786"/>
      <c r="AK13" s="1786"/>
      <c r="AL13" s="1786" t="s">
        <v>1536</v>
      </c>
      <c r="AM13" s="1786"/>
      <c r="AN13" s="1786"/>
      <c r="AO13" s="1786"/>
      <c r="AP13" s="1786" t="s">
        <v>2292</v>
      </c>
      <c r="AQ13" s="1786"/>
      <c r="AR13" s="1786"/>
      <c r="AS13" s="1786"/>
      <c r="AT13" s="1786" t="s">
        <v>2293</v>
      </c>
      <c r="AU13" s="1786"/>
      <c r="AV13" s="1786"/>
      <c r="AW13" s="1786"/>
      <c r="AX13" s="1380" t="s">
        <v>2381</v>
      </c>
      <c r="AY13" s="1381"/>
      <c r="AZ13" s="1381"/>
      <c r="BA13" s="1381"/>
      <c r="BB13" s="1382"/>
    </row>
    <row r="14" spans="1:54" ht="13.5">
      <c r="A14" s="315" t="s">
        <v>1880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25"/>
    </row>
    <row r="15" spans="1:54" ht="13.5">
      <c r="A15" s="373" t="s">
        <v>1607</v>
      </c>
      <c r="B15" s="318"/>
      <c r="C15" s="317"/>
      <c r="D15" s="317"/>
      <c r="E15" s="335"/>
      <c r="F15" s="1822">
        <f>SUM(F22-F21+F20-F19)</f>
        <v>0</v>
      </c>
      <c r="G15" s="1850"/>
      <c r="H15" s="1850"/>
      <c r="I15" s="1851"/>
      <c r="J15" s="1822">
        <f>SUM(J22-J21+J20-J19)</f>
        <v>0</v>
      </c>
      <c r="K15" s="1850"/>
      <c r="L15" s="1850"/>
      <c r="M15" s="1851"/>
      <c r="N15" s="1822">
        <f>SUM(N22-N21+N20-N19)</f>
        <v>0</v>
      </c>
      <c r="O15" s="1850"/>
      <c r="P15" s="1850"/>
      <c r="Q15" s="1851"/>
      <c r="R15" s="1822">
        <f>SUM(R22-R21+R20-R19)</f>
        <v>0</v>
      </c>
      <c r="S15" s="1850"/>
      <c r="T15" s="1850"/>
      <c r="U15" s="1851"/>
      <c r="V15" s="1822">
        <f>SUM(V22-V21+V20-V19)</f>
        <v>0</v>
      </c>
      <c r="W15" s="1850"/>
      <c r="X15" s="1850"/>
      <c r="Y15" s="1851"/>
      <c r="Z15" s="1822">
        <f>SUM(Z22-Z21+Z20-Z19)</f>
        <v>0</v>
      </c>
      <c r="AA15" s="1850"/>
      <c r="AB15" s="1850"/>
      <c r="AC15" s="1851"/>
      <c r="AD15" s="1822">
        <f>SUM(AD22-AD21+AD20-AD19)</f>
        <v>0</v>
      </c>
      <c r="AE15" s="1850"/>
      <c r="AF15" s="1850"/>
      <c r="AG15" s="1851"/>
      <c r="AH15" s="1822">
        <f>SUM(AH22-AH21+AH20-AH19)</f>
        <v>0</v>
      </c>
      <c r="AI15" s="1850"/>
      <c r="AJ15" s="1850"/>
      <c r="AK15" s="1851"/>
      <c r="AL15" s="1822">
        <f>SUM(AL22-AL21+AL20-AL19)</f>
        <v>0</v>
      </c>
      <c r="AM15" s="1850"/>
      <c r="AN15" s="1850"/>
      <c r="AO15" s="1851"/>
      <c r="AP15" s="1822">
        <f>SUM('HL KNIHA VYPOC'!H33)</f>
        <v>0</v>
      </c>
      <c r="AQ15" s="1823"/>
      <c r="AR15" s="1823"/>
      <c r="AS15" s="1824"/>
      <c r="AT15" s="1822">
        <f>SUM('HL KNIHA VYPOC'!H39)</f>
        <v>0</v>
      </c>
      <c r="AU15" s="1823"/>
      <c r="AV15" s="1823"/>
      <c r="AW15" s="1824"/>
      <c r="AX15" s="1822">
        <f>SUM(F15:AW18)</f>
        <v>0</v>
      </c>
      <c r="AY15" s="1823"/>
      <c r="AZ15" s="1823"/>
      <c r="BA15" s="1823"/>
      <c r="BB15" s="1824"/>
    </row>
    <row r="16" spans="1:54" ht="13.5">
      <c r="A16" s="375" t="s">
        <v>1767</v>
      </c>
      <c r="B16" s="316"/>
      <c r="C16" s="315"/>
      <c r="D16" s="315"/>
      <c r="E16" s="334"/>
      <c r="F16" s="1852"/>
      <c r="G16" s="1853"/>
      <c r="H16" s="1853"/>
      <c r="I16" s="1854"/>
      <c r="J16" s="1852"/>
      <c r="K16" s="1853"/>
      <c r="L16" s="1853"/>
      <c r="M16" s="1854"/>
      <c r="N16" s="1852"/>
      <c r="O16" s="1853"/>
      <c r="P16" s="1853"/>
      <c r="Q16" s="1854"/>
      <c r="R16" s="1852"/>
      <c r="S16" s="1853"/>
      <c r="T16" s="1853"/>
      <c r="U16" s="1854"/>
      <c r="V16" s="1852"/>
      <c r="W16" s="1853"/>
      <c r="X16" s="1853"/>
      <c r="Y16" s="1854"/>
      <c r="Z16" s="1852"/>
      <c r="AA16" s="1853"/>
      <c r="AB16" s="1853"/>
      <c r="AC16" s="1854"/>
      <c r="AD16" s="1852"/>
      <c r="AE16" s="1853"/>
      <c r="AF16" s="1853"/>
      <c r="AG16" s="1854"/>
      <c r="AH16" s="1852"/>
      <c r="AI16" s="1853"/>
      <c r="AJ16" s="1853"/>
      <c r="AK16" s="1854"/>
      <c r="AL16" s="1852"/>
      <c r="AM16" s="1853"/>
      <c r="AN16" s="1853"/>
      <c r="AO16" s="1854"/>
      <c r="AP16" s="1825"/>
      <c r="AQ16" s="1826"/>
      <c r="AR16" s="1826"/>
      <c r="AS16" s="1827"/>
      <c r="AT16" s="1825"/>
      <c r="AU16" s="1826"/>
      <c r="AV16" s="1826"/>
      <c r="AW16" s="1827"/>
      <c r="AX16" s="1825"/>
      <c r="AY16" s="1826"/>
      <c r="AZ16" s="1826"/>
      <c r="BA16" s="1826"/>
      <c r="BB16" s="1827"/>
    </row>
    <row r="17" spans="1:54" ht="13.5">
      <c r="A17" s="375" t="s">
        <v>1603</v>
      </c>
      <c r="B17" s="316"/>
      <c r="C17" s="315"/>
      <c r="D17" s="315"/>
      <c r="E17" s="334"/>
      <c r="F17" s="1852"/>
      <c r="G17" s="1853"/>
      <c r="H17" s="1853"/>
      <c r="I17" s="1854"/>
      <c r="J17" s="1852"/>
      <c r="K17" s="1853"/>
      <c r="L17" s="1853"/>
      <c r="M17" s="1854"/>
      <c r="N17" s="1852"/>
      <c r="O17" s="1853"/>
      <c r="P17" s="1853"/>
      <c r="Q17" s="1854"/>
      <c r="R17" s="1852"/>
      <c r="S17" s="1853"/>
      <c r="T17" s="1853"/>
      <c r="U17" s="1854"/>
      <c r="V17" s="1852"/>
      <c r="W17" s="1853"/>
      <c r="X17" s="1853"/>
      <c r="Y17" s="1854"/>
      <c r="Z17" s="1852"/>
      <c r="AA17" s="1853"/>
      <c r="AB17" s="1853"/>
      <c r="AC17" s="1854"/>
      <c r="AD17" s="1852"/>
      <c r="AE17" s="1853"/>
      <c r="AF17" s="1853"/>
      <c r="AG17" s="1854"/>
      <c r="AH17" s="1852"/>
      <c r="AI17" s="1853"/>
      <c r="AJ17" s="1853"/>
      <c r="AK17" s="1854"/>
      <c r="AL17" s="1852"/>
      <c r="AM17" s="1853"/>
      <c r="AN17" s="1853"/>
      <c r="AO17" s="1854"/>
      <c r="AP17" s="1825"/>
      <c r="AQ17" s="1826"/>
      <c r="AR17" s="1826"/>
      <c r="AS17" s="1827"/>
      <c r="AT17" s="1825"/>
      <c r="AU17" s="1826"/>
      <c r="AV17" s="1826"/>
      <c r="AW17" s="1827"/>
      <c r="AX17" s="1825"/>
      <c r="AY17" s="1826"/>
      <c r="AZ17" s="1826"/>
      <c r="BA17" s="1826"/>
      <c r="BB17" s="1827"/>
    </row>
    <row r="18" spans="1:54" ht="13.5">
      <c r="A18" s="375" t="s">
        <v>1602</v>
      </c>
      <c r="B18" s="316"/>
      <c r="C18" s="315"/>
      <c r="D18" s="315"/>
      <c r="E18" s="334"/>
      <c r="F18" s="1855"/>
      <c r="G18" s="1856"/>
      <c r="H18" s="1856"/>
      <c r="I18" s="1857"/>
      <c r="J18" s="1855"/>
      <c r="K18" s="1856"/>
      <c r="L18" s="1856"/>
      <c r="M18" s="1857"/>
      <c r="N18" s="1855"/>
      <c r="O18" s="1856"/>
      <c r="P18" s="1856"/>
      <c r="Q18" s="1857"/>
      <c r="R18" s="1855"/>
      <c r="S18" s="1856"/>
      <c r="T18" s="1856"/>
      <c r="U18" s="1857"/>
      <c r="V18" s="1855"/>
      <c r="W18" s="1856"/>
      <c r="X18" s="1856"/>
      <c r="Y18" s="1857"/>
      <c r="Z18" s="1855"/>
      <c r="AA18" s="1856"/>
      <c r="AB18" s="1856"/>
      <c r="AC18" s="1857"/>
      <c r="AD18" s="1855"/>
      <c r="AE18" s="1856"/>
      <c r="AF18" s="1856"/>
      <c r="AG18" s="1857"/>
      <c r="AH18" s="1855"/>
      <c r="AI18" s="1856"/>
      <c r="AJ18" s="1856"/>
      <c r="AK18" s="1857"/>
      <c r="AL18" s="1855"/>
      <c r="AM18" s="1856"/>
      <c r="AN18" s="1856"/>
      <c r="AO18" s="1857"/>
      <c r="AP18" s="1828"/>
      <c r="AQ18" s="1829"/>
      <c r="AR18" s="1829"/>
      <c r="AS18" s="1830"/>
      <c r="AT18" s="1828"/>
      <c r="AU18" s="1829"/>
      <c r="AV18" s="1829"/>
      <c r="AW18" s="1830"/>
      <c r="AX18" s="1828"/>
      <c r="AY18" s="1829"/>
      <c r="AZ18" s="1829"/>
      <c r="BA18" s="1829"/>
      <c r="BB18" s="1830"/>
    </row>
    <row r="19" spans="1:54" ht="13.5">
      <c r="A19" s="326" t="s">
        <v>511</v>
      </c>
      <c r="B19" s="322"/>
      <c r="C19" s="321"/>
      <c r="D19" s="321"/>
      <c r="E19" s="325"/>
      <c r="F19" s="1847"/>
      <c r="G19" s="1848"/>
      <c r="H19" s="1848"/>
      <c r="I19" s="1849"/>
      <c r="J19" s="1847"/>
      <c r="K19" s="1848"/>
      <c r="L19" s="1848"/>
      <c r="M19" s="1849"/>
      <c r="N19" s="1847"/>
      <c r="O19" s="1848"/>
      <c r="P19" s="1848"/>
      <c r="Q19" s="1849"/>
      <c r="R19" s="1847"/>
      <c r="S19" s="1848"/>
      <c r="T19" s="1848"/>
      <c r="U19" s="1849"/>
      <c r="V19" s="1847"/>
      <c r="W19" s="1848"/>
      <c r="X19" s="1848"/>
      <c r="Y19" s="1849"/>
      <c r="Z19" s="1847"/>
      <c r="AA19" s="1848"/>
      <c r="AB19" s="1848"/>
      <c r="AC19" s="1849"/>
      <c r="AD19" s="1847"/>
      <c r="AE19" s="1848"/>
      <c r="AF19" s="1848"/>
      <c r="AG19" s="1849"/>
      <c r="AH19" s="1847"/>
      <c r="AI19" s="1848"/>
      <c r="AJ19" s="1848"/>
      <c r="AK19" s="1849"/>
      <c r="AL19" s="1847"/>
      <c r="AM19" s="1848"/>
      <c r="AN19" s="1848"/>
      <c r="AO19" s="1849"/>
      <c r="AP19" s="1861">
        <f>SUM('HL KNIHA VYPOC'!I33)</f>
        <v>0</v>
      </c>
      <c r="AQ19" s="1862"/>
      <c r="AR19" s="1862"/>
      <c r="AS19" s="1863"/>
      <c r="AT19" s="1861">
        <f>SUM('HL KNIHA VYPOC'!I39)</f>
        <v>0</v>
      </c>
      <c r="AU19" s="1862"/>
      <c r="AV19" s="1862"/>
      <c r="AW19" s="1863"/>
      <c r="AX19" s="1861">
        <f>SUM(F19:AW19)</f>
        <v>0</v>
      </c>
      <c r="AY19" s="1862"/>
      <c r="AZ19" s="1862"/>
      <c r="BA19" s="1862"/>
      <c r="BB19" s="1863"/>
    </row>
    <row r="20" spans="1:54" ht="13.5">
      <c r="A20" s="326" t="s">
        <v>510</v>
      </c>
      <c r="B20" s="322"/>
      <c r="C20" s="321"/>
      <c r="D20" s="321"/>
      <c r="E20" s="325"/>
      <c r="F20" s="1847"/>
      <c r="G20" s="1848"/>
      <c r="H20" s="1848"/>
      <c r="I20" s="1849"/>
      <c r="J20" s="1847"/>
      <c r="K20" s="1848"/>
      <c r="L20" s="1848"/>
      <c r="M20" s="1849"/>
      <c r="N20" s="1847"/>
      <c r="O20" s="1848"/>
      <c r="P20" s="1848"/>
      <c r="Q20" s="1849"/>
      <c r="R20" s="1847"/>
      <c r="S20" s="1848"/>
      <c r="T20" s="1848"/>
      <c r="U20" s="1849"/>
      <c r="V20" s="1847"/>
      <c r="W20" s="1848"/>
      <c r="X20" s="1848"/>
      <c r="Y20" s="1849"/>
      <c r="Z20" s="1847"/>
      <c r="AA20" s="1848"/>
      <c r="AB20" s="1848"/>
      <c r="AC20" s="1849"/>
      <c r="AD20" s="1847"/>
      <c r="AE20" s="1848"/>
      <c r="AF20" s="1848"/>
      <c r="AG20" s="1849"/>
      <c r="AH20" s="1847"/>
      <c r="AI20" s="1848"/>
      <c r="AJ20" s="1848"/>
      <c r="AK20" s="1849"/>
      <c r="AL20" s="1847"/>
      <c r="AM20" s="1848"/>
      <c r="AN20" s="1848"/>
      <c r="AO20" s="1849"/>
      <c r="AP20" s="1861">
        <f>SUM('HL KNIHA VYPOC'!J33)</f>
        <v>0</v>
      </c>
      <c r="AQ20" s="1862"/>
      <c r="AR20" s="1862"/>
      <c r="AS20" s="1863"/>
      <c r="AT20" s="1861">
        <f>SUM('HL KNIHA VYPOC'!J39)</f>
        <v>0</v>
      </c>
      <c r="AU20" s="1862"/>
      <c r="AV20" s="1862"/>
      <c r="AW20" s="1863"/>
      <c r="AX20" s="1861">
        <f>SUM(F20:AW20)</f>
        <v>0</v>
      </c>
      <c r="AY20" s="1862"/>
      <c r="AZ20" s="1862"/>
      <c r="BA20" s="1862"/>
      <c r="BB20" s="1863"/>
    </row>
    <row r="21" spans="1:54" ht="13.5">
      <c r="A21" s="326" t="s">
        <v>590</v>
      </c>
      <c r="B21" s="322"/>
      <c r="C21" s="321"/>
      <c r="D21" s="321"/>
      <c r="E21" s="325"/>
      <c r="F21" s="1847"/>
      <c r="G21" s="1848"/>
      <c r="H21" s="1848"/>
      <c r="I21" s="1849"/>
      <c r="J21" s="1847"/>
      <c r="K21" s="1848"/>
      <c r="L21" s="1848"/>
      <c r="M21" s="1849"/>
      <c r="N21" s="1847"/>
      <c r="O21" s="1848"/>
      <c r="P21" s="1848"/>
      <c r="Q21" s="1849"/>
      <c r="R21" s="1847"/>
      <c r="S21" s="1848"/>
      <c r="T21" s="1848"/>
      <c r="U21" s="1849"/>
      <c r="V21" s="1847"/>
      <c r="W21" s="1848"/>
      <c r="X21" s="1848"/>
      <c r="Y21" s="1849"/>
      <c r="Z21" s="1847"/>
      <c r="AA21" s="1848"/>
      <c r="AB21" s="1848"/>
      <c r="AC21" s="1849"/>
      <c r="AD21" s="1847"/>
      <c r="AE21" s="1848"/>
      <c r="AF21" s="1848"/>
      <c r="AG21" s="1849"/>
      <c r="AH21" s="1847"/>
      <c r="AI21" s="1848"/>
      <c r="AJ21" s="1848"/>
      <c r="AK21" s="1849"/>
      <c r="AL21" s="1847"/>
      <c r="AM21" s="1848"/>
      <c r="AN21" s="1848"/>
      <c r="AO21" s="1849"/>
      <c r="AP21" s="1847"/>
      <c r="AQ21" s="1848"/>
      <c r="AR21" s="1848"/>
      <c r="AS21" s="1849"/>
      <c r="AT21" s="1847"/>
      <c r="AU21" s="1848"/>
      <c r="AV21" s="1848"/>
      <c r="AW21" s="1849"/>
      <c r="AX21" s="1861">
        <f>SUM(F21:AW21)</f>
        <v>0</v>
      </c>
      <c r="AY21" s="1862"/>
      <c r="AZ21" s="1862"/>
      <c r="BA21" s="1862"/>
      <c r="BB21" s="1863"/>
    </row>
    <row r="22" spans="1:54" ht="13.5">
      <c r="A22" s="373" t="s">
        <v>505</v>
      </c>
      <c r="B22" s="318"/>
      <c r="C22" s="317"/>
      <c r="D22" s="317"/>
      <c r="E22" s="335"/>
      <c r="F22" s="1822">
        <f>SUM(ANALYTIKAVUJ!D5+ANALYTIKAVUJ!D9+'HL KNIHA VYPOC'!K42)</f>
        <v>0</v>
      </c>
      <c r="G22" s="1823"/>
      <c r="H22" s="1823"/>
      <c r="I22" s="1824"/>
      <c r="J22" s="1822">
        <f>SUM(ANALYTIKAVUJ!D6)</f>
        <v>0</v>
      </c>
      <c r="K22" s="1823"/>
      <c r="L22" s="1823"/>
      <c r="M22" s="1824"/>
      <c r="N22" s="1822">
        <f>SUM(ANALYTIKAVUJ!D10)</f>
        <v>0</v>
      </c>
      <c r="O22" s="1823"/>
      <c r="P22" s="1823"/>
      <c r="Q22" s="1824"/>
      <c r="R22" s="1822">
        <f>SUM(ANALYTIKAVUJ!D13)</f>
        <v>0</v>
      </c>
      <c r="S22" s="1823"/>
      <c r="T22" s="1823"/>
      <c r="U22" s="1824"/>
      <c r="V22" s="1822">
        <f>SUM(ANALYTIKAVUJ!D14)</f>
        <v>0</v>
      </c>
      <c r="W22" s="1823"/>
      <c r="X22" s="1823"/>
      <c r="Y22" s="1824"/>
      <c r="Z22" s="1822">
        <f>SUM(ANALYTIKAVUJ!D18)</f>
        <v>0</v>
      </c>
      <c r="AA22" s="1823"/>
      <c r="AB22" s="1823"/>
      <c r="AC22" s="1824"/>
      <c r="AD22" s="1822">
        <f>SUM(ANALYTIKAVUJ!D22+'HL KNIHA VYPOC'!K46)</f>
        <v>0</v>
      </c>
      <c r="AE22" s="1823"/>
      <c r="AF22" s="1823"/>
      <c r="AG22" s="1824"/>
      <c r="AH22" s="1822">
        <f>SUM(ANALYTIKAVUJ!D23+ANALYTIKAVUJ!D19+ANALYTIKAVUJ!D15)</f>
        <v>0</v>
      </c>
      <c r="AI22" s="1823"/>
      <c r="AJ22" s="1823"/>
      <c r="AK22" s="1824"/>
      <c r="AL22" s="1822">
        <f>SUM(ANALYTIKAVUJ!D108)</f>
        <v>0</v>
      </c>
      <c r="AM22" s="1823"/>
      <c r="AN22" s="1823"/>
      <c r="AO22" s="1824"/>
      <c r="AP22" s="1822">
        <f>SUM('HL KNIHA VYPOC'!K33)</f>
        <v>0</v>
      </c>
      <c r="AQ22" s="1823"/>
      <c r="AR22" s="1823"/>
      <c r="AS22" s="1824"/>
      <c r="AT22" s="1822">
        <f>SUM('HL KNIHA VYPOC'!K39)</f>
        <v>0</v>
      </c>
      <c r="AU22" s="1823"/>
      <c r="AV22" s="1823"/>
      <c r="AW22" s="1824"/>
      <c r="AX22" s="1822">
        <f>SUM(F22:AW24)</f>
        <v>0</v>
      </c>
      <c r="AY22" s="1823"/>
      <c r="AZ22" s="1823"/>
      <c r="BA22" s="1823"/>
      <c r="BB22" s="1824"/>
    </row>
    <row r="23" spans="1:54" ht="13.5">
      <c r="A23" s="375" t="s">
        <v>1603</v>
      </c>
      <c r="B23" s="316"/>
      <c r="C23" s="315"/>
      <c r="D23" s="315"/>
      <c r="E23" s="334"/>
      <c r="F23" s="1825"/>
      <c r="G23" s="1826"/>
      <c r="H23" s="1826"/>
      <c r="I23" s="1827"/>
      <c r="J23" s="1825"/>
      <c r="K23" s="1826"/>
      <c r="L23" s="1826"/>
      <c r="M23" s="1827"/>
      <c r="N23" s="1825"/>
      <c r="O23" s="1826"/>
      <c r="P23" s="1826"/>
      <c r="Q23" s="1827"/>
      <c r="R23" s="1825"/>
      <c r="S23" s="1826"/>
      <c r="T23" s="1826"/>
      <c r="U23" s="1827"/>
      <c r="V23" s="1825"/>
      <c r="W23" s="1826"/>
      <c r="X23" s="1826"/>
      <c r="Y23" s="1827"/>
      <c r="Z23" s="1825"/>
      <c r="AA23" s="1826"/>
      <c r="AB23" s="1826"/>
      <c r="AC23" s="1827"/>
      <c r="AD23" s="1825"/>
      <c r="AE23" s="1826"/>
      <c r="AF23" s="1826"/>
      <c r="AG23" s="1827"/>
      <c r="AH23" s="1825"/>
      <c r="AI23" s="1826"/>
      <c r="AJ23" s="1826"/>
      <c r="AK23" s="1827"/>
      <c r="AL23" s="1825"/>
      <c r="AM23" s="1826"/>
      <c r="AN23" s="1826"/>
      <c r="AO23" s="1827"/>
      <c r="AP23" s="1825"/>
      <c r="AQ23" s="1826"/>
      <c r="AR23" s="1826"/>
      <c r="AS23" s="1827"/>
      <c r="AT23" s="1825"/>
      <c r="AU23" s="1826"/>
      <c r="AV23" s="1826"/>
      <c r="AW23" s="1827"/>
      <c r="AX23" s="1825"/>
      <c r="AY23" s="1826"/>
      <c r="AZ23" s="1826"/>
      <c r="BA23" s="1826"/>
      <c r="BB23" s="1827"/>
    </row>
    <row r="24" spans="1:54" ht="13.5">
      <c r="A24" s="377" t="s">
        <v>1602</v>
      </c>
      <c r="B24" s="320"/>
      <c r="C24" s="319"/>
      <c r="D24" s="319"/>
      <c r="E24" s="372"/>
      <c r="F24" s="1828"/>
      <c r="G24" s="1829"/>
      <c r="H24" s="1829"/>
      <c r="I24" s="1830"/>
      <c r="J24" s="1828"/>
      <c r="K24" s="1829"/>
      <c r="L24" s="1829"/>
      <c r="M24" s="1830"/>
      <c r="N24" s="1828"/>
      <c r="O24" s="1829"/>
      <c r="P24" s="1829"/>
      <c r="Q24" s="1830"/>
      <c r="R24" s="1828"/>
      <c r="S24" s="1829"/>
      <c r="T24" s="1829"/>
      <c r="U24" s="1830"/>
      <c r="V24" s="1828"/>
      <c r="W24" s="1829"/>
      <c r="X24" s="1829"/>
      <c r="Y24" s="1830"/>
      <c r="Z24" s="1828"/>
      <c r="AA24" s="1829"/>
      <c r="AB24" s="1829"/>
      <c r="AC24" s="1830"/>
      <c r="AD24" s="1828"/>
      <c r="AE24" s="1829"/>
      <c r="AF24" s="1829"/>
      <c r="AG24" s="1830"/>
      <c r="AH24" s="1828"/>
      <c r="AI24" s="1829"/>
      <c r="AJ24" s="1829"/>
      <c r="AK24" s="1830"/>
      <c r="AL24" s="1828"/>
      <c r="AM24" s="1829"/>
      <c r="AN24" s="1829"/>
      <c r="AO24" s="1830"/>
      <c r="AP24" s="1828"/>
      <c r="AQ24" s="1829"/>
      <c r="AR24" s="1829"/>
      <c r="AS24" s="1830"/>
      <c r="AT24" s="1828"/>
      <c r="AU24" s="1829"/>
      <c r="AV24" s="1829"/>
      <c r="AW24" s="1830"/>
      <c r="AX24" s="1828"/>
      <c r="AY24" s="1829"/>
      <c r="AZ24" s="1829"/>
      <c r="BA24" s="1829"/>
      <c r="BB24" s="1830"/>
    </row>
    <row r="25" spans="1:54" ht="13.5">
      <c r="A25" s="315" t="s">
        <v>1879</v>
      </c>
      <c r="B25" s="315"/>
      <c r="C25" s="315"/>
      <c r="D25" s="315"/>
      <c r="E25" s="315"/>
      <c r="F25" s="315"/>
      <c r="G25" s="315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  <c r="V25" s="323"/>
      <c r="W25" s="323"/>
      <c r="X25" s="323"/>
      <c r="Y25" s="323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23"/>
      <c r="AU25" s="323"/>
      <c r="AV25" s="323"/>
      <c r="AW25" s="323"/>
      <c r="AX25" s="323"/>
      <c r="AY25" s="323"/>
      <c r="AZ25" s="323"/>
      <c r="BA25" s="323"/>
      <c r="BB25" s="325"/>
    </row>
    <row r="26" spans="1:54" ht="13.5">
      <c r="A26" s="373" t="s">
        <v>1607</v>
      </c>
      <c r="B26" s="317"/>
      <c r="C26" s="317"/>
      <c r="D26" s="317"/>
      <c r="E26" s="317"/>
      <c r="F26" s="1772">
        <f>SUM(F33-F32+F31-F30)</f>
        <v>0</v>
      </c>
      <c r="G26" s="1773"/>
      <c r="H26" s="1773"/>
      <c r="I26" s="1534"/>
      <c r="J26" s="1772">
        <f>SUM(J33-J32+J31-J30)</f>
        <v>0</v>
      </c>
      <c r="K26" s="1773"/>
      <c r="L26" s="1773"/>
      <c r="M26" s="1534"/>
      <c r="N26" s="1772">
        <f>SUM(N33-N32+N31-N30)</f>
        <v>0</v>
      </c>
      <c r="O26" s="1773"/>
      <c r="P26" s="1773"/>
      <c r="Q26" s="1534"/>
      <c r="R26" s="1772">
        <f>SUM(R33-R32+R31-R30)</f>
        <v>0</v>
      </c>
      <c r="S26" s="1773"/>
      <c r="T26" s="1773"/>
      <c r="U26" s="1534"/>
      <c r="V26" s="1772">
        <f>SUM(V33-V32+V31-V30)</f>
        <v>0</v>
      </c>
      <c r="W26" s="1773"/>
      <c r="X26" s="1773"/>
      <c r="Y26" s="1534"/>
      <c r="Z26" s="1772">
        <f>SUM(Z33-Z32+Z31-Z30)</f>
        <v>0</v>
      </c>
      <c r="AA26" s="1773"/>
      <c r="AB26" s="1773"/>
      <c r="AC26" s="1534"/>
      <c r="AD26" s="1772">
        <f>SUM(AD33-AD32+AD31-AD30)</f>
        <v>0</v>
      </c>
      <c r="AE26" s="1773"/>
      <c r="AF26" s="1773"/>
      <c r="AG26" s="1534"/>
      <c r="AH26" s="1772">
        <f>SUM(AH33-AH32+AH31-AH30)</f>
        <v>0</v>
      </c>
      <c r="AI26" s="1773"/>
      <c r="AJ26" s="1773"/>
      <c r="AK26" s="1534"/>
      <c r="AL26" s="1772"/>
      <c r="AM26" s="1773"/>
      <c r="AN26" s="1773"/>
      <c r="AO26" s="1534"/>
      <c r="AP26" s="1772">
        <f>SUM(AP33-AP32+AP31-AP30)</f>
        <v>0</v>
      </c>
      <c r="AQ26" s="1773"/>
      <c r="AR26" s="1773"/>
      <c r="AS26" s="1534"/>
      <c r="AT26" s="1772">
        <f>SUM(AT33-AT32+AT31-AT30)</f>
        <v>0</v>
      </c>
      <c r="AU26" s="1773"/>
      <c r="AV26" s="1773"/>
      <c r="AW26" s="1534"/>
      <c r="AX26" s="1822">
        <f>SUM(F26:AW29)</f>
        <v>0</v>
      </c>
      <c r="AY26" s="1823"/>
      <c r="AZ26" s="1823"/>
      <c r="BA26" s="1823"/>
      <c r="BB26" s="1824"/>
    </row>
    <row r="27" spans="1:54" ht="13.5">
      <c r="A27" s="375" t="s">
        <v>1767</v>
      </c>
      <c r="B27" s="315"/>
      <c r="C27" s="315"/>
      <c r="D27" s="315"/>
      <c r="E27" s="315"/>
      <c r="F27" s="1820"/>
      <c r="G27" s="1418"/>
      <c r="H27" s="1418"/>
      <c r="I27" s="1821"/>
      <c r="J27" s="1820"/>
      <c r="K27" s="1418"/>
      <c r="L27" s="1418"/>
      <c r="M27" s="1821"/>
      <c r="N27" s="1820"/>
      <c r="O27" s="1418"/>
      <c r="P27" s="1418"/>
      <c r="Q27" s="1821"/>
      <c r="R27" s="1820"/>
      <c r="S27" s="1418"/>
      <c r="T27" s="1418"/>
      <c r="U27" s="1821"/>
      <c r="V27" s="1820"/>
      <c r="W27" s="1418"/>
      <c r="X27" s="1418"/>
      <c r="Y27" s="1821"/>
      <c r="Z27" s="1820"/>
      <c r="AA27" s="1418"/>
      <c r="AB27" s="1418"/>
      <c r="AC27" s="1821"/>
      <c r="AD27" s="1820"/>
      <c r="AE27" s="1418"/>
      <c r="AF27" s="1418"/>
      <c r="AG27" s="1821"/>
      <c r="AH27" s="1820"/>
      <c r="AI27" s="1418"/>
      <c r="AJ27" s="1418"/>
      <c r="AK27" s="1821"/>
      <c r="AL27" s="1820"/>
      <c r="AM27" s="1418"/>
      <c r="AN27" s="1418"/>
      <c r="AO27" s="1821"/>
      <c r="AP27" s="1820"/>
      <c r="AQ27" s="1418"/>
      <c r="AR27" s="1418"/>
      <c r="AS27" s="1821"/>
      <c r="AT27" s="1820"/>
      <c r="AU27" s="1418"/>
      <c r="AV27" s="1418"/>
      <c r="AW27" s="1821"/>
      <c r="AX27" s="1825"/>
      <c r="AY27" s="1826"/>
      <c r="AZ27" s="1826"/>
      <c r="BA27" s="1826"/>
      <c r="BB27" s="1827"/>
    </row>
    <row r="28" spans="1:54" ht="13.5">
      <c r="A28" s="375" t="s">
        <v>1603</v>
      </c>
      <c r="B28" s="315"/>
      <c r="C28" s="315"/>
      <c r="D28" s="315"/>
      <c r="E28" s="315"/>
      <c r="F28" s="1820"/>
      <c r="G28" s="1418"/>
      <c r="H28" s="1418"/>
      <c r="I28" s="1821"/>
      <c r="J28" s="1820"/>
      <c r="K28" s="1418"/>
      <c r="L28" s="1418"/>
      <c r="M28" s="1821"/>
      <c r="N28" s="1820"/>
      <c r="O28" s="1418"/>
      <c r="P28" s="1418"/>
      <c r="Q28" s="1821"/>
      <c r="R28" s="1820"/>
      <c r="S28" s="1418"/>
      <c r="T28" s="1418"/>
      <c r="U28" s="1821"/>
      <c r="V28" s="1820"/>
      <c r="W28" s="1418"/>
      <c r="X28" s="1418"/>
      <c r="Y28" s="1821"/>
      <c r="Z28" s="1820"/>
      <c r="AA28" s="1418"/>
      <c r="AB28" s="1418"/>
      <c r="AC28" s="1821"/>
      <c r="AD28" s="1820"/>
      <c r="AE28" s="1418"/>
      <c r="AF28" s="1418"/>
      <c r="AG28" s="1821"/>
      <c r="AH28" s="1820"/>
      <c r="AI28" s="1418"/>
      <c r="AJ28" s="1418"/>
      <c r="AK28" s="1821"/>
      <c r="AL28" s="1820"/>
      <c r="AM28" s="1418"/>
      <c r="AN28" s="1418"/>
      <c r="AO28" s="1821"/>
      <c r="AP28" s="1820"/>
      <c r="AQ28" s="1418"/>
      <c r="AR28" s="1418"/>
      <c r="AS28" s="1821"/>
      <c r="AT28" s="1820"/>
      <c r="AU28" s="1418"/>
      <c r="AV28" s="1418"/>
      <c r="AW28" s="1821"/>
      <c r="AX28" s="1825"/>
      <c r="AY28" s="1826"/>
      <c r="AZ28" s="1826"/>
      <c r="BA28" s="1826"/>
      <c r="BB28" s="1827"/>
    </row>
    <row r="29" spans="1:54" ht="13.5">
      <c r="A29" s="377" t="s">
        <v>1602</v>
      </c>
      <c r="B29" s="319"/>
      <c r="C29" s="319"/>
      <c r="D29" s="319"/>
      <c r="E29" s="319"/>
      <c r="F29" s="1774"/>
      <c r="G29" s="1775"/>
      <c r="H29" s="1775"/>
      <c r="I29" s="1540"/>
      <c r="J29" s="1774"/>
      <c r="K29" s="1775"/>
      <c r="L29" s="1775"/>
      <c r="M29" s="1540"/>
      <c r="N29" s="1774"/>
      <c r="O29" s="1775"/>
      <c r="P29" s="1775"/>
      <c r="Q29" s="1540"/>
      <c r="R29" s="1774"/>
      <c r="S29" s="1775"/>
      <c r="T29" s="1775"/>
      <c r="U29" s="1540"/>
      <c r="V29" s="1774"/>
      <c r="W29" s="1775"/>
      <c r="X29" s="1775"/>
      <c r="Y29" s="1540"/>
      <c r="Z29" s="1774"/>
      <c r="AA29" s="1775"/>
      <c r="AB29" s="1775"/>
      <c r="AC29" s="1540"/>
      <c r="AD29" s="1774"/>
      <c r="AE29" s="1775"/>
      <c r="AF29" s="1775"/>
      <c r="AG29" s="1540"/>
      <c r="AH29" s="1774"/>
      <c r="AI29" s="1775"/>
      <c r="AJ29" s="1775"/>
      <c r="AK29" s="1540"/>
      <c r="AL29" s="1774"/>
      <c r="AM29" s="1775"/>
      <c r="AN29" s="1775"/>
      <c r="AO29" s="1540"/>
      <c r="AP29" s="1774"/>
      <c r="AQ29" s="1775"/>
      <c r="AR29" s="1775"/>
      <c r="AS29" s="1540"/>
      <c r="AT29" s="1774"/>
      <c r="AU29" s="1775"/>
      <c r="AV29" s="1775"/>
      <c r="AW29" s="1540"/>
      <c r="AX29" s="1828"/>
      <c r="AY29" s="1829"/>
      <c r="AZ29" s="1829"/>
      <c r="BA29" s="1829"/>
      <c r="BB29" s="1830"/>
    </row>
    <row r="30" spans="1:54" ht="13.5">
      <c r="A30" s="326" t="s">
        <v>511</v>
      </c>
      <c r="B30" s="321"/>
      <c r="C30" s="321"/>
      <c r="D30" s="321"/>
      <c r="E30" s="321"/>
      <c r="F30" s="1814"/>
      <c r="G30" s="1815"/>
      <c r="H30" s="1815"/>
      <c r="I30" s="1816"/>
      <c r="J30" s="1814"/>
      <c r="K30" s="1815"/>
      <c r="L30" s="1815"/>
      <c r="M30" s="1816"/>
      <c r="N30" s="1814"/>
      <c r="O30" s="1815"/>
      <c r="P30" s="1815"/>
      <c r="Q30" s="1816"/>
      <c r="R30" s="1814"/>
      <c r="S30" s="1815"/>
      <c r="T30" s="1815"/>
      <c r="U30" s="1816"/>
      <c r="V30" s="1814"/>
      <c r="W30" s="1815"/>
      <c r="X30" s="1815"/>
      <c r="Y30" s="1816"/>
      <c r="Z30" s="1814"/>
      <c r="AA30" s="1815"/>
      <c r="AB30" s="1815"/>
      <c r="AC30" s="1816"/>
      <c r="AD30" s="1814"/>
      <c r="AE30" s="1815"/>
      <c r="AF30" s="1815"/>
      <c r="AG30" s="1816"/>
      <c r="AH30" s="1814"/>
      <c r="AI30" s="1815"/>
      <c r="AJ30" s="1815"/>
      <c r="AK30" s="1816"/>
      <c r="AL30" s="1858"/>
      <c r="AM30" s="1859"/>
      <c r="AN30" s="1859"/>
      <c r="AO30" s="1860"/>
      <c r="AP30" s="1814"/>
      <c r="AQ30" s="1815"/>
      <c r="AR30" s="1815"/>
      <c r="AS30" s="1816"/>
      <c r="AT30" s="1814"/>
      <c r="AU30" s="1815"/>
      <c r="AV30" s="1815"/>
      <c r="AW30" s="1816"/>
      <c r="AX30" s="1861">
        <f>SUM(F30:AW30)</f>
        <v>0</v>
      </c>
      <c r="AY30" s="1862"/>
      <c r="AZ30" s="1862"/>
      <c r="BA30" s="1862"/>
      <c r="BB30" s="1863"/>
    </row>
    <row r="31" spans="1:54" ht="13.5">
      <c r="A31" s="326" t="s">
        <v>510</v>
      </c>
      <c r="B31" s="322"/>
      <c r="C31" s="321"/>
      <c r="D31" s="321"/>
      <c r="E31" s="321"/>
      <c r="F31" s="1814"/>
      <c r="G31" s="1815"/>
      <c r="H31" s="1815"/>
      <c r="I31" s="1816"/>
      <c r="J31" s="1814"/>
      <c r="K31" s="1815"/>
      <c r="L31" s="1815"/>
      <c r="M31" s="1816"/>
      <c r="N31" s="1814"/>
      <c r="O31" s="1815"/>
      <c r="P31" s="1815"/>
      <c r="Q31" s="1816"/>
      <c r="R31" s="1814"/>
      <c r="S31" s="1815"/>
      <c r="T31" s="1815"/>
      <c r="U31" s="1816"/>
      <c r="V31" s="1814"/>
      <c r="W31" s="1815"/>
      <c r="X31" s="1815"/>
      <c r="Y31" s="1816"/>
      <c r="Z31" s="1814"/>
      <c r="AA31" s="1815"/>
      <c r="AB31" s="1815"/>
      <c r="AC31" s="1816"/>
      <c r="AD31" s="1814"/>
      <c r="AE31" s="1815"/>
      <c r="AF31" s="1815"/>
      <c r="AG31" s="1816"/>
      <c r="AH31" s="1814"/>
      <c r="AI31" s="1815"/>
      <c r="AJ31" s="1815"/>
      <c r="AK31" s="1816"/>
      <c r="AL31" s="1858"/>
      <c r="AM31" s="1859"/>
      <c r="AN31" s="1859"/>
      <c r="AO31" s="1860"/>
      <c r="AP31" s="1814"/>
      <c r="AQ31" s="1815"/>
      <c r="AR31" s="1815"/>
      <c r="AS31" s="1816"/>
      <c r="AT31" s="1814"/>
      <c r="AU31" s="1815"/>
      <c r="AV31" s="1815"/>
      <c r="AW31" s="1816"/>
      <c r="AX31" s="1861">
        <f>SUM(F31:AW31)</f>
        <v>0</v>
      </c>
      <c r="AY31" s="1862"/>
      <c r="AZ31" s="1862"/>
      <c r="BA31" s="1862"/>
      <c r="BB31" s="1863"/>
    </row>
    <row r="32" spans="1:54" ht="13.5">
      <c r="A32" s="326" t="s">
        <v>590</v>
      </c>
      <c r="B32" s="322"/>
      <c r="C32" s="321"/>
      <c r="D32" s="321"/>
      <c r="E32" s="321"/>
      <c r="F32" s="1814"/>
      <c r="G32" s="1815"/>
      <c r="H32" s="1815"/>
      <c r="I32" s="1816"/>
      <c r="J32" s="1814"/>
      <c r="K32" s="1815"/>
      <c r="L32" s="1815"/>
      <c r="M32" s="1816"/>
      <c r="N32" s="1814"/>
      <c r="O32" s="1815"/>
      <c r="P32" s="1815"/>
      <c r="Q32" s="1816"/>
      <c r="R32" s="1814"/>
      <c r="S32" s="1815"/>
      <c r="T32" s="1815"/>
      <c r="U32" s="1816"/>
      <c r="V32" s="1814"/>
      <c r="W32" s="1815"/>
      <c r="X32" s="1815"/>
      <c r="Y32" s="1816"/>
      <c r="Z32" s="1814"/>
      <c r="AA32" s="1815"/>
      <c r="AB32" s="1815"/>
      <c r="AC32" s="1816"/>
      <c r="AD32" s="1814"/>
      <c r="AE32" s="1815"/>
      <c r="AF32" s="1815"/>
      <c r="AG32" s="1816"/>
      <c r="AH32" s="1814"/>
      <c r="AI32" s="1815"/>
      <c r="AJ32" s="1815"/>
      <c r="AK32" s="1816"/>
      <c r="AL32" s="1858"/>
      <c r="AM32" s="1859"/>
      <c r="AN32" s="1859"/>
      <c r="AO32" s="1860"/>
      <c r="AP32" s="1814"/>
      <c r="AQ32" s="1815"/>
      <c r="AR32" s="1815"/>
      <c r="AS32" s="1816"/>
      <c r="AT32" s="1814"/>
      <c r="AU32" s="1815"/>
      <c r="AV32" s="1815"/>
      <c r="AW32" s="1816"/>
      <c r="AX32" s="1861">
        <f>SUM(F32:AW32)</f>
        <v>0</v>
      </c>
      <c r="AY32" s="1862"/>
      <c r="AZ32" s="1862"/>
      <c r="BA32" s="1862"/>
      <c r="BB32" s="1863"/>
    </row>
    <row r="33" spans="1:54" ht="13.5">
      <c r="A33" s="375" t="s">
        <v>505</v>
      </c>
      <c r="B33" s="315"/>
      <c r="C33" s="315"/>
      <c r="D33" s="315"/>
      <c r="E33" s="315"/>
      <c r="F33" s="1772">
        <f>SUM(ANALYTIKAVUJ!C46)*-1</f>
        <v>0</v>
      </c>
      <c r="G33" s="1773"/>
      <c r="H33" s="1773"/>
      <c r="I33" s="1534"/>
      <c r="J33" s="1772">
        <f>SUM(ANALYTIKAVUJ!C47)*-1</f>
        <v>0</v>
      </c>
      <c r="K33" s="1773"/>
      <c r="L33" s="1773"/>
      <c r="M33" s="1534"/>
      <c r="N33" s="1772">
        <f>SUM(ANALYTIKAVUJ!C48)*-1</f>
        <v>0</v>
      </c>
      <c r="O33" s="1773"/>
      <c r="P33" s="1773"/>
      <c r="Q33" s="1534"/>
      <c r="R33" s="1772">
        <f>SUM(ANALYTIKAVUJ!C49)*-1</f>
        <v>0</v>
      </c>
      <c r="S33" s="1773"/>
      <c r="T33" s="1773"/>
      <c r="U33" s="1534"/>
      <c r="V33" s="1772">
        <f>SUM(ANALYTIKAVUJ!C50)*-1</f>
        <v>0</v>
      </c>
      <c r="W33" s="1773"/>
      <c r="X33" s="1773"/>
      <c r="Y33" s="1534"/>
      <c r="Z33" s="1772">
        <f>SUM(ANALYTIKAVUJ!C51)*-1</f>
        <v>0</v>
      </c>
      <c r="AA33" s="1773"/>
      <c r="AB33" s="1773"/>
      <c r="AC33" s="1534"/>
      <c r="AD33" s="1772">
        <f>SUM(ANALYTIKAVUJ!C52)*-1</f>
        <v>0</v>
      </c>
      <c r="AE33" s="1773"/>
      <c r="AF33" s="1773"/>
      <c r="AG33" s="1534"/>
      <c r="AH33" s="1772">
        <f>SUM(ANALYTIKAVUJ!C53)*-1</f>
        <v>0</v>
      </c>
      <c r="AI33" s="1773"/>
      <c r="AJ33" s="1773"/>
      <c r="AK33" s="1534"/>
      <c r="AL33" s="1772"/>
      <c r="AM33" s="1773"/>
      <c r="AN33" s="1773"/>
      <c r="AO33" s="1534"/>
      <c r="AP33" s="1772">
        <f>SUM(ANALYTIKAVUJ!C54)*-1</f>
        <v>0</v>
      </c>
      <c r="AQ33" s="1773"/>
      <c r="AR33" s="1773"/>
      <c r="AS33" s="1534"/>
      <c r="AT33" s="1772">
        <f>SUM(ANALYTIKAVUJ!C43)*-1</f>
        <v>0</v>
      </c>
      <c r="AU33" s="1773"/>
      <c r="AV33" s="1773"/>
      <c r="AW33" s="1534"/>
      <c r="AX33" s="1822">
        <f>SUM(F33:AW35)</f>
        <v>0</v>
      </c>
      <c r="AY33" s="1823"/>
      <c r="AZ33" s="1823"/>
      <c r="BA33" s="1823"/>
      <c r="BB33" s="1824"/>
    </row>
    <row r="34" spans="1:54" ht="13.5">
      <c r="A34" s="375" t="s">
        <v>1603</v>
      </c>
      <c r="B34" s="315"/>
      <c r="C34" s="315"/>
      <c r="D34" s="315"/>
      <c r="E34" s="315"/>
      <c r="F34" s="1820"/>
      <c r="G34" s="1418"/>
      <c r="H34" s="1418"/>
      <c r="I34" s="1821"/>
      <c r="J34" s="1820"/>
      <c r="K34" s="1418"/>
      <c r="L34" s="1418"/>
      <c r="M34" s="1821"/>
      <c r="N34" s="1820"/>
      <c r="O34" s="1418"/>
      <c r="P34" s="1418"/>
      <c r="Q34" s="1821"/>
      <c r="R34" s="1820"/>
      <c r="S34" s="1418"/>
      <c r="T34" s="1418"/>
      <c r="U34" s="1821"/>
      <c r="V34" s="1820"/>
      <c r="W34" s="1418"/>
      <c r="X34" s="1418"/>
      <c r="Y34" s="1821"/>
      <c r="Z34" s="1820"/>
      <c r="AA34" s="1418"/>
      <c r="AB34" s="1418"/>
      <c r="AC34" s="1821"/>
      <c r="AD34" s="1820"/>
      <c r="AE34" s="1418"/>
      <c r="AF34" s="1418"/>
      <c r="AG34" s="1821"/>
      <c r="AH34" s="1820"/>
      <c r="AI34" s="1418"/>
      <c r="AJ34" s="1418"/>
      <c r="AK34" s="1821"/>
      <c r="AL34" s="1820"/>
      <c r="AM34" s="1418"/>
      <c r="AN34" s="1418"/>
      <c r="AO34" s="1821"/>
      <c r="AP34" s="1820"/>
      <c r="AQ34" s="1418"/>
      <c r="AR34" s="1418"/>
      <c r="AS34" s="1821"/>
      <c r="AT34" s="1820"/>
      <c r="AU34" s="1418"/>
      <c r="AV34" s="1418"/>
      <c r="AW34" s="1821"/>
      <c r="AX34" s="1825"/>
      <c r="AY34" s="1826"/>
      <c r="AZ34" s="1826"/>
      <c r="BA34" s="1826"/>
      <c r="BB34" s="1827"/>
    </row>
    <row r="35" spans="1:54" ht="13.5">
      <c r="A35" s="377" t="s">
        <v>1602</v>
      </c>
      <c r="B35" s="319"/>
      <c r="C35" s="319"/>
      <c r="D35" s="319"/>
      <c r="E35" s="319"/>
      <c r="F35" s="1774"/>
      <c r="G35" s="1775"/>
      <c r="H35" s="1775"/>
      <c r="I35" s="1540"/>
      <c r="J35" s="1774"/>
      <c r="K35" s="1775"/>
      <c r="L35" s="1775"/>
      <c r="M35" s="1540"/>
      <c r="N35" s="1774"/>
      <c r="O35" s="1775"/>
      <c r="P35" s="1775"/>
      <c r="Q35" s="1540"/>
      <c r="R35" s="1774"/>
      <c r="S35" s="1775"/>
      <c r="T35" s="1775"/>
      <c r="U35" s="1540"/>
      <c r="V35" s="1774"/>
      <c r="W35" s="1775"/>
      <c r="X35" s="1775"/>
      <c r="Y35" s="1540"/>
      <c r="Z35" s="1774"/>
      <c r="AA35" s="1775"/>
      <c r="AB35" s="1775"/>
      <c r="AC35" s="1540"/>
      <c r="AD35" s="1774"/>
      <c r="AE35" s="1775"/>
      <c r="AF35" s="1775"/>
      <c r="AG35" s="1540"/>
      <c r="AH35" s="1774"/>
      <c r="AI35" s="1775"/>
      <c r="AJ35" s="1775"/>
      <c r="AK35" s="1540"/>
      <c r="AL35" s="1774"/>
      <c r="AM35" s="1775"/>
      <c r="AN35" s="1775"/>
      <c r="AO35" s="1540"/>
      <c r="AP35" s="1774"/>
      <c r="AQ35" s="1775"/>
      <c r="AR35" s="1775"/>
      <c r="AS35" s="1540"/>
      <c r="AT35" s="1774"/>
      <c r="AU35" s="1775"/>
      <c r="AV35" s="1775"/>
      <c r="AW35" s="1540"/>
      <c r="AX35" s="1828"/>
      <c r="AY35" s="1829"/>
      <c r="AZ35" s="1829"/>
      <c r="BA35" s="1829"/>
      <c r="BB35" s="1830"/>
    </row>
    <row r="36" spans="1:54" ht="13.5">
      <c r="A36" s="321" t="s">
        <v>1696</v>
      </c>
      <c r="B36" s="321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321"/>
      <c r="AO36" s="321"/>
      <c r="AP36" s="321"/>
      <c r="AQ36" s="321"/>
      <c r="AR36" s="321"/>
      <c r="AS36" s="321"/>
      <c r="AT36" s="321"/>
      <c r="AU36" s="321"/>
      <c r="AV36" s="321"/>
      <c r="AW36" s="321"/>
      <c r="AX36" s="321"/>
      <c r="AY36" s="321"/>
      <c r="AZ36" s="321"/>
      <c r="BA36" s="321"/>
      <c r="BB36" s="325"/>
    </row>
    <row r="37" spans="1:54" ht="13.5">
      <c r="A37" s="373" t="s">
        <v>1607</v>
      </c>
      <c r="B37" s="317"/>
      <c r="C37" s="317"/>
      <c r="D37" s="317"/>
      <c r="E37" s="317"/>
      <c r="F37" s="1772">
        <f>SUM(F15-F26)</f>
        <v>0</v>
      </c>
      <c r="G37" s="1773"/>
      <c r="H37" s="1773"/>
      <c r="I37" s="1534"/>
      <c r="J37" s="1772">
        <f>SUM(J15-J26)</f>
        <v>0</v>
      </c>
      <c r="K37" s="1773"/>
      <c r="L37" s="1773"/>
      <c r="M37" s="1534"/>
      <c r="N37" s="1772">
        <f>SUM(N15-N26)</f>
        <v>0</v>
      </c>
      <c r="O37" s="1773"/>
      <c r="P37" s="1773"/>
      <c r="Q37" s="1534"/>
      <c r="R37" s="1772">
        <f>SUM(R15-R26)</f>
        <v>0</v>
      </c>
      <c r="S37" s="1773"/>
      <c r="T37" s="1773"/>
      <c r="U37" s="1534"/>
      <c r="V37" s="1772">
        <f>SUM(V15-V26)</f>
        <v>0</v>
      </c>
      <c r="W37" s="1773"/>
      <c r="X37" s="1773"/>
      <c r="Y37" s="1534"/>
      <c r="Z37" s="1772">
        <f>SUM(Z15-Z26)</f>
        <v>0</v>
      </c>
      <c r="AA37" s="1773"/>
      <c r="AB37" s="1773"/>
      <c r="AC37" s="1534"/>
      <c r="AD37" s="1772">
        <f>SUM(AD15-AD26)</f>
        <v>0</v>
      </c>
      <c r="AE37" s="1773"/>
      <c r="AF37" s="1773"/>
      <c r="AG37" s="1534"/>
      <c r="AH37" s="1772">
        <f>SUM(AH15-AH26)</f>
        <v>0</v>
      </c>
      <c r="AI37" s="1773"/>
      <c r="AJ37" s="1773"/>
      <c r="AK37" s="1534"/>
      <c r="AL37" s="1772">
        <f>SUM(AL15-AL26)</f>
        <v>0</v>
      </c>
      <c r="AM37" s="1773"/>
      <c r="AN37" s="1773"/>
      <c r="AO37" s="1534"/>
      <c r="AP37" s="1772">
        <f>SUM(AP15-AP26)</f>
        <v>0</v>
      </c>
      <c r="AQ37" s="1773"/>
      <c r="AR37" s="1773"/>
      <c r="AS37" s="1534"/>
      <c r="AT37" s="1772">
        <f>SUM(AT15-AT26)</f>
        <v>0</v>
      </c>
      <c r="AU37" s="1773"/>
      <c r="AV37" s="1773"/>
      <c r="AW37" s="1534"/>
      <c r="AX37" s="1772">
        <f>SUM(F37:AW40)</f>
        <v>0</v>
      </c>
      <c r="AY37" s="1773"/>
      <c r="AZ37" s="1773"/>
      <c r="BA37" s="1773"/>
      <c r="BB37" s="1534"/>
    </row>
    <row r="38" spans="1:54" ht="13.5">
      <c r="A38" s="375" t="s">
        <v>1767</v>
      </c>
      <c r="B38" s="315"/>
      <c r="C38" s="315"/>
      <c r="D38" s="315"/>
      <c r="E38" s="315"/>
      <c r="F38" s="1820"/>
      <c r="G38" s="1418"/>
      <c r="H38" s="1418"/>
      <c r="I38" s="1821"/>
      <c r="J38" s="1820"/>
      <c r="K38" s="1418"/>
      <c r="L38" s="1418"/>
      <c r="M38" s="1821"/>
      <c r="N38" s="1820"/>
      <c r="O38" s="1418"/>
      <c r="P38" s="1418"/>
      <c r="Q38" s="1821"/>
      <c r="R38" s="1820"/>
      <c r="S38" s="1418"/>
      <c r="T38" s="1418"/>
      <c r="U38" s="1821"/>
      <c r="V38" s="1820"/>
      <c r="W38" s="1418"/>
      <c r="X38" s="1418"/>
      <c r="Y38" s="1821"/>
      <c r="Z38" s="1820"/>
      <c r="AA38" s="1418"/>
      <c r="AB38" s="1418"/>
      <c r="AC38" s="1821"/>
      <c r="AD38" s="1820"/>
      <c r="AE38" s="1418"/>
      <c r="AF38" s="1418"/>
      <c r="AG38" s="1821"/>
      <c r="AH38" s="1820"/>
      <c r="AI38" s="1418"/>
      <c r="AJ38" s="1418"/>
      <c r="AK38" s="1821"/>
      <c r="AL38" s="1820"/>
      <c r="AM38" s="1418"/>
      <c r="AN38" s="1418"/>
      <c r="AO38" s="1821"/>
      <c r="AP38" s="1820"/>
      <c r="AQ38" s="1418"/>
      <c r="AR38" s="1418"/>
      <c r="AS38" s="1821"/>
      <c r="AT38" s="1820"/>
      <c r="AU38" s="1418"/>
      <c r="AV38" s="1418"/>
      <c r="AW38" s="1821"/>
      <c r="AX38" s="1820"/>
      <c r="AY38" s="1418"/>
      <c r="AZ38" s="1418"/>
      <c r="BA38" s="1418"/>
      <c r="BB38" s="1821"/>
    </row>
    <row r="39" spans="1:54" ht="13.5">
      <c r="A39" s="375" t="s">
        <v>1603</v>
      </c>
      <c r="B39" s="315"/>
      <c r="C39" s="315"/>
      <c r="D39" s="315"/>
      <c r="E39" s="315"/>
      <c r="F39" s="1820"/>
      <c r="G39" s="1418"/>
      <c r="H39" s="1418"/>
      <c r="I39" s="1821"/>
      <c r="J39" s="1820"/>
      <c r="K39" s="1418"/>
      <c r="L39" s="1418"/>
      <c r="M39" s="1821"/>
      <c r="N39" s="1820"/>
      <c r="O39" s="1418"/>
      <c r="P39" s="1418"/>
      <c r="Q39" s="1821"/>
      <c r="R39" s="1820"/>
      <c r="S39" s="1418"/>
      <c r="T39" s="1418"/>
      <c r="U39" s="1821"/>
      <c r="V39" s="1820"/>
      <c r="W39" s="1418"/>
      <c r="X39" s="1418"/>
      <c r="Y39" s="1821"/>
      <c r="Z39" s="1820"/>
      <c r="AA39" s="1418"/>
      <c r="AB39" s="1418"/>
      <c r="AC39" s="1821"/>
      <c r="AD39" s="1820"/>
      <c r="AE39" s="1418"/>
      <c r="AF39" s="1418"/>
      <c r="AG39" s="1821"/>
      <c r="AH39" s="1820"/>
      <c r="AI39" s="1418"/>
      <c r="AJ39" s="1418"/>
      <c r="AK39" s="1821"/>
      <c r="AL39" s="1820"/>
      <c r="AM39" s="1418"/>
      <c r="AN39" s="1418"/>
      <c r="AO39" s="1821"/>
      <c r="AP39" s="1820"/>
      <c r="AQ39" s="1418"/>
      <c r="AR39" s="1418"/>
      <c r="AS39" s="1821"/>
      <c r="AT39" s="1820"/>
      <c r="AU39" s="1418"/>
      <c r="AV39" s="1418"/>
      <c r="AW39" s="1821"/>
      <c r="AX39" s="1820"/>
      <c r="AY39" s="1418"/>
      <c r="AZ39" s="1418"/>
      <c r="BA39" s="1418"/>
      <c r="BB39" s="1821"/>
    </row>
    <row r="40" spans="1:54" ht="13.5">
      <c r="A40" s="375" t="s">
        <v>1602</v>
      </c>
      <c r="B40" s="315"/>
      <c r="C40" s="315"/>
      <c r="D40" s="315"/>
      <c r="E40" s="315"/>
      <c r="F40" s="1774"/>
      <c r="G40" s="1775"/>
      <c r="H40" s="1775"/>
      <c r="I40" s="1540"/>
      <c r="J40" s="1774"/>
      <c r="K40" s="1775"/>
      <c r="L40" s="1775"/>
      <c r="M40" s="1540"/>
      <c r="N40" s="1774"/>
      <c r="O40" s="1775"/>
      <c r="P40" s="1775"/>
      <c r="Q40" s="1540"/>
      <c r="R40" s="1774"/>
      <c r="S40" s="1775"/>
      <c r="T40" s="1775"/>
      <c r="U40" s="1540"/>
      <c r="V40" s="1774"/>
      <c r="W40" s="1775"/>
      <c r="X40" s="1775"/>
      <c r="Y40" s="1540"/>
      <c r="Z40" s="1774"/>
      <c r="AA40" s="1775"/>
      <c r="AB40" s="1775"/>
      <c r="AC40" s="1540"/>
      <c r="AD40" s="1774"/>
      <c r="AE40" s="1775"/>
      <c r="AF40" s="1775"/>
      <c r="AG40" s="1540"/>
      <c r="AH40" s="1774"/>
      <c r="AI40" s="1775"/>
      <c r="AJ40" s="1775"/>
      <c r="AK40" s="1540"/>
      <c r="AL40" s="1774"/>
      <c r="AM40" s="1775"/>
      <c r="AN40" s="1775"/>
      <c r="AO40" s="1540"/>
      <c r="AP40" s="1774"/>
      <c r="AQ40" s="1775"/>
      <c r="AR40" s="1775"/>
      <c r="AS40" s="1540"/>
      <c r="AT40" s="1774"/>
      <c r="AU40" s="1775"/>
      <c r="AV40" s="1775"/>
      <c r="AW40" s="1540"/>
      <c r="AX40" s="1774"/>
      <c r="AY40" s="1775"/>
      <c r="AZ40" s="1775"/>
      <c r="BA40" s="1775"/>
      <c r="BB40" s="1540"/>
    </row>
    <row r="41" spans="1:54" ht="13.5">
      <c r="A41" s="373" t="s">
        <v>505</v>
      </c>
      <c r="B41" s="317"/>
      <c r="C41" s="317"/>
      <c r="D41" s="317"/>
      <c r="E41" s="317"/>
      <c r="F41" s="1772">
        <f>SUM(F22-F33)</f>
        <v>0</v>
      </c>
      <c r="G41" s="1773"/>
      <c r="H41" s="1773"/>
      <c r="I41" s="1534"/>
      <c r="J41" s="1772">
        <f>SUM(J22-J33)</f>
        <v>0</v>
      </c>
      <c r="K41" s="1773"/>
      <c r="L41" s="1773"/>
      <c r="M41" s="1534"/>
      <c r="N41" s="1772">
        <f>SUM(N22-N33)</f>
        <v>0</v>
      </c>
      <c r="O41" s="1773"/>
      <c r="P41" s="1773"/>
      <c r="Q41" s="1534"/>
      <c r="R41" s="1772">
        <f>SUM(R22-R33)</f>
        <v>0</v>
      </c>
      <c r="S41" s="1773"/>
      <c r="T41" s="1773"/>
      <c r="U41" s="1534"/>
      <c r="V41" s="1772">
        <f>SUM(V22-V33)</f>
        <v>0</v>
      </c>
      <c r="W41" s="1773"/>
      <c r="X41" s="1773"/>
      <c r="Y41" s="1534"/>
      <c r="Z41" s="1772">
        <f>SUM(Z22-Z33)</f>
        <v>0</v>
      </c>
      <c r="AA41" s="1773"/>
      <c r="AB41" s="1773"/>
      <c r="AC41" s="1534"/>
      <c r="AD41" s="1772">
        <f>SUM(AD22-AD33)</f>
        <v>0</v>
      </c>
      <c r="AE41" s="1773"/>
      <c r="AF41" s="1773"/>
      <c r="AG41" s="1534"/>
      <c r="AH41" s="1772">
        <f>SUM(AH22-AH33)</f>
        <v>0</v>
      </c>
      <c r="AI41" s="1773"/>
      <c r="AJ41" s="1773"/>
      <c r="AK41" s="1534"/>
      <c r="AL41" s="1772">
        <f>SUM(AL22-AL33)</f>
        <v>0</v>
      </c>
      <c r="AM41" s="1773"/>
      <c r="AN41" s="1773"/>
      <c r="AO41" s="1534"/>
      <c r="AP41" s="1772">
        <f>SUM(AP22-AP33)</f>
        <v>0</v>
      </c>
      <c r="AQ41" s="1773"/>
      <c r="AR41" s="1773"/>
      <c r="AS41" s="1534"/>
      <c r="AT41" s="1772">
        <f>SUM(AT22-AT33)</f>
        <v>0</v>
      </c>
      <c r="AU41" s="1773"/>
      <c r="AV41" s="1773"/>
      <c r="AW41" s="1534"/>
      <c r="AX41" s="1772">
        <f>SUM(F41:AW43)</f>
        <v>0</v>
      </c>
      <c r="AY41" s="1773"/>
      <c r="AZ41" s="1773"/>
      <c r="BA41" s="1773"/>
      <c r="BB41" s="1534"/>
    </row>
    <row r="42" spans="1:54" ht="13.5">
      <c r="A42" s="375" t="s">
        <v>1603</v>
      </c>
      <c r="B42" s="315"/>
      <c r="C42" s="315"/>
      <c r="D42" s="315"/>
      <c r="E42" s="315"/>
      <c r="F42" s="1820"/>
      <c r="G42" s="1418"/>
      <c r="H42" s="1418"/>
      <c r="I42" s="1821"/>
      <c r="J42" s="1820"/>
      <c r="K42" s="1418"/>
      <c r="L42" s="1418"/>
      <c r="M42" s="1821"/>
      <c r="N42" s="1820"/>
      <c r="O42" s="1418"/>
      <c r="P42" s="1418"/>
      <c r="Q42" s="1821"/>
      <c r="R42" s="1820"/>
      <c r="S42" s="1418"/>
      <c r="T42" s="1418"/>
      <c r="U42" s="1821"/>
      <c r="V42" s="1820"/>
      <c r="W42" s="1418"/>
      <c r="X42" s="1418"/>
      <c r="Y42" s="1821"/>
      <c r="Z42" s="1820"/>
      <c r="AA42" s="1418"/>
      <c r="AB42" s="1418"/>
      <c r="AC42" s="1821"/>
      <c r="AD42" s="1820"/>
      <c r="AE42" s="1418"/>
      <c r="AF42" s="1418"/>
      <c r="AG42" s="1821"/>
      <c r="AH42" s="1820"/>
      <c r="AI42" s="1418"/>
      <c r="AJ42" s="1418"/>
      <c r="AK42" s="1821"/>
      <c r="AL42" s="1820"/>
      <c r="AM42" s="1418"/>
      <c r="AN42" s="1418"/>
      <c r="AO42" s="1821"/>
      <c r="AP42" s="1820"/>
      <c r="AQ42" s="1418"/>
      <c r="AR42" s="1418"/>
      <c r="AS42" s="1821"/>
      <c r="AT42" s="1820"/>
      <c r="AU42" s="1418"/>
      <c r="AV42" s="1418"/>
      <c r="AW42" s="1821"/>
      <c r="AX42" s="1820"/>
      <c r="AY42" s="1418"/>
      <c r="AZ42" s="1418"/>
      <c r="BA42" s="1418"/>
      <c r="BB42" s="1821"/>
    </row>
    <row r="43" spans="1:54" ht="13.5">
      <c r="A43" s="377" t="s">
        <v>1602</v>
      </c>
      <c r="B43" s="319"/>
      <c r="C43" s="319"/>
      <c r="D43" s="319"/>
      <c r="E43" s="319"/>
      <c r="F43" s="1774"/>
      <c r="G43" s="1775"/>
      <c r="H43" s="1775"/>
      <c r="I43" s="1540"/>
      <c r="J43" s="1774"/>
      <c r="K43" s="1775"/>
      <c r="L43" s="1775"/>
      <c r="M43" s="1540"/>
      <c r="N43" s="1774"/>
      <c r="O43" s="1775"/>
      <c r="P43" s="1775"/>
      <c r="Q43" s="1540"/>
      <c r="R43" s="1774"/>
      <c r="S43" s="1775"/>
      <c r="T43" s="1775"/>
      <c r="U43" s="1540"/>
      <c r="V43" s="1774"/>
      <c r="W43" s="1775"/>
      <c r="X43" s="1775"/>
      <c r="Y43" s="1540"/>
      <c r="Z43" s="1774"/>
      <c r="AA43" s="1775"/>
      <c r="AB43" s="1775"/>
      <c r="AC43" s="1540"/>
      <c r="AD43" s="1774"/>
      <c r="AE43" s="1775"/>
      <c r="AF43" s="1775"/>
      <c r="AG43" s="1540"/>
      <c r="AH43" s="1774"/>
      <c r="AI43" s="1775"/>
      <c r="AJ43" s="1775"/>
      <c r="AK43" s="1540"/>
      <c r="AL43" s="1774"/>
      <c r="AM43" s="1775"/>
      <c r="AN43" s="1775"/>
      <c r="AO43" s="1540"/>
      <c r="AP43" s="1774"/>
      <c r="AQ43" s="1775"/>
      <c r="AR43" s="1775"/>
      <c r="AS43" s="1540"/>
      <c r="AT43" s="1774"/>
      <c r="AU43" s="1775"/>
      <c r="AV43" s="1775"/>
      <c r="AW43" s="1540"/>
      <c r="AX43" s="1774"/>
      <c r="AY43" s="1775"/>
      <c r="AZ43" s="1775"/>
      <c r="BA43" s="1775"/>
      <c r="BB43" s="1540"/>
    </row>
  </sheetData>
  <mergeCells count="173">
    <mergeCell ref="AX32:BB32"/>
    <mergeCell ref="AL41:AO43"/>
    <mergeCell ref="AP41:AS43"/>
    <mergeCell ref="AX33:BB35"/>
    <mergeCell ref="F37:I40"/>
    <mergeCell ref="J37:M40"/>
    <mergeCell ref="N37:Q40"/>
    <mergeCell ref="R37:U40"/>
    <mergeCell ref="V37:Y40"/>
    <mergeCell ref="Z37:AC40"/>
    <mergeCell ref="AD37:AG40"/>
    <mergeCell ref="AX37:BB40"/>
    <mergeCell ref="F41:I43"/>
    <mergeCell ref="J41:M43"/>
    <mergeCell ref="N41:Q43"/>
    <mergeCell ref="R41:U43"/>
    <mergeCell ref="V41:Y43"/>
    <mergeCell ref="AX41:BB43"/>
    <mergeCell ref="Z41:AC43"/>
    <mergeCell ref="AD41:AG43"/>
    <mergeCell ref="AH41:AK43"/>
    <mergeCell ref="F33:I35"/>
    <mergeCell ref="J33:M35"/>
    <mergeCell ref="N33:Q35"/>
    <mergeCell ref="V33:Y35"/>
    <mergeCell ref="Z33:AC35"/>
    <mergeCell ref="AD33:AG35"/>
    <mergeCell ref="AH33:AK35"/>
    <mergeCell ref="AL33:AO35"/>
    <mergeCell ref="AT41:AW43"/>
    <mergeCell ref="AH37:AK40"/>
    <mergeCell ref="AL37:AO40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P33:AS35"/>
    <mergeCell ref="AT33:AW35"/>
    <mergeCell ref="R33:U35"/>
    <mergeCell ref="F30:I30"/>
    <mergeCell ref="J30:M30"/>
    <mergeCell ref="N30:Q30"/>
    <mergeCell ref="R30:U30"/>
    <mergeCell ref="V30:Y30"/>
    <mergeCell ref="Z30:AC30"/>
    <mergeCell ref="AD31:AG31"/>
    <mergeCell ref="AH31:AK31"/>
    <mergeCell ref="AL31:AO31"/>
    <mergeCell ref="AP31:AS31"/>
    <mergeCell ref="AT31:AW31"/>
    <mergeCell ref="AX31:BB31"/>
    <mergeCell ref="F31:I31"/>
    <mergeCell ref="J31:M31"/>
    <mergeCell ref="N31:Q31"/>
    <mergeCell ref="R31:U31"/>
    <mergeCell ref="V31:Y31"/>
    <mergeCell ref="Z31:AC31"/>
    <mergeCell ref="AP30:AS30"/>
    <mergeCell ref="AT30:AW30"/>
    <mergeCell ref="AX30:BB30"/>
    <mergeCell ref="AD30:AG30"/>
    <mergeCell ref="AH30:AK30"/>
    <mergeCell ref="AL30:AO30"/>
    <mergeCell ref="AL26:AO29"/>
    <mergeCell ref="AP26:AS29"/>
    <mergeCell ref="AT26:AW29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F22:I24"/>
    <mergeCell ref="J22:M24"/>
    <mergeCell ref="N22:Q24"/>
    <mergeCell ref="R22:U24"/>
    <mergeCell ref="V22:Y24"/>
    <mergeCell ref="Z22:AC24"/>
    <mergeCell ref="Z26:AC29"/>
    <mergeCell ref="AD26:AG29"/>
    <mergeCell ref="AH26:AK29"/>
    <mergeCell ref="AD22:AG24"/>
    <mergeCell ref="AH22:AK24"/>
    <mergeCell ref="AL22:AO24"/>
    <mergeCell ref="AP20:AS20"/>
    <mergeCell ref="AT20:AW20"/>
    <mergeCell ref="AP21:AS21"/>
    <mergeCell ref="AT21:AW21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X21:BB21"/>
    <mergeCell ref="F20:I20"/>
    <mergeCell ref="J20:M20"/>
    <mergeCell ref="N20:Q20"/>
    <mergeCell ref="R20:U20"/>
    <mergeCell ref="V20:Y20"/>
    <mergeCell ref="Z20:AC20"/>
    <mergeCell ref="AH19:AK19"/>
    <mergeCell ref="AL19:AO19"/>
    <mergeCell ref="AD20:AG20"/>
    <mergeCell ref="AH20:AK20"/>
    <mergeCell ref="AL20:AO20"/>
    <mergeCell ref="AP19:AS19"/>
    <mergeCell ref="AT19:AW19"/>
    <mergeCell ref="AX19:BB19"/>
    <mergeCell ref="F15:I18"/>
    <mergeCell ref="J15:M18"/>
    <mergeCell ref="N15:Q18"/>
    <mergeCell ref="R15:U18"/>
    <mergeCell ref="V15:Y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Z15:AC18"/>
    <mergeCell ref="AD15:AG18"/>
    <mergeCell ref="AH15:AK18"/>
    <mergeCell ref="AL15:AO18"/>
    <mergeCell ref="AX13:BB13"/>
    <mergeCell ref="Z13:AC13"/>
    <mergeCell ref="AD13:AG13"/>
    <mergeCell ref="AH13:AK13"/>
    <mergeCell ref="AL13:AO13"/>
    <mergeCell ref="AP13:AS13"/>
    <mergeCell ref="AT13:AW13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</mergeCells>
  <pageMargins left="0.7" right="0.7" top="0.78740157499999996" bottom="0.78740157499999996" header="0.3" footer="0.3"/>
  <pageSetup paperSize="9" scale="9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AY31"/>
  <sheetViews>
    <sheetView workbookViewId="0"/>
  </sheetViews>
  <sheetFormatPr defaultColWidth="1.7109375" defaultRowHeight="12.75"/>
  <cols>
    <col min="51" max="51" width="7.140625" bestFit="1" customWidth="1"/>
  </cols>
  <sheetData>
    <row r="1" spans="1:51" ht="13.5">
      <c r="A1" s="328" t="s">
        <v>1742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28"/>
    </row>
    <row r="2" spans="1:51" ht="13.5">
      <c r="A2" s="328"/>
      <c r="B2" s="328" t="s">
        <v>1741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395">
        <f>SUM(SUVAHAVUJ!N102)</f>
        <v>0</v>
      </c>
    </row>
    <row r="3" spans="1:51" ht="13.5">
      <c r="A3" s="289" t="s">
        <v>475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</row>
    <row r="4" spans="1:51" ht="13.5">
      <c r="A4" s="1377"/>
      <c r="B4" s="1378"/>
      <c r="C4" s="1378"/>
      <c r="D4" s="1378"/>
      <c r="E4" s="1378"/>
      <c r="F4" s="1378"/>
      <c r="G4" s="1378"/>
      <c r="H4" s="1378"/>
      <c r="I4" s="1378"/>
      <c r="J4" s="1378"/>
      <c r="K4" s="1378"/>
      <c r="L4" s="1378"/>
      <c r="M4" s="1378"/>
      <c r="N4" s="1378"/>
      <c r="O4" s="1378"/>
      <c r="P4" s="1378"/>
      <c r="Q4" s="1378"/>
      <c r="R4" s="1378"/>
      <c r="S4" s="1378"/>
      <c r="T4" s="1378"/>
      <c r="U4" s="1378"/>
      <c r="V4" s="1378"/>
      <c r="W4" s="1378"/>
      <c r="X4" s="1378"/>
      <c r="Y4" s="1378"/>
      <c r="Z4" s="1378"/>
      <c r="AA4" s="1378"/>
      <c r="AB4" s="1378"/>
      <c r="AC4" s="1378"/>
      <c r="AD4" s="1378"/>
      <c r="AE4" s="1378"/>
      <c r="AF4" s="1378"/>
      <c r="AG4" s="1378"/>
      <c r="AH4" s="1379"/>
      <c r="AI4" s="1378" t="s">
        <v>1646</v>
      </c>
      <c r="AJ4" s="1378"/>
      <c r="AK4" s="1378"/>
      <c r="AL4" s="1378"/>
      <c r="AM4" s="1378"/>
      <c r="AN4" s="1378"/>
      <c r="AO4" s="1378"/>
      <c r="AP4" s="1378"/>
      <c r="AQ4" s="1378"/>
      <c r="AR4" s="1378"/>
      <c r="AS4" s="1378"/>
      <c r="AT4" s="1378"/>
      <c r="AU4" s="1378"/>
      <c r="AV4" s="1378"/>
      <c r="AW4" s="1379"/>
      <c r="AX4" s="289"/>
    </row>
    <row r="5" spans="1:51" ht="13.5">
      <c r="A5" s="1412" t="s">
        <v>469</v>
      </c>
      <c r="B5" s="1413"/>
      <c r="C5" s="1413"/>
      <c r="D5" s="1413"/>
      <c r="E5" s="1413"/>
      <c r="F5" s="1413"/>
      <c r="G5" s="1413"/>
      <c r="H5" s="1413"/>
      <c r="I5" s="1413"/>
      <c r="J5" s="1413"/>
      <c r="K5" s="1413"/>
      <c r="L5" s="1413"/>
      <c r="M5" s="1413"/>
      <c r="N5" s="1413"/>
      <c r="O5" s="1413"/>
      <c r="P5" s="1413"/>
      <c r="Q5" s="1413"/>
      <c r="R5" s="1413"/>
      <c r="S5" s="1413"/>
      <c r="T5" s="1413"/>
      <c r="U5" s="1413"/>
      <c r="V5" s="1413"/>
      <c r="W5" s="1413"/>
      <c r="X5" s="1413"/>
      <c r="Y5" s="1413"/>
      <c r="Z5" s="1413"/>
      <c r="AA5" s="1413"/>
      <c r="AB5" s="1413"/>
      <c r="AC5" s="1413"/>
      <c r="AD5" s="1413"/>
      <c r="AE5" s="1413"/>
      <c r="AF5" s="1413"/>
      <c r="AG5" s="1413"/>
      <c r="AH5" s="1414"/>
      <c r="AI5" s="1413" t="s">
        <v>1670</v>
      </c>
      <c r="AJ5" s="1413"/>
      <c r="AK5" s="1413"/>
      <c r="AL5" s="1413"/>
      <c r="AM5" s="1413"/>
      <c r="AN5" s="1413"/>
      <c r="AO5" s="1413"/>
      <c r="AP5" s="1413"/>
      <c r="AQ5" s="1413"/>
      <c r="AR5" s="1413"/>
      <c r="AS5" s="1413"/>
      <c r="AT5" s="1413"/>
      <c r="AU5" s="1413"/>
      <c r="AV5" s="1413"/>
      <c r="AW5" s="1414"/>
      <c r="AX5" s="289"/>
    </row>
    <row r="6" spans="1:51" ht="13.5">
      <c r="A6" s="1412"/>
      <c r="B6" s="1413"/>
      <c r="C6" s="1413"/>
      <c r="D6" s="1413"/>
      <c r="E6" s="1413"/>
      <c r="F6" s="1413"/>
      <c r="G6" s="1413"/>
      <c r="H6" s="1413"/>
      <c r="I6" s="1413"/>
      <c r="J6" s="1413"/>
      <c r="K6" s="1413"/>
      <c r="L6" s="1413"/>
      <c r="M6" s="1413"/>
      <c r="N6" s="1413"/>
      <c r="O6" s="1413"/>
      <c r="P6" s="1413"/>
      <c r="Q6" s="1413"/>
      <c r="R6" s="1413"/>
      <c r="S6" s="1413"/>
      <c r="T6" s="1413"/>
      <c r="U6" s="1413"/>
      <c r="V6" s="1413"/>
      <c r="W6" s="1413"/>
      <c r="X6" s="1413"/>
      <c r="Y6" s="1413"/>
      <c r="Z6" s="1413"/>
      <c r="AA6" s="1413"/>
      <c r="AB6" s="1413"/>
      <c r="AC6" s="1413"/>
      <c r="AD6" s="1413"/>
      <c r="AE6" s="1413"/>
      <c r="AF6" s="1413"/>
      <c r="AG6" s="1413"/>
      <c r="AH6" s="1414"/>
      <c r="AI6" s="1413" t="s">
        <v>1643</v>
      </c>
      <c r="AJ6" s="1413"/>
      <c r="AK6" s="1413"/>
      <c r="AL6" s="1413"/>
      <c r="AM6" s="1413"/>
      <c r="AN6" s="1413"/>
      <c r="AO6" s="1413"/>
      <c r="AP6" s="1413"/>
      <c r="AQ6" s="1413"/>
      <c r="AR6" s="1413"/>
      <c r="AS6" s="1413"/>
      <c r="AT6" s="1413"/>
      <c r="AU6" s="1413"/>
      <c r="AV6" s="1413"/>
      <c r="AW6" s="1414"/>
      <c r="AX6" s="289"/>
    </row>
    <row r="7" spans="1:51" ht="13.5">
      <c r="A7" s="382" t="s">
        <v>521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90"/>
      <c r="AI7" s="1864">
        <f>SUM(IF(AY2&gt;=0,AY2,0))</f>
        <v>0</v>
      </c>
      <c r="AJ7" s="1865"/>
      <c r="AK7" s="1865"/>
      <c r="AL7" s="1865"/>
      <c r="AM7" s="1865"/>
      <c r="AN7" s="1865"/>
      <c r="AO7" s="1865"/>
      <c r="AP7" s="1865"/>
      <c r="AQ7" s="1865"/>
      <c r="AR7" s="1865"/>
      <c r="AS7" s="1865"/>
      <c r="AT7" s="1865"/>
      <c r="AU7" s="1865"/>
      <c r="AV7" s="1865"/>
      <c r="AW7" s="1866"/>
      <c r="AX7" s="289"/>
    </row>
    <row r="8" spans="1:51" ht="13.5">
      <c r="A8" s="375" t="s">
        <v>522</v>
      </c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78"/>
      <c r="AI8" s="1412"/>
      <c r="AJ8" s="1413"/>
      <c r="AK8" s="1413"/>
      <c r="AL8" s="1413"/>
      <c r="AM8" s="1413"/>
      <c r="AN8" s="1413"/>
      <c r="AO8" s="1413"/>
      <c r="AP8" s="1413"/>
      <c r="AQ8" s="1413"/>
      <c r="AR8" s="1413"/>
      <c r="AS8" s="1413"/>
      <c r="AT8" s="1413"/>
      <c r="AU8" s="1413"/>
      <c r="AV8" s="1413"/>
      <c r="AW8" s="1414"/>
      <c r="AX8" s="289"/>
    </row>
    <row r="9" spans="1:51" ht="13.5">
      <c r="A9" s="326" t="s">
        <v>523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5"/>
      <c r="AI9" s="1452"/>
      <c r="AJ9" s="1452"/>
      <c r="AK9" s="1452"/>
      <c r="AL9" s="1452"/>
      <c r="AM9" s="1452"/>
      <c r="AN9" s="1452"/>
      <c r="AO9" s="1452"/>
      <c r="AP9" s="1452"/>
      <c r="AQ9" s="1452"/>
      <c r="AR9" s="1452"/>
      <c r="AS9" s="1452"/>
      <c r="AT9" s="1452"/>
      <c r="AU9" s="1452"/>
      <c r="AV9" s="1452"/>
      <c r="AW9" s="1452"/>
      <c r="AX9" s="289"/>
    </row>
    <row r="10" spans="1:51" ht="13.5">
      <c r="A10" s="326" t="s">
        <v>524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5"/>
      <c r="AI10" s="1452"/>
      <c r="AJ10" s="1452"/>
      <c r="AK10" s="1452"/>
      <c r="AL10" s="1452"/>
      <c r="AM10" s="1452"/>
      <c r="AN10" s="1452"/>
      <c r="AO10" s="1452"/>
      <c r="AP10" s="1452"/>
      <c r="AQ10" s="1452"/>
      <c r="AR10" s="1452"/>
      <c r="AS10" s="1452"/>
      <c r="AT10" s="1452"/>
      <c r="AU10" s="1452"/>
      <c r="AV10" s="1452"/>
      <c r="AW10" s="1452"/>
      <c r="AX10" s="289"/>
    </row>
    <row r="11" spans="1:51" ht="13.5">
      <c r="A11" s="326" t="s">
        <v>525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5"/>
      <c r="AI11" s="1452"/>
      <c r="AJ11" s="1452"/>
      <c r="AK11" s="1452"/>
      <c r="AL11" s="1452"/>
      <c r="AM11" s="1452"/>
      <c r="AN11" s="1452"/>
      <c r="AO11" s="1452"/>
      <c r="AP11" s="1452"/>
      <c r="AQ11" s="1452"/>
      <c r="AR11" s="1452"/>
      <c r="AS11" s="1452"/>
      <c r="AT11" s="1452"/>
      <c r="AU11" s="1452"/>
      <c r="AV11" s="1452"/>
      <c r="AW11" s="1452"/>
      <c r="AX11" s="289"/>
    </row>
    <row r="12" spans="1:51" ht="13.5">
      <c r="A12" s="326" t="s">
        <v>526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5"/>
      <c r="AI12" s="1452"/>
      <c r="AJ12" s="1452"/>
      <c r="AK12" s="1452"/>
      <c r="AL12" s="1452"/>
      <c r="AM12" s="1452"/>
      <c r="AN12" s="1452"/>
      <c r="AO12" s="1452"/>
      <c r="AP12" s="1452"/>
      <c r="AQ12" s="1452"/>
      <c r="AR12" s="1452"/>
      <c r="AS12" s="1452"/>
      <c r="AT12" s="1452"/>
      <c r="AU12" s="1452"/>
      <c r="AV12" s="1452"/>
      <c r="AW12" s="1452"/>
      <c r="AX12" s="289"/>
    </row>
    <row r="13" spans="1:51" ht="13.5">
      <c r="A13" s="326" t="s">
        <v>527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5"/>
      <c r="AI13" s="1452"/>
      <c r="AJ13" s="1452"/>
      <c r="AK13" s="1452"/>
      <c r="AL13" s="1452"/>
      <c r="AM13" s="1452"/>
      <c r="AN13" s="1452"/>
      <c r="AO13" s="1452"/>
      <c r="AP13" s="1452"/>
      <c r="AQ13" s="1452"/>
      <c r="AR13" s="1452"/>
      <c r="AS13" s="1452"/>
      <c r="AT13" s="1452"/>
      <c r="AU13" s="1452"/>
      <c r="AV13" s="1452"/>
      <c r="AW13" s="1452"/>
      <c r="AX13" s="289"/>
    </row>
    <row r="14" spans="1:51" ht="13.5">
      <c r="A14" s="326" t="s">
        <v>528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5"/>
      <c r="AI14" s="1452"/>
      <c r="AJ14" s="1452"/>
      <c r="AK14" s="1452"/>
      <c r="AL14" s="1452"/>
      <c r="AM14" s="1452"/>
      <c r="AN14" s="1452"/>
      <c r="AO14" s="1452"/>
      <c r="AP14" s="1452"/>
      <c r="AQ14" s="1452"/>
      <c r="AR14" s="1452"/>
      <c r="AS14" s="1452"/>
      <c r="AT14" s="1452"/>
      <c r="AU14" s="1452"/>
      <c r="AV14" s="1452"/>
      <c r="AW14" s="1452"/>
      <c r="AX14" s="289"/>
    </row>
    <row r="15" spans="1:51" ht="13.5">
      <c r="A15" s="326" t="s">
        <v>529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  <c r="AE15" s="321"/>
      <c r="AF15" s="321"/>
      <c r="AG15" s="321"/>
      <c r="AH15" s="325"/>
      <c r="AI15" s="1452"/>
      <c r="AJ15" s="1452"/>
      <c r="AK15" s="1452"/>
      <c r="AL15" s="1452"/>
      <c r="AM15" s="1452"/>
      <c r="AN15" s="1452"/>
      <c r="AO15" s="1452"/>
      <c r="AP15" s="1452"/>
      <c r="AQ15" s="1452"/>
      <c r="AR15" s="1452"/>
      <c r="AS15" s="1452"/>
      <c r="AT15" s="1452"/>
      <c r="AU15" s="1452"/>
      <c r="AV15" s="1452"/>
      <c r="AW15" s="1452"/>
      <c r="AX15" s="289"/>
    </row>
    <row r="16" spans="1:51" ht="13.5">
      <c r="A16" s="326" t="s">
        <v>530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5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452"/>
      <c r="AU16" s="1452"/>
      <c r="AV16" s="1452"/>
      <c r="AW16" s="1452"/>
      <c r="AX16" s="289"/>
    </row>
    <row r="17" spans="1:50" ht="13.5">
      <c r="A17" s="326" t="s">
        <v>479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5"/>
      <c r="AI17" s="1452">
        <f>SUM(AI9:AW16)</f>
        <v>0</v>
      </c>
      <c r="AJ17" s="1452"/>
      <c r="AK17" s="1452"/>
      <c r="AL17" s="1452"/>
      <c r="AM17" s="1452"/>
      <c r="AN17" s="1452"/>
      <c r="AO17" s="1452"/>
      <c r="AP17" s="1452"/>
      <c r="AQ17" s="1452"/>
      <c r="AR17" s="1452"/>
      <c r="AS17" s="1452"/>
      <c r="AT17" s="1452"/>
      <c r="AU17" s="1452"/>
      <c r="AV17" s="1452"/>
      <c r="AW17" s="1452"/>
      <c r="AX17" s="289"/>
    </row>
    <row r="18" spans="1:50" ht="13.5">
      <c r="A18" s="289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89"/>
      <c r="AS18" s="289"/>
      <c r="AT18" s="289"/>
      <c r="AU18" s="289"/>
      <c r="AV18" s="289"/>
      <c r="AW18" s="289"/>
      <c r="AX18" s="289"/>
    </row>
    <row r="19" spans="1:50" ht="13.5">
      <c r="A19" s="289" t="s">
        <v>480</v>
      </c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89"/>
      <c r="AW19" s="289"/>
      <c r="AX19" s="289"/>
    </row>
    <row r="20" spans="1:50" ht="13.5">
      <c r="A20" s="1377"/>
      <c r="B20" s="1378"/>
      <c r="C20" s="1378"/>
      <c r="D20" s="1378"/>
      <c r="E20" s="1378"/>
      <c r="F20" s="1378"/>
      <c r="G20" s="1378"/>
      <c r="H20" s="1378"/>
      <c r="I20" s="1378"/>
      <c r="J20" s="1378"/>
      <c r="K20" s="1378"/>
      <c r="L20" s="1378"/>
      <c r="M20" s="1378"/>
      <c r="N20" s="1378"/>
      <c r="O20" s="1378"/>
      <c r="P20" s="1378"/>
      <c r="Q20" s="1378"/>
      <c r="R20" s="1378"/>
      <c r="S20" s="1378"/>
      <c r="T20" s="1378"/>
      <c r="U20" s="1378"/>
      <c r="V20" s="1378"/>
      <c r="W20" s="1378"/>
      <c r="X20" s="1378"/>
      <c r="Y20" s="1378"/>
      <c r="Z20" s="1378"/>
      <c r="AA20" s="1378"/>
      <c r="AB20" s="1378"/>
      <c r="AC20" s="1378"/>
      <c r="AD20" s="1378"/>
      <c r="AE20" s="1378"/>
      <c r="AF20" s="1378"/>
      <c r="AG20" s="1378"/>
      <c r="AH20" s="1379"/>
      <c r="AI20" s="1378" t="s">
        <v>1646</v>
      </c>
      <c r="AJ20" s="1378"/>
      <c r="AK20" s="1378"/>
      <c r="AL20" s="1378"/>
      <c r="AM20" s="1378"/>
      <c r="AN20" s="1378"/>
      <c r="AO20" s="1378"/>
      <c r="AP20" s="1378"/>
      <c r="AQ20" s="1378"/>
      <c r="AR20" s="1378"/>
      <c r="AS20" s="1378"/>
      <c r="AT20" s="1378"/>
      <c r="AU20" s="1378"/>
      <c r="AV20" s="1378"/>
      <c r="AW20" s="1379"/>
      <c r="AX20" s="289"/>
    </row>
    <row r="21" spans="1:50" ht="13.5">
      <c r="A21" s="1412" t="s">
        <v>469</v>
      </c>
      <c r="B21" s="1413"/>
      <c r="C21" s="1413"/>
      <c r="D21" s="1413"/>
      <c r="E21" s="1413"/>
      <c r="F21" s="1413"/>
      <c r="G21" s="1413"/>
      <c r="H21" s="1413"/>
      <c r="I21" s="1413"/>
      <c r="J21" s="1413"/>
      <c r="K21" s="1413"/>
      <c r="L21" s="1413"/>
      <c r="M21" s="1413"/>
      <c r="N21" s="1413"/>
      <c r="O21" s="1413"/>
      <c r="P21" s="1413"/>
      <c r="Q21" s="1413"/>
      <c r="R21" s="1413"/>
      <c r="S21" s="1413"/>
      <c r="T21" s="1413"/>
      <c r="U21" s="1413"/>
      <c r="V21" s="1413"/>
      <c r="W21" s="1413"/>
      <c r="X21" s="1413"/>
      <c r="Y21" s="1413"/>
      <c r="Z21" s="1413"/>
      <c r="AA21" s="1413"/>
      <c r="AB21" s="1413"/>
      <c r="AC21" s="1413"/>
      <c r="AD21" s="1413"/>
      <c r="AE21" s="1413"/>
      <c r="AF21" s="1413"/>
      <c r="AG21" s="1413"/>
      <c r="AH21" s="1414"/>
      <c r="AI21" s="1413" t="s">
        <v>1670</v>
      </c>
      <c r="AJ21" s="1413"/>
      <c r="AK21" s="1413"/>
      <c r="AL21" s="1413"/>
      <c r="AM21" s="1413"/>
      <c r="AN21" s="1413"/>
      <c r="AO21" s="1413"/>
      <c r="AP21" s="1413"/>
      <c r="AQ21" s="1413"/>
      <c r="AR21" s="1413"/>
      <c r="AS21" s="1413"/>
      <c r="AT21" s="1413"/>
      <c r="AU21" s="1413"/>
      <c r="AV21" s="1413"/>
      <c r="AW21" s="1414"/>
      <c r="AX21" s="289"/>
    </row>
    <row r="22" spans="1:50" ht="13.5">
      <c r="A22" s="1412"/>
      <c r="B22" s="1413"/>
      <c r="C22" s="1413"/>
      <c r="D22" s="1413"/>
      <c r="E22" s="1413"/>
      <c r="F22" s="1413"/>
      <c r="G22" s="1413"/>
      <c r="H22" s="1413"/>
      <c r="I22" s="1413"/>
      <c r="J22" s="1413"/>
      <c r="K22" s="1413"/>
      <c r="L22" s="1413"/>
      <c r="M22" s="1413"/>
      <c r="N22" s="1413"/>
      <c r="O22" s="1413"/>
      <c r="P22" s="1413"/>
      <c r="Q22" s="1413"/>
      <c r="R22" s="1413"/>
      <c r="S22" s="1413"/>
      <c r="T22" s="1413"/>
      <c r="U22" s="1413"/>
      <c r="V22" s="1413"/>
      <c r="W22" s="1413"/>
      <c r="X22" s="1413"/>
      <c r="Y22" s="1413"/>
      <c r="Z22" s="1413"/>
      <c r="AA22" s="1413"/>
      <c r="AB22" s="1413"/>
      <c r="AC22" s="1413"/>
      <c r="AD22" s="1413"/>
      <c r="AE22" s="1413"/>
      <c r="AF22" s="1413"/>
      <c r="AG22" s="1413"/>
      <c r="AH22" s="1414"/>
      <c r="AI22" s="1413" t="s">
        <v>1643</v>
      </c>
      <c r="AJ22" s="1413"/>
      <c r="AK22" s="1413"/>
      <c r="AL22" s="1413"/>
      <c r="AM22" s="1413"/>
      <c r="AN22" s="1413"/>
      <c r="AO22" s="1413"/>
      <c r="AP22" s="1413"/>
      <c r="AQ22" s="1413"/>
      <c r="AR22" s="1413"/>
      <c r="AS22" s="1413"/>
      <c r="AT22" s="1413"/>
      <c r="AU22" s="1413"/>
      <c r="AV22" s="1413"/>
      <c r="AW22" s="1414"/>
      <c r="AX22" s="289"/>
    </row>
    <row r="23" spans="1:50" ht="13.5">
      <c r="A23" s="382" t="s">
        <v>531</v>
      </c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90"/>
      <c r="AI23" s="1865">
        <f>SUM(IF(AY2&lt;=0,AY2,0))*-1</f>
        <v>0</v>
      </c>
      <c r="AJ23" s="1865"/>
      <c r="AK23" s="1865"/>
      <c r="AL23" s="1865"/>
      <c r="AM23" s="1865"/>
      <c r="AN23" s="1865"/>
      <c r="AO23" s="1865"/>
      <c r="AP23" s="1865"/>
      <c r="AQ23" s="1865"/>
      <c r="AR23" s="1865"/>
      <c r="AS23" s="1865"/>
      <c r="AT23" s="1865"/>
      <c r="AU23" s="1865"/>
      <c r="AV23" s="1865"/>
      <c r="AW23" s="1866"/>
      <c r="AX23" s="289"/>
    </row>
    <row r="24" spans="1:50" ht="13.5">
      <c r="A24" s="375" t="s">
        <v>532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78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4"/>
      <c r="AX24" s="289"/>
    </row>
    <row r="25" spans="1:50" ht="13.5">
      <c r="A25" s="326" t="s">
        <v>533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5"/>
      <c r="AI25" s="1529"/>
      <c r="AJ25" s="1452"/>
      <c r="AK25" s="1452"/>
      <c r="AL25" s="1452"/>
      <c r="AM25" s="1452"/>
      <c r="AN25" s="1452"/>
      <c r="AO25" s="1452"/>
      <c r="AP25" s="1452"/>
      <c r="AQ25" s="1452"/>
      <c r="AR25" s="1452"/>
      <c r="AS25" s="1452"/>
      <c r="AT25" s="1452"/>
      <c r="AU25" s="1452"/>
      <c r="AV25" s="1452"/>
      <c r="AW25" s="1452"/>
      <c r="AX25" s="289"/>
    </row>
    <row r="26" spans="1:50" ht="13.5">
      <c r="A26" s="326" t="s">
        <v>534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5"/>
      <c r="AI26" s="1529"/>
      <c r="AJ26" s="1452"/>
      <c r="AK26" s="1452"/>
      <c r="AL26" s="1452"/>
      <c r="AM26" s="1452"/>
      <c r="AN26" s="1452"/>
      <c r="AO26" s="1452"/>
      <c r="AP26" s="1452"/>
      <c r="AQ26" s="1452"/>
      <c r="AR26" s="1452"/>
      <c r="AS26" s="1452"/>
      <c r="AT26" s="1452"/>
      <c r="AU26" s="1452"/>
      <c r="AV26" s="1452"/>
      <c r="AW26" s="1452"/>
      <c r="AX26" s="289"/>
    </row>
    <row r="27" spans="1:50" ht="13.5">
      <c r="A27" s="326" t="s">
        <v>535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321"/>
      <c r="AF27" s="321"/>
      <c r="AG27" s="321"/>
      <c r="AH27" s="325"/>
      <c r="AI27" s="1529"/>
      <c r="AJ27" s="1452"/>
      <c r="AK27" s="1452"/>
      <c r="AL27" s="1452"/>
      <c r="AM27" s="1452"/>
      <c r="AN27" s="1452"/>
      <c r="AO27" s="1452"/>
      <c r="AP27" s="1452"/>
      <c r="AQ27" s="1452"/>
      <c r="AR27" s="1452"/>
      <c r="AS27" s="1452"/>
      <c r="AT27" s="1452"/>
      <c r="AU27" s="1452"/>
      <c r="AV27" s="1452"/>
      <c r="AW27" s="1452"/>
      <c r="AX27" s="289"/>
    </row>
    <row r="28" spans="1:50" ht="13.5">
      <c r="A28" s="326" t="s">
        <v>1740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321"/>
      <c r="X28" s="321"/>
      <c r="Y28" s="321"/>
      <c r="Z28" s="321"/>
      <c r="AA28" s="321"/>
      <c r="AB28" s="321"/>
      <c r="AC28" s="321"/>
      <c r="AD28" s="321"/>
      <c r="AE28" s="321"/>
      <c r="AF28" s="321"/>
      <c r="AG28" s="321"/>
      <c r="AH28" s="325"/>
      <c r="AI28" s="1529"/>
      <c r="AJ28" s="1452"/>
      <c r="AK28" s="1452"/>
      <c r="AL28" s="1452"/>
      <c r="AM28" s="1452"/>
      <c r="AN28" s="1452"/>
      <c r="AO28" s="1452"/>
      <c r="AP28" s="1452"/>
      <c r="AQ28" s="1452"/>
      <c r="AR28" s="1452"/>
      <c r="AS28" s="1452"/>
      <c r="AT28" s="1452"/>
      <c r="AU28" s="1452"/>
      <c r="AV28" s="1452"/>
      <c r="AW28" s="1452"/>
      <c r="AX28" s="289"/>
    </row>
    <row r="29" spans="1:50" ht="13.5">
      <c r="A29" s="326" t="s">
        <v>1739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5"/>
      <c r="AI29" s="1529"/>
      <c r="AJ29" s="1452"/>
      <c r="AK29" s="1452"/>
      <c r="AL29" s="1452"/>
      <c r="AM29" s="1452"/>
      <c r="AN29" s="1452"/>
      <c r="AO29" s="1452"/>
      <c r="AP29" s="1452"/>
      <c r="AQ29" s="1452"/>
      <c r="AR29" s="1452"/>
      <c r="AS29" s="1452"/>
      <c r="AT29" s="1452"/>
      <c r="AU29" s="1452"/>
      <c r="AV29" s="1452"/>
      <c r="AW29" s="1452"/>
      <c r="AX29" s="289"/>
    </row>
    <row r="30" spans="1:50" ht="13.5">
      <c r="A30" s="326" t="s">
        <v>530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1"/>
      <c r="Z30" s="321"/>
      <c r="AA30" s="321"/>
      <c r="AB30" s="321"/>
      <c r="AC30" s="321"/>
      <c r="AD30" s="321"/>
      <c r="AE30" s="321"/>
      <c r="AF30" s="321"/>
      <c r="AG30" s="321"/>
      <c r="AH30" s="325"/>
      <c r="AI30" s="1529"/>
      <c r="AJ30" s="1452"/>
      <c r="AK30" s="1452"/>
      <c r="AL30" s="1452"/>
      <c r="AM30" s="1452"/>
      <c r="AN30" s="1452"/>
      <c r="AO30" s="1452"/>
      <c r="AP30" s="1452"/>
      <c r="AQ30" s="1452"/>
      <c r="AR30" s="1452"/>
      <c r="AS30" s="1452"/>
      <c r="AT30" s="1452"/>
      <c r="AU30" s="1452"/>
      <c r="AV30" s="1452"/>
      <c r="AW30" s="1452"/>
      <c r="AX30" s="289"/>
    </row>
    <row r="31" spans="1:50" ht="13.5">
      <c r="A31" s="370" t="s">
        <v>479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X31" s="319"/>
      <c r="Y31" s="319"/>
      <c r="Z31" s="319"/>
      <c r="AA31" s="319"/>
      <c r="AB31" s="319"/>
      <c r="AC31" s="319"/>
      <c r="AD31" s="319"/>
      <c r="AE31" s="319"/>
      <c r="AF31" s="319"/>
      <c r="AG31" s="319"/>
      <c r="AH31" s="372"/>
      <c r="AI31" s="1540">
        <f>SUM(AI25:AW30)</f>
        <v>0</v>
      </c>
      <c r="AJ31" s="1541"/>
      <c r="AK31" s="1541"/>
      <c r="AL31" s="1541"/>
      <c r="AM31" s="1541"/>
      <c r="AN31" s="1541"/>
      <c r="AO31" s="1541"/>
      <c r="AP31" s="1541"/>
      <c r="AQ31" s="1541"/>
      <c r="AR31" s="1541"/>
      <c r="AS31" s="1541"/>
      <c r="AT31" s="1541"/>
      <c r="AU31" s="1541"/>
      <c r="AV31" s="1541"/>
      <c r="AW31" s="1541"/>
      <c r="AX31" s="289"/>
    </row>
  </sheetData>
  <mergeCells count="32">
    <mergeCell ref="A21:AH21"/>
    <mergeCell ref="AI21:AW21"/>
    <mergeCell ref="A22:AH22"/>
    <mergeCell ref="AI22:AW22"/>
    <mergeCell ref="AI23:AW23"/>
    <mergeCell ref="AI31:AW31"/>
    <mergeCell ref="AI25:AW25"/>
    <mergeCell ref="AI26:AW26"/>
    <mergeCell ref="AI27:AW27"/>
    <mergeCell ref="AI28:AW28"/>
    <mergeCell ref="AI24:AW24"/>
    <mergeCell ref="AI29:AW29"/>
    <mergeCell ref="AI30:AW30"/>
    <mergeCell ref="AI13:AW13"/>
    <mergeCell ref="AI14:AW14"/>
    <mergeCell ref="AI15:AW15"/>
    <mergeCell ref="AI16:AW16"/>
    <mergeCell ref="AI17:AW17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4:AH4"/>
    <mergeCell ref="AI4:AW4"/>
    <mergeCell ref="A5:AH5"/>
    <mergeCell ref="AI5:AW5"/>
    <mergeCell ref="A6:AH6"/>
    <mergeCell ref="AI6:AW6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List58"/>
  <dimension ref="A1:A36"/>
  <sheetViews>
    <sheetView workbookViewId="0"/>
  </sheetViews>
  <sheetFormatPr defaultRowHeight="12"/>
  <cols>
    <col min="1" max="16384" width="9.140625" style="92"/>
  </cols>
  <sheetData>
    <row r="1" spans="1:1" ht="15" customHeight="1">
      <c r="A1" s="92" t="s">
        <v>591</v>
      </c>
    </row>
    <row r="2" spans="1:1" ht="15" customHeight="1">
      <c r="A2" s="92" t="s">
        <v>592</v>
      </c>
    </row>
    <row r="3" spans="1:1" ht="15" customHeight="1">
      <c r="A3" s="92" t="s">
        <v>593</v>
      </c>
    </row>
    <row r="4" spans="1:1" ht="15" customHeight="1">
      <c r="A4" s="92" t="s">
        <v>594</v>
      </c>
    </row>
    <row r="5" spans="1:1" ht="15" customHeight="1">
      <c r="A5" s="92" t="s">
        <v>595</v>
      </c>
    </row>
    <row r="6" spans="1:1" ht="15" customHeight="1">
      <c r="A6" s="92" t="s">
        <v>596</v>
      </c>
    </row>
    <row r="7" spans="1:1" ht="15" customHeight="1">
      <c r="A7" s="92" t="s">
        <v>597</v>
      </c>
    </row>
    <row r="8" spans="1:1" ht="15" customHeight="1">
      <c r="A8" s="92" t="s">
        <v>1012</v>
      </c>
    </row>
    <row r="9" spans="1:1" ht="15" customHeight="1">
      <c r="A9" s="92" t="s">
        <v>1013</v>
      </c>
    </row>
    <row r="10" spans="1:1" ht="15" customHeight="1">
      <c r="A10" s="92" t="s">
        <v>1014</v>
      </c>
    </row>
    <row r="11" spans="1:1" ht="15" customHeight="1">
      <c r="A11" s="92" t="s">
        <v>1015</v>
      </c>
    </row>
    <row r="12" spans="1:1" ht="15" customHeight="1">
      <c r="A12" s="92" t="s">
        <v>1016</v>
      </c>
    </row>
    <row r="13" spans="1:1" ht="15" customHeight="1">
      <c r="A13" s="92" t="s">
        <v>1017</v>
      </c>
    </row>
    <row r="14" spans="1:1" ht="15" customHeight="1">
      <c r="A14" s="92" t="s">
        <v>1018</v>
      </c>
    </row>
    <row r="15" spans="1:1" ht="15" customHeight="1">
      <c r="A15" s="92" t="s">
        <v>1019</v>
      </c>
    </row>
    <row r="16" spans="1:1" ht="15" customHeight="1">
      <c r="A16" s="92" t="s">
        <v>1020</v>
      </c>
    </row>
    <row r="17" spans="1:1" ht="15" customHeight="1">
      <c r="A17" s="92" t="s">
        <v>1021</v>
      </c>
    </row>
    <row r="18" spans="1:1" ht="15" customHeight="1">
      <c r="A18" s="92" t="s">
        <v>1022</v>
      </c>
    </row>
    <row r="19" spans="1:1" ht="15" customHeight="1">
      <c r="A19" s="92" t="s">
        <v>1023</v>
      </c>
    </row>
    <row r="20" spans="1:1" ht="15" customHeight="1">
      <c r="A20" s="92" t="s">
        <v>1024</v>
      </c>
    </row>
    <row r="21" spans="1:1" ht="15" customHeight="1">
      <c r="A21" s="92" t="s">
        <v>1025</v>
      </c>
    </row>
    <row r="22" spans="1:1" ht="15" customHeight="1">
      <c r="A22" s="92" t="s">
        <v>1026</v>
      </c>
    </row>
    <row r="23" spans="1:1" ht="15" customHeight="1">
      <c r="A23" s="92" t="s">
        <v>1027</v>
      </c>
    </row>
    <row r="24" spans="1:1" ht="15" customHeight="1">
      <c r="A24" s="92" t="s">
        <v>1028</v>
      </c>
    </row>
    <row r="25" spans="1:1" ht="15" customHeight="1">
      <c r="A25" s="92" t="s">
        <v>1029</v>
      </c>
    </row>
    <row r="26" spans="1:1" ht="15" customHeight="1">
      <c r="A26" s="92" t="s">
        <v>1030</v>
      </c>
    </row>
    <row r="27" spans="1:1" ht="15" customHeight="1">
      <c r="A27" s="92" t="s">
        <v>1031</v>
      </c>
    </row>
    <row r="28" spans="1:1" ht="15" customHeight="1">
      <c r="A28" s="92" t="s">
        <v>1032</v>
      </c>
    </row>
    <row r="29" spans="1:1" ht="15" customHeight="1">
      <c r="A29" s="92" t="s">
        <v>1033</v>
      </c>
    </row>
    <row r="30" spans="1:1" ht="15" customHeight="1">
      <c r="A30" s="92" t="s">
        <v>1034</v>
      </c>
    </row>
    <row r="31" spans="1:1" ht="15" customHeight="1">
      <c r="A31" s="92" t="s">
        <v>1035</v>
      </c>
    </row>
    <row r="32" spans="1:1" ht="15" customHeight="1">
      <c r="A32" s="92" t="s">
        <v>1036</v>
      </c>
    </row>
    <row r="33" spans="1:1" ht="15" customHeight="1">
      <c r="A33" s="92" t="s">
        <v>1037</v>
      </c>
    </row>
    <row r="34" spans="1:1" ht="15" customHeight="1">
      <c r="A34" s="92" t="s">
        <v>1038</v>
      </c>
    </row>
    <row r="35" spans="1:1" ht="15" customHeight="1">
      <c r="A35" s="92" t="s">
        <v>1039</v>
      </c>
    </row>
    <row r="36" spans="1:1" ht="15" customHeight="1">
      <c r="A36" s="92" t="s">
        <v>1040</v>
      </c>
    </row>
  </sheetData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 codeName="List1">
    <tabColor rgb="FFFF0000"/>
  </sheetPr>
  <dimension ref="A1:E318"/>
  <sheetViews>
    <sheetView showGridLines="0" showZeros="0" workbookViewId="0">
      <selection activeCell="X34" sqref="X34"/>
    </sheetView>
  </sheetViews>
  <sheetFormatPr defaultRowHeight="11.25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>
      <c r="A1" s="122" t="s">
        <v>951</v>
      </c>
      <c r="B1" s="122"/>
      <c r="C1" s="123"/>
      <c r="D1" s="124" t="s">
        <v>952</v>
      </c>
      <c r="E1" s="123"/>
    </row>
    <row r="2" spans="1:5">
      <c r="A2" s="126" t="s">
        <v>1051</v>
      </c>
      <c r="D2" s="125"/>
    </row>
    <row r="3" spans="1:5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>
      <c r="B55" s="125"/>
      <c r="D55" s="125"/>
    </row>
    <row r="56" spans="1:5">
      <c r="A56" s="126" t="s">
        <v>1103</v>
      </c>
      <c r="D56" s="125"/>
    </row>
    <row r="57" spans="1:5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>
      <c r="B78" s="125"/>
      <c r="D78" s="125"/>
    </row>
    <row r="79" spans="1:5">
      <c r="A79" s="126" t="s">
        <v>1135</v>
      </c>
      <c r="D79" s="125"/>
    </row>
    <row r="80" spans="1:5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>
      <c r="B103" s="125"/>
      <c r="D103" s="125"/>
    </row>
    <row r="104" spans="1:5">
      <c r="A104" s="126" t="s">
        <v>1177</v>
      </c>
      <c r="D104" s="125"/>
    </row>
    <row r="105" spans="1:5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>
      <c r="B164" s="125"/>
      <c r="D164" s="125"/>
    </row>
    <row r="165" spans="1:5">
      <c r="A165" s="126" t="s">
        <v>1258</v>
      </c>
      <c r="D165" s="125"/>
    </row>
    <row r="166" spans="1:5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>
      <c r="B203" s="125"/>
      <c r="D203" s="125"/>
    </row>
    <row r="204" spans="1:5">
      <c r="A204" s="126" t="s">
        <v>1321</v>
      </c>
      <c r="D204" s="125"/>
    </row>
    <row r="205" spans="1:5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>
      <c r="B269" s="125"/>
      <c r="D269" s="125"/>
    </row>
    <row r="270" spans="1:5">
      <c r="A270" s="126" t="s">
        <v>1433</v>
      </c>
      <c r="D270" s="125"/>
    </row>
    <row r="271" spans="1:5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>
      <c r="B312" s="125"/>
      <c r="D312" s="125"/>
    </row>
    <row r="313" spans="1:5">
      <c r="A313" s="126" t="s">
        <v>1505</v>
      </c>
      <c r="D313" s="125"/>
    </row>
    <row r="314" spans="1:5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>
      <c r="A317" s="126" t="s">
        <v>1515</v>
      </c>
      <c r="C317" s="125" t="s">
        <v>1516</v>
      </c>
      <c r="D317" s="125" t="s">
        <v>1512</v>
      </c>
    </row>
    <row r="318" spans="1:5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4" type="noConversion"/>
  <printOptions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E160"/>
  <sheetViews>
    <sheetView workbookViewId="0"/>
  </sheetViews>
  <sheetFormatPr defaultColWidth="1.7109375" defaultRowHeight="12.75"/>
  <cols>
    <col min="1" max="16384" width="1.7109375" style="608"/>
  </cols>
  <sheetData>
    <row r="1" spans="1:5">
      <c r="A1" s="607" t="s">
        <v>955</v>
      </c>
      <c r="C1" s="608" t="s">
        <v>2491</v>
      </c>
      <c r="D1" s="608" t="s">
        <v>3145</v>
      </c>
      <c r="E1" s="608" t="s">
        <v>2492</v>
      </c>
    </row>
    <row r="2" spans="1:5">
      <c r="A2" s="607" t="s">
        <v>973</v>
      </c>
      <c r="B2" s="608" t="s">
        <v>2057</v>
      </c>
      <c r="C2" s="608" t="s">
        <v>2309</v>
      </c>
      <c r="D2" s="608" t="s">
        <v>3146</v>
      </c>
      <c r="E2" s="608" t="s">
        <v>2493</v>
      </c>
    </row>
    <row r="3" spans="1:5">
      <c r="A3" s="607" t="s">
        <v>991</v>
      </c>
      <c r="B3" s="608" t="s">
        <v>2494</v>
      </c>
      <c r="C3" s="608" t="s">
        <v>2495</v>
      </c>
      <c r="D3" s="608" t="s">
        <v>3147</v>
      </c>
      <c r="E3" s="608" t="s">
        <v>2496</v>
      </c>
    </row>
    <row r="4" spans="1:5">
      <c r="A4" s="607" t="s">
        <v>997</v>
      </c>
      <c r="B4" s="608" t="s">
        <v>2497</v>
      </c>
      <c r="C4" s="608" t="s">
        <v>2498</v>
      </c>
      <c r="D4" s="608" t="s">
        <v>3148</v>
      </c>
      <c r="E4" s="608" t="s">
        <v>2499</v>
      </c>
    </row>
    <row r="5" spans="1:5">
      <c r="A5" s="607" t="s">
        <v>1007</v>
      </c>
      <c r="B5" s="608" t="s">
        <v>2500</v>
      </c>
      <c r="C5" s="608" t="s">
        <v>2501</v>
      </c>
      <c r="D5" s="608" t="s">
        <v>2502</v>
      </c>
      <c r="E5" s="608" t="s">
        <v>2502</v>
      </c>
    </row>
    <row r="6" spans="1:5">
      <c r="A6" s="607" t="s">
        <v>5</v>
      </c>
      <c r="B6" s="608" t="s">
        <v>2503</v>
      </c>
      <c r="C6" s="608" t="s">
        <v>2504</v>
      </c>
      <c r="D6" s="608" t="s">
        <v>3149</v>
      </c>
      <c r="E6" s="608" t="s">
        <v>2505</v>
      </c>
    </row>
    <row r="7" spans="1:5">
      <c r="A7" s="607" t="s">
        <v>21</v>
      </c>
      <c r="B7" s="608" t="s">
        <v>2506</v>
      </c>
      <c r="C7" s="608" t="s">
        <v>2507</v>
      </c>
      <c r="D7" s="608" t="s">
        <v>2507</v>
      </c>
      <c r="E7" s="608" t="s">
        <v>2507</v>
      </c>
    </row>
    <row r="8" spans="1:5">
      <c r="A8" s="607" t="s">
        <v>39</v>
      </c>
      <c r="B8" s="608" t="s">
        <v>2508</v>
      </c>
      <c r="C8" s="608" t="s">
        <v>2509</v>
      </c>
      <c r="D8" s="608" t="s">
        <v>2510</v>
      </c>
      <c r="E8" s="608" t="s">
        <v>2511</v>
      </c>
    </row>
    <row r="9" spans="1:5">
      <c r="A9" s="607" t="s">
        <v>943</v>
      </c>
      <c r="B9" s="608" t="s">
        <v>2512</v>
      </c>
      <c r="C9" s="608" t="s">
        <v>2513</v>
      </c>
      <c r="D9" s="608" t="s">
        <v>2514</v>
      </c>
      <c r="E9" s="608" t="s">
        <v>2515</v>
      </c>
    </row>
    <row r="10" spans="1:5">
      <c r="A10" s="607">
        <v>10</v>
      </c>
      <c r="B10" s="608" t="s">
        <v>2516</v>
      </c>
      <c r="C10" s="608" t="s">
        <v>2517</v>
      </c>
      <c r="D10" s="608" t="s">
        <v>2518</v>
      </c>
      <c r="E10" s="608" t="s">
        <v>2519</v>
      </c>
    </row>
    <row r="11" spans="1:5">
      <c r="A11" s="607">
        <v>11</v>
      </c>
      <c r="B11" s="608" t="s">
        <v>2520</v>
      </c>
      <c r="C11" s="608" t="s">
        <v>2310</v>
      </c>
      <c r="D11" s="608" t="s">
        <v>2521</v>
      </c>
      <c r="E11" s="608" t="s">
        <v>2522</v>
      </c>
    </row>
    <row r="12" spans="1:5">
      <c r="A12" s="607">
        <v>12</v>
      </c>
      <c r="B12" s="608" t="s">
        <v>2523</v>
      </c>
      <c r="C12" s="608" t="s">
        <v>2524</v>
      </c>
      <c r="D12" s="608" t="s">
        <v>2525</v>
      </c>
      <c r="E12" s="608" t="s">
        <v>2526</v>
      </c>
    </row>
    <row r="13" spans="1:5">
      <c r="A13" s="607">
        <v>13</v>
      </c>
      <c r="B13" s="608" t="s">
        <v>2500</v>
      </c>
      <c r="C13" s="608" t="s">
        <v>2527</v>
      </c>
      <c r="D13" s="608" t="s">
        <v>2528</v>
      </c>
      <c r="E13" s="608" t="s">
        <v>2529</v>
      </c>
    </row>
    <row r="14" spans="1:5">
      <c r="A14" s="607">
        <v>14</v>
      </c>
      <c r="B14" s="608" t="s">
        <v>2503</v>
      </c>
      <c r="C14" s="608" t="s">
        <v>2530</v>
      </c>
      <c r="D14" s="608" t="s">
        <v>2531</v>
      </c>
      <c r="E14" s="608" t="s">
        <v>2532</v>
      </c>
    </row>
    <row r="15" spans="1:5">
      <c r="A15" s="607">
        <v>15</v>
      </c>
      <c r="B15" s="608" t="s">
        <v>2506</v>
      </c>
      <c r="C15" s="608" t="s">
        <v>2533</v>
      </c>
      <c r="D15" s="608" t="s">
        <v>2534</v>
      </c>
      <c r="E15" s="608" t="s">
        <v>2535</v>
      </c>
    </row>
    <row r="16" spans="1:5">
      <c r="A16" s="607">
        <v>16</v>
      </c>
      <c r="B16" s="608" t="s">
        <v>2508</v>
      </c>
      <c r="C16" s="608" t="s">
        <v>2536</v>
      </c>
      <c r="D16" s="608" t="s">
        <v>2537</v>
      </c>
      <c r="E16" s="608" t="s">
        <v>2538</v>
      </c>
    </row>
    <row r="17" spans="1:5">
      <c r="A17" s="607">
        <v>17</v>
      </c>
      <c r="B17" s="608" t="s">
        <v>2512</v>
      </c>
      <c r="C17" s="608" t="s">
        <v>2539</v>
      </c>
      <c r="D17" s="608" t="s">
        <v>2540</v>
      </c>
      <c r="E17" s="608" t="s">
        <v>2541</v>
      </c>
    </row>
    <row r="18" spans="1:5">
      <c r="A18" s="607">
        <v>18</v>
      </c>
      <c r="B18" s="608" t="s">
        <v>2516</v>
      </c>
      <c r="C18" s="608" t="s">
        <v>2542</v>
      </c>
      <c r="D18" s="608" t="s">
        <v>2543</v>
      </c>
      <c r="E18" s="608" t="s">
        <v>2544</v>
      </c>
    </row>
    <row r="19" spans="1:5">
      <c r="A19" s="607">
        <v>19</v>
      </c>
      <c r="B19" s="608" t="s">
        <v>2545</v>
      </c>
      <c r="C19" s="608" t="s">
        <v>2546</v>
      </c>
      <c r="D19" s="608" t="s">
        <v>2547</v>
      </c>
      <c r="E19" s="608" t="s">
        <v>2548</v>
      </c>
    </row>
    <row r="20" spans="1:5">
      <c r="A20" s="607">
        <v>20</v>
      </c>
      <c r="B20" s="608" t="s">
        <v>2549</v>
      </c>
      <c r="C20" s="608" t="s">
        <v>2550</v>
      </c>
      <c r="D20" s="608" t="s">
        <v>2551</v>
      </c>
      <c r="E20" s="608" t="s">
        <v>2552</v>
      </c>
    </row>
    <row r="21" spans="1:5">
      <c r="A21" s="607">
        <v>21</v>
      </c>
      <c r="B21" s="608" t="s">
        <v>2553</v>
      </c>
      <c r="C21" s="608" t="s">
        <v>2554</v>
      </c>
      <c r="D21" s="608" t="s">
        <v>2555</v>
      </c>
      <c r="E21" s="608" t="s">
        <v>2556</v>
      </c>
    </row>
    <row r="22" spans="1:5">
      <c r="A22" s="607">
        <v>22</v>
      </c>
      <c r="B22" s="608" t="s">
        <v>2557</v>
      </c>
      <c r="C22" s="608" t="s">
        <v>2558</v>
      </c>
      <c r="D22" s="608" t="s">
        <v>2559</v>
      </c>
      <c r="E22" s="608" t="s">
        <v>2560</v>
      </c>
    </row>
    <row r="23" spans="1:5">
      <c r="A23" s="607">
        <v>23</v>
      </c>
      <c r="B23" s="608" t="s">
        <v>2500</v>
      </c>
      <c r="C23" s="608" t="s">
        <v>2561</v>
      </c>
      <c r="D23" s="608" t="s">
        <v>2562</v>
      </c>
      <c r="E23" s="608" t="s">
        <v>2563</v>
      </c>
    </row>
    <row r="24" spans="1:5">
      <c r="A24" s="607">
        <v>24</v>
      </c>
      <c r="B24" s="608" t="s">
        <v>2503</v>
      </c>
      <c r="C24" s="608" t="s">
        <v>2564</v>
      </c>
      <c r="D24" s="608" t="s">
        <v>2565</v>
      </c>
      <c r="E24" s="608" t="s">
        <v>2566</v>
      </c>
    </row>
    <row r="25" spans="1:5">
      <c r="A25" s="607">
        <v>25</v>
      </c>
      <c r="B25" s="608" t="s">
        <v>2506</v>
      </c>
      <c r="C25" s="608" t="s">
        <v>2567</v>
      </c>
      <c r="D25" s="608" t="s">
        <v>2568</v>
      </c>
      <c r="E25" s="608" t="s">
        <v>2569</v>
      </c>
    </row>
    <row r="26" spans="1:5">
      <c r="A26" s="607">
        <v>26</v>
      </c>
      <c r="B26" s="608" t="s">
        <v>2508</v>
      </c>
      <c r="C26" s="608" t="s">
        <v>2570</v>
      </c>
      <c r="D26" s="608" t="s">
        <v>2571</v>
      </c>
      <c r="E26" s="608" t="s">
        <v>2572</v>
      </c>
    </row>
    <row r="27" spans="1:5">
      <c r="A27" s="607">
        <v>27</v>
      </c>
      <c r="B27" s="608" t="s">
        <v>2512</v>
      </c>
      <c r="C27" s="608" t="s">
        <v>2573</v>
      </c>
      <c r="D27" s="608" t="s">
        <v>2574</v>
      </c>
      <c r="E27" s="608" t="s">
        <v>2575</v>
      </c>
    </row>
    <row r="28" spans="1:5">
      <c r="A28" s="607">
        <v>28</v>
      </c>
      <c r="B28" s="608" t="s">
        <v>2516</v>
      </c>
      <c r="C28" s="608" t="s">
        <v>2576</v>
      </c>
      <c r="D28" s="608" t="s">
        <v>2577</v>
      </c>
      <c r="E28" s="608" t="s">
        <v>2578</v>
      </c>
    </row>
    <row r="29" spans="1:5">
      <c r="A29" s="607">
        <v>29</v>
      </c>
      <c r="B29" s="608" t="s">
        <v>2545</v>
      </c>
      <c r="C29" s="608" t="s">
        <v>2579</v>
      </c>
      <c r="D29" s="608" t="s">
        <v>2580</v>
      </c>
      <c r="E29" s="608" t="s">
        <v>2581</v>
      </c>
    </row>
    <row r="30" spans="1:5">
      <c r="A30" s="607" t="s">
        <v>2308</v>
      </c>
      <c r="B30" s="608" t="s">
        <v>2549</v>
      </c>
      <c r="C30" s="608" t="s">
        <v>2425</v>
      </c>
      <c r="D30" s="608" t="s">
        <v>2582</v>
      </c>
      <c r="E30" s="608" t="s">
        <v>2583</v>
      </c>
    </row>
    <row r="31" spans="1:5">
      <c r="A31" s="607" t="s">
        <v>949</v>
      </c>
      <c r="B31" s="608" t="s">
        <v>2584</v>
      </c>
      <c r="C31" s="608" t="s">
        <v>2585</v>
      </c>
      <c r="D31" s="608" t="s">
        <v>2586</v>
      </c>
      <c r="E31" s="608" t="s">
        <v>2587</v>
      </c>
    </row>
    <row r="32" spans="1:5">
      <c r="A32" s="607" t="s">
        <v>938</v>
      </c>
      <c r="B32" s="608" t="s">
        <v>2588</v>
      </c>
      <c r="C32" s="608" t="s">
        <v>2589</v>
      </c>
      <c r="D32" s="608" t="s">
        <v>2590</v>
      </c>
      <c r="E32" s="608" t="s">
        <v>2591</v>
      </c>
    </row>
    <row r="33" spans="1:5">
      <c r="A33" s="607" t="s">
        <v>939</v>
      </c>
      <c r="B33" s="608" t="s">
        <v>2016</v>
      </c>
      <c r="C33" s="608" t="s">
        <v>2311</v>
      </c>
      <c r="D33" s="608" t="s">
        <v>2592</v>
      </c>
      <c r="E33" s="608" t="s">
        <v>2593</v>
      </c>
    </row>
    <row r="34" spans="1:5">
      <c r="A34" s="607" t="s">
        <v>948</v>
      </c>
      <c r="B34" s="608" t="s">
        <v>2594</v>
      </c>
      <c r="C34" s="608" t="s">
        <v>2312</v>
      </c>
      <c r="D34" s="608" t="s">
        <v>2595</v>
      </c>
      <c r="E34" s="608" t="s">
        <v>2596</v>
      </c>
    </row>
    <row r="35" spans="1:5">
      <c r="A35" s="607" t="s">
        <v>947</v>
      </c>
      <c r="B35" s="608" t="s">
        <v>2597</v>
      </c>
      <c r="C35" s="608" t="s">
        <v>2598</v>
      </c>
      <c r="D35" s="608" t="s">
        <v>2599</v>
      </c>
      <c r="E35" s="608" t="s">
        <v>2600</v>
      </c>
    </row>
    <row r="36" spans="1:5">
      <c r="A36" s="607" t="s">
        <v>945</v>
      </c>
      <c r="B36" s="608" t="s">
        <v>2500</v>
      </c>
      <c r="C36" s="608" t="s">
        <v>2601</v>
      </c>
      <c r="D36" s="608" t="s">
        <v>2602</v>
      </c>
      <c r="E36" s="608" t="s">
        <v>2603</v>
      </c>
    </row>
    <row r="37" spans="1:5">
      <c r="A37" s="607" t="s">
        <v>933</v>
      </c>
      <c r="B37" s="608" t="s">
        <v>2503</v>
      </c>
      <c r="C37" s="608" t="s">
        <v>2604</v>
      </c>
      <c r="D37" s="608" t="s">
        <v>2605</v>
      </c>
      <c r="E37" s="608" t="s">
        <v>2606</v>
      </c>
    </row>
    <row r="38" spans="1:5">
      <c r="A38" s="607" t="s">
        <v>934</v>
      </c>
      <c r="B38" s="608" t="s">
        <v>2506</v>
      </c>
      <c r="C38" s="608" t="s">
        <v>2607</v>
      </c>
      <c r="D38" s="608" t="s">
        <v>2608</v>
      </c>
      <c r="E38" s="608" t="s">
        <v>2609</v>
      </c>
    </row>
    <row r="39" spans="1:5">
      <c r="A39" s="607" t="s">
        <v>276</v>
      </c>
      <c r="B39" s="608" t="s">
        <v>2508</v>
      </c>
      <c r="C39" s="608" t="s">
        <v>2610</v>
      </c>
      <c r="D39" s="608" t="s">
        <v>2611</v>
      </c>
      <c r="E39" s="608" t="s">
        <v>2612</v>
      </c>
    </row>
    <row r="40" spans="1:5">
      <c r="A40" s="607" t="s">
        <v>2306</v>
      </c>
      <c r="B40" s="608" t="s">
        <v>2512</v>
      </c>
      <c r="C40" s="608" t="s">
        <v>2613</v>
      </c>
      <c r="D40" s="608" t="s">
        <v>2614</v>
      </c>
      <c r="E40" s="608" t="s">
        <v>2615</v>
      </c>
    </row>
    <row r="41" spans="1:5">
      <c r="A41" s="607" t="s">
        <v>285</v>
      </c>
      <c r="B41" s="608" t="s">
        <v>2616</v>
      </c>
      <c r="C41" s="608" t="s">
        <v>2313</v>
      </c>
      <c r="D41" s="608" t="s">
        <v>2617</v>
      </c>
      <c r="E41" s="608" t="s">
        <v>2618</v>
      </c>
    </row>
    <row r="42" spans="1:5">
      <c r="A42" s="607" t="s">
        <v>940</v>
      </c>
      <c r="B42" s="608" t="s">
        <v>2619</v>
      </c>
      <c r="C42" s="608" t="s">
        <v>2314</v>
      </c>
      <c r="D42" s="608" t="s">
        <v>2620</v>
      </c>
      <c r="E42" s="608" t="s">
        <v>2621</v>
      </c>
    </row>
    <row r="43" spans="1:5">
      <c r="A43" s="607" t="s">
        <v>942</v>
      </c>
      <c r="B43" s="608" t="s">
        <v>2622</v>
      </c>
      <c r="C43" s="608" t="s">
        <v>2623</v>
      </c>
      <c r="D43" s="608" t="s">
        <v>2624</v>
      </c>
      <c r="E43" s="608" t="s">
        <v>2625</v>
      </c>
    </row>
    <row r="44" spans="1:5">
      <c r="A44" s="607" t="s">
        <v>2305</v>
      </c>
      <c r="B44" s="608" t="s">
        <v>2626</v>
      </c>
      <c r="C44" s="608" t="s">
        <v>2627</v>
      </c>
      <c r="D44" s="608" t="s">
        <v>2628</v>
      </c>
      <c r="E44" s="608" t="s">
        <v>2629</v>
      </c>
    </row>
    <row r="45" spans="1:5">
      <c r="A45" s="607" t="s">
        <v>937</v>
      </c>
      <c r="B45" s="608" t="s">
        <v>2630</v>
      </c>
      <c r="C45" s="608" t="s">
        <v>2631</v>
      </c>
      <c r="D45" s="608" t="s">
        <v>2632</v>
      </c>
      <c r="E45" s="608" t="s">
        <v>2633</v>
      </c>
    </row>
    <row r="46" spans="1:5">
      <c r="A46" s="607" t="s">
        <v>330</v>
      </c>
      <c r="B46" s="608" t="s">
        <v>2500</v>
      </c>
      <c r="C46" s="608" t="s">
        <v>2634</v>
      </c>
      <c r="D46" s="608" t="s">
        <v>2635</v>
      </c>
      <c r="E46" s="608" t="s">
        <v>2636</v>
      </c>
    </row>
    <row r="47" spans="1:5">
      <c r="A47" s="607" t="s">
        <v>333</v>
      </c>
      <c r="B47" s="608" t="s">
        <v>2503</v>
      </c>
      <c r="C47" s="608" t="s">
        <v>2637</v>
      </c>
      <c r="D47" s="608" t="s">
        <v>2638</v>
      </c>
      <c r="E47" s="608" t="s">
        <v>2639</v>
      </c>
    </row>
    <row r="48" spans="1:5">
      <c r="A48" s="607" t="s">
        <v>351</v>
      </c>
      <c r="B48" s="608" t="s">
        <v>2506</v>
      </c>
      <c r="C48" s="608" t="s">
        <v>2640</v>
      </c>
      <c r="D48" s="608" t="s">
        <v>2641</v>
      </c>
      <c r="E48" s="608" t="s">
        <v>2642</v>
      </c>
    </row>
    <row r="49" spans="1:5">
      <c r="A49" s="607" t="s">
        <v>355</v>
      </c>
      <c r="B49" s="608" t="s">
        <v>2508</v>
      </c>
      <c r="C49" s="608" t="s">
        <v>2643</v>
      </c>
      <c r="D49" s="608" t="s">
        <v>2644</v>
      </c>
      <c r="E49" s="608" t="s">
        <v>2645</v>
      </c>
    </row>
    <row r="50" spans="1:5">
      <c r="A50" s="607" t="s">
        <v>360</v>
      </c>
      <c r="B50" s="608" t="s">
        <v>2512</v>
      </c>
      <c r="C50" s="608" t="s">
        <v>2646</v>
      </c>
      <c r="D50" s="608" t="s">
        <v>2647</v>
      </c>
      <c r="E50" s="608" t="s">
        <v>2648</v>
      </c>
    </row>
    <row r="51" spans="1:5">
      <c r="A51" s="607" t="s">
        <v>371</v>
      </c>
      <c r="B51" s="608" t="s">
        <v>2516</v>
      </c>
      <c r="C51" s="608" t="s">
        <v>2649</v>
      </c>
      <c r="D51" s="608" t="s">
        <v>2650</v>
      </c>
      <c r="E51" s="608" t="s">
        <v>2651</v>
      </c>
    </row>
    <row r="52" spans="1:5">
      <c r="A52" s="607" t="s">
        <v>382</v>
      </c>
      <c r="B52" s="608" t="s">
        <v>2545</v>
      </c>
      <c r="C52" s="608" t="s">
        <v>2652</v>
      </c>
      <c r="D52" s="608" t="s">
        <v>2653</v>
      </c>
      <c r="E52" s="608" t="s">
        <v>2654</v>
      </c>
    </row>
    <row r="53" spans="1:5">
      <c r="A53" s="607" t="s">
        <v>401</v>
      </c>
      <c r="B53" s="608" t="s">
        <v>2655</v>
      </c>
      <c r="C53" s="608" t="s">
        <v>2315</v>
      </c>
      <c r="D53" s="608" t="s">
        <v>2656</v>
      </c>
      <c r="E53" s="608" t="s">
        <v>2657</v>
      </c>
    </row>
    <row r="54" spans="1:5">
      <c r="A54" s="607" t="s">
        <v>605</v>
      </c>
      <c r="B54" s="608" t="s">
        <v>2658</v>
      </c>
      <c r="C54" s="608" t="s">
        <v>2316</v>
      </c>
      <c r="D54" s="608" t="s">
        <v>2659</v>
      </c>
      <c r="E54" s="608" t="s">
        <v>2660</v>
      </c>
    </row>
    <row r="55" spans="1:5">
      <c r="A55" s="607" t="s">
        <v>624</v>
      </c>
      <c r="B55" s="608" t="s">
        <v>2622</v>
      </c>
      <c r="C55" s="608" t="s">
        <v>2623</v>
      </c>
      <c r="D55" s="608" t="s">
        <v>2624</v>
      </c>
      <c r="E55" s="608" t="s">
        <v>2661</v>
      </c>
    </row>
    <row r="56" spans="1:5">
      <c r="A56" s="607" t="s">
        <v>640</v>
      </c>
      <c r="B56" s="608" t="s">
        <v>2626</v>
      </c>
      <c r="C56" s="608" t="s">
        <v>2627</v>
      </c>
      <c r="D56" s="608" t="s">
        <v>2662</v>
      </c>
      <c r="E56" s="608" t="s">
        <v>2629</v>
      </c>
    </row>
    <row r="57" spans="1:5">
      <c r="A57" s="607" t="s">
        <v>659</v>
      </c>
      <c r="B57" s="608" t="s">
        <v>2630</v>
      </c>
      <c r="C57" s="608" t="s">
        <v>2631</v>
      </c>
      <c r="D57" s="608" t="s">
        <v>2663</v>
      </c>
      <c r="E57" s="608" t="s">
        <v>2633</v>
      </c>
    </row>
    <row r="58" spans="1:5">
      <c r="A58" s="607" t="s">
        <v>665</v>
      </c>
      <c r="B58" s="608" t="s">
        <v>2500</v>
      </c>
      <c r="C58" s="608" t="s">
        <v>2634</v>
      </c>
      <c r="D58" s="608" t="s">
        <v>2635</v>
      </c>
      <c r="E58" s="608" t="s">
        <v>2636</v>
      </c>
    </row>
    <row r="59" spans="1:5">
      <c r="A59" s="607" t="s">
        <v>676</v>
      </c>
      <c r="B59" s="608" t="s">
        <v>2503</v>
      </c>
      <c r="C59" s="608" t="s">
        <v>2664</v>
      </c>
      <c r="D59" s="608" t="s">
        <v>2665</v>
      </c>
      <c r="E59" s="608" t="s">
        <v>2639</v>
      </c>
    </row>
    <row r="60" spans="1:5">
      <c r="A60" s="607" t="s">
        <v>694</v>
      </c>
      <c r="B60" s="608" t="s">
        <v>2506</v>
      </c>
      <c r="C60" s="608" t="s">
        <v>2666</v>
      </c>
      <c r="D60" s="608" t="s">
        <v>2641</v>
      </c>
      <c r="E60" s="608" t="s">
        <v>2667</v>
      </c>
    </row>
    <row r="61" spans="1:5">
      <c r="A61" s="607" t="s">
        <v>704</v>
      </c>
      <c r="B61" s="608" t="s">
        <v>2508</v>
      </c>
      <c r="C61" s="608" t="s">
        <v>2668</v>
      </c>
      <c r="D61" s="608" t="s">
        <v>2669</v>
      </c>
      <c r="E61" s="608" t="s">
        <v>2670</v>
      </c>
    </row>
    <row r="62" spans="1:5">
      <c r="A62" s="607" t="s">
        <v>716</v>
      </c>
      <c r="B62" s="608" t="s">
        <v>2512</v>
      </c>
      <c r="C62" s="608" t="s">
        <v>2671</v>
      </c>
      <c r="D62" s="608" t="s">
        <v>2672</v>
      </c>
      <c r="E62" s="608" t="s">
        <v>2673</v>
      </c>
    </row>
    <row r="63" spans="1:5">
      <c r="A63" s="607" t="s">
        <v>2307</v>
      </c>
      <c r="B63" s="608" t="s">
        <v>2516</v>
      </c>
      <c r="C63" s="608" t="s">
        <v>2674</v>
      </c>
      <c r="D63" s="608" t="s">
        <v>2675</v>
      </c>
      <c r="E63" s="608" t="s">
        <v>2676</v>
      </c>
    </row>
    <row r="64" spans="1:5">
      <c r="A64" s="607" t="s">
        <v>727</v>
      </c>
      <c r="B64" s="608" t="s">
        <v>2545</v>
      </c>
      <c r="C64" s="608" t="s">
        <v>2646</v>
      </c>
      <c r="D64" s="608" t="s">
        <v>2647</v>
      </c>
      <c r="E64" s="608" t="s">
        <v>2648</v>
      </c>
    </row>
    <row r="65" spans="1:5">
      <c r="A65" s="607" t="s">
        <v>741</v>
      </c>
      <c r="B65" s="608" t="s">
        <v>2549</v>
      </c>
      <c r="C65" s="608" t="s">
        <v>2677</v>
      </c>
      <c r="D65" s="608" t="s">
        <v>2678</v>
      </c>
      <c r="E65" s="608" t="s">
        <v>2679</v>
      </c>
    </row>
    <row r="66" spans="1:5">
      <c r="A66" s="607" t="s">
        <v>754</v>
      </c>
      <c r="B66" s="608" t="s">
        <v>2680</v>
      </c>
      <c r="C66" s="608" t="s">
        <v>2681</v>
      </c>
      <c r="D66" s="608" t="s">
        <v>2682</v>
      </c>
      <c r="E66" s="608" t="s">
        <v>2683</v>
      </c>
    </row>
    <row r="67" spans="1:5">
      <c r="A67" s="607" t="s">
        <v>772</v>
      </c>
      <c r="B67" s="608" t="s">
        <v>2684</v>
      </c>
      <c r="C67" s="608" t="s">
        <v>2685</v>
      </c>
      <c r="D67" s="608" t="s">
        <v>2686</v>
      </c>
      <c r="E67" s="608" t="s">
        <v>2687</v>
      </c>
    </row>
    <row r="68" spans="1:5">
      <c r="A68" s="607" t="s">
        <v>778</v>
      </c>
      <c r="B68" s="608" t="s">
        <v>2500</v>
      </c>
      <c r="C68" s="608" t="s">
        <v>2688</v>
      </c>
      <c r="D68" s="608" t="s">
        <v>2689</v>
      </c>
      <c r="E68" s="608" t="s">
        <v>2690</v>
      </c>
    </row>
    <row r="69" spans="1:5">
      <c r="A69" s="607" t="s">
        <v>789</v>
      </c>
      <c r="B69" s="608" t="s">
        <v>2503</v>
      </c>
      <c r="C69" s="608" t="s">
        <v>2691</v>
      </c>
      <c r="D69" s="608" t="s">
        <v>2692</v>
      </c>
      <c r="E69" s="608" t="s">
        <v>2693</v>
      </c>
    </row>
    <row r="70" spans="1:5">
      <c r="A70" s="607" t="s">
        <v>804</v>
      </c>
      <c r="B70" s="608" t="s">
        <v>2506</v>
      </c>
      <c r="C70" s="608" t="s">
        <v>2694</v>
      </c>
      <c r="D70" s="608" t="s">
        <v>2695</v>
      </c>
      <c r="E70" s="608" t="s">
        <v>2696</v>
      </c>
    </row>
    <row r="71" spans="1:5">
      <c r="A71" s="607" t="s">
        <v>810</v>
      </c>
      <c r="B71" s="608" t="s">
        <v>2697</v>
      </c>
      <c r="C71" s="608" t="s">
        <v>2317</v>
      </c>
      <c r="D71" s="608" t="s">
        <v>2698</v>
      </c>
      <c r="E71" s="608" t="s">
        <v>2699</v>
      </c>
    </row>
    <row r="72" spans="1:5">
      <c r="A72" s="607" t="s">
        <v>2318</v>
      </c>
      <c r="B72" s="608" t="s">
        <v>2700</v>
      </c>
      <c r="C72" s="608" t="s">
        <v>2701</v>
      </c>
      <c r="D72" s="608" t="s">
        <v>2702</v>
      </c>
      <c r="E72" s="608" t="s">
        <v>2703</v>
      </c>
    </row>
    <row r="73" spans="1:5">
      <c r="A73" s="607" t="s">
        <v>2319</v>
      </c>
      <c r="B73" s="608" t="s">
        <v>2500</v>
      </c>
      <c r="C73" s="608" t="s">
        <v>2704</v>
      </c>
      <c r="D73" s="608" t="s">
        <v>2705</v>
      </c>
      <c r="E73" s="608" t="s">
        <v>2706</v>
      </c>
    </row>
    <row r="74" spans="1:5">
      <c r="A74" s="607" t="s">
        <v>2321</v>
      </c>
      <c r="B74" s="608" t="s">
        <v>1959</v>
      </c>
      <c r="C74" s="608" t="s">
        <v>2320</v>
      </c>
      <c r="D74" s="608" t="s">
        <v>2707</v>
      </c>
      <c r="E74" s="608" t="s">
        <v>2708</v>
      </c>
    </row>
    <row r="75" spans="1:5">
      <c r="A75" s="607" t="s">
        <v>2322</v>
      </c>
      <c r="B75" s="608" t="s">
        <v>2709</v>
      </c>
      <c r="C75" s="608" t="s">
        <v>2710</v>
      </c>
      <c r="D75" s="608" t="s">
        <v>2711</v>
      </c>
      <c r="E75" s="608" t="s">
        <v>2712</v>
      </c>
    </row>
    <row r="76" spans="1:5">
      <c r="A76" s="607" t="s">
        <v>2323</v>
      </c>
      <c r="B76" s="608" t="s">
        <v>2500</v>
      </c>
      <c r="C76" s="608" t="s">
        <v>2713</v>
      </c>
      <c r="D76" s="608" t="s">
        <v>2714</v>
      </c>
      <c r="E76" s="608" t="s">
        <v>2715</v>
      </c>
    </row>
    <row r="77" spans="1:5">
      <c r="A77" s="607" t="s">
        <v>2324</v>
      </c>
      <c r="B77" s="608" t="s">
        <v>2503</v>
      </c>
      <c r="C77" s="608" t="s">
        <v>2716</v>
      </c>
      <c r="D77" s="608" t="s">
        <v>2717</v>
      </c>
      <c r="E77" s="608" t="s">
        <v>2718</v>
      </c>
    </row>
    <row r="78" spans="1:5">
      <c r="A78" s="607" t="s">
        <v>2325</v>
      </c>
      <c r="B78" s="608" t="s">
        <v>2506</v>
      </c>
      <c r="C78" s="608" t="s">
        <v>2719</v>
      </c>
      <c r="D78" s="608" t="s">
        <v>2720</v>
      </c>
      <c r="E78" s="608" t="s">
        <v>2721</v>
      </c>
    </row>
    <row r="79" spans="1:5">
      <c r="A79" s="608">
        <v>79</v>
      </c>
      <c r="C79" s="608" t="s">
        <v>2722</v>
      </c>
      <c r="D79" s="608" t="s">
        <v>2723</v>
      </c>
      <c r="E79" s="608" t="s">
        <v>2724</v>
      </c>
    </row>
    <row r="80" spans="1:5">
      <c r="A80" s="608">
        <v>80</v>
      </c>
      <c r="B80" s="608" t="s">
        <v>2057</v>
      </c>
      <c r="C80" s="608" t="s">
        <v>2725</v>
      </c>
      <c r="D80" s="608" t="s">
        <v>2726</v>
      </c>
      <c r="E80" s="608" t="s">
        <v>2727</v>
      </c>
    </row>
    <row r="81" spans="1:5">
      <c r="A81" s="608">
        <v>81</v>
      </c>
      <c r="B81" s="608" t="s">
        <v>2494</v>
      </c>
      <c r="C81" s="608" t="s">
        <v>2328</v>
      </c>
      <c r="D81" s="608" t="s">
        <v>2728</v>
      </c>
      <c r="E81" s="608" t="s">
        <v>2729</v>
      </c>
    </row>
    <row r="82" spans="1:5">
      <c r="A82" s="608">
        <v>82</v>
      </c>
      <c r="B82" s="608" t="s">
        <v>2497</v>
      </c>
      <c r="C82" s="608" t="s">
        <v>2730</v>
      </c>
      <c r="D82" s="608" t="s">
        <v>2731</v>
      </c>
      <c r="E82" s="608" t="s">
        <v>2732</v>
      </c>
    </row>
    <row r="83" spans="1:5">
      <c r="A83" s="608">
        <v>83</v>
      </c>
      <c r="B83" s="608" t="s">
        <v>2500</v>
      </c>
      <c r="C83" s="608" t="s">
        <v>2733</v>
      </c>
      <c r="D83" s="608" t="s">
        <v>2734</v>
      </c>
      <c r="E83" s="608" t="s">
        <v>2735</v>
      </c>
    </row>
    <row r="84" spans="1:5">
      <c r="A84" s="608">
        <v>84</v>
      </c>
      <c r="B84" s="608" t="s">
        <v>2503</v>
      </c>
      <c r="C84" s="608" t="s">
        <v>2431</v>
      </c>
      <c r="D84" s="608" t="s">
        <v>2736</v>
      </c>
      <c r="E84" s="608" t="s">
        <v>2737</v>
      </c>
    </row>
    <row r="85" spans="1:5">
      <c r="A85" s="608">
        <v>85</v>
      </c>
      <c r="B85" s="608" t="s">
        <v>2520</v>
      </c>
      <c r="C85" s="608" t="s">
        <v>851</v>
      </c>
      <c r="D85" s="608" t="s">
        <v>2738</v>
      </c>
      <c r="E85" s="608" t="s">
        <v>2739</v>
      </c>
    </row>
    <row r="86" spans="1:5">
      <c r="A86" s="608">
        <v>86</v>
      </c>
      <c r="B86" s="608" t="s">
        <v>2740</v>
      </c>
      <c r="C86" s="608" t="s">
        <v>853</v>
      </c>
      <c r="D86" s="608" t="s">
        <v>2741</v>
      </c>
      <c r="E86" s="608" t="s">
        <v>2742</v>
      </c>
    </row>
    <row r="87" spans="1:5">
      <c r="A87" s="608">
        <v>87</v>
      </c>
      <c r="B87" s="608" t="s">
        <v>2743</v>
      </c>
      <c r="C87" s="608" t="s">
        <v>2335</v>
      </c>
      <c r="D87" s="608" t="s">
        <v>2744</v>
      </c>
      <c r="E87" s="608" t="s">
        <v>2745</v>
      </c>
    </row>
    <row r="88" spans="1:5">
      <c r="A88" s="608">
        <v>88</v>
      </c>
      <c r="B88" s="608" t="s">
        <v>2746</v>
      </c>
      <c r="C88" s="608" t="s">
        <v>2747</v>
      </c>
      <c r="D88" s="608" t="s">
        <v>2748</v>
      </c>
      <c r="E88" s="608" t="s">
        <v>2749</v>
      </c>
    </row>
    <row r="89" spans="1:5">
      <c r="A89" s="608">
        <v>89</v>
      </c>
      <c r="B89" s="608" t="s">
        <v>2500</v>
      </c>
      <c r="C89" s="608" t="s">
        <v>2750</v>
      </c>
      <c r="D89" s="608" t="s">
        <v>2751</v>
      </c>
      <c r="E89" s="608" t="s">
        <v>2752</v>
      </c>
    </row>
    <row r="90" spans="1:5">
      <c r="A90" s="608">
        <v>90</v>
      </c>
      <c r="B90" s="608" t="s">
        <v>2753</v>
      </c>
      <c r="C90" s="608" t="s">
        <v>2339</v>
      </c>
      <c r="D90" s="608" t="s">
        <v>2754</v>
      </c>
      <c r="E90" s="608" t="s">
        <v>2755</v>
      </c>
    </row>
    <row r="91" spans="1:5">
      <c r="A91" s="608">
        <v>91</v>
      </c>
      <c r="B91" s="608" t="s">
        <v>2756</v>
      </c>
      <c r="C91" s="608" t="s">
        <v>2757</v>
      </c>
      <c r="D91" s="608" t="s">
        <v>2758</v>
      </c>
      <c r="E91" s="608" t="s">
        <v>2759</v>
      </c>
    </row>
    <row r="92" spans="1:5">
      <c r="A92" s="608">
        <v>92</v>
      </c>
      <c r="B92" s="608" t="s">
        <v>2500</v>
      </c>
      <c r="C92" s="608" t="s">
        <v>2760</v>
      </c>
      <c r="D92" s="608" t="s">
        <v>2761</v>
      </c>
      <c r="E92" s="608" t="s">
        <v>2762</v>
      </c>
    </row>
    <row r="93" spans="1:5">
      <c r="A93" s="608">
        <v>93</v>
      </c>
      <c r="B93" s="608" t="s">
        <v>2763</v>
      </c>
      <c r="C93" s="608" t="s">
        <v>2343</v>
      </c>
      <c r="D93" s="608" t="s">
        <v>2764</v>
      </c>
      <c r="E93" s="608" t="s">
        <v>2765</v>
      </c>
    </row>
    <row r="94" spans="1:5">
      <c r="A94" s="608">
        <v>94</v>
      </c>
      <c r="B94" s="608" t="s">
        <v>2766</v>
      </c>
      <c r="C94" s="608" t="s">
        <v>2767</v>
      </c>
      <c r="D94" s="608" t="s">
        <v>2768</v>
      </c>
      <c r="E94" s="608" t="s">
        <v>2769</v>
      </c>
    </row>
    <row r="95" spans="1:5">
      <c r="A95" s="608">
        <v>95</v>
      </c>
      <c r="B95" s="608" t="s">
        <v>2500</v>
      </c>
      <c r="C95" s="608" t="s">
        <v>2770</v>
      </c>
      <c r="D95" s="608" t="s">
        <v>2771</v>
      </c>
      <c r="E95" s="608" t="s">
        <v>2772</v>
      </c>
    </row>
    <row r="96" spans="1:5">
      <c r="A96" s="608">
        <v>96</v>
      </c>
      <c r="B96" s="608" t="s">
        <v>2503</v>
      </c>
      <c r="C96" s="608" t="s">
        <v>2773</v>
      </c>
      <c r="D96" s="608" t="s">
        <v>2774</v>
      </c>
      <c r="E96" s="608" t="s">
        <v>2775</v>
      </c>
    </row>
    <row r="97" spans="1:5">
      <c r="A97" s="608">
        <v>97</v>
      </c>
      <c r="B97" s="608" t="s">
        <v>2776</v>
      </c>
      <c r="C97" s="608" t="s">
        <v>2348</v>
      </c>
      <c r="D97" s="608" t="s">
        <v>2777</v>
      </c>
      <c r="E97" s="608" t="s">
        <v>2778</v>
      </c>
    </row>
    <row r="98" spans="1:5">
      <c r="A98" s="608">
        <v>98</v>
      </c>
      <c r="B98" s="608" t="s">
        <v>2779</v>
      </c>
      <c r="C98" s="608" t="s">
        <v>2780</v>
      </c>
      <c r="D98" s="608" t="s">
        <v>2781</v>
      </c>
      <c r="E98" s="608" t="s">
        <v>2782</v>
      </c>
    </row>
    <row r="99" spans="1:5">
      <c r="A99" s="608">
        <v>99</v>
      </c>
      <c r="B99" s="608" t="s">
        <v>2500</v>
      </c>
      <c r="C99" s="608" t="s">
        <v>2783</v>
      </c>
      <c r="D99" s="608" t="s">
        <v>2784</v>
      </c>
      <c r="E99" s="608" t="s">
        <v>2785</v>
      </c>
    </row>
    <row r="100" spans="1:5">
      <c r="A100" s="608">
        <v>100</v>
      </c>
      <c r="B100" s="608" t="s">
        <v>2786</v>
      </c>
      <c r="C100" s="608" t="s">
        <v>2787</v>
      </c>
      <c r="D100" s="608" t="s">
        <v>2788</v>
      </c>
      <c r="E100" s="608" t="s">
        <v>2789</v>
      </c>
    </row>
    <row r="101" spans="1:5">
      <c r="A101" s="608">
        <v>101</v>
      </c>
      <c r="B101" s="608" t="s">
        <v>2016</v>
      </c>
      <c r="C101" s="608" t="s">
        <v>2790</v>
      </c>
      <c r="D101" s="608" t="s">
        <v>2791</v>
      </c>
      <c r="E101" s="608" t="s">
        <v>2792</v>
      </c>
    </row>
    <row r="102" spans="1:5">
      <c r="A102" s="608">
        <v>102</v>
      </c>
      <c r="B102" s="608" t="s">
        <v>2594</v>
      </c>
      <c r="C102" s="608" t="s">
        <v>2352</v>
      </c>
      <c r="D102" s="608" t="s">
        <v>2793</v>
      </c>
      <c r="E102" s="608" t="s">
        <v>2794</v>
      </c>
    </row>
    <row r="103" spans="1:5">
      <c r="A103" s="608">
        <v>103</v>
      </c>
      <c r="B103" s="608" t="s">
        <v>2597</v>
      </c>
      <c r="C103" s="608" t="s">
        <v>2795</v>
      </c>
      <c r="D103" s="608" t="s">
        <v>2796</v>
      </c>
      <c r="E103" s="608" t="s">
        <v>2797</v>
      </c>
    </row>
    <row r="104" spans="1:5">
      <c r="A104" s="608">
        <v>104</v>
      </c>
      <c r="B104" s="608" t="s">
        <v>2622</v>
      </c>
      <c r="C104" s="608" t="s">
        <v>2798</v>
      </c>
      <c r="D104" s="608" t="s">
        <v>2799</v>
      </c>
      <c r="E104" s="608" t="s">
        <v>2800</v>
      </c>
    </row>
    <row r="105" spans="1:5">
      <c r="A105" s="608">
        <v>105</v>
      </c>
      <c r="B105" s="608" t="s">
        <v>2626</v>
      </c>
      <c r="C105" s="608" t="s">
        <v>2801</v>
      </c>
      <c r="D105" s="608" t="s">
        <v>2802</v>
      </c>
      <c r="E105" s="608" t="s">
        <v>2803</v>
      </c>
    </row>
    <row r="106" spans="1:5">
      <c r="A106" s="608">
        <v>106</v>
      </c>
      <c r="B106" s="608" t="s">
        <v>2630</v>
      </c>
      <c r="C106" s="608" t="s">
        <v>2804</v>
      </c>
      <c r="D106" s="608" t="s">
        <v>2805</v>
      </c>
      <c r="E106" s="608" t="s">
        <v>2806</v>
      </c>
    </row>
    <row r="107" spans="1:5">
      <c r="A107" s="608">
        <v>107</v>
      </c>
      <c r="B107" s="608" t="s">
        <v>2500</v>
      </c>
      <c r="C107" s="608" t="s">
        <v>2634</v>
      </c>
      <c r="D107" s="608" t="s">
        <v>2635</v>
      </c>
      <c r="E107" s="608" t="s">
        <v>2636</v>
      </c>
    </row>
    <row r="108" spans="1:5">
      <c r="A108" s="608">
        <v>108</v>
      </c>
      <c r="B108" s="608" t="s">
        <v>2503</v>
      </c>
      <c r="C108" s="608" t="s">
        <v>2807</v>
      </c>
      <c r="D108" s="608" t="s">
        <v>2808</v>
      </c>
      <c r="E108" s="608" t="s">
        <v>2809</v>
      </c>
    </row>
    <row r="109" spans="1:5">
      <c r="A109" s="608">
        <v>109</v>
      </c>
      <c r="B109" s="608" t="s">
        <v>2506</v>
      </c>
      <c r="C109" s="608" t="s">
        <v>2810</v>
      </c>
      <c r="D109" s="608" t="s">
        <v>2811</v>
      </c>
      <c r="E109" s="608" t="s">
        <v>2812</v>
      </c>
    </row>
    <row r="110" spans="1:5">
      <c r="A110" s="608">
        <v>110</v>
      </c>
      <c r="B110" s="608" t="s">
        <v>2508</v>
      </c>
      <c r="C110" s="608" t="s">
        <v>2813</v>
      </c>
      <c r="D110" s="608" t="s">
        <v>2814</v>
      </c>
      <c r="E110" s="608" t="s">
        <v>2815</v>
      </c>
    </row>
    <row r="111" spans="1:5">
      <c r="A111" s="608">
        <v>111</v>
      </c>
      <c r="B111" s="608" t="s">
        <v>2512</v>
      </c>
      <c r="C111" s="608" t="s">
        <v>2816</v>
      </c>
      <c r="D111" s="608" t="s">
        <v>2817</v>
      </c>
      <c r="E111" s="608" t="s">
        <v>2818</v>
      </c>
    </row>
    <row r="112" spans="1:5">
      <c r="A112" s="608">
        <v>112</v>
      </c>
      <c r="B112" s="608" t="s">
        <v>2516</v>
      </c>
      <c r="C112" s="608" t="s">
        <v>2819</v>
      </c>
      <c r="D112" s="608" t="s">
        <v>2820</v>
      </c>
      <c r="E112" s="608" t="s">
        <v>2821</v>
      </c>
    </row>
    <row r="113" spans="1:5">
      <c r="A113" s="608">
        <v>113</v>
      </c>
      <c r="B113" s="608" t="s">
        <v>2545</v>
      </c>
      <c r="C113" s="608" t="s">
        <v>2822</v>
      </c>
      <c r="D113" s="608" t="s">
        <v>2823</v>
      </c>
      <c r="E113" s="608" t="s">
        <v>2824</v>
      </c>
    </row>
    <row r="114" spans="1:5">
      <c r="A114" s="608">
        <v>114</v>
      </c>
      <c r="B114" s="608" t="s">
        <v>2549</v>
      </c>
      <c r="C114" s="608" t="s">
        <v>2825</v>
      </c>
      <c r="D114" s="608" t="s">
        <v>2826</v>
      </c>
      <c r="E114" s="608" t="s">
        <v>2827</v>
      </c>
    </row>
    <row r="115" spans="1:5">
      <c r="A115" s="608">
        <v>115</v>
      </c>
      <c r="B115" s="608" t="s">
        <v>2584</v>
      </c>
      <c r="C115" s="608" t="s">
        <v>2828</v>
      </c>
      <c r="D115" s="608" t="s">
        <v>2829</v>
      </c>
      <c r="E115" s="608" t="s">
        <v>2830</v>
      </c>
    </row>
    <row r="116" spans="1:5">
      <c r="A116" s="608">
        <v>116</v>
      </c>
      <c r="B116" s="608" t="s">
        <v>2588</v>
      </c>
      <c r="C116" s="608" t="s">
        <v>2831</v>
      </c>
      <c r="D116" s="608" t="s">
        <v>2832</v>
      </c>
      <c r="E116" s="608" t="s">
        <v>2833</v>
      </c>
    </row>
    <row r="117" spans="1:5">
      <c r="A117" s="608">
        <v>117</v>
      </c>
      <c r="B117" s="608" t="s">
        <v>2834</v>
      </c>
      <c r="C117" s="608" t="s">
        <v>2835</v>
      </c>
      <c r="D117" s="608" t="s">
        <v>2836</v>
      </c>
      <c r="E117" s="608" t="s">
        <v>2837</v>
      </c>
    </row>
    <row r="118" spans="1:5">
      <c r="A118" s="608">
        <v>118</v>
      </c>
      <c r="B118" s="608" t="s">
        <v>2616</v>
      </c>
      <c r="C118" s="608" t="s">
        <v>2353</v>
      </c>
      <c r="D118" s="608" t="s">
        <v>2838</v>
      </c>
      <c r="E118" s="608" t="s">
        <v>2839</v>
      </c>
    </row>
    <row r="119" spans="1:5">
      <c r="A119" s="608">
        <v>119</v>
      </c>
      <c r="B119" s="608" t="s">
        <v>2619</v>
      </c>
      <c r="C119" s="608" t="s">
        <v>2840</v>
      </c>
      <c r="D119" s="608" t="s">
        <v>2841</v>
      </c>
      <c r="E119" s="608" t="s">
        <v>2842</v>
      </c>
    </row>
    <row r="120" spans="1:5">
      <c r="A120" s="608">
        <v>120</v>
      </c>
      <c r="B120" s="608" t="s">
        <v>2500</v>
      </c>
      <c r="C120" s="608" t="s">
        <v>2843</v>
      </c>
      <c r="D120" s="608" t="s">
        <v>2844</v>
      </c>
      <c r="E120" s="608" t="s">
        <v>2845</v>
      </c>
    </row>
    <row r="121" spans="1:5">
      <c r="A121" s="608">
        <v>121</v>
      </c>
      <c r="B121" s="608" t="s">
        <v>2655</v>
      </c>
      <c r="C121" s="608" t="s">
        <v>2354</v>
      </c>
      <c r="D121" s="608" t="s">
        <v>2846</v>
      </c>
      <c r="E121" s="608" t="s">
        <v>2847</v>
      </c>
    </row>
    <row r="122" spans="1:5">
      <c r="A122" s="608">
        <v>122</v>
      </c>
      <c r="B122" s="608" t="s">
        <v>2680</v>
      </c>
      <c r="C122" s="608" t="s">
        <v>2355</v>
      </c>
      <c r="D122" s="608" t="s">
        <v>2848</v>
      </c>
      <c r="E122" s="608" t="s">
        <v>2849</v>
      </c>
    </row>
    <row r="123" spans="1:5">
      <c r="A123" s="608">
        <v>123</v>
      </c>
      <c r="B123" s="608" t="s">
        <v>2684</v>
      </c>
      <c r="C123" s="608" t="s">
        <v>2850</v>
      </c>
      <c r="D123" s="608" t="s">
        <v>2851</v>
      </c>
      <c r="E123" s="608" t="s">
        <v>2852</v>
      </c>
    </row>
    <row r="124" spans="1:5">
      <c r="A124" s="608">
        <v>124</v>
      </c>
      <c r="B124" s="608" t="s">
        <v>2622</v>
      </c>
      <c r="C124" s="608" t="s">
        <v>2853</v>
      </c>
      <c r="D124" s="608" t="s">
        <v>2854</v>
      </c>
      <c r="E124" s="608" t="s">
        <v>2855</v>
      </c>
    </row>
    <row r="125" spans="1:5">
      <c r="A125" s="608">
        <v>125</v>
      </c>
      <c r="B125" s="608" t="s">
        <v>2626</v>
      </c>
      <c r="C125" s="608" t="s">
        <v>2856</v>
      </c>
      <c r="D125" s="608" t="s">
        <v>2857</v>
      </c>
      <c r="E125" s="608" t="s">
        <v>2858</v>
      </c>
    </row>
    <row r="126" spans="1:5">
      <c r="A126" s="608">
        <v>126</v>
      </c>
      <c r="B126" s="608" t="s">
        <v>2630</v>
      </c>
      <c r="C126" s="608" t="s">
        <v>2859</v>
      </c>
      <c r="D126" s="608" t="s">
        <v>2860</v>
      </c>
      <c r="E126" s="608" t="s">
        <v>2861</v>
      </c>
    </row>
    <row r="127" spans="1:5">
      <c r="A127" s="608">
        <v>127</v>
      </c>
      <c r="B127" s="608" t="s">
        <v>2500</v>
      </c>
      <c r="C127" s="608" t="s">
        <v>2634</v>
      </c>
      <c r="D127" s="608" t="s">
        <v>2635</v>
      </c>
      <c r="E127" s="608" t="s">
        <v>2636</v>
      </c>
    </row>
    <row r="128" spans="1:5">
      <c r="A128" s="608">
        <v>128</v>
      </c>
      <c r="B128" s="608" t="s">
        <v>2503</v>
      </c>
      <c r="C128" s="608" t="s">
        <v>2862</v>
      </c>
      <c r="D128" s="608" t="s">
        <v>2863</v>
      </c>
      <c r="E128" s="608" t="s">
        <v>2864</v>
      </c>
    </row>
    <row r="129" spans="1:5">
      <c r="A129" s="608">
        <v>129</v>
      </c>
      <c r="B129" s="608" t="s">
        <v>2506</v>
      </c>
      <c r="C129" s="608" t="s">
        <v>2865</v>
      </c>
      <c r="D129" s="608" t="s">
        <v>2866</v>
      </c>
      <c r="E129" s="608" t="s">
        <v>2867</v>
      </c>
    </row>
    <row r="130" spans="1:5">
      <c r="A130" s="608">
        <v>130</v>
      </c>
      <c r="B130" s="608" t="s">
        <v>2508</v>
      </c>
      <c r="C130" s="608" t="s">
        <v>2868</v>
      </c>
      <c r="D130" s="608" t="s">
        <v>2869</v>
      </c>
      <c r="E130" s="608" t="s">
        <v>2870</v>
      </c>
    </row>
    <row r="131" spans="1:5">
      <c r="A131" s="608">
        <v>131</v>
      </c>
      <c r="B131" s="608" t="s">
        <v>2512</v>
      </c>
      <c r="C131" s="608" t="s">
        <v>2871</v>
      </c>
      <c r="D131" s="608" t="s">
        <v>2872</v>
      </c>
      <c r="E131" s="608" t="s">
        <v>2873</v>
      </c>
    </row>
    <row r="132" spans="1:5">
      <c r="A132" s="608">
        <v>132</v>
      </c>
      <c r="B132" s="608" t="s">
        <v>2516</v>
      </c>
      <c r="C132" s="608" t="s">
        <v>2874</v>
      </c>
      <c r="D132" s="608" t="s">
        <v>2875</v>
      </c>
      <c r="E132" s="608" t="s">
        <v>2876</v>
      </c>
    </row>
    <row r="133" spans="1:5">
      <c r="A133" s="608">
        <v>133</v>
      </c>
      <c r="B133" s="608" t="s">
        <v>2545</v>
      </c>
      <c r="C133" s="608" t="s">
        <v>2877</v>
      </c>
      <c r="D133" s="608" t="s">
        <v>2878</v>
      </c>
      <c r="E133" s="608" t="s">
        <v>2879</v>
      </c>
    </row>
    <row r="134" spans="1:5">
      <c r="A134" s="608">
        <v>134</v>
      </c>
      <c r="B134" s="608" t="s">
        <v>2549</v>
      </c>
      <c r="C134" s="608" t="s">
        <v>2880</v>
      </c>
      <c r="D134" s="608" t="s">
        <v>2881</v>
      </c>
      <c r="E134" s="608" t="s">
        <v>2882</v>
      </c>
    </row>
    <row r="135" spans="1:5">
      <c r="A135" s="608">
        <v>135</v>
      </c>
      <c r="B135" s="608" t="s">
        <v>2584</v>
      </c>
      <c r="C135" s="608" t="s">
        <v>2883</v>
      </c>
      <c r="D135" s="608" t="s">
        <v>2884</v>
      </c>
      <c r="E135" s="608" t="s">
        <v>2885</v>
      </c>
    </row>
    <row r="136" spans="1:5">
      <c r="A136" s="608">
        <v>136</v>
      </c>
      <c r="B136" s="608" t="s">
        <v>2697</v>
      </c>
      <c r="C136" s="608" t="s">
        <v>2362</v>
      </c>
      <c r="D136" s="608" t="s">
        <v>2886</v>
      </c>
      <c r="E136" s="608" t="s">
        <v>2887</v>
      </c>
    </row>
    <row r="137" spans="1:5">
      <c r="A137" s="608">
        <v>137</v>
      </c>
      <c r="B137" s="608" t="s">
        <v>2700</v>
      </c>
      <c r="C137" s="608" t="s">
        <v>2888</v>
      </c>
      <c r="D137" s="608" t="s">
        <v>2889</v>
      </c>
      <c r="E137" s="608" t="s">
        <v>2890</v>
      </c>
    </row>
    <row r="138" spans="1:5">
      <c r="A138" s="608">
        <v>138</v>
      </c>
      <c r="B138" s="608" t="s">
        <v>2500</v>
      </c>
      <c r="C138" s="608" t="s">
        <v>2891</v>
      </c>
      <c r="D138" s="608" t="s">
        <v>2892</v>
      </c>
      <c r="E138" s="608" t="s">
        <v>2893</v>
      </c>
    </row>
    <row r="139" spans="1:5">
      <c r="A139" s="608">
        <v>139</v>
      </c>
      <c r="B139" s="608" t="s">
        <v>2894</v>
      </c>
      <c r="C139" s="608" t="s">
        <v>2366</v>
      </c>
      <c r="D139" s="608" t="s">
        <v>2895</v>
      </c>
      <c r="E139" s="608" t="s">
        <v>2896</v>
      </c>
    </row>
    <row r="140" spans="1:5">
      <c r="A140" s="608">
        <v>140</v>
      </c>
      <c r="B140" s="608" t="s">
        <v>2897</v>
      </c>
      <c r="C140" s="608" t="s">
        <v>2898</v>
      </c>
      <c r="D140" s="608" t="s">
        <v>2899</v>
      </c>
      <c r="E140" s="608" t="s">
        <v>2900</v>
      </c>
    </row>
    <row r="141" spans="1:5">
      <c r="A141" s="608">
        <v>141</v>
      </c>
      <c r="B141" s="608" t="s">
        <v>1959</v>
      </c>
      <c r="C141" s="608" t="s">
        <v>2368</v>
      </c>
      <c r="D141" s="608" t="s">
        <v>2901</v>
      </c>
      <c r="E141" s="608" t="s">
        <v>2902</v>
      </c>
    </row>
    <row r="142" spans="1:5">
      <c r="A142" s="608">
        <v>142</v>
      </c>
      <c r="B142" s="608" t="s">
        <v>2709</v>
      </c>
      <c r="C142" s="608" t="s">
        <v>2903</v>
      </c>
      <c r="D142" s="608" t="s">
        <v>2904</v>
      </c>
      <c r="E142" s="608" t="s">
        <v>2905</v>
      </c>
    </row>
    <row r="143" spans="1:5">
      <c r="A143" s="608">
        <v>143</v>
      </c>
      <c r="B143" s="608" t="s">
        <v>2500</v>
      </c>
      <c r="C143" s="608" t="s">
        <v>2906</v>
      </c>
      <c r="D143" s="608" t="s">
        <v>2907</v>
      </c>
      <c r="E143" s="608" t="s">
        <v>2908</v>
      </c>
    </row>
    <row r="144" spans="1:5">
      <c r="A144" s="608">
        <v>144</v>
      </c>
      <c r="B144" s="608" t="s">
        <v>2503</v>
      </c>
      <c r="C144" s="608" t="s">
        <v>2909</v>
      </c>
      <c r="D144" s="608" t="s">
        <v>2910</v>
      </c>
      <c r="E144" s="608" t="s">
        <v>2911</v>
      </c>
    </row>
    <row r="145" spans="1:5">
      <c r="A145" s="608">
        <v>145</v>
      </c>
      <c r="B145" s="608" t="s">
        <v>2506</v>
      </c>
      <c r="C145" s="608" t="s">
        <v>2912</v>
      </c>
      <c r="D145" s="608" t="s">
        <v>2913</v>
      </c>
      <c r="E145" s="608" t="s">
        <v>2914</v>
      </c>
    </row>
    <row r="147" spans="1:5">
      <c r="A147" s="608">
        <v>146</v>
      </c>
      <c r="C147" s="609" t="s">
        <v>3117</v>
      </c>
      <c r="D147" s="609" t="s">
        <v>3118</v>
      </c>
      <c r="E147" s="609" t="s">
        <v>3119</v>
      </c>
    </row>
    <row r="148" spans="1:5">
      <c r="A148" s="608">
        <v>147</v>
      </c>
      <c r="C148" s="609" t="s">
        <v>3120</v>
      </c>
      <c r="D148" s="609" t="s">
        <v>3121</v>
      </c>
      <c r="E148" s="609" t="s">
        <v>3122</v>
      </c>
    </row>
    <row r="149" spans="1:5">
      <c r="A149" s="608">
        <v>148</v>
      </c>
      <c r="C149" s="609" t="s">
        <v>3123</v>
      </c>
      <c r="D149" s="609" t="s">
        <v>3124</v>
      </c>
      <c r="E149" s="609" t="s">
        <v>3125</v>
      </c>
    </row>
    <row r="150" spans="1:5">
      <c r="A150" s="608">
        <v>149</v>
      </c>
      <c r="C150" s="609" t="s">
        <v>3126</v>
      </c>
      <c r="D150" s="609" t="s">
        <v>3127</v>
      </c>
      <c r="E150" s="609" t="s">
        <v>3128</v>
      </c>
    </row>
    <row r="151" spans="1:5">
      <c r="A151" s="608">
        <v>150</v>
      </c>
      <c r="C151" s="609" t="s">
        <v>816</v>
      </c>
      <c r="D151" s="609" t="s">
        <v>3129</v>
      </c>
      <c r="E151" s="609" t="s">
        <v>3130</v>
      </c>
    </row>
    <row r="152" spans="1:5">
      <c r="A152" s="608">
        <v>151</v>
      </c>
      <c r="C152" s="609" t="s">
        <v>470</v>
      </c>
      <c r="D152" s="609" t="s">
        <v>3131</v>
      </c>
      <c r="E152" s="609" t="s">
        <v>3132</v>
      </c>
    </row>
    <row r="153" spans="1:5">
      <c r="A153" s="608">
        <v>152</v>
      </c>
      <c r="C153" s="609" t="s">
        <v>3133</v>
      </c>
      <c r="D153" s="609" t="s">
        <v>3134</v>
      </c>
      <c r="E153" s="609" t="s">
        <v>3135</v>
      </c>
    </row>
    <row r="154" spans="1:5">
      <c r="A154" s="608">
        <v>153</v>
      </c>
      <c r="C154" s="609" t="s">
        <v>1896</v>
      </c>
      <c r="D154" s="609" t="s">
        <v>3143</v>
      </c>
      <c r="E154" s="609" t="s">
        <v>3144</v>
      </c>
    </row>
    <row r="155" spans="1:5">
      <c r="A155" s="608">
        <v>154</v>
      </c>
      <c r="C155" s="609" t="s">
        <v>1879</v>
      </c>
      <c r="D155" s="609" t="s">
        <v>3136</v>
      </c>
      <c r="E155" s="609" t="s">
        <v>3137</v>
      </c>
    </row>
    <row r="156" spans="1:5">
      <c r="A156" s="608">
        <v>155</v>
      </c>
      <c r="C156" s="609" t="s">
        <v>2490</v>
      </c>
      <c r="D156" s="609" t="s">
        <v>3138</v>
      </c>
      <c r="E156" s="609" t="s">
        <v>2490</v>
      </c>
    </row>
    <row r="157" spans="1:5">
      <c r="A157" s="608">
        <v>156</v>
      </c>
      <c r="C157" s="609" t="s">
        <v>2490</v>
      </c>
      <c r="D157" s="609" t="s">
        <v>3138</v>
      </c>
      <c r="E157" s="609" t="s">
        <v>2490</v>
      </c>
    </row>
    <row r="158" spans="1:5">
      <c r="A158" s="608">
        <v>157</v>
      </c>
      <c r="C158" s="609" t="s">
        <v>3139</v>
      </c>
      <c r="D158" s="609" t="s">
        <v>3139</v>
      </c>
      <c r="E158" s="609" t="s">
        <v>3139</v>
      </c>
    </row>
    <row r="159" spans="1:5">
      <c r="A159" s="608">
        <v>158</v>
      </c>
      <c r="C159" s="609" t="s">
        <v>3140</v>
      </c>
      <c r="D159" s="609" t="s">
        <v>3141</v>
      </c>
      <c r="E159" s="609" t="s">
        <v>3142</v>
      </c>
    </row>
    <row r="160" spans="1:5">
      <c r="A160" s="608">
        <v>159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X93"/>
  <sheetViews>
    <sheetView showGridLines="0" showZeros="0" topLeftCell="H1" workbookViewId="0">
      <selection activeCell="X34" sqref="X34"/>
    </sheetView>
  </sheetViews>
  <sheetFormatPr defaultColWidth="2.42578125" defaultRowHeight="12.75"/>
  <cols>
    <col min="1" max="3" width="2.7109375" style="621" hidden="1" customWidth="1"/>
    <col min="4" max="4" width="2.28515625" style="621" hidden="1" customWidth="1"/>
    <col min="5" max="7" width="2.42578125" style="621" hidden="1" customWidth="1"/>
    <col min="8" max="43" width="2.7109375" style="621" customWidth="1"/>
    <col min="44" max="16384" width="2.42578125" style="621"/>
  </cols>
  <sheetData>
    <row r="1" spans="1:50" ht="16.5">
      <c r="H1" s="622"/>
      <c r="I1" s="622"/>
      <c r="J1" s="622"/>
      <c r="K1" s="622"/>
      <c r="L1" s="622"/>
      <c r="M1" s="622"/>
      <c r="N1" s="623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4"/>
      <c r="AI1" s="624"/>
      <c r="AJ1" s="624"/>
      <c r="AK1" s="624"/>
      <c r="AL1" s="624"/>
      <c r="AM1" s="624"/>
      <c r="AN1" s="624"/>
      <c r="AO1" s="624"/>
      <c r="AP1" s="624"/>
      <c r="AR1" s="980" t="str">
        <f>SUVAHAVUJ!$D$1</f>
        <v>Slovenský jazyk</v>
      </c>
      <c r="AS1" s="980"/>
      <c r="AT1" s="980"/>
      <c r="AU1" s="980"/>
      <c r="AV1" s="980"/>
      <c r="AW1" s="980"/>
      <c r="AX1" s="980"/>
    </row>
    <row r="2" spans="1:50">
      <c r="H2" s="622"/>
      <c r="I2" s="981" t="s">
        <v>3242</v>
      </c>
      <c r="J2" s="982"/>
      <c r="K2" s="982"/>
      <c r="L2" s="983"/>
      <c r="M2" s="622"/>
      <c r="N2" s="624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622"/>
      <c r="AG2" s="624"/>
      <c r="AH2" s="624"/>
      <c r="AI2" s="625"/>
      <c r="AJ2" s="624"/>
      <c r="AK2" s="625"/>
      <c r="AL2" s="624"/>
      <c r="AM2" s="625"/>
      <c r="AN2" s="625"/>
      <c r="AO2" s="625"/>
      <c r="AP2" s="624"/>
      <c r="AQ2" s="624"/>
      <c r="AR2" s="624"/>
    </row>
    <row r="3" spans="1:50">
      <c r="H3" s="622"/>
      <c r="I3" s="622"/>
      <c r="J3" s="622"/>
      <c r="K3" s="622"/>
      <c r="L3" s="622"/>
      <c r="M3" s="622"/>
      <c r="N3" s="624"/>
      <c r="O3" s="622"/>
      <c r="P3" s="622"/>
      <c r="Q3" s="622"/>
      <c r="R3" s="622"/>
      <c r="S3" s="622"/>
      <c r="T3" s="622"/>
      <c r="U3" s="622"/>
      <c r="V3" s="622"/>
      <c r="W3" s="622"/>
      <c r="X3" s="622"/>
      <c r="Y3" s="622"/>
      <c r="Z3" s="622"/>
      <c r="AA3" s="622"/>
      <c r="AB3" s="622"/>
      <c r="AC3" s="622"/>
      <c r="AD3" s="622"/>
      <c r="AE3" s="622"/>
      <c r="AF3" s="622"/>
      <c r="AG3" s="622"/>
      <c r="AH3" s="624"/>
      <c r="AI3" s="624"/>
      <c r="AJ3" s="624"/>
      <c r="AK3" s="624"/>
      <c r="AL3" s="624"/>
      <c r="AM3" s="624"/>
      <c r="AN3" s="624"/>
      <c r="AO3" s="624"/>
      <c r="AP3" s="624"/>
      <c r="AQ3" s="624"/>
      <c r="AR3" s="624"/>
    </row>
    <row r="4" spans="1:50" ht="12.75" customHeight="1">
      <c r="A4" s="621">
        <v>2</v>
      </c>
      <c r="H4" s="622"/>
      <c r="I4" s="622"/>
      <c r="J4" s="622"/>
      <c r="K4" s="622"/>
      <c r="L4" s="622"/>
      <c r="M4" s="622"/>
      <c r="N4" s="624"/>
      <c r="O4" s="622"/>
      <c r="P4" s="989" t="str">
        <f>IF(VLOOKUP($A4,PrekladHlav!$A:$H,1)=$A4,VLOOKUP($A4,PrekladHlav!$A:$H,SUVAHAVUJ!B1),0)</f>
        <v>ÚČTOVNÁ ZÁVIERKA</v>
      </c>
      <c r="Q4" s="989"/>
      <c r="R4" s="989"/>
      <c r="S4" s="989"/>
      <c r="T4" s="989"/>
      <c r="U4" s="989"/>
      <c r="V4" s="989"/>
      <c r="W4" s="989"/>
      <c r="X4" s="989"/>
      <c r="Y4" s="989"/>
      <c r="Z4" s="989"/>
      <c r="AA4" s="989"/>
      <c r="AB4" s="989"/>
      <c r="AC4" s="989"/>
      <c r="AD4" s="989"/>
      <c r="AE4" s="989"/>
      <c r="AF4" s="989"/>
      <c r="AG4" s="622"/>
      <c r="AH4" s="622"/>
      <c r="AI4" s="622"/>
      <c r="AJ4" s="622"/>
      <c r="AK4" s="622"/>
      <c r="AL4" s="622"/>
      <c r="AM4" s="622"/>
      <c r="AN4" s="622"/>
      <c r="AO4" s="622"/>
      <c r="AP4" s="622"/>
      <c r="AQ4" s="622"/>
      <c r="AR4" s="622"/>
    </row>
    <row r="5" spans="1:50" ht="12.75" customHeight="1">
      <c r="H5" s="622"/>
      <c r="I5" s="622"/>
      <c r="J5" s="622"/>
      <c r="K5" s="622"/>
      <c r="L5" s="622"/>
      <c r="M5" s="622"/>
      <c r="N5" s="624"/>
      <c r="O5" s="622"/>
      <c r="P5" s="989"/>
      <c r="Q5" s="989"/>
      <c r="R5" s="989"/>
      <c r="S5" s="989"/>
      <c r="T5" s="989"/>
      <c r="U5" s="989"/>
      <c r="V5" s="989"/>
      <c r="W5" s="989"/>
      <c r="X5" s="989"/>
      <c r="Y5" s="989"/>
      <c r="Z5" s="989"/>
      <c r="AA5" s="989"/>
      <c r="AB5" s="989"/>
      <c r="AC5" s="989"/>
      <c r="AD5" s="989"/>
      <c r="AE5" s="989"/>
      <c r="AF5" s="989"/>
      <c r="AG5" s="622"/>
      <c r="AH5" s="622"/>
      <c r="AI5" s="622"/>
      <c r="AJ5" s="622"/>
      <c r="AK5" s="622"/>
      <c r="AL5" s="622"/>
      <c r="AM5" s="622"/>
      <c r="AN5" s="622"/>
      <c r="AO5" s="622"/>
      <c r="AP5" s="622"/>
      <c r="AQ5" s="622"/>
      <c r="AR5" s="622"/>
    </row>
    <row r="6" spans="1:50">
      <c r="H6" s="622"/>
      <c r="I6" s="622"/>
      <c r="J6" s="622"/>
      <c r="K6" s="622"/>
      <c r="L6" s="622"/>
      <c r="M6" s="622"/>
      <c r="N6" s="624"/>
      <c r="O6" s="622"/>
      <c r="P6" s="622"/>
      <c r="Q6" s="622"/>
      <c r="R6" s="622"/>
      <c r="S6" s="622"/>
      <c r="T6" s="622"/>
      <c r="U6" s="622"/>
      <c r="V6" s="622"/>
      <c r="W6" s="622"/>
      <c r="X6" s="622"/>
      <c r="Y6" s="622"/>
      <c r="Z6" s="622"/>
      <c r="AA6" s="622"/>
      <c r="AB6" s="622"/>
      <c r="AC6" s="622"/>
      <c r="AD6" s="622"/>
      <c r="AE6" s="622"/>
      <c r="AF6" s="622"/>
      <c r="AG6" s="622"/>
      <c r="AH6" s="622"/>
      <c r="AI6" s="622"/>
      <c r="AJ6" s="622"/>
      <c r="AK6" s="622"/>
      <c r="AL6" s="622"/>
      <c r="AM6" s="622"/>
      <c r="AN6" s="622"/>
      <c r="AO6" s="622"/>
      <c r="AP6" s="622"/>
      <c r="AQ6" s="622"/>
      <c r="AR6" s="622"/>
    </row>
    <row r="7" spans="1:50">
      <c r="A7" s="621">
        <v>3</v>
      </c>
      <c r="H7" s="622"/>
      <c r="I7" s="622"/>
      <c r="J7" s="622"/>
      <c r="K7" s="622"/>
      <c r="L7" s="622"/>
      <c r="M7" s="622"/>
      <c r="N7" s="626" t="str">
        <f>IF(VLOOKUP($A7,PrekladHlav!$A:$H,1)=$A7,VLOOKUP($A7,PrekladHlav!$A:$H,SUVAHAVUJ!B1),0)</f>
        <v>podnikateľov v podvojnom učtovníctve zostavená</v>
      </c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2"/>
      <c r="AM7" s="622"/>
      <c r="AN7" s="622"/>
      <c r="AO7" s="622"/>
      <c r="AP7" s="622"/>
      <c r="AQ7" s="622"/>
      <c r="AR7" s="622"/>
    </row>
    <row r="8" spans="1:50">
      <c r="A8" s="621">
        <v>1</v>
      </c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984" t="str">
        <f>IF(VLOOKUP($A8,PrekladHlav!$A:$H,1)=$A8,VLOOKUP($A8,PrekladHlav!$A:$H,SUVAHAVUJ!B1),0)</f>
        <v>k</v>
      </c>
      <c r="T8" s="984"/>
      <c r="U8" s="627"/>
      <c r="V8" s="985">
        <f>VstupHlavička!$B$14</f>
        <v>42004</v>
      </c>
      <c r="W8" s="985"/>
      <c r="X8" s="628"/>
      <c r="Y8" s="986">
        <f>VstupHlavička!$B$14</f>
        <v>42004</v>
      </c>
      <c r="Z8" s="986"/>
      <c r="AA8" s="629"/>
      <c r="AB8" s="987">
        <f>VstupHlavička!$B$14</f>
        <v>42004</v>
      </c>
      <c r="AC8" s="987"/>
      <c r="AD8" s="987"/>
      <c r="AE8" s="630"/>
      <c r="AF8" s="631"/>
      <c r="AG8" s="627"/>
      <c r="AH8" s="627"/>
      <c r="AI8" s="627"/>
      <c r="AJ8" s="627"/>
      <c r="AK8" s="627"/>
      <c r="AL8" s="627"/>
      <c r="AM8" s="627"/>
      <c r="AN8" s="627"/>
      <c r="AO8" s="627"/>
      <c r="AP8" s="627"/>
      <c r="AQ8" s="627"/>
      <c r="AR8" s="627"/>
    </row>
    <row r="9" spans="1:50"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27"/>
      <c r="AA9" s="627"/>
      <c r="AB9" s="627"/>
      <c r="AC9" s="627"/>
      <c r="AD9" s="627"/>
      <c r="AE9" s="627"/>
      <c r="AF9" s="627"/>
      <c r="AG9" s="627"/>
      <c r="AH9" s="627"/>
      <c r="AI9" s="627"/>
      <c r="AJ9" s="627"/>
      <c r="AK9" s="627"/>
      <c r="AL9" s="627"/>
      <c r="AM9" s="627"/>
      <c r="AN9" s="627"/>
      <c r="AO9" s="627"/>
      <c r="AP9" s="627"/>
      <c r="AQ9" s="627"/>
      <c r="AR9" s="627"/>
    </row>
    <row r="10" spans="1:50">
      <c r="H10" s="627" t="s">
        <v>3244</v>
      </c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627"/>
      <c r="AA10" s="627"/>
      <c r="AB10" s="627"/>
      <c r="AC10" s="627"/>
      <c r="AD10" s="627"/>
      <c r="AE10" s="627"/>
      <c r="AF10" s="627"/>
      <c r="AG10" s="627"/>
      <c r="AH10" s="627"/>
      <c r="AI10" s="627"/>
      <c r="AJ10" s="627"/>
      <c r="AK10" s="627"/>
      <c r="AL10" s="627"/>
      <c r="AM10" s="627"/>
      <c r="AN10" s="627"/>
      <c r="AO10" s="627"/>
      <c r="AP10" s="627"/>
      <c r="AQ10" s="627"/>
      <c r="AR10" s="622"/>
    </row>
    <row r="11" spans="1:50">
      <c r="H11" s="627"/>
      <c r="I11" s="627"/>
      <c r="J11" s="627"/>
      <c r="K11" s="627"/>
      <c r="L11" s="627"/>
      <c r="M11" s="627"/>
      <c r="N11" s="627"/>
      <c r="O11" s="627"/>
      <c r="P11" s="627"/>
      <c r="Q11" s="627"/>
      <c r="R11" s="627"/>
      <c r="S11" s="627"/>
      <c r="T11" s="627"/>
      <c r="U11" s="627"/>
      <c r="V11" s="627"/>
      <c r="W11" s="627"/>
      <c r="X11" s="627"/>
      <c r="Y11" s="627"/>
      <c r="Z11" s="627"/>
      <c r="AA11" s="627"/>
      <c r="AB11" s="627"/>
      <c r="AC11" s="627"/>
      <c r="AD11" s="627"/>
      <c r="AE11" s="627"/>
      <c r="AF11" s="627"/>
      <c r="AG11" s="627"/>
      <c r="AH11" s="627"/>
      <c r="AI11" s="627"/>
      <c r="AJ11" s="627"/>
      <c r="AK11" s="627"/>
      <c r="AL11" s="627"/>
      <c r="AM11" s="627"/>
      <c r="AN11" s="627"/>
      <c r="AO11" s="627"/>
      <c r="AP11" s="627"/>
      <c r="AQ11" s="627"/>
      <c r="AR11" s="627"/>
    </row>
    <row r="12" spans="1:50"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7"/>
      <c r="AA12" s="627"/>
      <c r="AB12" s="627"/>
      <c r="AC12" s="627"/>
      <c r="AD12" s="627"/>
      <c r="AE12" s="627"/>
      <c r="AF12" s="627"/>
      <c r="AG12" s="627"/>
      <c r="AH12" s="627"/>
      <c r="AI12" s="627"/>
      <c r="AJ12" s="627"/>
      <c r="AK12" s="627"/>
      <c r="AL12" s="627"/>
      <c r="AM12" s="627"/>
      <c r="AN12" s="627"/>
      <c r="AO12" s="627"/>
      <c r="AP12" s="627"/>
      <c r="AQ12" s="627"/>
      <c r="AR12" s="627"/>
    </row>
    <row r="13" spans="1:50"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7"/>
      <c r="Z13" s="627"/>
      <c r="AA13" s="627"/>
      <c r="AB13" s="627"/>
      <c r="AC13" s="627"/>
      <c r="AD13" s="627"/>
      <c r="AE13" s="627"/>
      <c r="AF13" s="627"/>
      <c r="AG13" s="627"/>
      <c r="AH13" s="627"/>
      <c r="AI13" s="627"/>
      <c r="AJ13" s="627"/>
      <c r="AK13" s="627"/>
      <c r="AL13" s="627"/>
      <c r="AM13" s="627"/>
      <c r="AN13" s="627"/>
      <c r="AO13" s="627"/>
      <c r="AP13" s="627"/>
      <c r="AQ13" s="627"/>
      <c r="AR13" s="627"/>
    </row>
    <row r="14" spans="1:50">
      <c r="A14" s="621">
        <v>6</v>
      </c>
      <c r="B14" s="621">
        <v>7</v>
      </c>
      <c r="C14" s="621">
        <v>8</v>
      </c>
      <c r="D14" s="621">
        <v>9</v>
      </c>
      <c r="H14" s="627" t="str">
        <f>IF(VLOOKUP($A14,PrekladHlav!$A:$H,1)=$A14,VLOOKUP($A14,PrekladHlav!$A:$H,SUVAHAVUJ!B1),0)</f>
        <v>Daňové identifikačné číslo</v>
      </c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 t="str">
        <f>IF(VLOOKUP($B14,PrekladHlav!$A:$H,1)=$B14,VLOOKUP($B14,PrekladHlav!$A:$H,SUVAHAVUJ!B1),0)</f>
        <v>Účtovná závierka</v>
      </c>
      <c r="T14" s="622"/>
      <c r="U14" s="622"/>
      <c r="V14" s="622"/>
      <c r="W14" s="622"/>
      <c r="X14" s="622"/>
      <c r="Y14" s="622"/>
      <c r="Z14" s="622"/>
      <c r="AA14" s="622" t="str">
        <f>IF(VLOOKUP($C14,PrekladHlav!$A:$H,1)=$C14,VLOOKUP($C14,PrekladHlav!$A:$H,SUVAHAVUJ!B1),0)</f>
        <v>Účtovná jednotka</v>
      </c>
      <c r="AB14" s="622"/>
      <c r="AC14" s="622"/>
      <c r="AD14" s="622"/>
      <c r="AE14" s="622"/>
      <c r="AF14" s="622"/>
      <c r="AG14" s="627"/>
      <c r="AH14" s="984" t="str">
        <f>IF(VLOOKUP($D14,PrekladHlav!$A:$H,1)=$D14,VLOOKUP($D14,PrekladHlav!$A:$H,SUVAHAVUJ!B1),0)</f>
        <v>Za obdobie</v>
      </c>
      <c r="AI14" s="984"/>
      <c r="AJ14" s="984"/>
      <c r="AK14" s="984"/>
      <c r="AL14" s="984"/>
      <c r="AM14" s="984"/>
      <c r="AN14" s="984"/>
      <c r="AO14" s="984"/>
      <c r="AP14" s="984"/>
      <c r="AQ14" s="622"/>
      <c r="AR14" s="627"/>
    </row>
    <row r="15" spans="1:50">
      <c r="A15" s="621">
        <v>10</v>
      </c>
      <c r="B15" s="621">
        <v>11</v>
      </c>
      <c r="H15" s="632" t="str">
        <f>MID(VstupHlavička!$B$2,1,1)</f>
        <v>2</v>
      </c>
      <c r="I15" s="632" t="str">
        <f>MID(VstupHlavička!$B$2,2,1)</f>
        <v>1</v>
      </c>
      <c r="J15" s="632" t="str">
        <f>MID(VstupHlavička!$B$2,3,1)</f>
        <v>0</v>
      </c>
      <c r="K15" s="632" t="str">
        <f>MID(VstupHlavička!$B$2,4,1)</f>
        <v>2</v>
      </c>
      <c r="L15" s="632" t="str">
        <f>MID(VstupHlavička!$B$2,5,1)</f>
        <v>0</v>
      </c>
      <c r="M15" s="632" t="str">
        <f>MID(VstupHlavička!$B$2,6,1)</f>
        <v>4</v>
      </c>
      <c r="N15" s="632" t="str">
        <f>MID(VstupHlavička!$B$2,7,1)</f>
        <v>4</v>
      </c>
      <c r="O15" s="632" t="str">
        <f>MID(VstupHlavička!$B$2,8,1)</f>
        <v>8</v>
      </c>
      <c r="P15" s="632" t="str">
        <f>MID(VstupHlavička!$B$2,9,1)</f>
        <v>4</v>
      </c>
      <c r="Q15" s="632" t="str">
        <f>MID(VstupHlavička!$B$2,10,1)</f>
        <v>9</v>
      </c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  <c r="AG15" s="622"/>
      <c r="AH15" s="622"/>
      <c r="AI15" s="622"/>
      <c r="AJ15" s="627" t="str">
        <f>IF(VLOOKUP($A15,PrekladHlav!$A:$H,1)=$A15,VLOOKUP($A15,PrekladHlav!$A:$H,SUVAHAVUJ!B1),0)</f>
        <v>mesiac</v>
      </c>
      <c r="AK15" s="627"/>
      <c r="AL15" s="627"/>
      <c r="AM15" s="627" t="str">
        <f>IF(VLOOKUP($B15,PrekladHlav!$A:$H,1)=$B15,VLOOKUP($B15,PrekladHlav!$A:$H,SUVAHAVUJ!B1),0)</f>
        <v>rok</v>
      </c>
      <c r="AN15" s="627"/>
      <c r="AO15" s="627"/>
      <c r="AP15" s="627"/>
      <c r="AQ15" s="622"/>
      <c r="AR15" s="622"/>
    </row>
    <row r="16" spans="1:50">
      <c r="A16" s="621">
        <v>12</v>
      </c>
      <c r="B16" s="621">
        <v>15</v>
      </c>
      <c r="C16" s="621">
        <v>22</v>
      </c>
      <c r="H16" s="622"/>
      <c r="I16" s="622"/>
      <c r="J16" s="622"/>
      <c r="K16" s="622"/>
      <c r="L16" s="622"/>
      <c r="M16" s="622"/>
      <c r="N16" s="622"/>
      <c r="O16" s="622"/>
      <c r="P16" s="622"/>
      <c r="Q16" s="622"/>
      <c r="R16" s="622"/>
      <c r="S16" s="645" t="s">
        <v>950</v>
      </c>
      <c r="T16" s="622"/>
      <c r="U16" s="622" t="str">
        <f>IF(VLOOKUP($A16,PrekladHlav!$A:$H,1)=$A16,VLOOKUP($A16,PrekladHlav!$A:$H,SUVAHAVUJ!B1),0)</f>
        <v xml:space="preserve"> - riadna</v>
      </c>
      <c r="V16" s="622"/>
      <c r="W16" s="622"/>
      <c r="X16" s="622"/>
      <c r="Y16" s="622"/>
      <c r="Z16" s="622"/>
      <c r="AA16" s="645"/>
      <c r="AB16" s="622"/>
      <c r="AC16" s="622" t="str">
        <f>IF(VLOOKUP($B16,PrekladHlav!$A:$H,1)=$B16,VLOOKUP($B16,PrekladHlav!$A:$H,SUVAHAVUJ!B1),0)</f>
        <v xml:space="preserve"> - malá</v>
      </c>
      <c r="AD16" s="622"/>
      <c r="AE16" s="622"/>
      <c r="AF16" s="622"/>
      <c r="AG16" s="622"/>
      <c r="AH16" s="633" t="str">
        <f>IF(VLOOKUP($C16,PrekladHlav!$A:$H,1)=$C16,VLOOKUP($C16,PrekladHlav!$A:$H,SUVAHAVUJ!B1),0)</f>
        <v>od</v>
      </c>
      <c r="AI16" s="627"/>
      <c r="AJ16" s="646" t="s">
        <v>898</v>
      </c>
      <c r="AK16" s="646" t="s">
        <v>900</v>
      </c>
      <c r="AL16" s="627"/>
      <c r="AM16" s="646" t="s">
        <v>901</v>
      </c>
      <c r="AN16" s="646" t="s">
        <v>898</v>
      </c>
      <c r="AO16" s="646" t="s">
        <v>900</v>
      </c>
      <c r="AP16" s="646" t="s">
        <v>903</v>
      </c>
      <c r="AQ16" s="622"/>
      <c r="AR16" s="622"/>
    </row>
    <row r="17" spans="1:44">
      <c r="A17" s="621">
        <v>4</v>
      </c>
      <c r="B17" s="621">
        <v>13</v>
      </c>
      <c r="C17" s="621">
        <v>16</v>
      </c>
      <c r="D17" s="621">
        <v>23</v>
      </c>
      <c r="H17" s="627" t="str">
        <f>IF(VLOOKUP($A17,PrekladHlav!$A:$H,1)=$A17,VLOOKUP($A17,PrekladHlav!$A:$H,SUVAHAVUJ!B1),0)</f>
        <v>IČO</v>
      </c>
      <c r="I17" s="622"/>
      <c r="J17" s="622"/>
      <c r="K17" s="622"/>
      <c r="L17" s="622"/>
      <c r="M17" s="622"/>
      <c r="N17" s="622"/>
      <c r="O17" s="622"/>
      <c r="P17" s="622"/>
      <c r="Q17" s="622"/>
      <c r="R17" s="622"/>
      <c r="S17" s="645"/>
      <c r="T17" s="622"/>
      <c r="U17" s="622" t="str">
        <f>IF(VLOOKUP($B17,PrekladHlav!$A:$H,1)=$B17,VLOOKUP($B17,PrekladHlav!$A:$H,SUVAHAVUJ!B1),0)</f>
        <v xml:space="preserve"> - mimoriadna</v>
      </c>
      <c r="V17" s="622"/>
      <c r="W17" s="622"/>
      <c r="X17" s="622"/>
      <c r="Y17" s="622"/>
      <c r="Z17" s="622"/>
      <c r="AA17" s="645" t="s">
        <v>950</v>
      </c>
      <c r="AB17" s="622"/>
      <c r="AC17" s="622" t="str">
        <f>IF(VLOOKUP($C17,PrekladHlav!$A:$H,1)=$C17,VLOOKUP($C17,PrekladHlav!$A:$H,SUVAHAVUJ!B1),0)</f>
        <v xml:space="preserve"> - veľká</v>
      </c>
      <c r="AD17" s="622"/>
      <c r="AE17" s="622"/>
      <c r="AF17" s="622"/>
      <c r="AG17" s="622"/>
      <c r="AH17" s="633" t="str">
        <f>IF(VLOOKUP($D17,PrekladHlav!$A:$H,1)=$D17,VLOOKUP($D17,PrekladHlav!$A:$H,SUVAHAVUJ!B1),0)</f>
        <v>do</v>
      </c>
      <c r="AI17" s="627"/>
      <c r="AJ17" s="646" t="s">
        <v>900</v>
      </c>
      <c r="AK17" s="646" t="s">
        <v>901</v>
      </c>
      <c r="AL17" s="627"/>
      <c r="AM17" s="646" t="s">
        <v>901</v>
      </c>
      <c r="AN17" s="646" t="s">
        <v>898</v>
      </c>
      <c r="AO17" s="646" t="s">
        <v>900</v>
      </c>
      <c r="AP17" s="646" t="s">
        <v>903</v>
      </c>
      <c r="AQ17" s="622"/>
      <c r="AR17" s="622"/>
    </row>
    <row r="18" spans="1:44">
      <c r="A18" s="621">
        <v>14</v>
      </c>
      <c r="H18" s="632" t="str">
        <f>MID(VstupHlavička!$B$3,1,1)</f>
        <v>3</v>
      </c>
      <c r="I18" s="632" t="str">
        <f>MID(VstupHlavička!$B$3,2,1)</f>
        <v>1</v>
      </c>
      <c r="J18" s="632" t="str">
        <f>MID(VstupHlavička!$B$3,3,1)</f>
        <v>5</v>
      </c>
      <c r="K18" s="632" t="str">
        <f>MID(VstupHlavička!$B$3,4,1)</f>
        <v>7</v>
      </c>
      <c r="L18" s="632" t="str">
        <f>MID(VstupHlavička!$B$3,5,1)</f>
        <v>1</v>
      </c>
      <c r="M18" s="632" t="str">
        <f>MID(VstupHlavička!$B$3,6,1)</f>
        <v>8</v>
      </c>
      <c r="N18" s="632" t="str">
        <f>MID(VstupHlavička!$B$3,7,1)</f>
        <v>7</v>
      </c>
      <c r="O18" s="632" t="str">
        <f>MID(VstupHlavička!$B$3,8,1)</f>
        <v>5</v>
      </c>
      <c r="P18" s="622"/>
      <c r="Q18" s="622"/>
      <c r="R18" s="622"/>
      <c r="S18" s="645"/>
      <c r="T18" s="622"/>
      <c r="U18" s="622" t="str">
        <f>IF(VLOOKUP($A18,PrekladHlav!$A:$H,1)=$A18,VLOOKUP($A18,PrekladHlav!$A:$H,SUVAHAVUJ!B1),0)</f>
        <v xml:space="preserve"> - priebežná</v>
      </c>
      <c r="V18" s="624"/>
      <c r="W18" s="622"/>
      <c r="X18" s="622"/>
      <c r="Y18" s="622"/>
      <c r="Z18" s="624"/>
      <c r="AA18" s="634"/>
      <c r="AB18" s="624"/>
      <c r="AC18" s="624"/>
      <c r="AD18" s="624"/>
      <c r="AE18" s="622"/>
      <c r="AF18" s="622"/>
      <c r="AG18" s="622"/>
      <c r="AH18" s="622"/>
      <c r="AI18" s="622"/>
      <c r="AJ18" s="622"/>
      <c r="AK18" s="622"/>
      <c r="AL18" s="622"/>
      <c r="AM18" s="622"/>
      <c r="AN18" s="622"/>
      <c r="AO18" s="622"/>
      <c r="AP18" s="622"/>
      <c r="AQ18" s="622"/>
      <c r="AR18" s="622"/>
    </row>
    <row r="19" spans="1:44">
      <c r="A19" s="621">
        <v>5</v>
      </c>
      <c r="H19" s="622"/>
      <c r="I19" s="622"/>
      <c r="J19" s="622"/>
      <c r="K19" s="622"/>
      <c r="L19" s="622"/>
      <c r="M19" s="622"/>
      <c r="N19" s="622"/>
      <c r="O19" s="622"/>
      <c r="P19" s="622"/>
      <c r="Q19" s="622"/>
      <c r="R19" s="622"/>
      <c r="S19" s="622"/>
      <c r="T19" s="622"/>
      <c r="U19" s="622"/>
      <c r="V19" s="622"/>
      <c r="W19" s="622"/>
      <c r="X19" s="622"/>
      <c r="Y19" s="622"/>
      <c r="Z19" s="622"/>
      <c r="AA19" s="622"/>
      <c r="AB19" s="622"/>
      <c r="AC19" s="622"/>
      <c r="AD19" s="622"/>
      <c r="AE19" s="622"/>
      <c r="AF19" s="622"/>
      <c r="AG19" s="622"/>
      <c r="AH19" s="988" t="str">
        <f>IF(VLOOKUP($A19,PrekladHlav!$A:$H,1)=$A19,VLOOKUP($A19,PrekladHlav!$A:$H,SUVAHAVUJ!B1),0)</f>
        <v>Bezprostredne predchádzajúce obdobie</v>
      </c>
      <c r="AI19" s="988"/>
      <c r="AJ19" s="988"/>
      <c r="AK19" s="988"/>
      <c r="AL19" s="988"/>
      <c r="AM19" s="988"/>
      <c r="AN19" s="988"/>
      <c r="AO19" s="988"/>
      <c r="AP19" s="988"/>
      <c r="AQ19" s="622"/>
      <c r="AR19" s="622"/>
    </row>
    <row r="20" spans="1:44">
      <c r="A20" s="621">
        <v>17</v>
      </c>
      <c r="H20" s="627" t="s">
        <v>1569</v>
      </c>
      <c r="I20" s="622"/>
      <c r="J20" s="622"/>
      <c r="K20" s="622"/>
      <c r="L20" s="622"/>
      <c r="M20" s="622"/>
      <c r="N20" s="622"/>
      <c r="O20" s="622"/>
      <c r="P20" s="622"/>
      <c r="Q20" s="622"/>
      <c r="R20" s="622"/>
      <c r="S20" s="627" t="str">
        <f>IF(VLOOKUP($A20,PrekladHlav!$A:$H,1)=$A20,VLOOKUP($A20,PrekladHlav!$A:$H,SUVAHAVUJ!B1),0)</f>
        <v>(vyznačí sa</v>
      </c>
      <c r="T20" s="622"/>
      <c r="U20" s="622"/>
      <c r="V20" s="622"/>
      <c r="W20" s="645" t="s">
        <v>950</v>
      </c>
      <c r="X20" s="635" t="s">
        <v>3230</v>
      </c>
      <c r="Y20" s="622"/>
      <c r="Z20" s="624"/>
      <c r="AA20" s="634"/>
      <c r="AB20" s="622"/>
      <c r="AC20" s="622"/>
      <c r="AD20" s="622"/>
      <c r="AE20" s="622"/>
      <c r="AF20" s="622"/>
      <c r="AG20" s="622"/>
      <c r="AH20" s="988"/>
      <c r="AI20" s="988"/>
      <c r="AJ20" s="988"/>
      <c r="AK20" s="988"/>
      <c r="AL20" s="988"/>
      <c r="AM20" s="988"/>
      <c r="AN20" s="988"/>
      <c r="AO20" s="988"/>
      <c r="AP20" s="988"/>
      <c r="AQ20" s="622"/>
      <c r="AR20" s="622"/>
    </row>
    <row r="21" spans="1:44">
      <c r="H21" s="632" t="str">
        <f>MID(VstupHlavička!$B$4,1,1)</f>
        <v>6</v>
      </c>
      <c r="I21" s="632" t="str">
        <f>MID(VstupHlavička!$B$4,2,1)</f>
        <v>2</v>
      </c>
      <c r="J21" s="622" t="s">
        <v>932</v>
      </c>
      <c r="K21" s="632" t="str">
        <f>MID(VstupHlavička!$B$4,3,1)</f>
        <v>.</v>
      </c>
      <c r="L21" s="632" t="str">
        <f>MID(VstupHlavička!$B$4,4,1)</f>
        <v>0</v>
      </c>
      <c r="M21" s="622" t="s">
        <v>932</v>
      </c>
      <c r="N21" s="632" t="str">
        <f>MID(VstupHlavička!$B$4,5,1)</f>
        <v>9</v>
      </c>
      <c r="O21" s="622"/>
      <c r="P21" s="622"/>
      <c r="Q21" s="622"/>
      <c r="R21" s="622"/>
      <c r="S21" s="622"/>
      <c r="T21" s="622"/>
      <c r="U21" s="622"/>
      <c r="V21" s="622"/>
      <c r="W21" s="622"/>
      <c r="X21" s="622"/>
      <c r="Y21" s="622"/>
      <c r="Z21" s="622"/>
      <c r="AA21" s="622"/>
      <c r="AB21" s="622"/>
      <c r="AC21" s="622"/>
      <c r="AD21" s="622"/>
      <c r="AE21" s="622"/>
      <c r="AF21" s="622"/>
      <c r="AG21" s="622"/>
      <c r="AH21" s="988"/>
      <c r="AI21" s="988"/>
      <c r="AJ21" s="988"/>
      <c r="AK21" s="988"/>
      <c r="AL21" s="988"/>
      <c r="AM21" s="988"/>
      <c r="AN21" s="988"/>
      <c r="AO21" s="988"/>
      <c r="AP21" s="988"/>
      <c r="AQ21" s="622"/>
      <c r="AR21" s="622"/>
    </row>
    <row r="22" spans="1:44">
      <c r="A22" s="621">
        <v>10</v>
      </c>
      <c r="B22" s="621">
        <v>11</v>
      </c>
      <c r="H22" s="622"/>
      <c r="I22" s="622"/>
      <c r="J22" s="622"/>
      <c r="K22" s="622"/>
      <c r="L22" s="622"/>
      <c r="M22" s="622"/>
      <c r="N22" s="622"/>
      <c r="O22" s="622"/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  <c r="AB22" s="622"/>
      <c r="AC22" s="622"/>
      <c r="AD22" s="622"/>
      <c r="AE22" s="622"/>
      <c r="AF22" s="622"/>
      <c r="AG22" s="622"/>
      <c r="AH22" s="622"/>
      <c r="AI22" s="622"/>
      <c r="AJ22" s="627" t="str">
        <f>IF(VLOOKUP($A22,PrekladHlav!$A:$H,1)=$A22,VLOOKUP($A22,PrekladHlav!$A:$H,SUVAHAVUJ!B1),0)</f>
        <v>mesiac</v>
      </c>
      <c r="AK22" s="627"/>
      <c r="AL22" s="627"/>
      <c r="AM22" s="627" t="str">
        <f>IF(VLOOKUP($B22,PrekladHlav!$A:$H,1)=$B22,VLOOKUP($B22,PrekladHlav!$A:$H,SUVAHAVUJ!B1),0)</f>
        <v>rok</v>
      </c>
      <c r="AN22" s="627"/>
      <c r="AO22" s="627"/>
      <c r="AP22" s="622"/>
      <c r="AQ22" s="622"/>
      <c r="AR22" s="622"/>
    </row>
    <row r="23" spans="1:44">
      <c r="A23" s="621">
        <v>22</v>
      </c>
      <c r="H23" s="622"/>
      <c r="I23" s="622"/>
      <c r="J23" s="622"/>
      <c r="K23" s="622"/>
      <c r="L23" s="622"/>
      <c r="M23" s="622"/>
      <c r="N23" s="622"/>
      <c r="O23" s="622"/>
      <c r="P23" s="622"/>
      <c r="Q23" s="622"/>
      <c r="R23" s="634"/>
      <c r="S23" s="622"/>
      <c r="T23" s="622"/>
      <c r="U23" s="624"/>
      <c r="V23" s="622"/>
      <c r="W23" s="622"/>
      <c r="X23" s="622"/>
      <c r="Y23" s="624"/>
      <c r="Z23" s="634"/>
      <c r="AA23" s="624"/>
      <c r="AB23" s="624"/>
      <c r="AC23" s="624"/>
      <c r="AD23" s="622"/>
      <c r="AE23" s="622"/>
      <c r="AF23" s="622"/>
      <c r="AG23" s="622"/>
      <c r="AH23" s="633" t="str">
        <f>IF(VLOOKUP($A23,PrekladHlav!$A:$H,1)=$A23,VLOOKUP($A23,PrekladHlav!$A:$H,SUVAHAVUJ!B1),0)</f>
        <v>od</v>
      </c>
      <c r="AI23" s="622"/>
      <c r="AJ23" s="646" t="s">
        <v>898</v>
      </c>
      <c r="AK23" s="646" t="s">
        <v>900</v>
      </c>
      <c r="AL23" s="627"/>
      <c r="AM23" s="646" t="s">
        <v>901</v>
      </c>
      <c r="AN23" s="646" t="s">
        <v>898</v>
      </c>
      <c r="AO23" s="646" t="s">
        <v>900</v>
      </c>
      <c r="AP23" s="646" t="s">
        <v>902</v>
      </c>
      <c r="AQ23" s="622"/>
      <c r="AR23" s="622"/>
    </row>
    <row r="24" spans="1:44">
      <c r="A24" s="621">
        <v>23</v>
      </c>
      <c r="H24" s="622"/>
      <c r="I24" s="622"/>
      <c r="J24" s="622"/>
      <c r="K24" s="622"/>
      <c r="L24" s="622"/>
      <c r="M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  <c r="Z24" s="622"/>
      <c r="AA24" s="622"/>
      <c r="AB24" s="624"/>
      <c r="AC24" s="624"/>
      <c r="AD24" s="622"/>
      <c r="AE24" s="622"/>
      <c r="AF24" s="622"/>
      <c r="AG24" s="622"/>
      <c r="AH24" s="633" t="str">
        <f>IF(VLOOKUP($A24,PrekladHlav!$A:$H,1)=$A24,VLOOKUP($A24,PrekladHlav!$A:$H,SUVAHAVUJ!B1),0)</f>
        <v>do</v>
      </c>
      <c r="AI24" s="622"/>
      <c r="AJ24" s="646" t="s">
        <v>900</v>
      </c>
      <c r="AK24" s="646" t="s">
        <v>901</v>
      </c>
      <c r="AL24" s="627"/>
      <c r="AM24" s="646" t="s">
        <v>901</v>
      </c>
      <c r="AN24" s="646" t="s">
        <v>898</v>
      </c>
      <c r="AO24" s="646" t="s">
        <v>900</v>
      </c>
      <c r="AP24" s="646" t="s">
        <v>902</v>
      </c>
      <c r="AQ24" s="622"/>
      <c r="AR24" s="622"/>
    </row>
    <row r="25" spans="1:44">
      <c r="A25" s="621">
        <v>18</v>
      </c>
      <c r="H25" s="627" t="str">
        <f>IF(VLOOKUP($A25,PrekladHlav!$A:$H,1)=$A25,VLOOKUP($A25,PrekladHlav!$A:$H,SUVAHAVUJ!B1),0)</f>
        <v>Priložené súčasti účtovej závierky</v>
      </c>
      <c r="I25" s="622"/>
      <c r="J25" s="622"/>
      <c r="K25" s="622"/>
      <c r="L25" s="622"/>
      <c r="M25" s="622"/>
      <c r="N25" s="622"/>
      <c r="O25" s="622"/>
      <c r="P25" s="622"/>
      <c r="Q25" s="622"/>
      <c r="R25" s="622"/>
      <c r="S25" s="622"/>
      <c r="T25" s="622"/>
      <c r="U25" s="622"/>
      <c r="V25" s="622"/>
      <c r="W25" s="622"/>
      <c r="X25" s="622"/>
      <c r="Y25" s="622"/>
      <c r="Z25" s="622"/>
      <c r="AA25" s="622"/>
      <c r="AB25" s="624"/>
      <c r="AC25" s="624"/>
      <c r="AD25" s="622"/>
      <c r="AE25" s="622"/>
      <c r="AF25" s="622"/>
      <c r="AG25" s="622"/>
      <c r="AH25" s="627"/>
      <c r="AI25" s="622"/>
      <c r="AJ25" s="625"/>
      <c r="AK25" s="625"/>
      <c r="AL25" s="627"/>
      <c r="AM25" s="625"/>
      <c r="AN25" s="625"/>
      <c r="AO25" s="625"/>
      <c r="AP25" s="625"/>
      <c r="AQ25" s="622"/>
      <c r="AR25" s="622"/>
    </row>
    <row r="26" spans="1:44">
      <c r="A26" s="621">
        <v>19</v>
      </c>
      <c r="B26" s="621">
        <v>20</v>
      </c>
      <c r="C26" s="621">
        <v>21</v>
      </c>
      <c r="H26" s="627"/>
      <c r="I26" s="632" t="s">
        <v>950</v>
      </c>
      <c r="J26" s="622" t="str">
        <f>IF(VLOOKUP($A26,PrekladHlav!$A:$H,1)=$A26,VLOOKUP($A26,PrekladHlav!$A:$H,SUVAHAVUJ!B1),0)</f>
        <v>Súvaha (Úč POD 1-01)</v>
      </c>
      <c r="K26" s="622"/>
      <c r="L26" s="622"/>
      <c r="M26" s="622"/>
      <c r="N26" s="622"/>
      <c r="O26" s="622"/>
      <c r="P26" s="622"/>
      <c r="Q26" s="622"/>
      <c r="R26" s="632" t="s">
        <v>950</v>
      </c>
      <c r="S26" s="622" t="str">
        <f>IF(VLOOKUP($B26,PrekladHlav!$A:$H,1)=$B26,VLOOKUP($B26,PrekladHlav!$A:$H,SUVAHAVUJ!B1),0)</f>
        <v>Výkaz ziskov a strát(Úč POD 2-01)</v>
      </c>
      <c r="T26" s="622"/>
      <c r="U26" s="622"/>
      <c r="V26" s="622"/>
      <c r="W26" s="622"/>
      <c r="X26" s="622"/>
      <c r="Y26" s="622"/>
      <c r="Z26" s="622"/>
      <c r="AA26" s="622"/>
      <c r="AB26" s="624"/>
      <c r="AC26" s="624"/>
      <c r="AD26" s="622"/>
      <c r="AE26" s="632" t="s">
        <v>950</v>
      </c>
      <c r="AF26" s="622" t="str">
        <f>IF(VLOOKUP($C26,PrekladHlav!$A:$H,1)=$C26,VLOOKUP($C26,PrekladHlav!$A:$H,SUVAHAVUJ!B1),0)</f>
        <v>Poznámky (Úč POD 3-01)</v>
      </c>
      <c r="AG26" s="622"/>
      <c r="AH26" s="627"/>
      <c r="AI26" s="622"/>
      <c r="AJ26" s="625"/>
      <c r="AK26" s="625"/>
      <c r="AL26" s="627"/>
      <c r="AM26" s="625"/>
      <c r="AN26" s="625"/>
      <c r="AO26" s="625"/>
      <c r="AP26" s="625"/>
      <c r="AQ26" s="622"/>
      <c r="AR26" s="622"/>
    </row>
    <row r="27" spans="1:44">
      <c r="H27" s="622"/>
      <c r="I27" s="622"/>
      <c r="J27" s="622"/>
      <c r="K27" s="622"/>
      <c r="L27" s="622"/>
      <c r="M27" s="622"/>
      <c r="N27" s="622"/>
      <c r="O27" s="622"/>
      <c r="P27" s="622"/>
      <c r="Q27" s="622"/>
      <c r="R27" s="622"/>
      <c r="S27" s="622"/>
      <c r="T27" s="622"/>
      <c r="U27" s="622"/>
      <c r="V27" s="622"/>
      <c r="W27" s="622"/>
      <c r="X27" s="622"/>
      <c r="Y27" s="622"/>
      <c r="Z27" s="622"/>
      <c r="AA27" s="622"/>
      <c r="AB27" s="624"/>
      <c r="AC27" s="624"/>
      <c r="AD27" s="622"/>
      <c r="AE27" s="622"/>
      <c r="AF27" s="622"/>
      <c r="AG27" s="622"/>
      <c r="AH27" s="627"/>
      <c r="AI27" s="622"/>
      <c r="AJ27" s="625"/>
      <c r="AK27" s="625"/>
      <c r="AL27" s="627"/>
      <c r="AM27" s="625"/>
      <c r="AN27" s="625"/>
      <c r="AO27" s="625"/>
      <c r="AP27" s="625"/>
      <c r="AQ27" s="622"/>
      <c r="AR27" s="622"/>
    </row>
    <row r="28" spans="1:44"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4"/>
      <c r="AC28" s="624"/>
      <c r="AD28" s="622"/>
      <c r="AE28" s="622"/>
      <c r="AF28" s="622"/>
      <c r="AG28" s="622"/>
      <c r="AH28" s="627"/>
      <c r="AI28" s="622"/>
      <c r="AJ28" s="625"/>
      <c r="AK28" s="625"/>
      <c r="AL28" s="627"/>
      <c r="AM28" s="625"/>
      <c r="AN28" s="625"/>
      <c r="AO28" s="625"/>
      <c r="AP28" s="625"/>
      <c r="AQ28" s="622"/>
      <c r="AR28" s="622"/>
    </row>
    <row r="29" spans="1:44">
      <c r="A29" s="621">
        <v>24</v>
      </c>
      <c r="H29" s="627" t="str">
        <f>IF(VLOOKUP($A29,PrekladHlav!$A:$H,1)=$A29,VLOOKUP($A29,PrekladHlav!$A:$H,SUVAHAVUJ!$B$1),0)</f>
        <v>Obchodné meno (názov) účtovnej jednotky</v>
      </c>
      <c r="I29" s="622"/>
      <c r="J29" s="622"/>
      <c r="K29" s="622"/>
      <c r="L29" s="622"/>
      <c r="M29" s="622"/>
      <c r="N29" s="622"/>
      <c r="O29" s="622"/>
      <c r="P29" s="622"/>
      <c r="Q29" s="622"/>
      <c r="R29" s="622"/>
      <c r="S29" s="622"/>
      <c r="T29" s="622"/>
      <c r="U29" s="622"/>
      <c r="V29" s="622"/>
      <c r="W29" s="622"/>
      <c r="X29" s="622"/>
      <c r="Y29" s="622"/>
      <c r="Z29" s="622"/>
      <c r="AA29" s="622"/>
      <c r="AB29" s="622"/>
      <c r="AC29" s="622"/>
      <c r="AD29" s="622"/>
      <c r="AE29" s="622"/>
      <c r="AF29" s="622"/>
      <c r="AG29" s="622"/>
      <c r="AH29" s="622"/>
      <c r="AI29" s="622"/>
      <c r="AJ29" s="622"/>
      <c r="AK29" s="622"/>
      <c r="AL29" s="622"/>
      <c r="AM29" s="622"/>
      <c r="AN29" s="622"/>
      <c r="AO29" s="622"/>
      <c r="AP29" s="622"/>
      <c r="AQ29" s="622"/>
      <c r="AR29" s="622"/>
    </row>
    <row r="30" spans="1:44">
      <c r="H30" s="632" t="str">
        <f>MID(VstupHlavička!$B$5,1,1)</f>
        <v>E</v>
      </c>
      <c r="I30" s="632" t="str">
        <f>MID(VstupHlavička!$B$5,2,1)</f>
        <v>L</v>
      </c>
      <c r="J30" s="632" t="str">
        <f>MID(VstupHlavička!$B$5,3,1)</f>
        <v>E</v>
      </c>
      <c r="K30" s="632" t="str">
        <f>MID(VstupHlavička!$B$5,4,1)</f>
        <v>K</v>
      </c>
      <c r="L30" s="632" t="str">
        <f>MID(VstupHlavička!$B$5,5,1)</f>
        <v>T</v>
      </c>
      <c r="M30" s="632" t="str">
        <f>MID(VstupHlavička!$B$5,6,1)</f>
        <v>R</v>
      </c>
      <c r="N30" s="632" t="str">
        <f>MID(VstupHlavička!$B$5,7,1)</f>
        <v>O</v>
      </c>
      <c r="O30" s="632" t="str">
        <f>MID(VstupHlavička!$B$5,8,1)</f>
        <v>S</v>
      </c>
      <c r="P30" s="632" t="str">
        <f>MID(VstupHlavička!$B$5,9,1)</f>
        <v>Y</v>
      </c>
      <c r="Q30" s="632" t="str">
        <f>MID(VstupHlavička!$B$5,10,1)</f>
        <v>S</v>
      </c>
      <c r="R30" s="632" t="str">
        <f>MID(VstupHlavička!$B$5,11,1)</f>
        <v>T</v>
      </c>
      <c r="S30" s="632" t="str">
        <f>MID(VstupHlavička!$B$5,12,1)</f>
        <v>E</v>
      </c>
      <c r="T30" s="632" t="str">
        <f>MID(VstupHlavička!$B$5,13,1)</f>
        <v>M</v>
      </c>
      <c r="U30" s="632" t="str">
        <f>MID(VstupHlavička!$B$5,14,1)</f>
        <v>,</v>
      </c>
      <c r="V30" s="632" t="str">
        <f>MID(VstupHlavička!$B$5,15,1)</f>
        <v xml:space="preserve"> </v>
      </c>
      <c r="W30" s="632" t="str">
        <f>MID(VstupHlavička!$B$5,16,1)</f>
        <v>a</v>
      </c>
      <c r="X30" s="632" t="str">
        <f>MID(VstupHlavička!$B$5,17,1)</f>
        <v>.</v>
      </c>
      <c r="Y30" s="632" t="str">
        <f>MID(VstupHlavička!$B$5,18,1)</f>
        <v>s</v>
      </c>
      <c r="Z30" s="632" t="str">
        <f>MID(VstupHlavička!$B$5,19,1)</f>
        <v>.</v>
      </c>
      <c r="AA30" s="632" t="str">
        <f>MID(VstupHlavička!$B$5,20,1)</f>
        <v/>
      </c>
      <c r="AB30" s="632" t="str">
        <f>MID(VstupHlavička!$B$5,21,1)</f>
        <v/>
      </c>
      <c r="AC30" s="632" t="str">
        <f>MID(VstupHlavička!$B$5,22,1)</f>
        <v/>
      </c>
      <c r="AD30" s="632" t="str">
        <f>MID(VstupHlavička!$B$5,23,1)</f>
        <v/>
      </c>
      <c r="AE30" s="632" t="str">
        <f>MID(VstupHlavička!$B$5,24,1)</f>
        <v/>
      </c>
      <c r="AF30" s="632" t="str">
        <f>MID(VstupHlavička!$B$5,25,1)</f>
        <v/>
      </c>
      <c r="AG30" s="632" t="str">
        <f>MID(VstupHlavička!$B$5,26,1)</f>
        <v/>
      </c>
      <c r="AH30" s="632" t="str">
        <f>MID(VstupHlavička!$B$5,27,1)</f>
        <v/>
      </c>
      <c r="AI30" s="632" t="str">
        <f>MID(VstupHlavička!$B$5,28,1)</f>
        <v/>
      </c>
      <c r="AJ30" s="632" t="str">
        <f>MID(VstupHlavička!$B$5,29,1)</f>
        <v/>
      </c>
      <c r="AK30" s="632" t="str">
        <f>MID(VstupHlavička!$B$5,30,1)</f>
        <v/>
      </c>
      <c r="AL30" s="632" t="str">
        <f>MID(VstupHlavička!$B$5,31,1)</f>
        <v/>
      </c>
      <c r="AM30" s="632" t="str">
        <f>MID(VstupHlavička!$B$5,32,1)</f>
        <v/>
      </c>
      <c r="AN30" s="632" t="str">
        <f>MID(VstupHlavička!$B$5,33,1)</f>
        <v/>
      </c>
      <c r="AO30" s="632" t="str">
        <f>MID(VstupHlavička!$B$5,34,1)</f>
        <v/>
      </c>
      <c r="AP30" s="632" t="str">
        <f>MID(VstupHlavička!$B$5,35,1)</f>
        <v/>
      </c>
      <c r="AQ30" s="632" t="str">
        <f>MID(VstupHlavička!$B$5,36,1)</f>
        <v/>
      </c>
      <c r="AR30" s="622"/>
    </row>
    <row r="31" spans="1:44">
      <c r="H31" s="632" t="str">
        <f>MID(VstupHlavička!$B$5,37,1)</f>
        <v/>
      </c>
      <c r="I31" s="632" t="str">
        <f>MID(VstupHlavička!$B$5,38,1)</f>
        <v/>
      </c>
      <c r="J31" s="632" t="str">
        <f>MID(VstupHlavička!$B$5,39,1)</f>
        <v/>
      </c>
      <c r="K31" s="632" t="str">
        <f>MID(VstupHlavička!$B$5,40,1)</f>
        <v/>
      </c>
      <c r="L31" s="632" t="str">
        <f>MID(VstupHlavička!$B$5,41,1)</f>
        <v/>
      </c>
      <c r="M31" s="632" t="str">
        <f>MID(VstupHlavička!$B$5,42,1)</f>
        <v/>
      </c>
      <c r="N31" s="632" t="str">
        <f>MID(VstupHlavička!$B$5,43,1)</f>
        <v/>
      </c>
      <c r="O31" s="632" t="str">
        <f>MID(VstupHlavička!$B$5,44,1)</f>
        <v/>
      </c>
      <c r="P31" s="632" t="str">
        <f>MID(VstupHlavička!$B$5,45,1)</f>
        <v/>
      </c>
      <c r="Q31" s="632" t="str">
        <f>MID(VstupHlavička!$B$5,46,1)</f>
        <v/>
      </c>
      <c r="R31" s="632" t="str">
        <f>MID(VstupHlavička!$B$5,47,1)</f>
        <v/>
      </c>
      <c r="S31" s="632" t="str">
        <f>MID(VstupHlavička!$B$5,48,1)</f>
        <v/>
      </c>
      <c r="T31" s="632" t="str">
        <f>MID(VstupHlavička!$B$5,49,1)</f>
        <v/>
      </c>
      <c r="U31" s="632" t="str">
        <f>MID(VstupHlavička!$B$5,50,1)</f>
        <v/>
      </c>
      <c r="V31" s="632" t="str">
        <f>MID(VstupHlavička!$B$5,51,1)</f>
        <v/>
      </c>
      <c r="W31" s="632" t="str">
        <f>MID(VstupHlavička!$B$5,52,1)</f>
        <v/>
      </c>
      <c r="X31" s="632" t="str">
        <f>MID(VstupHlavička!$B$5,53,1)</f>
        <v/>
      </c>
      <c r="Y31" s="632" t="str">
        <f>MID(VstupHlavička!$B$5,54,1)</f>
        <v/>
      </c>
      <c r="Z31" s="632" t="str">
        <f>MID(VstupHlavička!$B$5,55,1)</f>
        <v/>
      </c>
      <c r="AA31" s="632" t="str">
        <f>MID(VstupHlavička!$B$5,56,1)</f>
        <v/>
      </c>
      <c r="AB31" s="632" t="str">
        <f>MID(VstupHlavička!$B$5,57,1)</f>
        <v/>
      </c>
      <c r="AC31" s="632" t="str">
        <f>MID(VstupHlavička!$B$5,58,1)</f>
        <v/>
      </c>
      <c r="AD31" s="632" t="str">
        <f>MID(VstupHlavička!$B$5,59,1)</f>
        <v/>
      </c>
      <c r="AE31" s="632" t="str">
        <f>MID(VstupHlavička!$B$5,60,1)</f>
        <v/>
      </c>
      <c r="AF31" s="632" t="str">
        <f>MID(VstupHlavička!$B$5,61,1)</f>
        <v/>
      </c>
      <c r="AG31" s="632" t="str">
        <f>MID(VstupHlavička!$B$5,62,1)</f>
        <v/>
      </c>
      <c r="AH31" s="632" t="str">
        <f>MID(VstupHlavička!$B$5,63,1)</f>
        <v/>
      </c>
      <c r="AI31" s="632" t="str">
        <f>MID(VstupHlavička!$B$5,64,1)</f>
        <v/>
      </c>
      <c r="AJ31" s="632" t="str">
        <f>MID(VstupHlavička!$B$5,65,1)</f>
        <v/>
      </c>
      <c r="AK31" s="632" t="str">
        <f>MID(VstupHlavička!$B$5,66,1)</f>
        <v/>
      </c>
      <c r="AL31" s="632" t="str">
        <f>MID(VstupHlavička!$B$5,67,1)</f>
        <v/>
      </c>
      <c r="AM31" s="632" t="str">
        <f>MID(VstupHlavička!$B$5,68,1)</f>
        <v/>
      </c>
      <c r="AN31" s="632" t="str">
        <f>MID(VstupHlavička!$B$5,69,1)</f>
        <v/>
      </c>
      <c r="AO31" s="632" t="str">
        <f>MID(VstupHlavička!$B$5,70,1)</f>
        <v/>
      </c>
      <c r="AP31" s="632" t="str">
        <f>MID(VstupHlavička!$B$5,71,1)</f>
        <v/>
      </c>
      <c r="AQ31" s="632" t="str">
        <f>MID(VstupHlavička!$B$5,72,1)</f>
        <v/>
      </c>
      <c r="AR31" s="622"/>
    </row>
    <row r="32" spans="1:44">
      <c r="H32" s="622"/>
      <c r="I32" s="622"/>
      <c r="J32" s="622"/>
      <c r="K32" s="622"/>
      <c r="L32" s="622"/>
      <c r="M32" s="622"/>
      <c r="N32" s="622"/>
      <c r="O32" s="622"/>
      <c r="P32" s="622"/>
      <c r="Q32" s="622"/>
      <c r="R32" s="622"/>
      <c r="S32" s="622"/>
      <c r="T32" s="622"/>
      <c r="U32" s="622"/>
      <c r="V32" s="622"/>
      <c r="W32" s="622"/>
      <c r="X32" s="622"/>
      <c r="Y32" s="622"/>
      <c r="Z32" s="622"/>
      <c r="AA32" s="622"/>
      <c r="AB32" s="622"/>
      <c r="AC32" s="622"/>
      <c r="AD32" s="622"/>
      <c r="AE32" s="622"/>
      <c r="AF32" s="622"/>
      <c r="AG32" s="622"/>
      <c r="AH32" s="622"/>
      <c r="AI32" s="622"/>
      <c r="AJ32" s="622"/>
      <c r="AK32" s="622"/>
      <c r="AL32" s="622"/>
      <c r="AM32" s="622"/>
      <c r="AN32" s="622"/>
      <c r="AO32" s="622"/>
      <c r="AP32" s="622"/>
      <c r="AQ32" s="622"/>
      <c r="AR32" s="622"/>
    </row>
    <row r="33" spans="1:44">
      <c r="A33" s="621">
        <v>25</v>
      </c>
      <c r="H33" s="627" t="str">
        <f>IF(VLOOKUP($A33,PrekladHlav!$A:$H,1)=$A33,VLOOKUP($A33,PrekladHlav!$A:$H,SUVAHAVUJ!$B$1),0)</f>
        <v>Sídlo účtovnej jednotky, ulica a číslo</v>
      </c>
      <c r="I33" s="622"/>
      <c r="J33" s="622"/>
      <c r="K33" s="622"/>
      <c r="L33" s="622"/>
      <c r="M33" s="622"/>
      <c r="N33" s="622"/>
      <c r="O33" s="622"/>
      <c r="P33" s="622"/>
      <c r="Q33" s="622"/>
      <c r="R33" s="622"/>
      <c r="S33" s="622"/>
      <c r="T33" s="622"/>
      <c r="U33" s="622"/>
      <c r="V33" s="622"/>
      <c r="W33" s="622"/>
      <c r="X33" s="622"/>
      <c r="Y33" s="622"/>
      <c r="Z33" s="622"/>
      <c r="AA33" s="622"/>
      <c r="AB33" s="622"/>
      <c r="AC33" s="622"/>
      <c r="AD33" s="622"/>
      <c r="AE33" s="622"/>
      <c r="AF33" s="622"/>
      <c r="AG33" s="622"/>
      <c r="AH33" s="622"/>
      <c r="AI33" s="622"/>
      <c r="AJ33" s="622"/>
      <c r="AK33" s="622"/>
      <c r="AL33" s="622"/>
      <c r="AM33" s="622"/>
      <c r="AN33" s="622"/>
      <c r="AO33" s="622"/>
      <c r="AP33" s="622"/>
      <c r="AQ33" s="622"/>
      <c r="AR33" s="622"/>
    </row>
    <row r="34" spans="1:44">
      <c r="H34" s="632" t="str">
        <f>MID(VstupHlavička!$B$6,1,1)</f>
        <v>Š</v>
      </c>
      <c r="I34" s="632" t="str">
        <f>MID(VstupHlavička!$B$6,2,1)</f>
        <v>t</v>
      </c>
      <c r="J34" s="632" t="str">
        <f>MID(VstupHlavička!$B$6,3,1)</f>
        <v>.</v>
      </c>
      <c r="K34" s="632" t="str">
        <f>MID(VstupHlavička!$B$6,4,1)</f>
        <v xml:space="preserve"> </v>
      </c>
      <c r="L34" s="632" t="str">
        <f>MID(VstupHlavička!$B$6,5,1)</f>
        <v>F</v>
      </c>
      <c r="M34" s="632" t="str">
        <f>MID(VstupHlavička!$B$6,6,1)</f>
        <v>u</v>
      </c>
      <c r="N34" s="632" t="str">
        <f>MID(VstupHlavička!$B$6,7,1)</f>
        <v>r</v>
      </c>
      <c r="O34" s="632" t="str">
        <f>MID(VstupHlavička!$B$6,8,1)</f>
        <v>d</v>
      </c>
      <c r="P34" s="632" t="str">
        <f>MID(VstupHlavička!$B$6,9,1)</f>
        <v>e</v>
      </c>
      <c r="Q34" s="632" t="str">
        <f>MID(VstupHlavička!$B$6,10,1)</f>
        <v>k</v>
      </c>
      <c r="R34" s="632" t="str">
        <f>MID(VstupHlavička!$B$6,11,1)</f>
        <v>a</v>
      </c>
      <c r="S34" s="632" t="str">
        <f>MID(VstupHlavička!$B$6,12,1)</f>
        <v xml:space="preserve"> </v>
      </c>
      <c r="T34" s="632" t="str">
        <f>MID(VstupHlavička!$B$6,13,1)</f>
        <v>1</v>
      </c>
      <c r="U34" s="632" t="str">
        <f>MID(VstupHlavička!$B$6,14,1)</f>
        <v>0</v>
      </c>
      <c r="V34" s="632" t="str">
        <f>MID(VstupHlavička!$B$6,15,1)</f>
        <v>,</v>
      </c>
      <c r="W34" s="632" t="str">
        <f>MID(VstupHlavička!$B$6,16,1)</f>
        <v/>
      </c>
      <c r="X34" s="632" t="str">
        <f>MID(VstupHlavička!$B$6,17,1)</f>
        <v/>
      </c>
      <c r="Y34" s="632" t="str">
        <f>MID(VstupHlavička!$B$6,18,1)</f>
        <v/>
      </c>
      <c r="Z34" s="632" t="str">
        <f>MID(VstupHlavička!$B$6,19,1)</f>
        <v/>
      </c>
      <c r="AA34" s="632" t="str">
        <f>MID(VstupHlavička!$B$6,20,1)</f>
        <v/>
      </c>
      <c r="AB34" s="632" t="str">
        <f>MID(VstupHlavička!$B$6,21,1)</f>
        <v/>
      </c>
      <c r="AC34" s="632" t="str">
        <f>MID(VstupHlavička!$B$6,22,1)</f>
        <v/>
      </c>
      <c r="AD34" s="632" t="str">
        <f>MID(VstupHlavička!$B$6,23,1)</f>
        <v/>
      </c>
      <c r="AE34" s="632" t="str">
        <f>MID(VstupHlavička!$B$6,24,1)</f>
        <v/>
      </c>
      <c r="AF34" s="632" t="str">
        <f>MID(VstupHlavička!$B$6,25,1)</f>
        <v/>
      </c>
      <c r="AG34" s="632" t="str">
        <f>MID(VstupHlavička!$B$6,26,1)</f>
        <v/>
      </c>
      <c r="AH34" s="632" t="str">
        <f>MID(VstupHlavička!$B$6,27,1)</f>
        <v/>
      </c>
      <c r="AI34" s="632" t="str">
        <f>MID(VstupHlavička!$B$6,28,1)</f>
        <v/>
      </c>
      <c r="AJ34" s="632" t="str">
        <f>MID(VstupHlavička!$B$6,29,1)</f>
        <v/>
      </c>
      <c r="AK34" s="632" t="str">
        <f>MID(VstupHlavička!$B$6,30,1)</f>
        <v/>
      </c>
      <c r="AL34" s="632" t="str">
        <f>MID(VstupHlavička!$B$6,31,1)</f>
        <v/>
      </c>
      <c r="AM34" s="632" t="str">
        <f>MID(VstupHlavička!$B$6,32,1)</f>
        <v/>
      </c>
      <c r="AN34" s="632" t="str">
        <f>MID(VstupHlavička!$B$6,33,1)</f>
        <v/>
      </c>
      <c r="AO34" s="632" t="str">
        <f>MID(VstupHlavička!$B$6,34,1)</f>
        <v/>
      </c>
      <c r="AP34" s="632" t="str">
        <f>MID(VstupHlavička!$B$6,35,1)</f>
        <v/>
      </c>
      <c r="AQ34" s="632" t="str">
        <f>MID(VstupHlavička!$B$6,36,1)</f>
        <v/>
      </c>
      <c r="AR34" s="622"/>
    </row>
    <row r="35" spans="1:44">
      <c r="H35" s="632" t="str">
        <f>MID(VstupHlavička!$B$6,37,1)</f>
        <v/>
      </c>
      <c r="I35" s="632" t="str">
        <f>MID(VstupHlavička!$B$6,38,1)</f>
        <v/>
      </c>
      <c r="J35" s="632" t="str">
        <f>MID(VstupHlavička!$B$6,39,1)</f>
        <v/>
      </c>
      <c r="K35" s="632" t="str">
        <f>MID(VstupHlavička!$B$6,40,1)</f>
        <v/>
      </c>
      <c r="L35" s="632" t="str">
        <f>MID(VstupHlavička!$B$6,41,1)</f>
        <v/>
      </c>
      <c r="M35" s="632" t="str">
        <f>MID(VstupHlavička!$B$6,42,1)</f>
        <v/>
      </c>
      <c r="N35" s="632" t="str">
        <f>MID(VstupHlavička!$B$6,43,1)</f>
        <v/>
      </c>
      <c r="O35" s="632" t="str">
        <f>MID(VstupHlavička!$B$6,44,1)</f>
        <v/>
      </c>
      <c r="P35" s="632" t="str">
        <f>MID(VstupHlavička!$B$6,45,1)</f>
        <v/>
      </c>
      <c r="Q35" s="632" t="str">
        <f>MID(VstupHlavička!$B$6,46,1)</f>
        <v/>
      </c>
      <c r="R35" s="632" t="str">
        <f>MID(VstupHlavička!$B$6,47,1)</f>
        <v/>
      </c>
      <c r="S35" s="632" t="str">
        <f>MID(VstupHlavička!$B$6,48,1)</f>
        <v/>
      </c>
      <c r="T35" s="632" t="str">
        <f>MID(VstupHlavička!$B$6,49,1)</f>
        <v/>
      </c>
      <c r="U35" s="632" t="str">
        <f>MID(VstupHlavička!$B$6,50,1)</f>
        <v/>
      </c>
      <c r="V35" s="632" t="str">
        <f>MID(VstupHlavička!$B$6,51,1)</f>
        <v/>
      </c>
      <c r="W35" s="632" t="str">
        <f>MID(VstupHlavička!$B$6,52,1)</f>
        <v/>
      </c>
      <c r="X35" s="632" t="str">
        <f>MID(VstupHlavička!$B$6,53,1)</f>
        <v/>
      </c>
      <c r="Y35" s="632" t="str">
        <f>MID(VstupHlavička!$B$6,54,1)</f>
        <v/>
      </c>
      <c r="Z35" s="632" t="str">
        <f>MID(VstupHlavička!$B$6,55,1)</f>
        <v/>
      </c>
      <c r="AA35" s="632" t="str">
        <f>MID(VstupHlavička!$B$6,56,1)</f>
        <v/>
      </c>
      <c r="AB35" s="632" t="str">
        <f>MID(VstupHlavička!$B$6,57,1)</f>
        <v/>
      </c>
      <c r="AC35" s="632" t="str">
        <f>MID(VstupHlavička!$B$6,58,1)</f>
        <v/>
      </c>
      <c r="AD35" s="632" t="str">
        <f>MID(VstupHlavička!$B$6,59,1)</f>
        <v/>
      </c>
      <c r="AE35" s="632" t="str">
        <f>MID(VstupHlavička!$B$6,60,1)</f>
        <v/>
      </c>
      <c r="AF35" s="632" t="str">
        <f>MID(VstupHlavička!$B$6,61,1)</f>
        <v/>
      </c>
      <c r="AG35" s="632" t="str">
        <f>MID(VstupHlavička!$B$6,62,1)</f>
        <v/>
      </c>
      <c r="AH35" s="632" t="str">
        <f>MID(VstupHlavička!$B$6,63,1)</f>
        <v/>
      </c>
      <c r="AI35" s="632" t="str">
        <f>MID(VstupHlavička!$B$6,64,1)</f>
        <v/>
      </c>
      <c r="AJ35" s="632" t="str">
        <f>MID(VstupHlavička!$B$6,65,1)</f>
        <v/>
      </c>
      <c r="AK35" s="632" t="str">
        <f>MID(VstupHlavička!$B$6,66,1)</f>
        <v/>
      </c>
      <c r="AL35" s="632" t="str">
        <f>MID(VstupHlavička!$B$6,67,1)</f>
        <v/>
      </c>
      <c r="AM35" s="632" t="str">
        <f>MID(VstupHlavička!$B$6,68,1)</f>
        <v/>
      </c>
      <c r="AN35" s="632" t="str">
        <f>MID(VstupHlavička!$B$6,69,1)</f>
        <v/>
      </c>
      <c r="AO35" s="632" t="str">
        <f>MID(VstupHlavička!$B$6,70,1)</f>
        <v/>
      </c>
      <c r="AP35" s="632" t="str">
        <f>MID(VstupHlavička!$B$6,71,1)</f>
        <v/>
      </c>
      <c r="AQ35" s="632" t="str">
        <f>MID(VstupHlavička!$B$6,72,1)</f>
        <v/>
      </c>
      <c r="AR35" s="622"/>
    </row>
    <row r="36" spans="1:44">
      <c r="H36" s="622"/>
      <c r="I36" s="622"/>
      <c r="J36" s="622"/>
      <c r="K36" s="622"/>
      <c r="L36" s="622"/>
      <c r="M36" s="622"/>
      <c r="N36" s="622"/>
      <c r="O36" s="622"/>
      <c r="P36" s="622"/>
      <c r="Q36" s="622"/>
      <c r="R36" s="622"/>
      <c r="S36" s="622"/>
      <c r="T36" s="622"/>
      <c r="U36" s="622"/>
      <c r="V36" s="622"/>
      <c r="W36" s="622"/>
      <c r="X36" s="622"/>
      <c r="Y36" s="622"/>
      <c r="Z36" s="622"/>
      <c r="AA36" s="622"/>
      <c r="AB36" s="622"/>
      <c r="AC36" s="622"/>
      <c r="AD36" s="622"/>
      <c r="AE36" s="622"/>
      <c r="AF36" s="622"/>
      <c r="AG36" s="622"/>
      <c r="AH36" s="622"/>
      <c r="AI36" s="622"/>
      <c r="AJ36" s="622"/>
      <c r="AK36" s="622"/>
      <c r="AL36" s="622"/>
      <c r="AM36" s="622"/>
      <c r="AN36" s="622"/>
      <c r="AO36" s="622"/>
      <c r="AP36" s="622"/>
      <c r="AQ36" s="622"/>
      <c r="AR36" s="622"/>
    </row>
    <row r="37" spans="1:44">
      <c r="A37" s="621">
        <v>26</v>
      </c>
      <c r="B37" s="621">
        <v>27</v>
      </c>
      <c r="H37" s="627" t="str">
        <f>IF(VLOOKUP($A37,PrekladHlav!$A:$H,1)=$A37,VLOOKUP($A37,PrekladHlav!$A:$H,SUVAHAVUJ!$B$1),0)</f>
        <v>PSČ</v>
      </c>
      <c r="I37" s="622"/>
      <c r="J37" s="622"/>
      <c r="K37" s="622"/>
      <c r="L37" s="622"/>
      <c r="M37" s="622"/>
      <c r="N37" s="627" t="str">
        <f>IF(VLOOKUP($B37,PrekladHlav!$A:$H,1)=$B37,VLOOKUP($B37,PrekladHlav!$A:$H,SUVAHAVUJ!B1),0)</f>
        <v>Obec</v>
      </c>
      <c r="O37" s="622"/>
      <c r="P37" s="622"/>
      <c r="Q37" s="622"/>
      <c r="R37" s="622"/>
      <c r="S37" s="622"/>
      <c r="T37" s="622"/>
      <c r="U37" s="622"/>
      <c r="V37" s="622"/>
      <c r="W37" s="622"/>
      <c r="X37" s="622"/>
      <c r="Y37" s="622"/>
      <c r="Z37" s="622"/>
      <c r="AA37" s="622"/>
      <c r="AB37" s="622"/>
      <c r="AC37" s="622"/>
      <c r="AD37" s="622"/>
      <c r="AE37" s="622"/>
      <c r="AF37" s="622"/>
      <c r="AG37" s="622"/>
      <c r="AH37" s="622"/>
      <c r="AI37" s="622"/>
      <c r="AJ37" s="622"/>
      <c r="AK37" s="622"/>
      <c r="AL37" s="622"/>
      <c r="AM37" s="622"/>
      <c r="AN37" s="622"/>
      <c r="AO37" s="622"/>
      <c r="AP37" s="622"/>
      <c r="AQ37" s="622"/>
      <c r="AR37" s="622"/>
    </row>
    <row r="38" spans="1:44">
      <c r="H38" s="632" t="str">
        <f>MID(VstupHlavička!$B$7,1,1)</f>
        <v>0</v>
      </c>
      <c r="I38" s="632" t="str">
        <f>MID(VstupHlavička!$B$7,2,1)</f>
        <v>1</v>
      </c>
      <c r="J38" s="632" t="str">
        <f>MID(VstupHlavička!$B$7,3,1)</f>
        <v>0</v>
      </c>
      <c r="K38" s="632" t="str">
        <f>MID(VstupHlavička!$B$7,4,1)</f>
        <v>0</v>
      </c>
      <c r="L38" s="632" t="str">
        <f>MID(VstupHlavička!$B$7,5,1)</f>
        <v>1</v>
      </c>
      <c r="M38" s="636"/>
      <c r="N38" s="632" t="str">
        <f>MID(VstupHlavička!$B$8,1,1)</f>
        <v>Ž</v>
      </c>
      <c r="O38" s="632" t="str">
        <f>MID(VstupHlavička!$B$8,2,1)</f>
        <v>i</v>
      </c>
      <c r="P38" s="632" t="str">
        <f>MID(VstupHlavička!$B$8,3,1)</f>
        <v>l</v>
      </c>
      <c r="Q38" s="632" t="str">
        <f>MID(VstupHlavička!$B$8,4,1)</f>
        <v>i</v>
      </c>
      <c r="R38" s="632" t="str">
        <f>MID(VstupHlavička!$B$8,5,1)</f>
        <v>n</v>
      </c>
      <c r="S38" s="632" t="str">
        <f>MID(VstupHlavička!$B$8,6,1)</f>
        <v>a</v>
      </c>
      <c r="T38" s="632" t="str">
        <f>MID(VstupHlavička!$B$8,7,1)</f>
        <v/>
      </c>
      <c r="U38" s="632" t="str">
        <f>MID(VstupHlavička!$B$8,8,1)</f>
        <v/>
      </c>
      <c r="V38" s="632" t="str">
        <f>MID(VstupHlavička!$B$8,9,1)</f>
        <v/>
      </c>
      <c r="W38" s="632" t="str">
        <f>MID(VstupHlavička!$B$8,10,1)</f>
        <v/>
      </c>
      <c r="X38" s="632" t="str">
        <f>MID(VstupHlavička!$B$8,11,1)</f>
        <v/>
      </c>
      <c r="Y38" s="632" t="str">
        <f>MID(VstupHlavička!$B$8,12,1)</f>
        <v/>
      </c>
      <c r="Z38" s="632" t="str">
        <f>MID(VstupHlavička!$B$8,13,1)</f>
        <v/>
      </c>
      <c r="AA38" s="632" t="str">
        <f>MID(VstupHlavička!$B$8,14,1)</f>
        <v/>
      </c>
      <c r="AB38" s="632" t="str">
        <f>MID(VstupHlavička!$B$8,15,1)</f>
        <v/>
      </c>
      <c r="AC38" s="632" t="str">
        <f>MID(VstupHlavička!$B$8,16,1)</f>
        <v/>
      </c>
      <c r="AD38" s="632" t="str">
        <f>MID(VstupHlavička!$B$8,17,1)</f>
        <v/>
      </c>
      <c r="AE38" s="632" t="str">
        <f>MID(VstupHlavička!$B$8,18,1)</f>
        <v/>
      </c>
      <c r="AF38" s="632" t="str">
        <f>MID(VstupHlavička!$B$8,19,1)</f>
        <v/>
      </c>
      <c r="AG38" s="632" t="str">
        <f>MID(VstupHlavička!$B$8,20,1)</f>
        <v/>
      </c>
      <c r="AH38" s="632" t="str">
        <f>MID(VstupHlavička!$B$8,21,1)</f>
        <v/>
      </c>
      <c r="AI38" s="632" t="str">
        <f>MID(VstupHlavička!$B$8,22,1)</f>
        <v/>
      </c>
      <c r="AJ38" s="632" t="str">
        <f>MID(VstupHlavička!$B$8,23,1)</f>
        <v/>
      </c>
      <c r="AK38" s="632" t="str">
        <f>MID(VstupHlavička!$B$8,24,1)</f>
        <v/>
      </c>
      <c r="AL38" s="632" t="str">
        <f>MID(VstupHlavička!$B$8,25,1)</f>
        <v/>
      </c>
      <c r="AM38" s="632" t="str">
        <f>MID(VstupHlavička!$B$8,26,1)</f>
        <v/>
      </c>
      <c r="AN38" s="632" t="str">
        <f>MID(VstupHlavička!$B$8,27,1)</f>
        <v/>
      </c>
      <c r="AO38" s="632" t="str">
        <f>MID(VstupHlavička!$B$8,28,1)</f>
        <v/>
      </c>
      <c r="AP38" s="632" t="str">
        <f>MID(VstupHlavička!$B$8,29,1)</f>
        <v/>
      </c>
      <c r="AQ38" s="632" t="str">
        <f>MID(VstupHlavička!$B$8,30,1)</f>
        <v/>
      </c>
      <c r="AR38" s="622"/>
    </row>
    <row r="39" spans="1:44">
      <c r="H39" s="634"/>
      <c r="I39" s="634"/>
      <c r="J39" s="634"/>
      <c r="K39" s="634"/>
      <c r="L39" s="634"/>
      <c r="M39" s="636"/>
      <c r="N39" s="634"/>
      <c r="O39" s="634"/>
      <c r="P39" s="634"/>
      <c r="Q39" s="634"/>
      <c r="R39" s="634"/>
      <c r="S39" s="634"/>
      <c r="T39" s="634"/>
      <c r="U39" s="634"/>
      <c r="V39" s="634"/>
      <c r="W39" s="634"/>
      <c r="X39" s="634"/>
      <c r="Y39" s="634"/>
      <c r="Z39" s="634"/>
      <c r="AA39" s="634"/>
      <c r="AB39" s="634"/>
      <c r="AC39" s="634"/>
      <c r="AD39" s="634"/>
      <c r="AE39" s="634"/>
      <c r="AF39" s="634"/>
      <c r="AG39" s="634"/>
      <c r="AH39" s="634"/>
      <c r="AI39" s="634"/>
      <c r="AJ39" s="634"/>
      <c r="AK39" s="634"/>
      <c r="AL39" s="634"/>
      <c r="AM39" s="634"/>
      <c r="AN39" s="634"/>
      <c r="AO39" s="634"/>
      <c r="AP39" s="634"/>
      <c r="AQ39" s="634"/>
      <c r="AR39" s="622"/>
    </row>
    <row r="40" spans="1:44">
      <c r="A40" s="621">
        <v>28</v>
      </c>
      <c r="H40" s="627" t="str">
        <f>IF(VLOOKUP($A40,PrekladHlav!$A:$H,1)=$A40,VLOOKUP($A40,PrekladHlav!$A:$H,SUVAHAVUJ!$B$1),0)</f>
        <v>Označenie obchodného registra a číslo zápisu obchodnej spoločnosti</v>
      </c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  <c r="Y40" s="637"/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4"/>
      <c r="AN40" s="634"/>
      <c r="AO40" s="634"/>
      <c r="AP40" s="634"/>
      <c r="AQ40" s="634"/>
      <c r="AR40" s="622"/>
    </row>
    <row r="41" spans="1:44">
      <c r="H41" s="632" t="str">
        <f>MID(VstupHlavička!$B$15,1,1)</f>
        <v>O</v>
      </c>
      <c r="I41" s="632" t="str">
        <f>MID(VstupHlavička!$B$15,2,1)</f>
        <v>R</v>
      </c>
      <c r="J41" s="632" t="str">
        <f>MID(VstupHlavička!$B$15,3,1)</f>
        <v>S</v>
      </c>
      <c r="K41" s="632" t="str">
        <f>MID(VstupHlavička!$B$15,4,1)</f>
        <v>R</v>
      </c>
      <c r="L41" s="632" t="str">
        <f>MID(VstupHlavička!$B$15,5,1)</f>
        <v>,</v>
      </c>
      <c r="M41" s="632" t="str">
        <f>MID(VstupHlavička!$B$15,6,1)</f>
        <v xml:space="preserve"> </v>
      </c>
      <c r="N41" s="632" t="str">
        <f>MID(VstupHlavička!$B$15,7,1)</f>
        <v>o</v>
      </c>
      <c r="O41" s="632" t="str">
        <f>MID(VstupHlavička!$B$15,8,1)</f>
        <v>d</v>
      </c>
      <c r="P41" s="632" t="str">
        <f>MID(VstupHlavička!$B$15,9,1)</f>
        <v>.</v>
      </c>
      <c r="Q41" s="632" t="str">
        <f>MID(VstupHlavička!$B$15,10,1)</f>
        <v xml:space="preserve"> </v>
      </c>
      <c r="R41" s="632" t="str">
        <f>MID(VstupHlavička!$B$15,11,1)</f>
        <v>S</v>
      </c>
      <c r="S41" s="632" t="str">
        <f>MID(VstupHlavička!$B$15,12,1)</f>
        <v>a</v>
      </c>
      <c r="T41" s="632" t="str">
        <f>MID(VstupHlavička!$B$15,13,1)</f>
        <v/>
      </c>
      <c r="U41" s="632" t="str">
        <f>MID(VstupHlavička!$B$15,14,1)</f>
        <v/>
      </c>
      <c r="V41" s="632" t="str">
        <f>MID(VstupHlavička!$B$15,15,1)</f>
        <v/>
      </c>
      <c r="W41" s="632" t="str">
        <f>MID(VstupHlavička!$B$15,16,1)</f>
        <v/>
      </c>
      <c r="X41" s="632" t="str">
        <f>MID(VstupHlavička!$B$15,17,1)</f>
        <v/>
      </c>
      <c r="Y41" s="632" t="str">
        <f>MID(VstupHlavička!$B$15,18,1)</f>
        <v/>
      </c>
      <c r="Z41" s="632" t="str">
        <f>MID(VstupHlavička!$B$15,19,1)</f>
        <v/>
      </c>
      <c r="AA41" s="632" t="str">
        <f>MID(VstupHlavička!$B$15,20,1)</f>
        <v/>
      </c>
      <c r="AB41" s="632" t="str">
        <f>MID(VstupHlavička!$B$15,21,1)</f>
        <v/>
      </c>
      <c r="AC41" s="632" t="str">
        <f>MID(VstupHlavička!$B$15,22,1)</f>
        <v/>
      </c>
      <c r="AD41" s="632" t="str">
        <f>MID(VstupHlavička!$B$15,23,1)</f>
        <v/>
      </c>
      <c r="AE41" s="632" t="str">
        <f>MID(VstupHlavička!$B$15,24,1)</f>
        <v/>
      </c>
      <c r="AF41" s="632" t="str">
        <f>MID(VstupHlavička!$B$15,25,1)</f>
        <v/>
      </c>
      <c r="AG41" s="632" t="str">
        <f>MID(VstupHlavička!$B$15,26,1)</f>
        <v/>
      </c>
      <c r="AH41" s="632" t="str">
        <f>MID(VstupHlavička!$B$15,27,1)</f>
        <v/>
      </c>
      <c r="AI41" s="632" t="str">
        <f>MID(VstupHlavička!$B$15,28,1)</f>
        <v/>
      </c>
      <c r="AJ41" s="632" t="str">
        <f>MID(VstupHlavička!$B$15,29,1)</f>
        <v/>
      </c>
      <c r="AK41" s="632" t="str">
        <f>MID(VstupHlavička!$B$15,30,1)</f>
        <v/>
      </c>
      <c r="AL41" s="632" t="str">
        <f>MID(VstupHlavička!$B$15,31,1)</f>
        <v/>
      </c>
      <c r="AM41" s="632" t="str">
        <f>MID(VstupHlavička!$B$15,32,1)</f>
        <v/>
      </c>
      <c r="AN41" s="632" t="str">
        <f>MID(VstupHlavička!$B$15,33,1)</f>
        <v/>
      </c>
      <c r="AO41" s="632" t="str">
        <f>MID(VstupHlavička!$B$15,34,1)</f>
        <v/>
      </c>
      <c r="AP41" s="632" t="str">
        <f>MID(VstupHlavička!$B$15,35,1)</f>
        <v/>
      </c>
      <c r="AQ41" s="632" t="str">
        <f>MID(VstupHlavička!$B$15,36,1)</f>
        <v/>
      </c>
      <c r="AR41" s="622"/>
    </row>
    <row r="42" spans="1:44">
      <c r="H42" s="632" t="str">
        <f>MID(VstupHlavička!$B$15,37,1)</f>
        <v/>
      </c>
      <c r="I42" s="632" t="str">
        <f>MID(VstupHlavička!$B$15,38,1)</f>
        <v/>
      </c>
      <c r="J42" s="632" t="str">
        <f>MID(VstupHlavička!$B$15,39,1)</f>
        <v/>
      </c>
      <c r="K42" s="632" t="str">
        <f>MID(VstupHlavička!$B$15,40,1)</f>
        <v/>
      </c>
      <c r="L42" s="632" t="str">
        <f>MID(VstupHlavička!$B$15,41,1)</f>
        <v/>
      </c>
      <c r="M42" s="632" t="str">
        <f>MID(VstupHlavička!$B$15,42,1)</f>
        <v/>
      </c>
      <c r="N42" s="632" t="str">
        <f>MID(VstupHlavička!$B$15,43,1)</f>
        <v/>
      </c>
      <c r="O42" s="632" t="str">
        <f>MID(VstupHlavička!$B$15,44,1)</f>
        <v/>
      </c>
      <c r="P42" s="632" t="str">
        <f>MID(VstupHlavička!$B$15,45,1)</f>
        <v/>
      </c>
      <c r="Q42" s="632" t="str">
        <f>MID(VstupHlavička!$B$15,46,1)</f>
        <v/>
      </c>
      <c r="R42" s="632" t="str">
        <f>MID(VstupHlavička!$B$15,47,1)</f>
        <v/>
      </c>
      <c r="S42" s="632" t="str">
        <f>MID(VstupHlavička!$B$15,48,1)</f>
        <v/>
      </c>
      <c r="T42" s="632" t="str">
        <f>MID(VstupHlavička!$B$15,49,1)</f>
        <v/>
      </c>
      <c r="U42" s="632" t="str">
        <f>MID(VstupHlavička!$B$15,50,1)</f>
        <v/>
      </c>
      <c r="V42" s="632" t="str">
        <f>MID(VstupHlavička!$B$15,51,1)</f>
        <v/>
      </c>
      <c r="W42" s="632" t="str">
        <f>MID(VstupHlavička!$B$15,52,1)</f>
        <v/>
      </c>
      <c r="X42" s="632" t="str">
        <f>MID(VstupHlavička!$B$15,53,1)</f>
        <v/>
      </c>
      <c r="Y42" s="632" t="str">
        <f>MID(VstupHlavička!$B$15,54,1)</f>
        <v/>
      </c>
      <c r="Z42" s="632" t="str">
        <f>MID(VstupHlavička!$B$15,55,1)</f>
        <v/>
      </c>
      <c r="AA42" s="632" t="str">
        <f>MID(VstupHlavička!$B$15,56,1)</f>
        <v/>
      </c>
      <c r="AB42" s="632" t="str">
        <f>MID(VstupHlavička!$B$15,57,1)</f>
        <v/>
      </c>
      <c r="AC42" s="632" t="str">
        <f>MID(VstupHlavička!$B$15,58,1)</f>
        <v/>
      </c>
      <c r="AD42" s="632" t="str">
        <f>MID(VstupHlavička!$B$15,59,1)</f>
        <v/>
      </c>
      <c r="AE42" s="632" t="str">
        <f>MID(VstupHlavička!$B$15,60,1)</f>
        <v/>
      </c>
      <c r="AF42" s="632" t="str">
        <f>MID(VstupHlavička!$B$15,61,1)</f>
        <v/>
      </c>
      <c r="AG42" s="632" t="str">
        <f>MID(VstupHlavička!$B$15,62,1)</f>
        <v/>
      </c>
      <c r="AH42" s="632" t="str">
        <f>MID(VstupHlavička!$B$15,63,1)</f>
        <v/>
      </c>
      <c r="AI42" s="632" t="str">
        <f>MID(VstupHlavička!$B$15,64,1)</f>
        <v/>
      </c>
      <c r="AJ42" s="632" t="str">
        <f>MID(VstupHlavička!$B$15,65,1)</f>
        <v/>
      </c>
      <c r="AK42" s="632" t="str">
        <f>MID(VstupHlavička!$B$15,66,1)</f>
        <v/>
      </c>
      <c r="AL42" s="632" t="str">
        <f>MID(VstupHlavička!$B$15,67,1)</f>
        <v/>
      </c>
      <c r="AM42" s="632" t="str">
        <f>MID(VstupHlavička!$B$15,68,1)</f>
        <v/>
      </c>
      <c r="AN42" s="632" t="str">
        <f>MID(VstupHlavička!$B$15,69,1)</f>
        <v/>
      </c>
      <c r="AO42" s="632" t="str">
        <f>MID(VstupHlavička!$B$15,70,1)</f>
        <v/>
      </c>
      <c r="AP42" s="632" t="str">
        <f>MID(VstupHlavička!$B$15,71,1)</f>
        <v/>
      </c>
      <c r="AQ42" s="632" t="str">
        <f>MID(VstupHlavička!$B$15,72,1)</f>
        <v/>
      </c>
      <c r="AR42" s="622"/>
    </row>
    <row r="43" spans="1:44">
      <c r="H43" s="622"/>
      <c r="I43" s="622"/>
      <c r="J43" s="622"/>
      <c r="K43" s="622"/>
      <c r="L43" s="622"/>
      <c r="M43" s="622"/>
      <c r="N43" s="622"/>
      <c r="O43" s="622"/>
      <c r="P43" s="622"/>
      <c r="Q43" s="622"/>
      <c r="R43" s="622"/>
      <c r="S43" s="622"/>
      <c r="T43" s="622"/>
      <c r="U43" s="622"/>
      <c r="V43" s="622"/>
      <c r="W43" s="622"/>
      <c r="X43" s="622"/>
      <c r="Y43" s="622"/>
      <c r="Z43" s="622"/>
      <c r="AA43" s="622"/>
      <c r="AB43" s="622"/>
      <c r="AC43" s="622"/>
      <c r="AD43" s="622"/>
      <c r="AE43" s="622"/>
      <c r="AF43" s="622"/>
      <c r="AG43" s="622"/>
      <c r="AH43" s="622"/>
      <c r="AI43" s="622"/>
      <c r="AJ43" s="622"/>
      <c r="AK43" s="622"/>
      <c r="AL43" s="622"/>
      <c r="AM43" s="622"/>
      <c r="AN43" s="622"/>
      <c r="AO43" s="622"/>
      <c r="AP43" s="622"/>
      <c r="AQ43" s="622"/>
      <c r="AR43" s="622"/>
    </row>
    <row r="44" spans="1:44">
      <c r="A44" s="621">
        <v>29</v>
      </c>
      <c r="B44" s="621">
        <v>30</v>
      </c>
      <c r="H44" s="627" t="str">
        <f>IF(VLOOKUP($A44,PrekladHlav!$A:$H,1)=$A44,VLOOKUP($A44,PrekladHlav!$A:$H,SUVAHAVUJ!$B$1),0)</f>
        <v>Telefónne číslo</v>
      </c>
      <c r="I44" s="622"/>
      <c r="J44" s="622"/>
      <c r="K44" s="622"/>
      <c r="L44" s="622"/>
      <c r="M44" s="622"/>
      <c r="N44" s="622"/>
      <c r="O44" s="622"/>
      <c r="P44" s="622"/>
      <c r="Q44" s="622"/>
      <c r="R44" s="622"/>
      <c r="S44" s="622"/>
      <c r="T44" s="622"/>
      <c r="U44" s="622"/>
      <c r="V44" s="622"/>
      <c r="W44" s="622"/>
      <c r="X44" s="627" t="str">
        <f>IF(VLOOKUP($B44,PrekladHlav!$A:$H,1)=$B44,VLOOKUP($B44,PrekladHlav!$A:$H,SUVAHAVUJ!B1),0)</f>
        <v>Faxové číslo</v>
      </c>
      <c r="Y44" s="622"/>
      <c r="Z44" s="622"/>
      <c r="AA44" s="622"/>
      <c r="AB44" s="622"/>
      <c r="AC44" s="622"/>
      <c r="AD44" s="622"/>
      <c r="AE44" s="622"/>
      <c r="AF44" s="622"/>
      <c r="AG44" s="622"/>
      <c r="AH44" s="622"/>
      <c r="AI44" s="622"/>
      <c r="AJ44" s="622"/>
      <c r="AK44" s="622"/>
      <c r="AL44" s="622"/>
      <c r="AM44" s="622"/>
      <c r="AN44" s="622"/>
      <c r="AO44" s="622"/>
      <c r="AP44" s="622"/>
      <c r="AQ44" s="622"/>
      <c r="AR44" s="622"/>
    </row>
    <row r="45" spans="1:44">
      <c r="H45" s="632" t="str">
        <f>MID(VstupHlavička!$B$9,1,1)</f>
        <v>0</v>
      </c>
      <c r="I45" s="632" t="str">
        <f>MID(VstupHlavička!$B$9,2,1)</f>
        <v>4</v>
      </c>
      <c r="J45" s="632" t="str">
        <f>MID(VstupHlavička!$B$9,3,1)</f>
        <v>1</v>
      </c>
      <c r="K45" s="632" t="str">
        <f>MID(VstupHlavička!$B$9,4,1)</f>
        <v>5</v>
      </c>
      <c r="L45" s="632" t="str">
        <f>MID(VstupHlavička!$B$9,5,1)</f>
        <v>0</v>
      </c>
      <c r="M45" s="632" t="str">
        <f>MID(VstupHlavička!$B$9,6,1)</f>
        <v>7</v>
      </c>
      <c r="N45" s="632" t="str">
        <f>MID(VstupHlavička!$B$9,7,1)</f>
        <v>8</v>
      </c>
      <c r="O45" s="632" t="str">
        <f>MID(VstupHlavička!$B$9,8,1)</f>
        <v>1</v>
      </c>
      <c r="P45" s="632" t="str">
        <f>MID(VstupHlavička!$B$9,9,1)</f>
        <v>3</v>
      </c>
      <c r="Q45" s="632" t="str">
        <f>MID(VstupHlavička!$B$9,10,1)</f>
        <v>5</v>
      </c>
      <c r="R45" s="632" t="str">
        <f>MID(VstupHlavička!$B$9,11,1)</f>
        <v/>
      </c>
      <c r="S45" s="632" t="str">
        <f>MID(VstupHlavička!$B$9,12,1)</f>
        <v/>
      </c>
      <c r="T45" s="632" t="str">
        <f>MID(VstupHlavička!$B$9,13,1)</f>
        <v/>
      </c>
      <c r="U45" s="632" t="str">
        <f>MID(VstupHlavička!$B$9,14,1)</f>
        <v/>
      </c>
      <c r="V45" s="634"/>
      <c r="W45" s="622"/>
      <c r="X45" s="632" t="str">
        <f>MID(VstupHlavička!$B$10,1,1)</f>
        <v/>
      </c>
      <c r="Y45" s="632" t="str">
        <f>MID(VstupHlavička!$B$10,2,1)</f>
        <v/>
      </c>
      <c r="Z45" s="632" t="str">
        <f>MID(VstupHlavička!$B$10,3,1)</f>
        <v/>
      </c>
      <c r="AA45" s="632" t="str">
        <f>MID(VstupHlavička!$B$10,4,1)</f>
        <v/>
      </c>
      <c r="AB45" s="632" t="str">
        <f>MID(VstupHlavička!$B$10,5,1)</f>
        <v/>
      </c>
      <c r="AC45" s="632" t="str">
        <f>MID(VstupHlavička!$B$10,6,1)</f>
        <v/>
      </c>
      <c r="AD45" s="632" t="str">
        <f>MID(VstupHlavička!$B$10,7,1)</f>
        <v/>
      </c>
      <c r="AE45" s="632" t="str">
        <f>MID(VstupHlavička!$B$10,8,1)</f>
        <v/>
      </c>
      <c r="AF45" s="632" t="str">
        <f>MID(VstupHlavička!$B$10,9,1)</f>
        <v/>
      </c>
      <c r="AG45" s="632" t="str">
        <f>MID(VstupHlavička!$B$10,10,1)</f>
        <v/>
      </c>
      <c r="AH45" s="632" t="str">
        <f>MID(VstupHlavička!$B$10,11,1)</f>
        <v/>
      </c>
      <c r="AI45" s="632" t="str">
        <f>MID(VstupHlavička!$B$10,12,1)</f>
        <v/>
      </c>
      <c r="AJ45" s="632" t="str">
        <f>MID(VstupHlavička!$B$10,13,1)</f>
        <v/>
      </c>
      <c r="AK45" s="632" t="str">
        <f>MID(VstupHlavička!$B$10,14,1)</f>
        <v/>
      </c>
      <c r="AL45" s="634"/>
      <c r="AM45" s="636"/>
      <c r="AN45" s="636"/>
      <c r="AO45" s="636"/>
      <c r="AP45" s="636"/>
      <c r="AQ45" s="636"/>
      <c r="AR45" s="622"/>
    </row>
    <row r="46" spans="1:44">
      <c r="H46" s="634"/>
      <c r="I46" s="634"/>
      <c r="J46" s="634"/>
      <c r="K46" s="634"/>
      <c r="L46" s="634"/>
      <c r="M46" s="634"/>
      <c r="N46" s="634"/>
      <c r="O46" s="636"/>
      <c r="P46" s="634"/>
      <c r="Q46" s="634"/>
      <c r="R46" s="634"/>
      <c r="S46" s="634"/>
      <c r="T46" s="634"/>
      <c r="U46" s="634"/>
      <c r="V46" s="634"/>
      <c r="W46" s="634"/>
      <c r="X46" s="634"/>
      <c r="Y46" s="634"/>
      <c r="Z46" s="636"/>
      <c r="AA46" s="634"/>
      <c r="AB46" s="634"/>
      <c r="AC46" s="634"/>
      <c r="AD46" s="634"/>
      <c r="AE46" s="634"/>
      <c r="AF46" s="634"/>
      <c r="AG46" s="634"/>
      <c r="AH46" s="634"/>
      <c r="AI46" s="634"/>
      <c r="AJ46" s="634"/>
      <c r="AK46" s="634"/>
      <c r="AL46" s="634"/>
      <c r="AM46" s="636"/>
      <c r="AN46" s="636"/>
      <c r="AO46" s="636"/>
      <c r="AP46" s="636"/>
      <c r="AQ46" s="636"/>
      <c r="AR46" s="622"/>
    </row>
    <row r="47" spans="1:44">
      <c r="A47" s="621">
        <v>31</v>
      </c>
      <c r="H47" s="627" t="str">
        <f>IF(VLOOKUP($A47,PrekladHlav!$A:$H,1)=$A47,VLOOKUP($A47,PrekladHlav!$A:$H,SUVAHAVUJ!$B$1),0)</f>
        <v>E-mailová adresa</v>
      </c>
      <c r="I47" s="622"/>
      <c r="J47" s="622"/>
      <c r="K47" s="622"/>
      <c r="L47" s="622"/>
      <c r="M47" s="622"/>
      <c r="N47" s="622"/>
      <c r="O47" s="622"/>
      <c r="P47" s="622"/>
      <c r="Q47" s="622"/>
      <c r="R47" s="622"/>
      <c r="S47" s="622"/>
      <c r="T47" s="622"/>
      <c r="U47" s="622"/>
      <c r="V47" s="622"/>
      <c r="W47" s="622"/>
      <c r="X47" s="622"/>
      <c r="Y47" s="622"/>
      <c r="Z47" s="622"/>
      <c r="AA47" s="622"/>
      <c r="AB47" s="622"/>
      <c r="AC47" s="622"/>
      <c r="AD47" s="622"/>
      <c r="AE47" s="622"/>
      <c r="AF47" s="622"/>
      <c r="AG47" s="622"/>
      <c r="AH47" s="622"/>
      <c r="AI47" s="622"/>
      <c r="AJ47" s="622"/>
      <c r="AK47" s="622"/>
      <c r="AL47" s="636"/>
      <c r="AM47" s="636"/>
      <c r="AN47" s="636"/>
      <c r="AO47" s="636"/>
      <c r="AP47" s="636"/>
      <c r="AQ47" s="636"/>
      <c r="AR47" s="622"/>
    </row>
    <row r="48" spans="1:44">
      <c r="H48" s="632" t="str">
        <f>MID(VstupHlavička!$B$11,1,1)</f>
        <v>j</v>
      </c>
      <c r="I48" s="632" t="str">
        <f>MID(VstupHlavička!$B$11,2,1)</f>
        <v>u</v>
      </c>
      <c r="J48" s="632" t="str">
        <f>MID(VstupHlavička!$B$11,3,1)</f>
        <v>r</v>
      </c>
      <c r="K48" s="632" t="str">
        <f>MID(VstupHlavička!$B$11,4,1)</f>
        <v>i</v>
      </c>
      <c r="L48" s="632" t="str">
        <f>MID(VstupHlavička!$B$11,5,1)</f>
        <v>s</v>
      </c>
      <c r="M48" s="632" t="str">
        <f>MID(VstupHlavička!$B$11,6,1)</f>
        <v>o</v>
      </c>
      <c r="N48" s="632" t="str">
        <f>MID(VstupHlavička!$B$11,7,1)</f>
        <v>v</v>
      </c>
      <c r="O48" s="632" t="str">
        <f>MID(VstupHlavička!$B$11,8,1)</f>
        <v>a</v>
      </c>
      <c r="P48" s="632" t="str">
        <f>MID(VstupHlavička!$B$11,9,1)</f>
        <v>@</v>
      </c>
      <c r="Q48" s="632" t="str">
        <f>MID(VstupHlavička!$B$11,10,1)</f>
        <v>e</v>
      </c>
      <c r="R48" s="632" t="str">
        <f>MID(VstupHlavička!$B$11,11,1)</f>
        <v>s</v>
      </c>
      <c r="S48" s="632" t="str">
        <f>MID(VstupHlavička!$B$11,12,1)</f>
        <v>y</v>
      </c>
      <c r="T48" s="632" t="str">
        <f>MID(VstupHlavička!$B$11,13,1)</f>
        <v>s</v>
      </c>
      <c r="U48" s="632" t="str">
        <f>MID(VstupHlavička!$B$11,14,1)</f>
        <v>.</v>
      </c>
      <c r="V48" s="632" t="str">
        <f>MID(VstupHlavička!$B$11,15,1)</f>
        <v>s</v>
      </c>
      <c r="W48" s="632" t="str">
        <f>MID(VstupHlavička!$B$11,16,1)</f>
        <v>k</v>
      </c>
      <c r="X48" s="632" t="str">
        <f>MID(VstupHlavička!$B$11,17,1)</f>
        <v/>
      </c>
      <c r="Y48" s="632" t="str">
        <f>MID(VstupHlavička!$B$11,18,1)</f>
        <v/>
      </c>
      <c r="Z48" s="632" t="str">
        <f>MID(VstupHlavička!$B$11,19,1)</f>
        <v/>
      </c>
      <c r="AA48" s="632" t="str">
        <f>MID(VstupHlavička!$B$11,20,1)</f>
        <v/>
      </c>
      <c r="AB48" s="632" t="str">
        <f>MID(VstupHlavička!$B$11,21,1)</f>
        <v/>
      </c>
      <c r="AC48" s="632" t="str">
        <f>MID(VstupHlavička!$B$11,22,1)</f>
        <v/>
      </c>
      <c r="AD48" s="632" t="str">
        <f>MID(VstupHlavička!$B$11,23,1)</f>
        <v/>
      </c>
      <c r="AE48" s="632" t="str">
        <f>MID(VstupHlavička!$B$11,24,1)</f>
        <v/>
      </c>
      <c r="AF48" s="632" t="str">
        <f>MID(VstupHlavička!$B$11,25,1)</f>
        <v/>
      </c>
      <c r="AG48" s="632" t="str">
        <f>MID(VstupHlavička!$B$11,26,1)</f>
        <v/>
      </c>
      <c r="AH48" s="632" t="str">
        <f>MID(VstupHlavička!$B$11,27,1)</f>
        <v/>
      </c>
      <c r="AI48" s="632" t="str">
        <f>MID(VstupHlavička!$B$11,28,1)</f>
        <v/>
      </c>
      <c r="AJ48" s="632" t="str">
        <f>MID(VstupHlavička!$B$11,29,1)</f>
        <v/>
      </c>
      <c r="AK48" s="632" t="str">
        <f>MID(VstupHlavička!$B$11,30,1)</f>
        <v/>
      </c>
      <c r="AL48" s="636"/>
      <c r="AM48" s="636"/>
      <c r="AN48" s="636"/>
      <c r="AO48" s="636"/>
      <c r="AP48" s="636"/>
      <c r="AQ48" s="636"/>
      <c r="AR48" s="622"/>
    </row>
    <row r="49" spans="1:44">
      <c r="H49" s="622"/>
      <c r="I49" s="622"/>
      <c r="J49" s="622"/>
      <c r="K49" s="622"/>
      <c r="L49" s="622"/>
      <c r="M49" s="622"/>
      <c r="N49" s="622"/>
      <c r="O49" s="622"/>
      <c r="P49" s="622"/>
      <c r="Q49" s="622"/>
      <c r="R49" s="622"/>
      <c r="S49" s="622"/>
      <c r="T49" s="622"/>
      <c r="U49" s="622"/>
      <c r="V49" s="622"/>
      <c r="W49" s="622"/>
      <c r="X49" s="624"/>
      <c r="Y49" s="624"/>
      <c r="Z49" s="624"/>
      <c r="AA49" s="624"/>
      <c r="AB49" s="624"/>
      <c r="AC49" s="624"/>
      <c r="AD49" s="624"/>
      <c r="AE49" s="624"/>
      <c r="AF49" s="624"/>
      <c r="AG49" s="624"/>
      <c r="AH49" s="624"/>
      <c r="AI49" s="624"/>
      <c r="AJ49" s="624"/>
      <c r="AK49" s="624"/>
      <c r="AL49" s="624"/>
      <c r="AM49" s="624"/>
      <c r="AN49" s="624"/>
      <c r="AO49" s="624"/>
      <c r="AP49" s="624"/>
      <c r="AQ49" s="624"/>
      <c r="AR49" s="622"/>
    </row>
    <row r="50" spans="1:44">
      <c r="A50" s="621">
        <v>32</v>
      </c>
      <c r="B50" s="621">
        <v>33</v>
      </c>
      <c r="C50" s="621">
        <v>34</v>
      </c>
      <c r="H50" s="990" t="str">
        <f>IF(VLOOKUP($A50,PrekladHlav!$A:$H,1)=$A50,VLOOKUP($A50,PrekladHlav!$A:$H,SUVAHAVUJ!B1),0)</f>
        <v>Zostavená dňa:</v>
      </c>
      <c r="I50" s="991"/>
      <c r="J50" s="991"/>
      <c r="K50" s="991"/>
      <c r="L50" s="991"/>
      <c r="M50" s="991"/>
      <c r="N50" s="991"/>
      <c r="O50" s="992"/>
      <c r="P50" s="993" t="str">
        <f>IF(VLOOKUP($B50,PrekladHlav!$A:$H,1)=$B50,VLOOKUP($B50,PrekladHlav!$A:$H,SUVAHAVUJ!B1),0)</f>
        <v>Schválená dňa:</v>
      </c>
      <c r="Q50" s="993"/>
      <c r="R50" s="993"/>
      <c r="S50" s="993"/>
      <c r="T50" s="993"/>
      <c r="U50" s="993"/>
      <c r="V50" s="993"/>
      <c r="W50" s="993"/>
      <c r="X50" s="994"/>
      <c r="Y50" s="995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95"/>
      <c r="AA50" s="995"/>
      <c r="AB50" s="995"/>
      <c r="AC50" s="995"/>
      <c r="AD50" s="995"/>
      <c r="AE50" s="995"/>
      <c r="AF50" s="995"/>
      <c r="AG50" s="995"/>
      <c r="AH50" s="995"/>
      <c r="AI50" s="995"/>
      <c r="AJ50" s="995"/>
      <c r="AK50" s="995"/>
      <c r="AL50" s="995"/>
      <c r="AM50" s="995"/>
      <c r="AN50" s="995"/>
      <c r="AO50" s="995"/>
      <c r="AP50" s="995"/>
      <c r="AQ50" s="995"/>
      <c r="AR50" s="622"/>
    </row>
    <row r="51" spans="1:44">
      <c r="H51" s="996">
        <f>IFERROR(VstupHlavička!$B$12,"0 ")</f>
        <v>42094</v>
      </c>
      <c r="I51" s="997"/>
      <c r="J51" s="997"/>
      <c r="K51" s="997"/>
      <c r="L51" s="997"/>
      <c r="M51" s="997"/>
      <c r="N51" s="997"/>
      <c r="O51" s="997"/>
      <c r="P51" s="996">
        <f>VstupHlavička!$B$13</f>
        <v>0</v>
      </c>
      <c r="Q51" s="997"/>
      <c r="R51" s="997"/>
      <c r="S51" s="997"/>
      <c r="T51" s="997"/>
      <c r="U51" s="997"/>
      <c r="V51" s="997"/>
      <c r="W51" s="997"/>
      <c r="X51" s="997"/>
      <c r="Y51" s="995"/>
      <c r="Z51" s="995"/>
      <c r="AA51" s="995"/>
      <c r="AB51" s="995"/>
      <c r="AC51" s="995"/>
      <c r="AD51" s="995"/>
      <c r="AE51" s="995"/>
      <c r="AF51" s="995"/>
      <c r="AG51" s="995"/>
      <c r="AH51" s="995"/>
      <c r="AI51" s="995"/>
      <c r="AJ51" s="995"/>
      <c r="AK51" s="995"/>
      <c r="AL51" s="995"/>
      <c r="AM51" s="995"/>
      <c r="AN51" s="995"/>
      <c r="AO51" s="995"/>
      <c r="AP51" s="995"/>
      <c r="AQ51" s="995"/>
      <c r="AR51" s="622"/>
    </row>
    <row r="52" spans="1:44">
      <c r="H52" s="998"/>
      <c r="I52" s="998"/>
      <c r="J52" s="998"/>
      <c r="K52" s="998"/>
      <c r="L52" s="998"/>
      <c r="M52" s="998"/>
      <c r="N52" s="998"/>
      <c r="O52" s="998"/>
      <c r="P52" s="998"/>
      <c r="Q52" s="998"/>
      <c r="R52" s="998"/>
      <c r="S52" s="998"/>
      <c r="T52" s="998"/>
      <c r="U52" s="998"/>
      <c r="V52" s="998"/>
      <c r="W52" s="998"/>
      <c r="X52" s="998"/>
      <c r="Y52" s="995"/>
      <c r="Z52" s="995"/>
      <c r="AA52" s="995"/>
      <c r="AB52" s="995"/>
      <c r="AC52" s="995"/>
      <c r="AD52" s="995"/>
      <c r="AE52" s="995"/>
      <c r="AF52" s="995"/>
      <c r="AG52" s="995"/>
      <c r="AH52" s="995"/>
      <c r="AI52" s="995"/>
      <c r="AJ52" s="995"/>
      <c r="AK52" s="995"/>
      <c r="AL52" s="995"/>
      <c r="AM52" s="995"/>
      <c r="AN52" s="995"/>
      <c r="AO52" s="995"/>
      <c r="AP52" s="995"/>
      <c r="AQ52" s="995"/>
      <c r="AR52" s="622"/>
    </row>
    <row r="53" spans="1:44">
      <c r="H53" s="998"/>
      <c r="I53" s="998"/>
      <c r="J53" s="998"/>
      <c r="K53" s="998"/>
      <c r="L53" s="998"/>
      <c r="M53" s="998"/>
      <c r="N53" s="998"/>
      <c r="O53" s="998"/>
      <c r="P53" s="998"/>
      <c r="Q53" s="998"/>
      <c r="R53" s="998"/>
      <c r="S53" s="998"/>
      <c r="T53" s="998"/>
      <c r="U53" s="998"/>
      <c r="V53" s="998"/>
      <c r="W53" s="998"/>
      <c r="X53" s="998"/>
      <c r="Y53" s="995"/>
      <c r="Z53" s="995"/>
      <c r="AA53" s="995"/>
      <c r="AB53" s="995"/>
      <c r="AC53" s="995"/>
      <c r="AD53" s="995"/>
      <c r="AE53" s="995"/>
      <c r="AF53" s="995"/>
      <c r="AG53" s="995"/>
      <c r="AH53" s="995"/>
      <c r="AI53" s="995"/>
      <c r="AJ53" s="995"/>
      <c r="AK53" s="995"/>
      <c r="AL53" s="995"/>
      <c r="AM53" s="995"/>
      <c r="AN53" s="995"/>
      <c r="AO53" s="995"/>
      <c r="AP53" s="995"/>
      <c r="AQ53" s="995"/>
      <c r="AR53" s="622"/>
    </row>
    <row r="54" spans="1:44">
      <c r="H54" s="998"/>
      <c r="I54" s="998"/>
      <c r="J54" s="998"/>
      <c r="K54" s="998"/>
      <c r="L54" s="998"/>
      <c r="M54" s="998"/>
      <c r="N54" s="998"/>
      <c r="O54" s="998"/>
      <c r="P54" s="998"/>
      <c r="Q54" s="998"/>
      <c r="R54" s="998"/>
      <c r="S54" s="998"/>
      <c r="T54" s="998"/>
      <c r="U54" s="998"/>
      <c r="V54" s="998"/>
      <c r="W54" s="998"/>
      <c r="X54" s="998"/>
      <c r="Y54" s="995"/>
      <c r="Z54" s="995"/>
      <c r="AA54" s="995"/>
      <c r="AB54" s="995"/>
      <c r="AC54" s="995"/>
      <c r="AD54" s="995"/>
      <c r="AE54" s="995"/>
      <c r="AF54" s="995"/>
      <c r="AG54" s="995"/>
      <c r="AH54" s="995"/>
      <c r="AI54" s="995"/>
      <c r="AJ54" s="995"/>
      <c r="AK54" s="995"/>
      <c r="AL54" s="995"/>
      <c r="AM54" s="995"/>
      <c r="AN54" s="995"/>
      <c r="AO54" s="995"/>
      <c r="AP54" s="995"/>
      <c r="AQ54" s="995"/>
      <c r="AR54" s="622"/>
    </row>
    <row r="55" spans="1:44">
      <c r="H55" s="998"/>
      <c r="I55" s="998"/>
      <c r="J55" s="998"/>
      <c r="K55" s="998"/>
      <c r="L55" s="998"/>
      <c r="M55" s="998"/>
      <c r="N55" s="998"/>
      <c r="O55" s="998"/>
      <c r="P55" s="998"/>
      <c r="Q55" s="998"/>
      <c r="R55" s="998"/>
      <c r="S55" s="998"/>
      <c r="T55" s="998"/>
      <c r="U55" s="998"/>
      <c r="V55" s="998"/>
      <c r="W55" s="998"/>
      <c r="X55" s="998"/>
      <c r="Y55" s="995"/>
      <c r="Z55" s="995"/>
      <c r="AA55" s="995"/>
      <c r="AB55" s="995"/>
      <c r="AC55" s="995"/>
      <c r="AD55" s="995"/>
      <c r="AE55" s="995"/>
      <c r="AF55" s="995"/>
      <c r="AG55" s="995"/>
      <c r="AH55" s="995"/>
      <c r="AI55" s="995"/>
      <c r="AJ55" s="995"/>
      <c r="AK55" s="995"/>
      <c r="AL55" s="995"/>
      <c r="AM55" s="995"/>
      <c r="AN55" s="995"/>
      <c r="AO55" s="995"/>
      <c r="AP55" s="995"/>
      <c r="AQ55" s="995"/>
      <c r="AR55" s="622"/>
    </row>
    <row r="56" spans="1:44">
      <c r="H56" s="998"/>
      <c r="I56" s="998"/>
      <c r="J56" s="998"/>
      <c r="K56" s="998"/>
      <c r="L56" s="998"/>
      <c r="M56" s="998"/>
      <c r="N56" s="998"/>
      <c r="O56" s="998"/>
      <c r="P56" s="998"/>
      <c r="Q56" s="998"/>
      <c r="R56" s="998"/>
      <c r="S56" s="998"/>
      <c r="T56" s="998"/>
      <c r="U56" s="998"/>
      <c r="V56" s="998"/>
      <c r="W56" s="998"/>
      <c r="X56" s="998"/>
      <c r="Y56" s="995"/>
      <c r="Z56" s="995"/>
      <c r="AA56" s="995"/>
      <c r="AB56" s="995"/>
      <c r="AC56" s="995"/>
      <c r="AD56" s="995"/>
      <c r="AE56" s="995"/>
      <c r="AF56" s="995"/>
      <c r="AG56" s="995"/>
      <c r="AH56" s="995"/>
      <c r="AI56" s="995"/>
      <c r="AJ56" s="995"/>
      <c r="AK56" s="995"/>
      <c r="AL56" s="995"/>
      <c r="AM56" s="995"/>
      <c r="AN56" s="995"/>
      <c r="AO56" s="995"/>
      <c r="AP56" s="995"/>
      <c r="AQ56" s="995"/>
      <c r="AR56" s="622"/>
    </row>
    <row r="57" spans="1:44">
      <c r="H57" s="998"/>
      <c r="I57" s="998"/>
      <c r="J57" s="998"/>
      <c r="K57" s="998"/>
      <c r="L57" s="998"/>
      <c r="M57" s="998"/>
      <c r="N57" s="998"/>
      <c r="O57" s="998"/>
      <c r="P57" s="998"/>
      <c r="Q57" s="998"/>
      <c r="R57" s="998"/>
      <c r="S57" s="998"/>
      <c r="T57" s="998"/>
      <c r="U57" s="998"/>
      <c r="V57" s="998"/>
      <c r="W57" s="998"/>
      <c r="X57" s="998"/>
      <c r="Y57" s="995"/>
      <c r="Z57" s="995"/>
      <c r="AA57" s="995"/>
      <c r="AB57" s="995"/>
      <c r="AC57" s="995"/>
      <c r="AD57" s="995"/>
      <c r="AE57" s="995"/>
      <c r="AF57" s="995"/>
      <c r="AG57" s="995"/>
      <c r="AH57" s="995"/>
      <c r="AI57" s="995"/>
      <c r="AJ57" s="995"/>
      <c r="AK57" s="995"/>
      <c r="AL57" s="995"/>
      <c r="AM57" s="995"/>
      <c r="AN57" s="995"/>
      <c r="AO57" s="995"/>
      <c r="AP57" s="995"/>
      <c r="AQ57" s="995"/>
      <c r="AR57" s="622"/>
    </row>
    <row r="58" spans="1:44">
      <c r="H58" s="998"/>
      <c r="I58" s="998"/>
      <c r="J58" s="998"/>
      <c r="K58" s="998"/>
      <c r="L58" s="998"/>
      <c r="M58" s="998"/>
      <c r="N58" s="998"/>
      <c r="O58" s="998"/>
      <c r="P58" s="998"/>
      <c r="Q58" s="998"/>
      <c r="R58" s="998"/>
      <c r="S58" s="998"/>
      <c r="T58" s="998"/>
      <c r="U58" s="998"/>
      <c r="V58" s="998"/>
      <c r="W58" s="998"/>
      <c r="X58" s="998"/>
      <c r="Y58" s="995"/>
      <c r="Z58" s="995"/>
      <c r="AA58" s="995"/>
      <c r="AB58" s="995"/>
      <c r="AC58" s="995"/>
      <c r="AD58" s="995"/>
      <c r="AE58" s="995"/>
      <c r="AF58" s="995"/>
      <c r="AG58" s="995"/>
      <c r="AH58" s="995"/>
      <c r="AI58" s="995"/>
      <c r="AJ58" s="995"/>
      <c r="AK58" s="995"/>
      <c r="AL58" s="995"/>
      <c r="AM58" s="995"/>
      <c r="AN58" s="995"/>
      <c r="AO58" s="995"/>
      <c r="AP58" s="995"/>
      <c r="AQ58" s="995"/>
      <c r="AR58" s="622"/>
    </row>
    <row r="60" spans="1:44" ht="13.5">
      <c r="B60" s="638"/>
    </row>
    <row r="61" spans="1:44" ht="13.5">
      <c r="B61" s="638"/>
    </row>
    <row r="62" spans="1:44" ht="13.5">
      <c r="B62" s="638"/>
    </row>
    <row r="63" spans="1:44" ht="13.5">
      <c r="B63" s="638"/>
    </row>
    <row r="64" spans="1:44" ht="13.5">
      <c r="B64" s="638"/>
    </row>
    <row r="65" spans="2:2" ht="13.5">
      <c r="B65" s="638"/>
    </row>
    <row r="66" spans="2:2" ht="13.5">
      <c r="B66" s="638"/>
    </row>
    <row r="67" spans="2:2" ht="13.5">
      <c r="B67" s="638"/>
    </row>
    <row r="68" spans="2:2" ht="13.5">
      <c r="B68" s="638"/>
    </row>
    <row r="69" spans="2:2" ht="13.5">
      <c r="B69" s="638"/>
    </row>
    <row r="70" spans="2:2" ht="13.5">
      <c r="B70" s="638"/>
    </row>
    <row r="71" spans="2:2" ht="13.5">
      <c r="B71" s="638"/>
    </row>
    <row r="72" spans="2:2" ht="13.5">
      <c r="B72" s="638"/>
    </row>
    <row r="73" spans="2:2" ht="13.5">
      <c r="B73" s="638"/>
    </row>
    <row r="74" spans="2:2" ht="13.5">
      <c r="B74" s="638"/>
    </row>
    <row r="75" spans="2:2" ht="13.5">
      <c r="B75" s="638"/>
    </row>
    <row r="76" spans="2:2" ht="13.5">
      <c r="B76" s="638"/>
    </row>
    <row r="77" spans="2:2" ht="13.5">
      <c r="B77" s="638"/>
    </row>
    <row r="78" spans="2:2" ht="13.5">
      <c r="B78" s="638"/>
    </row>
    <row r="79" spans="2:2" ht="13.5">
      <c r="B79" s="638"/>
    </row>
    <row r="80" spans="2:2" ht="14.25">
      <c r="B80" s="639"/>
    </row>
    <row r="81" spans="1:25" ht="14.25">
      <c r="B81" s="640"/>
    </row>
    <row r="82" spans="1:25" ht="14.25">
      <c r="B82" s="639"/>
    </row>
    <row r="83" spans="1:25" ht="14.25">
      <c r="B83" s="639"/>
    </row>
    <row r="84" spans="1:25" ht="14.25">
      <c r="B84" s="640"/>
    </row>
    <row r="85" spans="1:25" ht="14.25">
      <c r="B85" s="640"/>
    </row>
    <row r="86" spans="1:25" ht="13.5">
      <c r="B86" s="641"/>
    </row>
    <row r="87" spans="1:25" s="643" customFormat="1" ht="14.25">
      <c r="A87" s="621"/>
      <c r="B87" s="642"/>
    </row>
    <row r="88" spans="1:25" s="643" customFormat="1" ht="14.25">
      <c r="A88" s="621"/>
      <c r="B88" s="642"/>
    </row>
    <row r="89" spans="1:25" s="643" customFormat="1" ht="14.25">
      <c r="A89" s="621"/>
      <c r="B89" s="642"/>
    </row>
    <row r="90" spans="1:25" s="643" customFormat="1" ht="14.25">
      <c r="A90" s="621"/>
      <c r="B90" s="644"/>
      <c r="R90" s="644"/>
      <c r="S90" s="644"/>
      <c r="T90" s="644"/>
      <c r="U90" s="644"/>
      <c r="V90" s="644"/>
      <c r="W90" s="644"/>
      <c r="X90" s="644"/>
    </row>
    <row r="91" spans="1:25" s="643" customFormat="1" ht="14.25">
      <c r="A91" s="621"/>
      <c r="B91" s="644"/>
      <c r="R91" s="644"/>
      <c r="S91" s="644"/>
      <c r="T91" s="644"/>
      <c r="U91" s="644"/>
      <c r="V91" s="644"/>
      <c r="W91" s="644"/>
      <c r="X91" s="644"/>
      <c r="Y91" s="644"/>
    </row>
    <row r="92" spans="1:25" s="643" customFormat="1">
      <c r="A92" s="621"/>
    </row>
    <row r="93" spans="1:25" s="643" customFormat="1">
      <c r="A93" s="621"/>
    </row>
  </sheetData>
  <mergeCells count="14">
    <mergeCell ref="AH19:AP21"/>
    <mergeCell ref="P4:AF5"/>
    <mergeCell ref="AH14:AP14"/>
    <mergeCell ref="H50:O50"/>
    <mergeCell ref="P50:X50"/>
    <mergeCell ref="Y50:AQ58"/>
    <mergeCell ref="H51:O58"/>
    <mergeCell ref="P51:X58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ColWidth="1.7109375" defaultRowHeight="12.75"/>
  <cols>
    <col min="1" max="16384" width="1.7109375" style="606"/>
  </cols>
  <sheetData>
    <row r="1" spans="1:5">
      <c r="A1" s="606">
        <v>1</v>
      </c>
      <c r="B1" s="606" t="s">
        <v>2074</v>
      </c>
      <c r="C1" s="606" t="s">
        <v>2291</v>
      </c>
      <c r="D1" s="606" t="s">
        <v>2915</v>
      </c>
      <c r="E1" s="606" t="s">
        <v>2916</v>
      </c>
    </row>
    <row r="2" spans="1:5">
      <c r="A2" s="606">
        <v>2</v>
      </c>
      <c r="B2" s="606" t="s">
        <v>2917</v>
      </c>
      <c r="C2" s="606" t="s">
        <v>2918</v>
      </c>
      <c r="D2" s="606" t="s">
        <v>2919</v>
      </c>
      <c r="E2" s="606" t="s">
        <v>2920</v>
      </c>
    </row>
    <row r="3" spans="1:5">
      <c r="A3" s="606">
        <v>3</v>
      </c>
      <c r="B3" s="606" t="s">
        <v>2921</v>
      </c>
      <c r="C3" s="606" t="s">
        <v>2452</v>
      </c>
      <c r="D3" s="606" t="s">
        <v>2922</v>
      </c>
      <c r="E3" s="606" t="s">
        <v>2923</v>
      </c>
    </row>
    <row r="4" spans="1:5">
      <c r="A4" s="606">
        <v>4</v>
      </c>
      <c r="B4" s="606" t="s">
        <v>2924</v>
      </c>
      <c r="C4" s="606" t="s">
        <v>2925</v>
      </c>
      <c r="D4" s="606" t="s">
        <v>2926</v>
      </c>
      <c r="E4" s="606" t="s">
        <v>2927</v>
      </c>
    </row>
    <row r="5" spans="1:5">
      <c r="A5" s="606">
        <v>5</v>
      </c>
      <c r="B5" s="606" t="s">
        <v>2928</v>
      </c>
      <c r="C5" s="606" t="s">
        <v>2929</v>
      </c>
      <c r="D5" s="606" t="s">
        <v>2930</v>
      </c>
      <c r="E5" s="606" t="s">
        <v>2931</v>
      </c>
    </row>
    <row r="6" spans="1:5">
      <c r="A6" s="606">
        <v>6</v>
      </c>
      <c r="B6" s="606" t="s">
        <v>2932</v>
      </c>
      <c r="C6" s="606" t="s">
        <v>2933</v>
      </c>
      <c r="D6" s="606" t="s">
        <v>2934</v>
      </c>
      <c r="E6" s="606" t="s">
        <v>2935</v>
      </c>
    </row>
    <row r="7" spans="1:5">
      <c r="A7" s="606">
        <v>7</v>
      </c>
      <c r="B7" s="606" t="s">
        <v>2936</v>
      </c>
      <c r="C7" s="606" t="s">
        <v>2455</v>
      </c>
      <c r="D7" s="606" t="s">
        <v>2937</v>
      </c>
      <c r="E7" s="606" t="s">
        <v>2938</v>
      </c>
    </row>
    <row r="8" spans="1:5">
      <c r="A8" s="606">
        <v>8</v>
      </c>
      <c r="B8" s="606" t="s">
        <v>2939</v>
      </c>
      <c r="C8" s="606" t="s">
        <v>2456</v>
      </c>
      <c r="D8" s="606" t="s">
        <v>2940</v>
      </c>
      <c r="E8" s="606" t="s">
        <v>2941</v>
      </c>
    </row>
    <row r="9" spans="1:5">
      <c r="A9" s="606">
        <v>9</v>
      </c>
      <c r="B9" s="606" t="s">
        <v>2942</v>
      </c>
      <c r="C9" s="606" t="s">
        <v>2943</v>
      </c>
      <c r="D9" s="606" t="s">
        <v>2944</v>
      </c>
      <c r="E9" s="606" t="s">
        <v>2945</v>
      </c>
    </row>
    <row r="10" spans="1:5">
      <c r="A10" s="606">
        <v>10</v>
      </c>
      <c r="B10" s="606" t="s">
        <v>2917</v>
      </c>
      <c r="C10" s="606" t="s">
        <v>2946</v>
      </c>
      <c r="D10" s="606" t="s">
        <v>2947</v>
      </c>
      <c r="E10" s="606" t="s">
        <v>2948</v>
      </c>
    </row>
    <row r="11" spans="1:5">
      <c r="A11" s="606">
        <v>11</v>
      </c>
      <c r="B11" s="606" t="s">
        <v>2057</v>
      </c>
      <c r="C11" s="606" t="s">
        <v>2949</v>
      </c>
      <c r="D11" s="606" t="s">
        <v>2950</v>
      </c>
      <c r="E11" s="606" t="s">
        <v>2951</v>
      </c>
    </row>
    <row r="12" spans="1:5">
      <c r="A12" s="606">
        <v>12</v>
      </c>
      <c r="B12" s="606" t="s">
        <v>2016</v>
      </c>
      <c r="C12" s="606" t="s">
        <v>2952</v>
      </c>
      <c r="D12" s="606" t="s">
        <v>2953</v>
      </c>
      <c r="E12" s="606" t="s">
        <v>2954</v>
      </c>
    </row>
    <row r="13" spans="1:5">
      <c r="A13" s="606">
        <v>13</v>
      </c>
      <c r="B13" s="606" t="s">
        <v>1959</v>
      </c>
      <c r="C13" s="606" t="s">
        <v>2955</v>
      </c>
      <c r="D13" s="606" t="s">
        <v>2956</v>
      </c>
      <c r="E13" s="606" t="s">
        <v>2957</v>
      </c>
    </row>
    <row r="14" spans="1:5">
      <c r="A14" s="606">
        <v>14</v>
      </c>
      <c r="B14" s="606" t="s">
        <v>1957</v>
      </c>
      <c r="C14" s="606" t="s">
        <v>2461</v>
      </c>
      <c r="D14" s="606" t="s">
        <v>2958</v>
      </c>
      <c r="E14" s="606" t="s">
        <v>2959</v>
      </c>
    </row>
    <row r="15" spans="1:5">
      <c r="A15" s="606">
        <v>15</v>
      </c>
      <c r="B15" s="606" t="s">
        <v>1955</v>
      </c>
      <c r="C15" s="606" t="s">
        <v>2960</v>
      </c>
      <c r="D15" s="606" t="s">
        <v>2961</v>
      </c>
      <c r="E15" s="606" t="s">
        <v>2962</v>
      </c>
    </row>
    <row r="16" spans="1:5">
      <c r="A16" s="606">
        <v>16</v>
      </c>
      <c r="B16" s="606" t="s">
        <v>2963</v>
      </c>
      <c r="C16" s="606" t="s">
        <v>2964</v>
      </c>
      <c r="D16" s="606" t="s">
        <v>2965</v>
      </c>
      <c r="E16" s="606" t="s">
        <v>2966</v>
      </c>
    </row>
    <row r="17" spans="1:5">
      <c r="A17" s="606">
        <v>17</v>
      </c>
      <c r="B17" s="606" t="s">
        <v>2500</v>
      </c>
      <c r="C17" s="606" t="s">
        <v>2967</v>
      </c>
      <c r="D17" s="606" t="s">
        <v>2968</v>
      </c>
      <c r="E17" s="606" t="s">
        <v>2969</v>
      </c>
    </row>
    <row r="18" spans="1:5">
      <c r="A18" s="606">
        <v>18</v>
      </c>
      <c r="B18" s="606" t="s">
        <v>2503</v>
      </c>
      <c r="C18" s="606" t="s">
        <v>2970</v>
      </c>
      <c r="D18" s="606" t="s">
        <v>2971</v>
      </c>
      <c r="E18" s="606" t="s">
        <v>2972</v>
      </c>
    </row>
    <row r="19" spans="1:5">
      <c r="A19" s="606">
        <v>19</v>
      </c>
      <c r="B19" s="606" t="s">
        <v>2506</v>
      </c>
      <c r="C19" s="606" t="s">
        <v>2973</v>
      </c>
      <c r="D19" s="606" t="s">
        <v>2974</v>
      </c>
      <c r="E19" s="606" t="s">
        <v>2975</v>
      </c>
    </row>
    <row r="20" spans="1:5">
      <c r="A20" s="606">
        <v>20</v>
      </c>
      <c r="B20" s="606" t="s">
        <v>1953</v>
      </c>
      <c r="C20" s="606" t="s">
        <v>2463</v>
      </c>
      <c r="D20" s="606" t="s">
        <v>2976</v>
      </c>
      <c r="E20" s="606" t="s">
        <v>2977</v>
      </c>
    </row>
    <row r="21" spans="1:5">
      <c r="A21" s="606">
        <v>21</v>
      </c>
      <c r="B21" s="606" t="s">
        <v>1951</v>
      </c>
      <c r="C21" s="606" t="s">
        <v>2978</v>
      </c>
      <c r="D21" s="606" t="s">
        <v>2979</v>
      </c>
      <c r="E21" s="606" t="s">
        <v>2980</v>
      </c>
    </row>
    <row r="22" spans="1:5">
      <c r="A22" s="606">
        <v>22</v>
      </c>
      <c r="B22" s="606" t="s">
        <v>2981</v>
      </c>
      <c r="C22" s="606" t="s">
        <v>2982</v>
      </c>
      <c r="D22" s="606" t="s">
        <v>2983</v>
      </c>
      <c r="E22" s="606" t="s">
        <v>2984</v>
      </c>
    </row>
    <row r="23" spans="1:5">
      <c r="A23" s="606">
        <v>23</v>
      </c>
      <c r="B23" s="606" t="s">
        <v>2500</v>
      </c>
      <c r="C23" s="606" t="s">
        <v>2985</v>
      </c>
      <c r="D23" s="606" t="s">
        <v>2986</v>
      </c>
      <c r="E23" s="606" t="s">
        <v>2987</v>
      </c>
    </row>
    <row r="24" spans="1:5">
      <c r="A24" s="606">
        <v>24</v>
      </c>
      <c r="B24" s="606" t="s">
        <v>1949</v>
      </c>
      <c r="C24" s="606" t="s">
        <v>2465</v>
      </c>
      <c r="D24" s="606" t="s">
        <v>2988</v>
      </c>
      <c r="E24" s="606" t="s">
        <v>2989</v>
      </c>
    </row>
    <row r="25" spans="1:5">
      <c r="A25" s="606">
        <v>25</v>
      </c>
      <c r="B25" s="606" t="s">
        <v>2921</v>
      </c>
      <c r="C25" s="606" t="s">
        <v>2990</v>
      </c>
      <c r="D25" s="606" t="s">
        <v>2991</v>
      </c>
      <c r="E25" s="606" t="s">
        <v>2992</v>
      </c>
    </row>
    <row r="26" spans="1:5">
      <c r="A26" s="606">
        <v>26</v>
      </c>
      <c r="B26" s="606" t="s">
        <v>2993</v>
      </c>
      <c r="C26" s="606" t="s">
        <v>2994</v>
      </c>
      <c r="D26" s="606" t="s">
        <v>2995</v>
      </c>
      <c r="E26" s="606" t="s">
        <v>2996</v>
      </c>
    </row>
    <row r="27" spans="1:5">
      <c r="A27" s="606">
        <v>27</v>
      </c>
      <c r="B27" s="606" t="s">
        <v>2997</v>
      </c>
      <c r="C27" s="606" t="s">
        <v>2374</v>
      </c>
      <c r="D27" s="606" t="s">
        <v>2998</v>
      </c>
      <c r="E27" s="606" t="s">
        <v>2999</v>
      </c>
    </row>
    <row r="28" spans="1:5">
      <c r="A28" s="606">
        <v>28</v>
      </c>
      <c r="B28" s="606" t="s">
        <v>2074</v>
      </c>
      <c r="C28" s="606" t="s">
        <v>3000</v>
      </c>
      <c r="D28" s="606" t="s">
        <v>3001</v>
      </c>
      <c r="E28" s="606" t="s">
        <v>3002</v>
      </c>
    </row>
    <row r="29" spans="1:5">
      <c r="A29" s="606">
        <v>29</v>
      </c>
      <c r="B29" s="606" t="s">
        <v>2917</v>
      </c>
      <c r="C29" s="606" t="s">
        <v>3003</v>
      </c>
      <c r="D29" s="606" t="s">
        <v>3004</v>
      </c>
      <c r="E29" s="606" t="s">
        <v>3005</v>
      </c>
    </row>
    <row r="30" spans="1:5">
      <c r="A30" s="606">
        <v>30</v>
      </c>
      <c r="B30" s="606" t="s">
        <v>3006</v>
      </c>
      <c r="C30" s="606" t="s">
        <v>2471</v>
      </c>
      <c r="D30" s="606" t="s">
        <v>3007</v>
      </c>
      <c r="E30" s="606" t="s">
        <v>3008</v>
      </c>
    </row>
    <row r="31" spans="1:5">
      <c r="A31" s="606">
        <v>31</v>
      </c>
      <c r="B31" s="606" t="s">
        <v>3009</v>
      </c>
      <c r="C31" s="606" t="s">
        <v>3010</v>
      </c>
      <c r="D31" s="606" t="s">
        <v>3011</v>
      </c>
      <c r="E31" s="606" t="s">
        <v>3012</v>
      </c>
    </row>
    <row r="32" spans="1:5">
      <c r="A32" s="606">
        <v>32</v>
      </c>
      <c r="B32" s="606" t="s">
        <v>3013</v>
      </c>
      <c r="C32" s="606" t="s">
        <v>3014</v>
      </c>
      <c r="D32" s="606" t="s">
        <v>3015</v>
      </c>
      <c r="E32" s="606" t="s">
        <v>3016</v>
      </c>
    </row>
    <row r="33" spans="1:5">
      <c r="A33" s="606">
        <v>33</v>
      </c>
      <c r="B33" s="606" t="s">
        <v>2500</v>
      </c>
      <c r="C33" s="606" t="s">
        <v>3017</v>
      </c>
      <c r="D33" s="606" t="s">
        <v>3018</v>
      </c>
      <c r="E33" s="606" t="s">
        <v>3019</v>
      </c>
    </row>
    <row r="34" spans="1:5">
      <c r="A34" s="606">
        <v>34</v>
      </c>
      <c r="B34" s="606" t="s">
        <v>2503</v>
      </c>
      <c r="C34" s="606" t="s">
        <v>3020</v>
      </c>
      <c r="D34" s="606" t="s">
        <v>3021</v>
      </c>
      <c r="E34" s="606" t="s">
        <v>3022</v>
      </c>
    </row>
    <row r="35" spans="1:5">
      <c r="A35" s="606">
        <v>35</v>
      </c>
      <c r="B35" s="606" t="s">
        <v>3023</v>
      </c>
      <c r="C35" s="606" t="s">
        <v>3024</v>
      </c>
      <c r="D35" s="606" t="s">
        <v>3025</v>
      </c>
      <c r="E35" s="606" t="s">
        <v>3026</v>
      </c>
    </row>
    <row r="36" spans="1:5">
      <c r="A36" s="606">
        <v>36</v>
      </c>
      <c r="B36" s="606" t="s">
        <v>3027</v>
      </c>
      <c r="C36" s="606" t="s">
        <v>3028</v>
      </c>
      <c r="D36" s="606" t="s">
        <v>3029</v>
      </c>
      <c r="E36" s="606" t="s">
        <v>3030</v>
      </c>
    </row>
    <row r="37" spans="1:5">
      <c r="A37" s="606">
        <v>37</v>
      </c>
      <c r="B37" s="606" t="s">
        <v>2500</v>
      </c>
      <c r="C37" s="606" t="s">
        <v>3031</v>
      </c>
      <c r="D37" s="606" t="s">
        <v>3032</v>
      </c>
      <c r="E37" s="606" t="s">
        <v>3033</v>
      </c>
    </row>
    <row r="38" spans="1:5">
      <c r="A38" s="606">
        <v>38</v>
      </c>
      <c r="B38" s="606" t="s">
        <v>2503</v>
      </c>
      <c r="C38" s="606" t="s">
        <v>3034</v>
      </c>
      <c r="D38" s="606" t="s">
        <v>3035</v>
      </c>
      <c r="E38" s="606" t="s">
        <v>3036</v>
      </c>
    </row>
    <row r="39" spans="1:5">
      <c r="A39" s="606">
        <v>39</v>
      </c>
      <c r="B39" s="606" t="s">
        <v>3037</v>
      </c>
      <c r="C39" s="606" t="s">
        <v>2375</v>
      </c>
      <c r="D39" s="606" t="s">
        <v>3038</v>
      </c>
      <c r="E39" s="606" t="s">
        <v>3039</v>
      </c>
    </row>
    <row r="40" spans="1:5">
      <c r="A40" s="606">
        <v>40</v>
      </c>
      <c r="B40" s="606" t="s">
        <v>3040</v>
      </c>
      <c r="C40" s="606" t="s">
        <v>3041</v>
      </c>
      <c r="D40" s="606" t="s">
        <v>3042</v>
      </c>
      <c r="E40" s="606" t="s">
        <v>3043</v>
      </c>
    </row>
    <row r="41" spans="1:5">
      <c r="A41" s="606">
        <v>41</v>
      </c>
      <c r="B41" s="606" t="s">
        <v>2500</v>
      </c>
      <c r="C41" s="606" t="s">
        <v>3044</v>
      </c>
      <c r="D41" s="606" t="s">
        <v>3045</v>
      </c>
      <c r="E41" s="606" t="s">
        <v>3046</v>
      </c>
    </row>
    <row r="42" spans="1:5">
      <c r="A42" s="606">
        <v>42</v>
      </c>
      <c r="B42" s="606" t="s">
        <v>3047</v>
      </c>
      <c r="C42" s="606" t="s">
        <v>2475</v>
      </c>
      <c r="D42" s="606" t="s">
        <v>3048</v>
      </c>
      <c r="E42" s="606" t="s">
        <v>3049</v>
      </c>
    </row>
    <row r="43" spans="1:5">
      <c r="A43" s="606">
        <v>43</v>
      </c>
      <c r="B43" s="606" t="s">
        <v>3050</v>
      </c>
      <c r="C43" s="606" t="s">
        <v>3051</v>
      </c>
      <c r="D43" s="606" t="s">
        <v>3052</v>
      </c>
      <c r="E43" s="606" t="s">
        <v>3053</v>
      </c>
    </row>
    <row r="44" spans="1:5">
      <c r="A44" s="606">
        <v>44</v>
      </c>
      <c r="B44" s="606" t="s">
        <v>3054</v>
      </c>
      <c r="C44" s="606" t="s">
        <v>3055</v>
      </c>
      <c r="D44" s="606" t="s">
        <v>3056</v>
      </c>
      <c r="E44" s="606" t="s">
        <v>3057</v>
      </c>
    </row>
    <row r="45" spans="1:5">
      <c r="A45" s="606">
        <v>45</v>
      </c>
      <c r="B45" s="606" t="s">
        <v>2917</v>
      </c>
      <c r="C45" s="606" t="s">
        <v>3058</v>
      </c>
      <c r="D45" s="606" t="s">
        <v>3059</v>
      </c>
      <c r="E45" s="606" t="s">
        <v>3060</v>
      </c>
    </row>
    <row r="46" spans="1:5">
      <c r="A46" s="606">
        <v>46</v>
      </c>
      <c r="B46" s="606" t="s">
        <v>3061</v>
      </c>
      <c r="C46" s="606" t="s">
        <v>2478</v>
      </c>
      <c r="D46" s="606" t="s">
        <v>3062</v>
      </c>
      <c r="E46" s="606" t="s">
        <v>3063</v>
      </c>
    </row>
    <row r="47" spans="1:5">
      <c r="A47" s="606">
        <v>47</v>
      </c>
      <c r="B47" s="606" t="s">
        <v>3064</v>
      </c>
      <c r="C47" s="606" t="s">
        <v>2479</v>
      </c>
      <c r="D47" s="606" t="s">
        <v>3065</v>
      </c>
      <c r="E47" s="606" t="s">
        <v>3066</v>
      </c>
    </row>
    <row r="48" spans="1:5">
      <c r="A48" s="606">
        <v>48</v>
      </c>
      <c r="B48" s="606" t="s">
        <v>3067</v>
      </c>
      <c r="C48" s="606" t="s">
        <v>3068</v>
      </c>
      <c r="D48" s="606" t="s">
        <v>3069</v>
      </c>
      <c r="E48" s="606" t="s">
        <v>3070</v>
      </c>
    </row>
    <row r="49" spans="1:5">
      <c r="A49" s="606">
        <v>49</v>
      </c>
      <c r="B49" s="606" t="s">
        <v>3071</v>
      </c>
      <c r="C49" s="606" t="s">
        <v>3072</v>
      </c>
      <c r="D49" s="606" t="s">
        <v>3073</v>
      </c>
      <c r="E49" s="606" t="s">
        <v>3074</v>
      </c>
    </row>
    <row r="50" spans="1:5">
      <c r="A50" s="606">
        <v>50</v>
      </c>
      <c r="B50" s="606" t="s">
        <v>3075</v>
      </c>
      <c r="C50" s="606" t="s">
        <v>3076</v>
      </c>
      <c r="D50" s="606" t="s">
        <v>3077</v>
      </c>
      <c r="E50" s="606" t="s">
        <v>3078</v>
      </c>
    </row>
    <row r="51" spans="1:5">
      <c r="A51" s="606">
        <v>51</v>
      </c>
      <c r="B51" s="606" t="s">
        <v>2500</v>
      </c>
      <c r="C51" s="606" t="s">
        <v>3079</v>
      </c>
      <c r="D51" s="606" t="s">
        <v>3080</v>
      </c>
      <c r="E51" s="606" t="s">
        <v>3081</v>
      </c>
    </row>
    <row r="52" spans="1:5">
      <c r="A52" s="606">
        <v>52</v>
      </c>
      <c r="B52" s="606" t="s">
        <v>3082</v>
      </c>
      <c r="C52" s="606" t="s">
        <v>2482</v>
      </c>
      <c r="D52" s="606" t="s">
        <v>3083</v>
      </c>
      <c r="E52" s="606" t="s">
        <v>3084</v>
      </c>
    </row>
    <row r="53" spans="1:5">
      <c r="A53" s="606">
        <v>53</v>
      </c>
      <c r="B53" s="606" t="s">
        <v>3085</v>
      </c>
      <c r="C53" s="606" t="s">
        <v>3086</v>
      </c>
      <c r="D53" s="606" t="s">
        <v>3087</v>
      </c>
      <c r="E53" s="606" t="s">
        <v>3088</v>
      </c>
    </row>
    <row r="54" spans="1:5">
      <c r="A54" s="606">
        <v>54</v>
      </c>
      <c r="B54" s="606" t="s">
        <v>3089</v>
      </c>
      <c r="C54" s="606" t="s">
        <v>3090</v>
      </c>
      <c r="D54" s="606" t="s">
        <v>3091</v>
      </c>
      <c r="E54" s="606" t="s">
        <v>3092</v>
      </c>
    </row>
    <row r="55" spans="1:5">
      <c r="A55" s="606">
        <v>55</v>
      </c>
      <c r="B55" s="606" t="s">
        <v>2997</v>
      </c>
      <c r="C55" s="606" t="s">
        <v>3093</v>
      </c>
      <c r="D55" s="606" t="s">
        <v>3094</v>
      </c>
      <c r="E55" s="606" t="s">
        <v>3095</v>
      </c>
    </row>
    <row r="56" spans="1:5">
      <c r="A56" s="606">
        <v>56</v>
      </c>
      <c r="B56" s="606" t="s">
        <v>3096</v>
      </c>
      <c r="C56" s="606" t="s">
        <v>2376</v>
      </c>
      <c r="D56" s="606" t="s">
        <v>3097</v>
      </c>
      <c r="E56" s="606" t="s">
        <v>3098</v>
      </c>
    </row>
    <row r="57" spans="1:5">
      <c r="A57" s="606">
        <v>57</v>
      </c>
      <c r="B57" s="606" t="s">
        <v>3099</v>
      </c>
      <c r="C57" s="606" t="s">
        <v>3100</v>
      </c>
      <c r="D57" s="606" t="s">
        <v>3101</v>
      </c>
      <c r="E57" s="606" t="s">
        <v>3102</v>
      </c>
    </row>
    <row r="58" spans="1:5">
      <c r="A58" s="606">
        <v>58</v>
      </c>
      <c r="B58" s="606" t="s">
        <v>3103</v>
      </c>
      <c r="C58" s="606" t="s">
        <v>3104</v>
      </c>
      <c r="D58" s="606" t="s">
        <v>3105</v>
      </c>
      <c r="E58" s="606" t="s">
        <v>3106</v>
      </c>
    </row>
    <row r="59" spans="1:5">
      <c r="A59" s="606">
        <v>59</v>
      </c>
      <c r="B59" s="606" t="s">
        <v>2500</v>
      </c>
      <c r="C59" s="606" t="s">
        <v>3107</v>
      </c>
      <c r="D59" s="606" t="s">
        <v>3108</v>
      </c>
      <c r="E59" s="606" t="s">
        <v>3109</v>
      </c>
    </row>
    <row r="60" spans="1:5">
      <c r="A60" s="606">
        <v>60</v>
      </c>
      <c r="B60" s="606" t="s">
        <v>3110</v>
      </c>
      <c r="C60" s="606" t="s">
        <v>3111</v>
      </c>
      <c r="D60" s="606" t="s">
        <v>3112</v>
      </c>
      <c r="E60" s="606" t="s">
        <v>3113</v>
      </c>
    </row>
    <row r="61" spans="1:5">
      <c r="A61" s="606">
        <v>61</v>
      </c>
      <c r="B61" s="606" t="s">
        <v>3096</v>
      </c>
      <c r="C61" s="606" t="s">
        <v>3114</v>
      </c>
      <c r="D61" s="606" t="s">
        <v>3115</v>
      </c>
      <c r="E61" s="606" t="s">
        <v>3116</v>
      </c>
    </row>
  </sheetData>
  <sheetProtection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3"/>
  <dimension ref="A1:O1068"/>
  <sheetViews>
    <sheetView showGridLines="0" showZeros="0" workbookViewId="0">
      <selection activeCell="X34" sqref="X34"/>
    </sheetView>
  </sheetViews>
  <sheetFormatPr defaultRowHeight="12.75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>
      <c r="A1" s="1" t="s">
        <v>892</v>
      </c>
      <c r="B1" s="2" t="s">
        <v>893</v>
      </c>
      <c r="C1" s="80"/>
      <c r="D1" s="1001" t="s">
        <v>894</v>
      </c>
      <c r="E1" s="1002"/>
      <c r="F1" s="1003"/>
      <c r="G1" s="3" t="s">
        <v>895</v>
      </c>
      <c r="H1" s="3" t="s">
        <v>896</v>
      </c>
      <c r="I1" s="4" t="s">
        <v>897</v>
      </c>
      <c r="J1" s="1000"/>
      <c r="K1" s="1000"/>
      <c r="L1" s="1000"/>
      <c r="M1" s="1000"/>
      <c r="N1" s="5"/>
      <c r="O1" s="5"/>
    </row>
    <row r="2" spans="1:15">
      <c r="A2" s="90"/>
      <c r="B2" s="999" t="s">
        <v>954</v>
      </c>
      <c r="C2" s="999"/>
      <c r="D2" s="999"/>
      <c r="E2" s="6"/>
      <c r="F2" s="8">
        <f>'HL KNIHA VYPOC'!D4</f>
        <v>0</v>
      </c>
      <c r="G2" s="8">
        <f>'HL KNIHA VYPOC'!E4</f>
        <v>0</v>
      </c>
      <c r="H2" s="8">
        <f>'HL KNIHA VYPOC'!F4</f>
        <v>0</v>
      </c>
      <c r="I2" s="8">
        <f>'HL KNIHA VYPOC'!G4</f>
        <v>0</v>
      </c>
      <c r="J2" s="407"/>
      <c r="K2" s="407"/>
      <c r="L2" s="407"/>
      <c r="M2" s="407"/>
      <c r="N2" s="5"/>
      <c r="O2" s="5"/>
    </row>
    <row r="3" spans="1:15">
      <c r="A3" s="90"/>
      <c r="B3" s="999" t="s">
        <v>76</v>
      </c>
      <c r="C3" s="999"/>
      <c r="D3" s="999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07"/>
      <c r="K3" s="407"/>
      <c r="L3" s="407"/>
      <c r="M3" s="407"/>
      <c r="N3" s="5"/>
      <c r="O3" s="5"/>
    </row>
    <row r="4" spans="1:15">
      <c r="A4" s="90"/>
      <c r="B4" s="999" t="s">
        <v>116</v>
      </c>
      <c r="C4" s="999"/>
      <c r="D4" s="999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07"/>
      <c r="K4" s="407"/>
      <c r="L4" s="407"/>
      <c r="M4" s="407"/>
      <c r="N4" s="5"/>
      <c r="O4" s="5"/>
    </row>
    <row r="5" spans="1:15">
      <c r="A5" s="90"/>
      <c r="B5" s="999" t="s">
        <v>165</v>
      </c>
      <c r="C5" s="999"/>
      <c r="D5" s="999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07"/>
      <c r="K5" s="407"/>
      <c r="L5" s="407"/>
      <c r="M5" s="407"/>
      <c r="N5" s="5"/>
      <c r="O5" s="5"/>
    </row>
    <row r="6" spans="1:15">
      <c r="A6" s="90"/>
      <c r="B6" s="999" t="s">
        <v>284</v>
      </c>
      <c r="C6" s="999"/>
      <c r="D6" s="999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07"/>
      <c r="K6" s="407"/>
      <c r="L6" s="73"/>
      <c r="M6" s="407"/>
      <c r="N6" s="5"/>
      <c r="O6" s="5"/>
    </row>
    <row r="7" spans="1:15">
      <c r="A7" s="90"/>
      <c r="B7" s="999" t="s">
        <v>359</v>
      </c>
      <c r="C7" s="999"/>
      <c r="D7" s="999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07"/>
      <c r="K7" s="407"/>
      <c r="L7" s="407"/>
      <c r="M7" s="407"/>
      <c r="N7" s="5"/>
      <c r="O7" s="5"/>
    </row>
    <row r="8" spans="1:15">
      <c r="A8" s="90"/>
      <c r="B8" s="999" t="s">
        <v>693</v>
      </c>
      <c r="C8" s="999"/>
      <c r="D8" s="999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07"/>
      <c r="K8" s="407"/>
      <c r="L8" s="407"/>
      <c r="M8" s="407"/>
      <c r="N8" s="5"/>
      <c r="O8" s="5"/>
    </row>
    <row r="9" spans="1:15">
      <c r="A9" s="90"/>
      <c r="B9" s="1014" t="s">
        <v>906</v>
      </c>
      <c r="C9" s="1014"/>
      <c r="D9" s="1014"/>
      <c r="E9" s="6"/>
      <c r="F9" s="12">
        <f>SUM(F2:F8)</f>
        <v>0</v>
      </c>
      <c r="G9" s="12">
        <f>SUM(G2:G8)</f>
        <v>0</v>
      </c>
      <c r="H9" s="12">
        <f>SUM(H2:H8)</f>
        <v>0</v>
      </c>
      <c r="I9" s="12">
        <f>SUM(I2:I8)</f>
        <v>0</v>
      </c>
      <c r="J9" s="407"/>
      <c r="K9" s="407"/>
      <c r="L9" s="407"/>
      <c r="M9" s="407"/>
      <c r="N9" s="5"/>
      <c r="O9" s="5"/>
    </row>
    <row r="10" spans="1:15">
      <c r="A10" s="136"/>
      <c r="B10" s="1004"/>
      <c r="C10" s="1005"/>
      <c r="D10" s="1005"/>
      <c r="E10" s="7"/>
      <c r="F10" s="137"/>
      <c r="G10" s="138"/>
      <c r="H10" s="138"/>
      <c r="I10" s="13">
        <f>SUM(I8*-1-I7)</f>
        <v>0</v>
      </c>
      <c r="J10" s="407"/>
      <c r="K10" s="407"/>
      <c r="L10" s="407"/>
      <c r="M10" s="407"/>
      <c r="N10" s="5"/>
      <c r="O10" s="5"/>
    </row>
    <row r="11" spans="1:15" s="7" customFormat="1" ht="104.25" customHeight="1">
      <c r="A11" s="139"/>
      <c r="B11" s="1008" t="s">
        <v>2402</v>
      </c>
      <c r="C11" s="1009"/>
      <c r="D11" s="1006" t="s">
        <v>894</v>
      </c>
      <c r="E11" s="1007"/>
      <c r="F11" s="1012"/>
      <c r="G11" s="1006" t="s">
        <v>1519</v>
      </c>
      <c r="H11" s="1007"/>
      <c r="I11" s="129" t="s">
        <v>1520</v>
      </c>
      <c r="J11" s="407"/>
      <c r="K11" s="407"/>
      <c r="L11" s="407"/>
      <c r="M11" s="407"/>
      <c r="N11" s="5"/>
      <c r="O11" s="5"/>
    </row>
    <row r="12" spans="1:15">
      <c r="A12" s="1" t="s">
        <v>898</v>
      </c>
      <c r="B12" s="1013" t="s">
        <v>2400</v>
      </c>
      <c r="C12" s="1013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>
      <c r="A13" s="668"/>
      <c r="B13" s="196" t="str">
        <f>IFERROR(IF(VLOOKUP($A13,Osnova!$A:$C,1)=$A13,VLOOKUP($A13,Osnova!$A:$C,3)),"")</f>
        <v/>
      </c>
      <c r="C13" s="196" t="e">
        <f>IF(VLOOKUP($A13,Osnova!$A:$C,1)=$A13,VLOOKUP($A13,Osnova!$A:$D,4),0)</f>
        <v>#N/A</v>
      </c>
      <c r="D13" s="197"/>
      <c r="E13" s="198"/>
      <c r="F13" s="199">
        <f t="shared" ref="F13:F78" si="0">SUM(D13-E13)</f>
        <v>0</v>
      </c>
      <c r="G13" s="202"/>
      <c r="H13" s="202"/>
      <c r="I13" s="199">
        <f t="shared" ref="I13:I79" si="1">SUM(F13+G13-H13)</f>
        <v>0</v>
      </c>
      <c r="J13" s="200"/>
    </row>
    <row r="14" spans="1:15" s="89" customFormat="1" ht="11.25">
      <c r="A14" s="668"/>
      <c r="B14" s="196" t="str">
        <f>IFERROR(IF(VLOOKUP($A14,Osnova!$A:$C,1)=$A14,VLOOKUP($A14,Osnova!$A:$C,3)),"")</f>
        <v/>
      </c>
      <c r="C14" s="196" t="e">
        <f>IF(VLOOKUP($A14,Osnova!$A:$C,1)=$A14,VLOOKUP($A14,Osnova!$A:$D,4),0)</f>
        <v>#N/A</v>
      </c>
      <c r="D14" s="197"/>
      <c r="E14" s="198"/>
      <c r="F14" s="199">
        <f t="shared" si="0"/>
        <v>0</v>
      </c>
      <c r="G14" s="202"/>
      <c r="H14" s="202"/>
      <c r="I14" s="199">
        <f t="shared" si="1"/>
        <v>0</v>
      </c>
      <c r="J14" s="88"/>
    </row>
    <row r="15" spans="1:15" s="89" customFormat="1" ht="11.25">
      <c r="A15" s="668"/>
      <c r="B15" s="196" t="str">
        <f>IFERROR(IF(VLOOKUP($A15,Osnova!$A:$C,1)=$A15,VLOOKUP($A15,Osnova!$A:$C,3)),"")</f>
        <v/>
      </c>
      <c r="C15" s="196" t="e">
        <f>IF(VLOOKUP($A15,Osnova!$A:$C,1)=$A15,VLOOKUP($A15,Osnova!$A:$D,4),0)</f>
        <v>#N/A</v>
      </c>
      <c r="D15" s="197"/>
      <c r="E15" s="198"/>
      <c r="F15" s="199">
        <f t="shared" si="0"/>
        <v>0</v>
      </c>
      <c r="G15" s="202"/>
      <c r="H15" s="202"/>
      <c r="I15" s="199">
        <f t="shared" si="1"/>
        <v>0</v>
      </c>
      <c r="J15" s="200"/>
    </row>
    <row r="16" spans="1:15" s="89" customFormat="1" ht="11.25">
      <c r="A16" s="668"/>
      <c r="B16" s="196" t="str">
        <f>IFERROR(IF(VLOOKUP($A16,Osnova!$A:$C,1)=$A16,VLOOKUP($A16,Osnova!$A:$C,3)),"")</f>
        <v/>
      </c>
      <c r="C16" s="196" t="e">
        <f>IF(VLOOKUP($A16,Osnova!$A:$C,1)=$A16,VLOOKUP($A16,Osnova!$A:$D,4),0)</f>
        <v>#N/A</v>
      </c>
      <c r="D16" s="197"/>
      <c r="E16" s="198"/>
      <c r="F16" s="199">
        <f t="shared" si="0"/>
        <v>0</v>
      </c>
      <c r="G16" s="202"/>
      <c r="H16" s="202"/>
      <c r="I16" s="199">
        <f t="shared" si="1"/>
        <v>0</v>
      </c>
      <c r="J16" s="201"/>
    </row>
    <row r="17" spans="1:15" s="89" customFormat="1" ht="11.25">
      <c r="A17" s="668"/>
      <c r="B17" s="196" t="str">
        <f>IFERROR(IF(VLOOKUP($A17,Osnova!$A:$C,1)=$A17,VLOOKUP($A17,Osnova!$A:$C,3)),"")</f>
        <v/>
      </c>
      <c r="C17" s="196" t="e">
        <f>IF(VLOOKUP($A17,Osnova!$A:$C,1)=$A17,VLOOKUP($A17,Osnova!$A:$D,4),0)</f>
        <v>#N/A</v>
      </c>
      <c r="D17" s="197"/>
      <c r="E17" s="198"/>
      <c r="F17" s="199">
        <f t="shared" si="0"/>
        <v>0</v>
      </c>
      <c r="G17" s="202"/>
      <c r="H17" s="202"/>
      <c r="I17" s="199">
        <f t="shared" si="1"/>
        <v>0</v>
      </c>
      <c r="J17" s="200"/>
    </row>
    <row r="18" spans="1:15" s="89" customFormat="1" ht="11.25">
      <c r="A18" s="668"/>
      <c r="B18" s="196" t="str">
        <f>IFERROR(IF(VLOOKUP($A18,Osnova!$A:$C,1)=$A18,VLOOKUP($A18,Osnova!$A:$C,3)),"")</f>
        <v/>
      </c>
      <c r="C18" s="196"/>
      <c r="D18" s="197"/>
      <c r="E18" s="198"/>
      <c r="F18" s="199">
        <f t="shared" si="0"/>
        <v>0</v>
      </c>
      <c r="G18" s="202"/>
      <c r="H18" s="202"/>
      <c r="I18" s="199">
        <f t="shared" si="1"/>
        <v>0</v>
      </c>
      <c r="J18" s="200"/>
    </row>
    <row r="19" spans="1:15" s="89" customFormat="1" ht="11.25">
      <c r="A19" s="668"/>
      <c r="B19" s="196" t="str">
        <f>IFERROR(IF(VLOOKUP($A19,Osnova!$A:$C,1)=$A19,VLOOKUP($A19,Osnova!$A:$C,3)),"")</f>
        <v/>
      </c>
      <c r="C19" s="196"/>
      <c r="D19" s="197"/>
      <c r="E19" s="198"/>
      <c r="F19" s="199">
        <f t="shared" si="0"/>
        <v>0</v>
      </c>
      <c r="G19" s="202"/>
      <c r="H19" s="202"/>
      <c r="I19" s="199">
        <f t="shared" si="1"/>
        <v>0</v>
      </c>
      <c r="J19" s="200"/>
    </row>
    <row r="20" spans="1:15" s="89" customFormat="1" ht="11.25">
      <c r="A20" s="668"/>
      <c r="B20" s="196" t="str">
        <f>IFERROR(IF(VLOOKUP($A20,Osnova!$A:$C,1)=$A20,VLOOKUP($A20,Osnova!$A:$C,3)),"")</f>
        <v/>
      </c>
      <c r="C20" s="196" t="e">
        <f>IF(VLOOKUP($A20,Osnova!$A:$C,1)=$A20,VLOOKUP($A20,Osnova!$A:$D,4),0)</f>
        <v>#N/A</v>
      </c>
      <c r="D20" s="197"/>
      <c r="E20" s="198"/>
      <c r="F20" s="199">
        <f t="shared" si="0"/>
        <v>0</v>
      </c>
      <c r="G20" s="202"/>
      <c r="H20" s="202"/>
      <c r="I20" s="199">
        <f t="shared" si="1"/>
        <v>0</v>
      </c>
      <c r="J20" s="145"/>
    </row>
    <row r="21" spans="1:15" s="89" customFormat="1" ht="11.25">
      <c r="A21" s="668"/>
      <c r="B21" s="196" t="str">
        <f>IFERROR(IF(VLOOKUP($A21,Osnova!$A:$C,1)=$A21,VLOOKUP($A21,Osnova!$A:$C,3)),"")</f>
        <v/>
      </c>
      <c r="C21" s="196" t="e">
        <f>IF(VLOOKUP($A21,Osnova!$A:$C,1)=$A21,VLOOKUP($A21,Osnova!$A:$D,4),0)</f>
        <v>#N/A</v>
      </c>
      <c r="D21" s="197"/>
      <c r="E21" s="198"/>
      <c r="F21" s="199">
        <f t="shared" si="0"/>
        <v>0</v>
      </c>
      <c r="G21" s="202"/>
      <c r="H21" s="202"/>
      <c r="I21" s="199">
        <f t="shared" si="1"/>
        <v>0</v>
      </c>
    </row>
    <row r="22" spans="1:15" s="89" customFormat="1" ht="11.25">
      <c r="A22" s="668"/>
      <c r="B22" s="196" t="str">
        <f>IFERROR(IF(VLOOKUP($A22,Osnova!$A:$C,1)=$A22,VLOOKUP($A22,Osnova!$A:$C,3)),"")</f>
        <v/>
      </c>
      <c r="C22" s="196" t="e">
        <f>IF(VLOOKUP($A22,Osnova!$A:$C,1)=$A22,VLOOKUP($A22,Osnova!$A:$D,4),0)</f>
        <v>#N/A</v>
      </c>
      <c r="D22" s="197"/>
      <c r="E22" s="198"/>
      <c r="F22" s="199">
        <f t="shared" si="0"/>
        <v>0</v>
      </c>
      <c r="G22" s="202"/>
      <c r="H22" s="202"/>
      <c r="I22" s="199">
        <f t="shared" si="1"/>
        <v>0</v>
      </c>
      <c r="K22" s="203"/>
      <c r="L22" s="203"/>
      <c r="M22" s="203"/>
      <c r="N22" s="203"/>
      <c r="O22" s="203"/>
    </row>
    <row r="23" spans="1:15" s="89" customFormat="1" ht="11.25">
      <c r="A23" s="668"/>
      <c r="B23" s="196" t="str">
        <f>IFERROR(IF(VLOOKUP($A23,Osnova!$A:$C,1)=$A23,VLOOKUP($A23,Osnova!$A:$C,3)),"")</f>
        <v/>
      </c>
      <c r="C23" s="196" t="e">
        <f>IF(VLOOKUP($A23,Osnova!$A:$C,1)=$A23,VLOOKUP($A23,Osnova!$A:$D,4),0)</f>
        <v>#N/A</v>
      </c>
      <c r="D23" s="197"/>
      <c r="E23" s="198"/>
      <c r="F23" s="199">
        <f t="shared" si="0"/>
        <v>0</v>
      </c>
      <c r="G23" s="202"/>
      <c r="H23" s="202"/>
      <c r="I23" s="199">
        <f t="shared" si="1"/>
        <v>0</v>
      </c>
      <c r="K23" s="203"/>
      <c r="L23" s="203"/>
      <c r="M23" s="203"/>
      <c r="N23" s="203"/>
      <c r="O23" s="203"/>
    </row>
    <row r="24" spans="1:15" s="89" customFormat="1" ht="11.25">
      <c r="A24" s="668"/>
      <c r="B24" s="196" t="str">
        <f>IFERROR(IF(VLOOKUP($A24,Osnova!$A:$C,1)=$A24,VLOOKUP($A24,Osnova!$A:$C,3)),"")</f>
        <v/>
      </c>
      <c r="C24" s="196" t="e">
        <f>IF(VLOOKUP($A24,Osnova!$A:$C,1)=$A24,VLOOKUP($A24,Osnova!$A:$D,4),0)</f>
        <v>#N/A</v>
      </c>
      <c r="D24" s="197"/>
      <c r="E24" s="198"/>
      <c r="F24" s="199">
        <f t="shared" si="0"/>
        <v>0</v>
      </c>
      <c r="G24" s="202"/>
      <c r="H24" s="202"/>
      <c r="I24" s="199">
        <f t="shared" si="1"/>
        <v>0</v>
      </c>
      <c r="K24" s="203"/>
      <c r="L24" s="203"/>
      <c r="M24" s="203"/>
      <c r="N24" s="203"/>
      <c r="O24" s="203"/>
    </row>
    <row r="25" spans="1:15" s="89" customFormat="1" ht="11.25">
      <c r="A25" s="668"/>
      <c r="B25" s="196" t="str">
        <f>IFERROR(IF(VLOOKUP($A25,Osnova!$A:$C,1)=$A25,VLOOKUP($A25,Osnova!$A:$C,3)),"")</f>
        <v/>
      </c>
      <c r="C25" s="196" t="e">
        <f>IF(VLOOKUP($A25,Osnova!$A:$C,1)=$A25,VLOOKUP($A25,Osnova!$A:$D,4),0)</f>
        <v>#N/A</v>
      </c>
      <c r="D25" s="197"/>
      <c r="E25" s="198"/>
      <c r="F25" s="199">
        <f t="shared" si="0"/>
        <v>0</v>
      </c>
      <c r="G25" s="202"/>
      <c r="H25" s="202"/>
      <c r="I25" s="199">
        <f t="shared" si="1"/>
        <v>0</v>
      </c>
      <c r="K25" s="203"/>
      <c r="L25" s="203"/>
      <c r="M25" s="203"/>
      <c r="N25" s="203"/>
      <c r="O25" s="203"/>
    </row>
    <row r="26" spans="1:15" s="89" customFormat="1" ht="11.25">
      <c r="A26" s="668"/>
      <c r="B26" s="196" t="str">
        <f>IFERROR(IF(VLOOKUP($A26,Osnova!$A:$C,1)=$A26,VLOOKUP($A26,Osnova!$A:$C,3)),"")</f>
        <v/>
      </c>
      <c r="C26" s="196" t="e">
        <f>IF(VLOOKUP($A26,Osnova!$A:$C,1)=$A26,VLOOKUP($A26,Osnova!$A:$D,4),0)</f>
        <v>#N/A</v>
      </c>
      <c r="D26" s="197"/>
      <c r="E26" s="198"/>
      <c r="F26" s="199">
        <f t="shared" si="0"/>
        <v>0</v>
      </c>
      <c r="G26" s="202"/>
      <c r="H26" s="202"/>
      <c r="I26" s="199">
        <f t="shared" si="1"/>
        <v>0</v>
      </c>
      <c r="K26" s="408"/>
      <c r="L26" s="408"/>
      <c r="M26" s="203"/>
      <c r="N26" s="203"/>
      <c r="O26" s="203"/>
    </row>
    <row r="27" spans="1:15" s="89" customFormat="1" ht="11.25">
      <c r="A27" s="668"/>
      <c r="B27" s="196" t="str">
        <f>IFERROR(IF(VLOOKUP($A27,Osnova!$A:$C,1)=$A27,VLOOKUP($A27,Osnova!$A:$C,3)),"")</f>
        <v/>
      </c>
      <c r="C27" s="196" t="e">
        <f>IF(VLOOKUP($A27,Osnova!$A:$C,1)=$A27,VLOOKUP($A27,Osnova!$A:$D,4),0)</f>
        <v>#N/A</v>
      </c>
      <c r="D27" s="197"/>
      <c r="E27" s="198"/>
      <c r="F27" s="199">
        <f t="shared" si="0"/>
        <v>0</v>
      </c>
      <c r="G27" s="202"/>
      <c r="H27" s="202"/>
      <c r="I27" s="199">
        <f t="shared" si="1"/>
        <v>0</v>
      </c>
      <c r="K27" s="203"/>
      <c r="L27" s="203"/>
      <c r="M27" s="203"/>
      <c r="N27" s="203"/>
      <c r="O27" s="203"/>
    </row>
    <row r="28" spans="1:15" s="89" customFormat="1" ht="11.25">
      <c r="A28" s="668"/>
      <c r="B28" s="196" t="str">
        <f>IFERROR(IF(VLOOKUP($A28,Osnova!$A:$C,1)=$A28,VLOOKUP($A28,Osnova!$A:$C,3)),"")</f>
        <v/>
      </c>
      <c r="C28" s="196" t="e">
        <f>IF(VLOOKUP($A28,Osnova!$A:$C,1)=$A28,VLOOKUP($A28,Osnova!$A:$D,4),0)</f>
        <v>#N/A</v>
      </c>
      <c r="D28" s="197"/>
      <c r="E28" s="198"/>
      <c r="F28" s="199">
        <f t="shared" si="0"/>
        <v>0</v>
      </c>
      <c r="G28" s="202"/>
      <c r="H28" s="202"/>
      <c r="I28" s="199">
        <f t="shared" si="1"/>
        <v>0</v>
      </c>
      <c r="K28" s="203"/>
      <c r="L28" s="203"/>
      <c r="M28" s="203"/>
      <c r="N28" s="203"/>
      <c r="O28" s="203"/>
    </row>
    <row r="29" spans="1:15" s="89" customFormat="1" ht="11.25">
      <c r="A29" s="668"/>
      <c r="B29" s="196" t="str">
        <f>IFERROR(IF(VLOOKUP($A29,Osnova!$A:$C,1)=$A29,VLOOKUP($A29,Osnova!$A:$C,3)),"")</f>
        <v/>
      </c>
      <c r="C29" s="196" t="e">
        <f>IF(VLOOKUP($A29,Osnova!$A:$C,1)=$A29,VLOOKUP($A29,Osnova!$A:$D,4),0)</f>
        <v>#N/A</v>
      </c>
      <c r="D29" s="197"/>
      <c r="E29" s="198"/>
      <c r="F29" s="199">
        <f t="shared" si="0"/>
        <v>0</v>
      </c>
      <c r="G29" s="202"/>
      <c r="H29" s="202"/>
      <c r="I29" s="199">
        <f t="shared" si="1"/>
        <v>0</v>
      </c>
      <c r="K29" s="203"/>
      <c r="L29" s="203"/>
      <c r="M29" s="203"/>
      <c r="N29" s="203"/>
      <c r="O29" s="203"/>
    </row>
    <row r="30" spans="1:15" s="89" customFormat="1" ht="11.25">
      <c r="A30" s="668"/>
      <c r="B30" s="196" t="str">
        <f>IFERROR(IF(VLOOKUP($A30,Osnova!$A:$C,1)=$A30,VLOOKUP($A30,Osnova!$A:$C,3)),"")</f>
        <v/>
      </c>
      <c r="C30" s="196" t="e">
        <f>IF(VLOOKUP($A30,Osnova!$A:$C,1)=$A30,VLOOKUP($A30,Osnova!$A:$D,4),0)</f>
        <v>#N/A</v>
      </c>
      <c r="D30" s="197"/>
      <c r="E30" s="198"/>
      <c r="F30" s="199">
        <f t="shared" si="0"/>
        <v>0</v>
      </c>
      <c r="G30" s="202"/>
      <c r="H30" s="202"/>
      <c r="I30" s="199">
        <f t="shared" si="1"/>
        <v>0</v>
      </c>
      <c r="K30" s="203"/>
      <c r="L30" s="203"/>
      <c r="M30" s="203"/>
      <c r="N30" s="203"/>
      <c r="O30" s="203"/>
    </row>
    <row r="31" spans="1:15" s="89" customFormat="1" ht="11.25">
      <c r="A31" s="668"/>
      <c r="B31" s="196" t="str">
        <f>IFERROR(IF(VLOOKUP($A31,Osnova!$A:$C,1)=$A31,VLOOKUP($A31,Osnova!$A:$C,3)),"")</f>
        <v/>
      </c>
      <c r="C31" s="196" t="e">
        <f>IF(VLOOKUP($A31,Osnova!$A:$C,1)=$A31,VLOOKUP($A31,Osnova!$A:$D,4),0)</f>
        <v>#N/A</v>
      </c>
      <c r="D31" s="197"/>
      <c r="E31" s="198"/>
      <c r="F31" s="199">
        <f t="shared" si="0"/>
        <v>0</v>
      </c>
      <c r="G31" s="202"/>
      <c r="H31" s="202"/>
      <c r="I31" s="199">
        <f t="shared" si="1"/>
        <v>0</v>
      </c>
      <c r="K31" s="203"/>
      <c r="L31" s="203"/>
      <c r="M31" s="203"/>
      <c r="N31" s="203"/>
      <c r="O31" s="203"/>
    </row>
    <row r="32" spans="1:15" s="89" customFormat="1" ht="11.25">
      <c r="A32" s="668"/>
      <c r="B32" s="196" t="str">
        <f>IFERROR(IF(VLOOKUP($A32,Osnova!$A:$C,1)=$A32,VLOOKUP($A32,Osnova!$A:$C,3)),"")</f>
        <v/>
      </c>
      <c r="C32" s="196" t="e">
        <f>IF(VLOOKUP($A32,Osnova!$A:$C,1)=$A32,VLOOKUP($A32,Osnova!$A:$D,4),0)</f>
        <v>#N/A</v>
      </c>
      <c r="D32" s="197"/>
      <c r="E32" s="198"/>
      <c r="F32" s="199">
        <f t="shared" si="0"/>
        <v>0</v>
      </c>
      <c r="G32" s="202"/>
      <c r="H32" s="202"/>
      <c r="I32" s="199">
        <f t="shared" si="1"/>
        <v>0</v>
      </c>
      <c r="K32" s="203"/>
      <c r="L32" s="203"/>
      <c r="M32" s="203"/>
      <c r="N32" s="203"/>
      <c r="O32" s="203"/>
    </row>
    <row r="33" spans="1:15" s="89" customFormat="1" ht="11.25">
      <c r="A33" s="668"/>
      <c r="B33" s="196" t="str">
        <f>IFERROR(IF(VLOOKUP($A33,Osnova!$A:$C,1)=$A33,VLOOKUP($A33,Osnova!$A:$C,3)),"")</f>
        <v/>
      </c>
      <c r="C33" s="196" t="e">
        <f>IF(VLOOKUP($A33,Osnova!$A:$C,1)=$A33,VLOOKUP($A33,Osnova!$A:$D,4),0)</f>
        <v>#N/A</v>
      </c>
      <c r="D33" s="197"/>
      <c r="E33" s="198"/>
      <c r="F33" s="199">
        <f t="shared" si="0"/>
        <v>0</v>
      </c>
      <c r="G33" s="202"/>
      <c r="H33" s="202"/>
      <c r="I33" s="199">
        <f t="shared" si="1"/>
        <v>0</v>
      </c>
      <c r="K33" s="203"/>
      <c r="L33" s="203"/>
      <c r="M33" s="203"/>
      <c r="N33" s="203"/>
      <c r="O33" s="203"/>
    </row>
    <row r="34" spans="1:15" s="89" customFormat="1" ht="11.25">
      <c r="A34" s="668"/>
      <c r="B34" s="196" t="str">
        <f>IFERROR(IF(VLOOKUP($A34,Osnova!$A:$C,1)=$A34,VLOOKUP($A34,Osnova!$A:$C,3)),"")</f>
        <v/>
      </c>
      <c r="C34" s="196" t="e">
        <f>IF(VLOOKUP($A34,Osnova!$A:$C,1)=$A34,VLOOKUP($A34,Osnova!$A:$D,4),0)</f>
        <v>#N/A</v>
      </c>
      <c r="D34" s="197"/>
      <c r="E34" s="198"/>
      <c r="F34" s="199">
        <f t="shared" si="0"/>
        <v>0</v>
      </c>
      <c r="G34" s="202"/>
      <c r="H34" s="202"/>
      <c r="I34" s="199">
        <f t="shared" si="1"/>
        <v>0</v>
      </c>
      <c r="K34" s="203"/>
      <c r="L34" s="203"/>
      <c r="M34" s="203"/>
      <c r="N34" s="203"/>
      <c r="O34" s="203"/>
    </row>
    <row r="35" spans="1:15" s="89" customFormat="1" ht="11.25">
      <c r="A35" s="668"/>
      <c r="B35" s="196" t="str">
        <f>IFERROR(IF(VLOOKUP($A35,Osnova!$A:$C,1)=$A35,VLOOKUP($A35,Osnova!$A:$C,3)),"")</f>
        <v/>
      </c>
      <c r="C35" s="196" t="e">
        <f>IF(VLOOKUP($A35,Osnova!$A:$C,1)=$A35,VLOOKUP($A35,Osnova!$A:$D,4),0)</f>
        <v>#N/A</v>
      </c>
      <c r="D35" s="197"/>
      <c r="E35" s="198"/>
      <c r="F35" s="199">
        <f t="shared" si="0"/>
        <v>0</v>
      </c>
      <c r="G35" s="202"/>
      <c r="H35" s="202"/>
      <c r="I35" s="199">
        <f t="shared" si="1"/>
        <v>0</v>
      </c>
      <c r="K35" s="203"/>
      <c r="L35" s="203"/>
      <c r="M35" s="203"/>
      <c r="N35" s="203"/>
      <c r="O35" s="203"/>
    </row>
    <row r="36" spans="1:15" s="89" customFormat="1" ht="11.25">
      <c r="A36" s="668"/>
      <c r="B36" s="196" t="str">
        <f>IFERROR(IF(VLOOKUP($A36,Osnova!$A:$C,1)=$A36,VLOOKUP($A36,Osnova!$A:$C,3)),"")</f>
        <v/>
      </c>
      <c r="C36" s="196" t="e">
        <f>IF(VLOOKUP($A36,Osnova!$A:$C,1)=$A36,VLOOKUP($A36,Osnova!$A:$D,4),0)</f>
        <v>#N/A</v>
      </c>
      <c r="D36" s="197"/>
      <c r="E36" s="198"/>
      <c r="F36" s="199">
        <f t="shared" si="0"/>
        <v>0</v>
      </c>
      <c r="G36" s="202"/>
      <c r="H36" s="202"/>
      <c r="I36" s="199">
        <f t="shared" si="1"/>
        <v>0</v>
      </c>
      <c r="K36" s="203"/>
      <c r="L36" s="203"/>
      <c r="M36" s="203"/>
      <c r="N36" s="203"/>
      <c r="O36" s="203"/>
    </row>
    <row r="37" spans="1:15" s="89" customFormat="1" ht="11.25">
      <c r="A37" s="668"/>
      <c r="B37" s="196" t="str">
        <f>IFERROR(IF(VLOOKUP($A37,Osnova!$A:$C,1)=$A37,VLOOKUP($A37,Osnova!$A:$C,3)),"")</f>
        <v/>
      </c>
      <c r="C37" s="196" t="e">
        <f>IF(VLOOKUP($A37,Osnova!$A:$C,1)=$A37,VLOOKUP($A37,Osnova!$A:$D,4),0)</f>
        <v>#N/A</v>
      </c>
      <c r="D37" s="197"/>
      <c r="E37" s="198"/>
      <c r="F37" s="199">
        <f t="shared" si="0"/>
        <v>0</v>
      </c>
      <c r="G37" s="202"/>
      <c r="H37" s="202"/>
      <c r="I37" s="199">
        <f t="shared" si="1"/>
        <v>0</v>
      </c>
      <c r="K37" s="203"/>
      <c r="L37" s="203"/>
      <c r="M37" s="203"/>
      <c r="N37" s="203"/>
      <c r="O37" s="203"/>
    </row>
    <row r="38" spans="1:15" s="89" customFormat="1" ht="11.25">
      <c r="A38" s="668"/>
      <c r="B38" s="196" t="str">
        <f>IFERROR(IF(VLOOKUP($A38,Osnova!$A:$C,1)=$A38,VLOOKUP($A38,Osnova!$A:$C,3)),"")</f>
        <v/>
      </c>
      <c r="C38" s="196" t="e">
        <f>IF(VLOOKUP($A38,Osnova!$A:$C,1)=$A38,VLOOKUP($A38,Osnova!$A:$D,4),0)</f>
        <v>#N/A</v>
      </c>
      <c r="D38" s="197"/>
      <c r="E38" s="198"/>
      <c r="F38" s="199">
        <f t="shared" si="0"/>
        <v>0</v>
      </c>
      <c r="G38" s="202"/>
      <c r="H38" s="202"/>
      <c r="I38" s="199">
        <f t="shared" si="1"/>
        <v>0</v>
      </c>
      <c r="K38" s="203"/>
      <c r="L38" s="203"/>
      <c r="M38" s="203"/>
      <c r="N38" s="203"/>
      <c r="O38" s="203"/>
    </row>
    <row r="39" spans="1:15" s="89" customFormat="1" ht="11.25">
      <c r="A39" s="668"/>
      <c r="B39" s="196" t="str">
        <f>IFERROR(IF(VLOOKUP($A39,Osnova!$A:$C,1)=$A39,VLOOKUP($A39,Osnova!$A:$C,3)),"")</f>
        <v/>
      </c>
      <c r="C39" s="196" t="e">
        <f>IF(VLOOKUP($A39,Osnova!$A:$C,1)=$A39,VLOOKUP($A39,Osnova!$A:$D,4),0)</f>
        <v>#N/A</v>
      </c>
      <c r="D39" s="197"/>
      <c r="E39" s="198"/>
      <c r="F39" s="199">
        <f t="shared" si="0"/>
        <v>0</v>
      </c>
      <c r="G39" s="202"/>
      <c r="H39" s="202"/>
      <c r="I39" s="199">
        <f t="shared" si="1"/>
        <v>0</v>
      </c>
      <c r="K39" s="203"/>
      <c r="L39" s="203"/>
      <c r="M39" s="203"/>
      <c r="N39" s="203"/>
      <c r="O39" s="203"/>
    </row>
    <row r="40" spans="1:15" s="89" customFormat="1" ht="11.25">
      <c r="A40" s="668"/>
      <c r="B40" s="196" t="str">
        <f>IFERROR(IF(VLOOKUP($A40,Osnova!$A:$C,1)=$A40,VLOOKUP($A40,Osnova!$A:$C,3)),"")</f>
        <v/>
      </c>
      <c r="C40" s="196" t="e">
        <f>IF(VLOOKUP($A40,Osnova!$A:$C,1)=$A40,VLOOKUP($A40,Osnova!$A:$D,4),0)</f>
        <v>#N/A</v>
      </c>
      <c r="D40" s="197"/>
      <c r="E40" s="198"/>
      <c r="F40" s="199">
        <f t="shared" si="0"/>
        <v>0</v>
      </c>
      <c r="G40" s="202"/>
      <c r="H40" s="202"/>
      <c r="I40" s="199">
        <f t="shared" si="1"/>
        <v>0</v>
      </c>
      <c r="K40" s="203"/>
      <c r="L40" s="203"/>
      <c r="M40" s="203"/>
      <c r="N40" s="203"/>
      <c r="O40" s="203"/>
    </row>
    <row r="41" spans="1:15" s="89" customFormat="1" ht="11.25">
      <c r="A41" s="668"/>
      <c r="B41" s="196" t="str">
        <f>IFERROR(IF(VLOOKUP($A41,Osnova!$A:$C,1)=$A41,VLOOKUP($A41,Osnova!$A:$C,3)),"")</f>
        <v/>
      </c>
      <c r="C41" s="196" t="e">
        <f>IF(VLOOKUP($A41,Osnova!$A:$C,1)=$A41,VLOOKUP($A41,Osnova!$A:$D,4),0)</f>
        <v>#N/A</v>
      </c>
      <c r="D41" s="197"/>
      <c r="E41" s="198"/>
      <c r="F41" s="199">
        <f t="shared" si="0"/>
        <v>0</v>
      </c>
      <c r="G41" s="202"/>
      <c r="H41" s="202"/>
      <c r="I41" s="199">
        <f t="shared" si="1"/>
        <v>0</v>
      </c>
      <c r="K41" s="203"/>
      <c r="L41" s="203"/>
      <c r="M41" s="203"/>
      <c r="N41" s="203"/>
      <c r="O41" s="203"/>
    </row>
    <row r="42" spans="1:15" s="89" customFormat="1" ht="11.25">
      <c r="A42" s="668"/>
      <c r="B42" s="196" t="str">
        <f>IFERROR(IF(VLOOKUP($A42,Osnova!$A:$C,1)=$A42,VLOOKUP($A42,Osnova!$A:$C,3)),"")</f>
        <v/>
      </c>
      <c r="C42" s="196" t="e">
        <f>IF(VLOOKUP($A42,Osnova!$A:$C,1)=$A42,VLOOKUP($A42,Osnova!$A:$D,4),0)</f>
        <v>#N/A</v>
      </c>
      <c r="D42" s="197"/>
      <c r="E42" s="198"/>
      <c r="F42" s="199">
        <f t="shared" si="0"/>
        <v>0</v>
      </c>
      <c r="G42" s="202"/>
      <c r="H42" s="202"/>
      <c r="I42" s="199">
        <f t="shared" si="1"/>
        <v>0</v>
      </c>
      <c r="K42" s="203"/>
      <c r="L42" s="203"/>
      <c r="M42" s="203"/>
      <c r="N42" s="203"/>
      <c r="O42" s="203"/>
    </row>
    <row r="43" spans="1:15" s="89" customFormat="1" ht="11.25">
      <c r="A43" s="668"/>
      <c r="B43" s="196" t="str">
        <f>IFERROR(IF(VLOOKUP($A43,Osnova!$A:$C,1)=$A43,VLOOKUP($A43,Osnova!$A:$C,3)),"")</f>
        <v/>
      </c>
      <c r="C43" s="196" t="e">
        <f>IF(VLOOKUP($A43,Osnova!$A:$C,1)=$A43,VLOOKUP($A43,Osnova!$A:$D,4),0)</f>
        <v>#N/A</v>
      </c>
      <c r="D43" s="197"/>
      <c r="E43" s="198"/>
      <c r="F43" s="199">
        <f t="shared" si="0"/>
        <v>0</v>
      </c>
      <c r="G43" s="202"/>
      <c r="H43" s="202"/>
      <c r="I43" s="199">
        <f t="shared" si="1"/>
        <v>0</v>
      </c>
      <c r="K43" s="203"/>
      <c r="L43" s="203"/>
      <c r="M43" s="203"/>
      <c r="N43" s="203"/>
      <c r="O43" s="203"/>
    </row>
    <row r="44" spans="1:15" s="89" customFormat="1" ht="11.25">
      <c r="A44" s="668"/>
      <c r="B44" s="196" t="str">
        <f>IFERROR(IF(VLOOKUP($A44,Osnova!$A:$C,1)=$A44,VLOOKUP($A44,Osnova!$A:$C,3)),"")</f>
        <v/>
      </c>
      <c r="C44" s="196" t="e">
        <f>IF(VLOOKUP($A44,Osnova!$A:$C,1)=$A44,VLOOKUP($A44,Osnova!$A:$D,4),0)</f>
        <v>#N/A</v>
      </c>
      <c r="D44" s="197"/>
      <c r="E44" s="198"/>
      <c r="F44" s="199">
        <f t="shared" si="0"/>
        <v>0</v>
      </c>
      <c r="G44" s="202"/>
      <c r="H44" s="202"/>
      <c r="I44" s="199">
        <f t="shared" si="1"/>
        <v>0</v>
      </c>
      <c r="K44" s="203"/>
      <c r="L44" s="203"/>
      <c r="M44" s="203"/>
      <c r="N44" s="203"/>
      <c r="O44" s="203"/>
    </row>
    <row r="45" spans="1:15" s="89" customFormat="1" ht="11.25">
      <c r="A45" s="668"/>
      <c r="B45" s="196" t="str">
        <f>IFERROR(IF(VLOOKUP($A45,Osnova!$A:$C,1)=$A45,VLOOKUP($A45,Osnova!$A:$C,3)),"")</f>
        <v/>
      </c>
      <c r="C45" s="196" t="e">
        <f>IF(VLOOKUP($A45,Osnova!$A:$C,1)=$A45,VLOOKUP($A45,Osnova!$A:$D,4),0)</f>
        <v>#N/A</v>
      </c>
      <c r="D45" s="197"/>
      <c r="E45" s="198"/>
      <c r="F45" s="199">
        <f t="shared" si="0"/>
        <v>0</v>
      </c>
      <c r="G45" s="202"/>
      <c r="H45" s="202"/>
      <c r="I45" s="199">
        <f t="shared" si="1"/>
        <v>0</v>
      </c>
      <c r="K45" s="203"/>
      <c r="L45" s="203"/>
      <c r="M45" s="203"/>
      <c r="N45" s="203"/>
      <c r="O45" s="203"/>
    </row>
    <row r="46" spans="1:15" s="89" customFormat="1" ht="11.25">
      <c r="A46" s="668"/>
      <c r="B46" s="196" t="str">
        <f>IFERROR(IF(VLOOKUP($A46,Osnova!$A:$C,1)=$A46,VLOOKUP($A46,Osnova!$A:$C,3)),"")</f>
        <v/>
      </c>
      <c r="C46" s="196" t="e">
        <f>IF(VLOOKUP($A46,Osnova!$A:$C,1)=$A46,VLOOKUP($A46,Osnova!$A:$D,4),0)</f>
        <v>#N/A</v>
      </c>
      <c r="D46" s="197"/>
      <c r="E46" s="198"/>
      <c r="F46" s="199">
        <f t="shared" si="0"/>
        <v>0</v>
      </c>
      <c r="G46" s="202"/>
      <c r="H46" s="202"/>
      <c r="I46" s="199">
        <f t="shared" si="1"/>
        <v>0</v>
      </c>
      <c r="K46" s="203"/>
      <c r="L46" s="203"/>
      <c r="M46" s="203"/>
      <c r="N46" s="203"/>
      <c r="O46" s="203"/>
    </row>
    <row r="47" spans="1:15" s="89" customFormat="1" ht="11.25">
      <c r="A47" s="668"/>
      <c r="B47" s="196" t="str">
        <f>IFERROR(IF(VLOOKUP($A47,Osnova!$A:$C,1)=$A47,VLOOKUP($A47,Osnova!$A:$C,3)),"")</f>
        <v/>
      </c>
      <c r="C47" s="196" t="e">
        <f>IF(VLOOKUP($A47,Osnova!$A:$C,1)=$A47,VLOOKUP($A47,Osnova!$A:$D,4),0)</f>
        <v>#N/A</v>
      </c>
      <c r="D47" s="197"/>
      <c r="E47" s="198"/>
      <c r="F47" s="199">
        <f t="shared" si="0"/>
        <v>0</v>
      </c>
      <c r="G47" s="202"/>
      <c r="H47" s="202"/>
      <c r="I47" s="199">
        <f t="shared" si="1"/>
        <v>0</v>
      </c>
      <c r="K47" s="203"/>
      <c r="L47" s="203"/>
      <c r="M47" s="203"/>
      <c r="N47" s="203"/>
      <c r="O47" s="203"/>
    </row>
    <row r="48" spans="1:15" s="89" customFormat="1" ht="11.25">
      <c r="A48" s="668"/>
      <c r="B48" s="196" t="str">
        <f>IFERROR(IF(VLOOKUP($A48,Osnova!$A:$C,1)=$A48,VLOOKUP($A48,Osnova!$A:$C,3)),"")</f>
        <v/>
      </c>
      <c r="C48" s="196" t="e">
        <f>IF(VLOOKUP($A48,Osnova!$A:$C,1)=$A48,VLOOKUP($A48,Osnova!$A:$D,4),0)</f>
        <v>#N/A</v>
      </c>
      <c r="D48" s="197"/>
      <c r="E48" s="198"/>
      <c r="F48" s="199">
        <f t="shared" si="0"/>
        <v>0</v>
      </c>
      <c r="G48" s="202"/>
      <c r="H48" s="202"/>
      <c r="I48" s="199">
        <f t="shared" si="1"/>
        <v>0</v>
      </c>
      <c r="K48" s="203"/>
      <c r="L48" s="203"/>
      <c r="M48" s="203"/>
      <c r="N48" s="203"/>
      <c r="O48" s="203"/>
    </row>
    <row r="49" spans="1:15" s="89" customFormat="1" ht="11.25">
      <c r="A49" s="668"/>
      <c r="B49" s="196" t="str">
        <f>IFERROR(IF(VLOOKUP($A49,Osnova!$A:$C,1)=$A49,VLOOKUP($A49,Osnova!$A:$C,3)),"")</f>
        <v/>
      </c>
      <c r="C49" s="196" t="e">
        <f>IF(VLOOKUP($A49,Osnova!$A:$C,1)=$A49,VLOOKUP($A49,Osnova!$A:$D,4),0)</f>
        <v>#N/A</v>
      </c>
      <c r="D49" s="197"/>
      <c r="E49" s="198"/>
      <c r="F49" s="199">
        <f t="shared" si="0"/>
        <v>0</v>
      </c>
      <c r="G49" s="202"/>
      <c r="H49" s="202"/>
      <c r="I49" s="199">
        <f t="shared" si="1"/>
        <v>0</v>
      </c>
      <c r="K49" s="203"/>
      <c r="L49" s="203"/>
      <c r="M49" s="203"/>
      <c r="N49" s="203"/>
      <c r="O49" s="203"/>
    </row>
    <row r="50" spans="1:15" s="89" customFormat="1" ht="11.25">
      <c r="A50" s="668"/>
      <c r="B50" s="196" t="str">
        <f>IFERROR(IF(VLOOKUP($A50,Osnova!$A:$C,1)=$A50,VLOOKUP($A50,Osnova!$A:$C,3)),"")</f>
        <v/>
      </c>
      <c r="C50" s="196" t="e">
        <f>IF(VLOOKUP($A50,Osnova!$A:$C,1)=$A50,VLOOKUP($A50,Osnova!$A:$D,4),0)</f>
        <v>#N/A</v>
      </c>
      <c r="D50" s="197"/>
      <c r="E50" s="198"/>
      <c r="F50" s="199">
        <f t="shared" si="0"/>
        <v>0</v>
      </c>
      <c r="G50" s="202"/>
      <c r="H50" s="202"/>
      <c r="I50" s="199">
        <f t="shared" si="1"/>
        <v>0</v>
      </c>
      <c r="K50" s="203"/>
      <c r="L50" s="203"/>
      <c r="M50" s="203"/>
      <c r="N50" s="203"/>
      <c r="O50" s="203"/>
    </row>
    <row r="51" spans="1:15" s="89" customFormat="1" ht="11.25">
      <c r="A51" s="668"/>
      <c r="B51" s="196" t="str">
        <f>IFERROR(IF(VLOOKUP($A51,Osnova!$A:$C,1)=$A51,VLOOKUP($A51,Osnova!$A:$C,3)),"")</f>
        <v/>
      </c>
      <c r="C51" s="196" t="e">
        <f>IF(VLOOKUP($A51,Osnova!$A:$C,1)=$A51,VLOOKUP($A51,Osnova!$A:$D,4),0)</f>
        <v>#N/A</v>
      </c>
      <c r="D51" s="197"/>
      <c r="E51" s="198"/>
      <c r="F51" s="199">
        <f t="shared" si="0"/>
        <v>0</v>
      </c>
      <c r="G51" s="202"/>
      <c r="H51" s="202"/>
      <c r="I51" s="199">
        <f t="shared" si="1"/>
        <v>0</v>
      </c>
      <c r="K51" s="203"/>
      <c r="L51" s="203"/>
      <c r="M51" s="203"/>
      <c r="N51" s="203"/>
      <c r="O51" s="203"/>
    </row>
    <row r="52" spans="1:15" s="89" customFormat="1" ht="11.25">
      <c r="A52" s="668"/>
      <c r="B52" s="196" t="str">
        <f>IFERROR(IF(VLOOKUP($A52,Osnova!$A:$C,1)=$A52,VLOOKUP($A52,Osnova!$A:$C,3)),"")</f>
        <v/>
      </c>
      <c r="C52" s="196" t="e">
        <f>IF(VLOOKUP($A52,Osnova!$A:$C,1)=$A52,VLOOKUP($A52,Osnova!$A:$D,4),0)</f>
        <v>#N/A</v>
      </c>
      <c r="D52" s="197"/>
      <c r="E52" s="198"/>
      <c r="F52" s="199">
        <f t="shared" si="0"/>
        <v>0</v>
      </c>
      <c r="G52" s="202"/>
      <c r="H52" s="202"/>
      <c r="I52" s="199">
        <f t="shared" si="1"/>
        <v>0</v>
      </c>
      <c r="K52" s="203"/>
      <c r="L52" s="203"/>
      <c r="M52" s="203"/>
      <c r="N52" s="203"/>
      <c r="O52" s="203"/>
    </row>
    <row r="53" spans="1:15" s="89" customFormat="1" ht="11.25">
      <c r="A53" s="668"/>
      <c r="B53" s="196" t="str">
        <f>IFERROR(IF(VLOOKUP($A53,Osnova!$A:$C,1)=$A53,VLOOKUP($A53,Osnova!$A:$C,3)),"")</f>
        <v/>
      </c>
      <c r="C53" s="196" t="e">
        <f>IF(VLOOKUP($A53,Osnova!$A:$C,1)=$A53,VLOOKUP($A53,Osnova!$A:$D,4),0)</f>
        <v>#N/A</v>
      </c>
      <c r="D53" s="197"/>
      <c r="E53" s="198"/>
      <c r="F53" s="199">
        <f t="shared" si="0"/>
        <v>0</v>
      </c>
      <c r="G53" s="202"/>
      <c r="H53" s="202"/>
      <c r="I53" s="199">
        <f t="shared" si="1"/>
        <v>0</v>
      </c>
      <c r="K53" s="203"/>
      <c r="L53" s="203"/>
      <c r="M53" s="203"/>
      <c r="N53" s="203"/>
      <c r="O53" s="203"/>
    </row>
    <row r="54" spans="1:15" s="89" customFormat="1" ht="11.25">
      <c r="A54" s="668"/>
      <c r="B54" s="196" t="str">
        <f>IFERROR(IF(VLOOKUP($A54,Osnova!$A:$C,1)=$A54,VLOOKUP($A54,Osnova!$A:$C,3)),"")</f>
        <v/>
      </c>
      <c r="C54" s="196" t="e">
        <f>IF(VLOOKUP($A54,Osnova!$A:$C,1)=$A54,VLOOKUP($A54,Osnova!$A:$D,4),0)</f>
        <v>#N/A</v>
      </c>
      <c r="D54" s="197"/>
      <c r="E54" s="198"/>
      <c r="F54" s="199">
        <f t="shared" si="0"/>
        <v>0</v>
      </c>
      <c r="G54" s="202"/>
      <c r="H54" s="202"/>
      <c r="I54" s="199">
        <f t="shared" si="1"/>
        <v>0</v>
      </c>
      <c r="K54" s="203"/>
      <c r="L54" s="203"/>
      <c r="M54" s="203"/>
      <c r="N54" s="203"/>
      <c r="O54" s="203"/>
    </row>
    <row r="55" spans="1:15" s="89" customFormat="1" ht="11.25">
      <c r="A55" s="668"/>
      <c r="B55" s="196" t="str">
        <f>IFERROR(IF(VLOOKUP($A55,Osnova!$A:$C,1)=$A55,VLOOKUP($A55,Osnova!$A:$C,3)),"")</f>
        <v/>
      </c>
      <c r="C55" s="196" t="e">
        <f>IF(VLOOKUP($A55,Osnova!$A:$C,1)=$A55,VLOOKUP($A55,Osnova!$A:$D,4),0)</f>
        <v>#N/A</v>
      </c>
      <c r="D55" s="197"/>
      <c r="E55" s="198"/>
      <c r="F55" s="199">
        <f t="shared" si="0"/>
        <v>0</v>
      </c>
      <c r="G55" s="202"/>
      <c r="H55" s="202"/>
      <c r="I55" s="199">
        <f t="shared" si="1"/>
        <v>0</v>
      </c>
      <c r="K55" s="203"/>
      <c r="L55" s="203"/>
      <c r="M55" s="203"/>
      <c r="N55" s="203"/>
      <c r="O55" s="203"/>
    </row>
    <row r="56" spans="1:15" s="89" customFormat="1" ht="11.25">
      <c r="A56" s="668"/>
      <c r="B56" s="196" t="str">
        <f>IFERROR(IF(VLOOKUP($A56,Osnova!$A:$C,1)=$A56,VLOOKUP($A56,Osnova!$A:$C,3)),"")</f>
        <v/>
      </c>
      <c r="C56" s="196" t="e">
        <f>IF(VLOOKUP($A56,Osnova!$A:$C,1)=$A56,VLOOKUP($A56,Osnova!$A:$D,4),0)</f>
        <v>#N/A</v>
      </c>
      <c r="D56" s="197"/>
      <c r="E56" s="198"/>
      <c r="F56" s="199">
        <f t="shared" si="0"/>
        <v>0</v>
      </c>
      <c r="G56" s="202"/>
      <c r="H56" s="202"/>
      <c r="I56" s="199">
        <f t="shared" si="1"/>
        <v>0</v>
      </c>
      <c r="K56" s="203"/>
      <c r="L56" s="203"/>
      <c r="M56" s="203"/>
      <c r="N56" s="203"/>
      <c r="O56" s="203"/>
    </row>
    <row r="57" spans="1:15" s="89" customFormat="1" ht="11.25">
      <c r="A57" s="668"/>
      <c r="B57" s="196" t="str">
        <f>IFERROR(IF(VLOOKUP($A57,Osnova!$A:$C,1)=$A57,VLOOKUP($A57,Osnova!$A:$C,3)),"")</f>
        <v/>
      </c>
      <c r="C57" s="196" t="e">
        <f>IF(VLOOKUP($A57,Osnova!$A:$C,1)=$A57,VLOOKUP($A57,Osnova!$A:$D,4),0)</f>
        <v>#N/A</v>
      </c>
      <c r="D57" s="197"/>
      <c r="E57" s="198"/>
      <c r="F57" s="199">
        <f t="shared" si="0"/>
        <v>0</v>
      </c>
      <c r="G57" s="202"/>
      <c r="H57" s="202"/>
      <c r="I57" s="199">
        <f t="shared" si="1"/>
        <v>0</v>
      </c>
      <c r="K57" s="203"/>
      <c r="L57" s="203"/>
      <c r="M57" s="203"/>
      <c r="N57" s="203"/>
      <c r="O57" s="203"/>
    </row>
    <row r="58" spans="1:15" s="89" customFormat="1" ht="11.25">
      <c r="A58" s="668"/>
      <c r="B58" s="196" t="str">
        <f>IFERROR(IF(VLOOKUP($A58,Osnova!$A:$C,1)=$A58,VLOOKUP($A58,Osnova!$A:$C,3)),"")</f>
        <v/>
      </c>
      <c r="C58" s="196" t="e">
        <f>IF(VLOOKUP($A58,Osnova!$A:$C,1)=$A58,VLOOKUP($A58,Osnova!$A:$D,4),0)</f>
        <v>#N/A</v>
      </c>
      <c r="D58" s="197"/>
      <c r="E58" s="198"/>
      <c r="F58" s="199">
        <f t="shared" si="0"/>
        <v>0</v>
      </c>
      <c r="G58" s="202"/>
      <c r="H58" s="202"/>
      <c r="I58" s="199">
        <f t="shared" si="1"/>
        <v>0</v>
      </c>
      <c r="K58" s="203"/>
      <c r="L58" s="203"/>
      <c r="M58" s="203"/>
      <c r="N58" s="203"/>
      <c r="O58" s="203"/>
    </row>
    <row r="59" spans="1:15" s="89" customFormat="1" ht="11.25">
      <c r="A59" s="668"/>
      <c r="B59" s="196" t="str">
        <f>IFERROR(IF(VLOOKUP($A59,Osnova!$A:$C,1)=$A59,VLOOKUP($A59,Osnova!$A:$C,3)),"")</f>
        <v/>
      </c>
      <c r="C59" s="196" t="e">
        <f>IF(VLOOKUP($A59,Osnova!$A:$C,1)=$A59,VLOOKUP($A59,Osnova!$A:$D,4),0)</f>
        <v>#N/A</v>
      </c>
      <c r="D59" s="197"/>
      <c r="E59" s="198"/>
      <c r="F59" s="199">
        <f t="shared" si="0"/>
        <v>0</v>
      </c>
      <c r="G59" s="202"/>
      <c r="H59" s="202"/>
      <c r="I59" s="199">
        <f t="shared" si="1"/>
        <v>0</v>
      </c>
      <c r="K59" s="203"/>
      <c r="L59" s="203"/>
      <c r="M59" s="203"/>
      <c r="N59" s="203"/>
      <c r="O59" s="203"/>
    </row>
    <row r="60" spans="1:15" s="89" customFormat="1" ht="11.25">
      <c r="A60" s="668"/>
      <c r="B60" s="196" t="str">
        <f>IFERROR(IF(VLOOKUP($A60,Osnova!$A:$C,1)=$A60,VLOOKUP($A60,Osnova!$A:$C,3)),"")</f>
        <v/>
      </c>
      <c r="C60" s="196" t="e">
        <f>IF(VLOOKUP($A60,Osnova!$A:$C,1)=$A60,VLOOKUP($A60,Osnova!$A:$D,4),0)</f>
        <v>#N/A</v>
      </c>
      <c r="D60" s="197"/>
      <c r="E60" s="198"/>
      <c r="F60" s="199">
        <f t="shared" si="0"/>
        <v>0</v>
      </c>
      <c r="G60" s="202"/>
      <c r="H60" s="202"/>
      <c r="I60" s="199">
        <f t="shared" si="1"/>
        <v>0</v>
      </c>
      <c r="K60" s="203"/>
      <c r="L60" s="203"/>
      <c r="M60" s="203"/>
      <c r="N60" s="203"/>
      <c r="O60" s="203"/>
    </row>
    <row r="61" spans="1:15" s="89" customFormat="1" ht="11.25">
      <c r="A61" s="668"/>
      <c r="B61" s="196" t="str">
        <f>IFERROR(IF(VLOOKUP($A61,Osnova!$A:$C,1)=$A61,VLOOKUP($A61,Osnova!$A:$C,3)),"")</f>
        <v/>
      </c>
      <c r="C61" s="196" t="e">
        <f>IF(VLOOKUP($A61,Osnova!$A:$C,1)=$A61,VLOOKUP($A61,Osnova!$A:$D,4),0)</f>
        <v>#N/A</v>
      </c>
      <c r="D61" s="197"/>
      <c r="E61" s="198"/>
      <c r="F61" s="199">
        <f t="shared" si="0"/>
        <v>0</v>
      </c>
      <c r="G61" s="202"/>
      <c r="H61" s="202"/>
      <c r="I61" s="199">
        <f t="shared" si="1"/>
        <v>0</v>
      </c>
      <c r="K61" s="203"/>
      <c r="L61" s="203"/>
      <c r="M61" s="203"/>
      <c r="N61" s="203"/>
      <c r="O61" s="203"/>
    </row>
    <row r="62" spans="1:15" s="89" customFormat="1" ht="11.25">
      <c r="A62" s="668"/>
      <c r="B62" s="196" t="str">
        <f>IFERROR(IF(VLOOKUP($A62,Osnova!$A:$C,1)=$A62,VLOOKUP($A62,Osnova!$A:$C,3)),"")</f>
        <v/>
      </c>
      <c r="C62" s="196" t="e">
        <f>IF(VLOOKUP($A62,Osnova!$A:$C,1)=$A62,VLOOKUP($A62,Osnova!$A:$D,4),0)</f>
        <v>#N/A</v>
      </c>
      <c r="D62" s="197"/>
      <c r="E62" s="198"/>
      <c r="F62" s="199">
        <f t="shared" si="0"/>
        <v>0</v>
      </c>
      <c r="G62" s="202"/>
      <c r="H62" s="202"/>
      <c r="I62" s="199">
        <f t="shared" si="1"/>
        <v>0</v>
      </c>
      <c r="K62" s="203"/>
      <c r="L62" s="203"/>
      <c r="M62" s="203"/>
      <c r="N62" s="203"/>
      <c r="O62" s="203"/>
    </row>
    <row r="63" spans="1:15" s="89" customFormat="1" ht="11.25">
      <c r="A63" s="668"/>
      <c r="B63" s="196" t="str">
        <f>IFERROR(IF(VLOOKUP($A63,Osnova!$A:$C,1)=$A63,VLOOKUP($A63,Osnova!$A:$C,3)),"")</f>
        <v/>
      </c>
      <c r="C63" s="196" t="e">
        <f>IF(VLOOKUP($A63,Osnova!$A:$C,1)=$A63,VLOOKUP($A63,Osnova!$A:$D,4),0)</f>
        <v>#N/A</v>
      </c>
      <c r="D63" s="197"/>
      <c r="E63" s="198"/>
      <c r="F63" s="199">
        <f t="shared" si="0"/>
        <v>0</v>
      </c>
      <c r="G63" s="202"/>
      <c r="H63" s="202"/>
      <c r="I63" s="199">
        <f t="shared" si="1"/>
        <v>0</v>
      </c>
      <c r="K63" s="203"/>
      <c r="L63" s="203"/>
      <c r="M63" s="203"/>
      <c r="N63" s="203"/>
      <c r="O63" s="203"/>
    </row>
    <row r="64" spans="1:15" s="89" customFormat="1" ht="11.25">
      <c r="A64" s="668"/>
      <c r="B64" s="196" t="str">
        <f>IFERROR(IF(VLOOKUP($A64,Osnova!$A:$C,1)=$A64,VLOOKUP($A64,Osnova!$A:$C,3)),"")</f>
        <v/>
      </c>
      <c r="C64" s="196" t="e">
        <f>IF(VLOOKUP($A64,Osnova!$A:$C,1)=$A64,VLOOKUP($A64,Osnova!$A:$D,4),0)</f>
        <v>#N/A</v>
      </c>
      <c r="D64" s="197"/>
      <c r="E64" s="198"/>
      <c r="F64" s="199">
        <f t="shared" si="0"/>
        <v>0</v>
      </c>
      <c r="G64" s="202"/>
      <c r="H64" s="202"/>
      <c r="I64" s="199">
        <f t="shared" si="1"/>
        <v>0</v>
      </c>
      <c r="K64" s="203"/>
      <c r="L64" s="203"/>
      <c r="M64" s="203"/>
      <c r="N64" s="203"/>
      <c r="O64" s="203"/>
    </row>
    <row r="65" spans="1:15" s="89" customFormat="1" ht="11.25">
      <c r="A65" s="668"/>
      <c r="B65" s="196" t="str">
        <f>IFERROR(IF(VLOOKUP($A65,Osnova!$A:$C,1)=$A65,VLOOKUP($A65,Osnova!$A:$C,3)),"")</f>
        <v/>
      </c>
      <c r="C65" s="196" t="e">
        <f>IF(VLOOKUP($A65,Osnova!$A:$C,1)=$A65,VLOOKUP($A65,Osnova!$A:$D,4),0)</f>
        <v>#N/A</v>
      </c>
      <c r="D65" s="197"/>
      <c r="E65" s="198"/>
      <c r="F65" s="199">
        <f t="shared" si="0"/>
        <v>0</v>
      </c>
      <c r="G65" s="202"/>
      <c r="H65" s="202"/>
      <c r="I65" s="199">
        <f t="shared" si="1"/>
        <v>0</v>
      </c>
      <c r="K65" s="203"/>
      <c r="L65" s="203"/>
      <c r="M65" s="203"/>
      <c r="N65" s="203"/>
      <c r="O65" s="203"/>
    </row>
    <row r="66" spans="1:15" s="89" customFormat="1" ht="11.25">
      <c r="A66" s="668"/>
      <c r="B66" s="196" t="str">
        <f>IFERROR(IF(VLOOKUP($A66,Osnova!$A:$C,1)=$A66,VLOOKUP($A66,Osnova!$A:$C,3)),"")</f>
        <v/>
      </c>
      <c r="C66" s="196" t="e">
        <f>IF(VLOOKUP($A66,Osnova!$A:$C,1)=$A66,VLOOKUP($A66,Osnova!$A:$D,4),0)</f>
        <v>#N/A</v>
      </c>
      <c r="D66" s="197"/>
      <c r="E66" s="198"/>
      <c r="F66" s="199">
        <f t="shared" si="0"/>
        <v>0</v>
      </c>
      <c r="G66" s="202"/>
      <c r="H66" s="202"/>
      <c r="I66" s="199">
        <f t="shared" si="1"/>
        <v>0</v>
      </c>
      <c r="K66" s="203"/>
      <c r="L66" s="203"/>
      <c r="M66" s="203"/>
      <c r="N66" s="203"/>
      <c r="O66" s="203"/>
    </row>
    <row r="67" spans="1:15" s="89" customFormat="1" ht="11.25">
      <c r="A67" s="668"/>
      <c r="B67" s="196" t="str">
        <f>IFERROR(IF(VLOOKUP($A67,Osnova!$A:$C,1)=$A67,VLOOKUP($A67,Osnova!$A:$C,3)),"")</f>
        <v/>
      </c>
      <c r="C67" s="196" t="e">
        <f>IF(VLOOKUP($A67,Osnova!$A:$C,1)=$A67,VLOOKUP($A67,Osnova!$A:$D,4),0)</f>
        <v>#N/A</v>
      </c>
      <c r="D67" s="197"/>
      <c r="E67" s="198"/>
      <c r="F67" s="199">
        <f t="shared" si="0"/>
        <v>0</v>
      </c>
      <c r="G67" s="202"/>
      <c r="H67" s="202"/>
      <c r="I67" s="199">
        <f t="shared" si="1"/>
        <v>0</v>
      </c>
      <c r="K67" s="203"/>
      <c r="L67" s="203"/>
      <c r="M67" s="203"/>
      <c r="N67" s="203"/>
      <c r="O67" s="203"/>
    </row>
    <row r="68" spans="1:15" s="89" customFormat="1" ht="11.25">
      <c r="A68" s="668"/>
      <c r="B68" s="196" t="str">
        <f>IFERROR(IF(VLOOKUP($A68,Osnova!$A:$C,1)=$A68,VLOOKUP($A68,Osnova!$A:$C,3)),"")</f>
        <v/>
      </c>
      <c r="C68" s="196" t="e">
        <f>IF(VLOOKUP($A68,Osnova!$A:$C,1)=$A68,VLOOKUP($A68,Osnova!$A:$D,4),0)</f>
        <v>#N/A</v>
      </c>
      <c r="D68" s="197"/>
      <c r="E68" s="198"/>
      <c r="F68" s="199">
        <f t="shared" si="0"/>
        <v>0</v>
      </c>
      <c r="G68" s="202"/>
      <c r="H68" s="202"/>
      <c r="I68" s="199">
        <f t="shared" si="1"/>
        <v>0</v>
      </c>
      <c r="K68" s="203"/>
      <c r="L68" s="203"/>
      <c r="M68" s="203"/>
      <c r="N68" s="203"/>
      <c r="O68" s="203"/>
    </row>
    <row r="69" spans="1:15" s="89" customFormat="1" ht="11.25">
      <c r="A69" s="668"/>
      <c r="B69" s="196" t="str">
        <f>IFERROR(IF(VLOOKUP($A69,Osnova!$A:$C,1)=$A69,VLOOKUP($A69,Osnova!$A:$C,3)),"")</f>
        <v/>
      </c>
      <c r="C69" s="196" t="e">
        <f>IF(VLOOKUP($A69,Osnova!$A:$C,1)=$A69,VLOOKUP($A69,Osnova!$A:$D,4),0)</f>
        <v>#N/A</v>
      </c>
      <c r="D69" s="197"/>
      <c r="E69" s="198"/>
      <c r="F69" s="199">
        <f t="shared" si="0"/>
        <v>0</v>
      </c>
      <c r="G69" s="202"/>
      <c r="H69" s="202"/>
      <c r="I69" s="199">
        <f t="shared" si="1"/>
        <v>0</v>
      </c>
      <c r="K69" s="203"/>
      <c r="L69" s="203"/>
      <c r="M69" s="203"/>
      <c r="N69" s="203"/>
      <c r="O69" s="203"/>
    </row>
    <row r="70" spans="1:15" s="89" customFormat="1" ht="11.25">
      <c r="A70" s="668"/>
      <c r="B70" s="196" t="str">
        <f>IFERROR(IF(VLOOKUP($A70,Osnova!$A:$C,1)=$A70,VLOOKUP($A70,Osnova!$A:$C,3)),"")</f>
        <v/>
      </c>
      <c r="C70" s="196" t="e">
        <f>IF(VLOOKUP($A70,Osnova!$A:$C,1)=$A70,VLOOKUP($A70,Osnova!$A:$D,4),0)</f>
        <v>#N/A</v>
      </c>
      <c r="D70" s="197"/>
      <c r="E70" s="198"/>
      <c r="F70" s="199">
        <f t="shared" si="0"/>
        <v>0</v>
      </c>
      <c r="G70" s="202"/>
      <c r="H70" s="202"/>
      <c r="I70" s="199">
        <f t="shared" si="1"/>
        <v>0</v>
      </c>
      <c r="K70" s="203"/>
      <c r="L70" s="203"/>
      <c r="M70" s="203"/>
      <c r="N70" s="203"/>
      <c r="O70" s="203"/>
    </row>
    <row r="71" spans="1:15" s="89" customFormat="1" ht="11.25">
      <c r="A71" s="668"/>
      <c r="B71" s="196" t="str">
        <f>IFERROR(IF(VLOOKUP($A71,Osnova!$A:$C,1)=$A71,VLOOKUP($A71,Osnova!$A:$C,3)),"")</f>
        <v/>
      </c>
      <c r="C71" s="196" t="e">
        <f>IF(VLOOKUP($A71,Osnova!$A:$C,1)=$A71,VLOOKUP($A71,Osnova!$A:$D,4),0)</f>
        <v>#N/A</v>
      </c>
      <c r="D71" s="197"/>
      <c r="E71" s="198"/>
      <c r="F71" s="199">
        <f t="shared" si="0"/>
        <v>0</v>
      </c>
      <c r="G71" s="202"/>
      <c r="H71" s="202"/>
      <c r="I71" s="199">
        <f t="shared" si="1"/>
        <v>0</v>
      </c>
      <c r="K71" s="203"/>
      <c r="L71" s="203"/>
      <c r="M71" s="203"/>
      <c r="N71" s="203"/>
      <c r="O71" s="203"/>
    </row>
    <row r="72" spans="1:15" s="89" customFormat="1" ht="11.25">
      <c r="A72" s="668"/>
      <c r="B72" s="196" t="str">
        <f>IFERROR(IF(VLOOKUP($A72,Osnova!$A:$C,1)=$A72,VLOOKUP($A72,Osnova!$A:$C,3)),"")</f>
        <v/>
      </c>
      <c r="C72" s="196" t="e">
        <f>IF(VLOOKUP($A72,Osnova!$A:$C,1)=$A72,VLOOKUP($A72,Osnova!$A:$D,4),0)</f>
        <v>#N/A</v>
      </c>
      <c r="D72" s="197"/>
      <c r="E72" s="198"/>
      <c r="F72" s="199">
        <f t="shared" si="0"/>
        <v>0</v>
      </c>
      <c r="G72" s="202"/>
      <c r="H72" s="202"/>
      <c r="I72" s="199">
        <f t="shared" si="1"/>
        <v>0</v>
      </c>
      <c r="K72" s="203"/>
      <c r="L72" s="203"/>
      <c r="M72" s="203"/>
      <c r="N72" s="203"/>
      <c r="O72" s="203"/>
    </row>
    <row r="73" spans="1:15" s="89" customFormat="1" ht="11.25">
      <c r="A73" s="668"/>
      <c r="B73" s="196" t="str">
        <f>IFERROR(IF(VLOOKUP($A73,Osnova!$A:$C,1)=$A73,VLOOKUP($A73,Osnova!$A:$C,3)),"")</f>
        <v/>
      </c>
      <c r="C73" s="196" t="e">
        <f>IF(VLOOKUP($A73,Osnova!$A:$C,1)=$A73,VLOOKUP($A73,Osnova!$A:$D,4),0)</f>
        <v>#N/A</v>
      </c>
      <c r="D73" s="197"/>
      <c r="E73" s="198"/>
      <c r="F73" s="199">
        <f t="shared" si="0"/>
        <v>0</v>
      </c>
      <c r="G73" s="202"/>
      <c r="H73" s="202"/>
      <c r="I73" s="199">
        <f t="shared" si="1"/>
        <v>0</v>
      </c>
      <c r="K73" s="203"/>
      <c r="L73" s="203"/>
      <c r="M73" s="203"/>
      <c r="N73" s="203"/>
      <c r="O73" s="203"/>
    </row>
    <row r="74" spans="1:15" s="89" customFormat="1" ht="11.25">
      <c r="A74" s="668"/>
      <c r="B74" s="196" t="str">
        <f>IFERROR(IF(VLOOKUP($A74,Osnova!$A:$C,1)=$A74,VLOOKUP($A74,Osnova!$A:$C,3)),"")</f>
        <v/>
      </c>
      <c r="C74" s="196" t="e">
        <f>IF(VLOOKUP($A74,Osnova!$A:$C,1)=$A74,VLOOKUP($A74,Osnova!$A:$D,4),0)</f>
        <v>#N/A</v>
      </c>
      <c r="D74" s="197"/>
      <c r="E74" s="198"/>
      <c r="F74" s="199">
        <f t="shared" si="0"/>
        <v>0</v>
      </c>
      <c r="G74" s="202"/>
      <c r="H74" s="202"/>
      <c r="I74" s="199">
        <f t="shared" si="1"/>
        <v>0</v>
      </c>
      <c r="K74" s="203"/>
      <c r="L74" s="203"/>
      <c r="M74" s="203"/>
      <c r="N74" s="203"/>
      <c r="O74" s="203"/>
    </row>
    <row r="75" spans="1:15" s="89" customFormat="1" ht="11.25">
      <c r="A75" s="668"/>
      <c r="B75" s="196" t="str">
        <f>IFERROR(IF(VLOOKUP($A75,Osnova!$A:$C,1)=$A75,VLOOKUP($A75,Osnova!$A:$C,3)),"")</f>
        <v/>
      </c>
      <c r="C75" s="196" t="e">
        <f>IF(VLOOKUP($A75,Osnova!$A:$C,1)=$A75,VLOOKUP($A75,Osnova!$A:$D,4),0)</f>
        <v>#N/A</v>
      </c>
      <c r="D75" s="197"/>
      <c r="E75" s="198"/>
      <c r="F75" s="199">
        <f t="shared" si="0"/>
        <v>0</v>
      </c>
      <c r="G75" s="202"/>
      <c r="H75" s="202"/>
      <c r="I75" s="199">
        <f t="shared" si="1"/>
        <v>0</v>
      </c>
      <c r="K75" s="203"/>
      <c r="L75" s="203"/>
      <c r="M75" s="203"/>
      <c r="N75" s="203"/>
      <c r="O75" s="203"/>
    </row>
    <row r="76" spans="1:15" s="89" customFormat="1" ht="11.25">
      <c r="A76" s="668"/>
      <c r="B76" s="196" t="str">
        <f>IFERROR(IF(VLOOKUP($A76,Osnova!$A:$C,1)=$A76,VLOOKUP($A76,Osnova!$A:$C,3)),"")</f>
        <v/>
      </c>
      <c r="C76" s="196" t="e">
        <f>IF(VLOOKUP($A76,Osnova!$A:$C,1)=$A76,VLOOKUP($A76,Osnova!$A:$D,4),0)</f>
        <v>#N/A</v>
      </c>
      <c r="D76" s="197"/>
      <c r="E76" s="198"/>
      <c r="F76" s="199">
        <f t="shared" si="0"/>
        <v>0</v>
      </c>
      <c r="G76" s="202"/>
      <c r="H76" s="202"/>
      <c r="I76" s="199">
        <f t="shared" si="1"/>
        <v>0</v>
      </c>
      <c r="K76" s="203"/>
      <c r="L76" s="203"/>
      <c r="M76" s="203"/>
      <c r="N76" s="203"/>
      <c r="O76" s="203"/>
    </row>
    <row r="77" spans="1:15" s="89" customFormat="1" ht="11.25">
      <c r="A77" s="668"/>
      <c r="B77" s="196" t="str">
        <f>IFERROR(IF(VLOOKUP($A77,Osnova!$A:$C,1)=$A77,VLOOKUP($A77,Osnova!$A:$C,3)),"")</f>
        <v/>
      </c>
      <c r="C77" s="196" t="e">
        <f>IF(VLOOKUP($A77,Osnova!$A:$C,1)=$A77,VLOOKUP($A77,Osnova!$A:$D,4),0)</f>
        <v>#N/A</v>
      </c>
      <c r="D77" s="197"/>
      <c r="E77" s="198"/>
      <c r="F77" s="199">
        <f t="shared" si="0"/>
        <v>0</v>
      </c>
      <c r="G77" s="202"/>
      <c r="H77" s="202"/>
      <c r="I77" s="199">
        <f t="shared" si="1"/>
        <v>0</v>
      </c>
      <c r="K77" s="203"/>
      <c r="L77" s="203"/>
      <c r="M77" s="203"/>
      <c r="N77" s="203"/>
      <c r="O77" s="203"/>
    </row>
    <row r="78" spans="1:15" s="89" customFormat="1" ht="11.25">
      <c r="A78" s="668"/>
      <c r="B78" s="196" t="str">
        <f>IFERROR(IF(VLOOKUP($A78,Osnova!$A:$C,1)=$A78,VLOOKUP($A78,Osnova!$A:$C,3)),"")</f>
        <v/>
      </c>
      <c r="C78" s="196" t="e">
        <f>IF(VLOOKUP($A78,Osnova!$A:$C,1)=$A78,VLOOKUP($A78,Osnova!$A:$D,4),0)</f>
        <v>#N/A</v>
      </c>
      <c r="D78" s="197"/>
      <c r="E78" s="198"/>
      <c r="F78" s="199">
        <f t="shared" si="0"/>
        <v>0</v>
      </c>
      <c r="G78" s="202"/>
      <c r="H78" s="202"/>
      <c r="I78" s="199">
        <f t="shared" si="1"/>
        <v>0</v>
      </c>
      <c r="K78" s="203"/>
      <c r="L78" s="203"/>
      <c r="M78" s="203"/>
      <c r="N78" s="203"/>
      <c r="O78" s="203"/>
    </row>
    <row r="79" spans="1:15" s="89" customFormat="1" ht="11.25">
      <c r="A79" s="668"/>
      <c r="B79" s="196" t="str">
        <f>IFERROR(IF(VLOOKUP($A79,Osnova!$A:$C,1)=$A79,VLOOKUP($A79,Osnova!$A:$C,3)),"")</f>
        <v/>
      </c>
      <c r="C79" s="196" t="e">
        <f>IF(VLOOKUP($A79,Osnova!$A:$C,1)=$A79,VLOOKUP($A79,Osnova!$A:$D,4),0)</f>
        <v>#N/A</v>
      </c>
      <c r="D79" s="197"/>
      <c r="E79" s="198"/>
      <c r="F79" s="199">
        <f t="shared" ref="F79:F85" si="2">SUM(D79-E79)</f>
        <v>0</v>
      </c>
      <c r="G79" s="202"/>
      <c r="H79" s="202"/>
      <c r="I79" s="199">
        <f t="shared" si="1"/>
        <v>0</v>
      </c>
      <c r="K79" s="203"/>
      <c r="L79" s="203"/>
      <c r="M79" s="203"/>
      <c r="N79" s="203"/>
      <c r="O79" s="203"/>
    </row>
    <row r="80" spans="1:15" s="89" customFormat="1" ht="11.25">
      <c r="A80" s="668"/>
      <c r="B80" s="196" t="str">
        <f>IFERROR(IF(VLOOKUP($A80,Osnova!$A:$C,1)=$A80,VLOOKUP($A80,Osnova!$A:$C,3)),"")</f>
        <v/>
      </c>
      <c r="C80" s="196" t="e">
        <f>IF(VLOOKUP($A80,Osnova!$A:$C,1)=$A80,VLOOKUP($A80,Osnova!$A:$D,4),0)</f>
        <v>#N/A</v>
      </c>
      <c r="D80" s="197"/>
      <c r="E80" s="198"/>
      <c r="F80" s="199">
        <f t="shared" si="2"/>
        <v>0</v>
      </c>
      <c r="G80" s="202"/>
      <c r="H80" s="202"/>
      <c r="I80" s="199">
        <f t="shared" ref="I80:I139" si="3">SUM(F80+G80-H80)</f>
        <v>0</v>
      </c>
      <c r="K80" s="203"/>
      <c r="L80" s="203"/>
      <c r="M80" s="203"/>
      <c r="N80" s="203"/>
      <c r="O80" s="203"/>
    </row>
    <row r="81" spans="1:15" s="89" customFormat="1" ht="11.25">
      <c r="A81" s="668"/>
      <c r="B81" s="196" t="str">
        <f>IFERROR(IF(VLOOKUP($A81,Osnova!$A:$C,1)=$A81,VLOOKUP($A81,Osnova!$A:$C,3)),"")</f>
        <v/>
      </c>
      <c r="C81" s="196" t="e">
        <f>IF(VLOOKUP($A81,Osnova!$A:$C,1)=$A81,VLOOKUP($A81,Osnova!$A:$D,4),0)</f>
        <v>#N/A</v>
      </c>
      <c r="D81" s="197"/>
      <c r="E81" s="198"/>
      <c r="F81" s="199">
        <f t="shared" si="2"/>
        <v>0</v>
      </c>
      <c r="G81" s="202"/>
      <c r="H81" s="202"/>
      <c r="I81" s="199">
        <f t="shared" si="3"/>
        <v>0</v>
      </c>
      <c r="K81" s="203"/>
      <c r="L81" s="203"/>
      <c r="M81" s="203"/>
      <c r="N81" s="203"/>
      <c r="O81" s="203"/>
    </row>
    <row r="82" spans="1:15" s="89" customFormat="1" ht="11.25">
      <c r="A82" s="668"/>
      <c r="B82" s="196" t="str">
        <f>IFERROR(IF(VLOOKUP($A82,Osnova!$A:$C,1)=$A82,VLOOKUP($A82,Osnova!$A:$C,3)),"")</f>
        <v/>
      </c>
      <c r="C82" s="196" t="e">
        <f>IF(VLOOKUP($A82,Osnova!$A:$C,1)=$A82,VLOOKUP($A82,Osnova!$A:$D,4),0)</f>
        <v>#N/A</v>
      </c>
      <c r="D82" s="197"/>
      <c r="E82" s="198"/>
      <c r="F82" s="199">
        <f t="shared" si="2"/>
        <v>0</v>
      </c>
      <c r="G82" s="202"/>
      <c r="H82" s="202"/>
      <c r="I82" s="199">
        <f t="shared" si="3"/>
        <v>0</v>
      </c>
      <c r="K82" s="203"/>
      <c r="L82" s="203"/>
      <c r="M82" s="203"/>
      <c r="N82" s="203"/>
      <c r="O82" s="203"/>
    </row>
    <row r="83" spans="1:15" s="89" customFormat="1" ht="11.25">
      <c r="A83" s="668"/>
      <c r="B83" s="196" t="str">
        <f>IFERROR(IF(VLOOKUP($A83,Osnova!$A:$C,1)=$A83,VLOOKUP($A83,Osnova!$A:$C,3)),"")</f>
        <v/>
      </c>
      <c r="C83" s="196" t="e">
        <f>IF(VLOOKUP($A83,Osnova!$A:$C,1)=$A83,VLOOKUP($A83,Osnova!$A:$D,4),0)</f>
        <v>#N/A</v>
      </c>
      <c r="D83" s="197"/>
      <c r="E83" s="198"/>
      <c r="F83" s="199">
        <f t="shared" si="2"/>
        <v>0</v>
      </c>
      <c r="G83" s="202"/>
      <c r="H83" s="202"/>
      <c r="I83" s="199">
        <f t="shared" si="3"/>
        <v>0</v>
      </c>
      <c r="K83" s="203"/>
      <c r="L83" s="203"/>
      <c r="M83" s="203"/>
      <c r="N83" s="203"/>
      <c r="O83" s="203"/>
    </row>
    <row r="84" spans="1:15" s="89" customFormat="1" ht="11.25">
      <c r="A84" s="668"/>
      <c r="B84" s="196" t="str">
        <f>IFERROR(IF(VLOOKUP($A84,Osnova!$A:$C,1)=$A84,VLOOKUP($A84,Osnova!$A:$C,3)),"")</f>
        <v/>
      </c>
      <c r="C84" s="196" t="e">
        <f>IF(VLOOKUP($A84,Osnova!$A:$C,1)=$A84,VLOOKUP($A84,Osnova!$A:$D,4),0)</f>
        <v>#N/A</v>
      </c>
      <c r="D84" s="197"/>
      <c r="E84" s="198"/>
      <c r="F84" s="199">
        <f t="shared" si="2"/>
        <v>0</v>
      </c>
      <c r="G84" s="202"/>
      <c r="H84" s="202"/>
      <c r="I84" s="199">
        <f t="shared" si="3"/>
        <v>0</v>
      </c>
      <c r="K84" s="203"/>
      <c r="L84" s="203"/>
      <c r="M84" s="203"/>
      <c r="N84" s="203"/>
      <c r="O84" s="203"/>
    </row>
    <row r="85" spans="1:15" s="89" customFormat="1" ht="11.25">
      <c r="A85" s="668"/>
      <c r="B85" s="196" t="str">
        <f>IFERROR(IF(VLOOKUP($A85,Osnova!$A:$C,1)=$A85,VLOOKUP($A85,Osnova!$A:$C,3)),"")</f>
        <v/>
      </c>
      <c r="C85" s="196" t="e">
        <f>IF(VLOOKUP($A85,Osnova!$A:$C,1)=$A85,VLOOKUP($A85,Osnova!$A:$D,4),0)</f>
        <v>#N/A</v>
      </c>
      <c r="D85" s="197"/>
      <c r="E85" s="198"/>
      <c r="F85" s="199">
        <f t="shared" si="2"/>
        <v>0</v>
      </c>
      <c r="G85" s="202"/>
      <c r="H85" s="202"/>
      <c r="I85" s="199">
        <f t="shared" si="3"/>
        <v>0</v>
      </c>
      <c r="K85" s="203"/>
      <c r="L85" s="203"/>
      <c r="M85" s="203"/>
      <c r="N85" s="203"/>
      <c r="O85" s="203"/>
    </row>
    <row r="86" spans="1:15" s="89" customFormat="1" ht="11.25">
      <c r="A86" s="668"/>
      <c r="B86" s="196" t="str">
        <f>IFERROR(IF(VLOOKUP($A86,Osnova!$A:$C,1)=$A86,VLOOKUP($A86,Osnova!$A:$C,3)),"")</f>
        <v/>
      </c>
      <c r="C86" s="196" t="e">
        <f>IF(VLOOKUP($A86,Osnova!$A:$C,1)=$A86,VLOOKUP($A86,Osnova!$A:$D,4),0)</f>
        <v>#N/A</v>
      </c>
      <c r="D86" s="197"/>
      <c r="E86" s="198"/>
      <c r="F86" s="199">
        <f t="shared" ref="F86:F110" si="4">SUM(D86-E86)</f>
        <v>0</v>
      </c>
      <c r="G86" s="202"/>
      <c r="H86" s="202"/>
      <c r="I86" s="199">
        <f t="shared" si="3"/>
        <v>0</v>
      </c>
      <c r="K86" s="203"/>
      <c r="L86" s="203"/>
      <c r="M86" s="203"/>
      <c r="N86" s="203"/>
      <c r="O86" s="203"/>
    </row>
    <row r="87" spans="1:15" s="89" customFormat="1" ht="11.25">
      <c r="A87" s="668"/>
      <c r="B87" s="196" t="str">
        <f>IFERROR(IF(VLOOKUP($A87,Osnova!$A:$C,1)=$A87,VLOOKUP($A87,Osnova!$A:$C,3)),"")</f>
        <v/>
      </c>
      <c r="C87" s="196" t="e">
        <f>IF(VLOOKUP($A87,Osnova!$A:$C,1)=$A87,VLOOKUP($A87,Osnova!$A:$D,4),0)</f>
        <v>#N/A</v>
      </c>
      <c r="D87" s="202"/>
      <c r="E87" s="198"/>
      <c r="F87" s="199">
        <f t="shared" si="4"/>
        <v>0</v>
      </c>
      <c r="G87" s="202"/>
      <c r="H87" s="202"/>
      <c r="I87" s="199">
        <f t="shared" si="3"/>
        <v>0</v>
      </c>
      <c r="K87" s="203"/>
      <c r="L87" s="203"/>
      <c r="M87" s="203"/>
      <c r="N87" s="203"/>
      <c r="O87" s="203"/>
    </row>
    <row r="88" spans="1:15" s="89" customFormat="1" ht="11.25">
      <c r="A88" s="668"/>
      <c r="B88" s="196" t="str">
        <f>IFERROR(IF(VLOOKUP($A88,Osnova!$A:$C,1)=$A88,VLOOKUP($A88,Osnova!$A:$C,3)),"")</f>
        <v/>
      </c>
      <c r="C88" s="196" t="e">
        <f>IF(VLOOKUP($A88,Osnova!$A:$C,1)=$A88,VLOOKUP($A88,Osnova!$A:$D,4),0)</f>
        <v>#N/A</v>
      </c>
      <c r="D88" s="202"/>
      <c r="E88" s="198"/>
      <c r="F88" s="199">
        <f t="shared" si="4"/>
        <v>0</v>
      </c>
      <c r="G88" s="202"/>
      <c r="H88" s="202"/>
      <c r="I88" s="199">
        <f t="shared" si="3"/>
        <v>0</v>
      </c>
      <c r="K88" s="203"/>
      <c r="L88" s="203"/>
      <c r="M88" s="203"/>
      <c r="N88" s="203"/>
      <c r="O88" s="203"/>
    </row>
    <row r="89" spans="1:15" s="89" customFormat="1" ht="11.25">
      <c r="A89" s="668"/>
      <c r="B89" s="196" t="str">
        <f>IFERROR(IF(VLOOKUP($A89,Osnova!$A:$C,1)=$A89,VLOOKUP($A89,Osnova!$A:$C,3)),"")</f>
        <v/>
      </c>
      <c r="C89" s="196" t="e">
        <f>IF(VLOOKUP($A89,Osnova!$A:$C,1)=$A89,VLOOKUP($A89,Osnova!$A:$D,4),0)</f>
        <v>#N/A</v>
      </c>
      <c r="D89" s="202"/>
      <c r="E89" s="198"/>
      <c r="F89" s="199">
        <f t="shared" si="4"/>
        <v>0</v>
      </c>
      <c r="G89" s="202"/>
      <c r="H89" s="202"/>
      <c r="I89" s="199">
        <f t="shared" si="3"/>
        <v>0</v>
      </c>
      <c r="K89" s="203"/>
      <c r="L89" s="203"/>
      <c r="M89" s="203"/>
      <c r="N89" s="203"/>
      <c r="O89" s="203"/>
    </row>
    <row r="90" spans="1:15" s="89" customFormat="1" ht="11.25">
      <c r="A90" s="668"/>
      <c r="B90" s="196" t="str">
        <f>IFERROR(IF(VLOOKUP($A90,Osnova!$A:$C,1)=$A90,VLOOKUP($A90,Osnova!$A:$C,3)),"")</f>
        <v/>
      </c>
      <c r="C90" s="196" t="e">
        <f>IF(VLOOKUP($A90,Osnova!$A:$C,1)=$A90,VLOOKUP($A90,Osnova!$A:$D,4),0)</f>
        <v>#N/A</v>
      </c>
      <c r="D90" s="202"/>
      <c r="E90" s="198"/>
      <c r="F90" s="199">
        <f t="shared" si="4"/>
        <v>0</v>
      </c>
      <c r="G90" s="202"/>
      <c r="H90" s="202"/>
      <c r="I90" s="199">
        <f t="shared" si="3"/>
        <v>0</v>
      </c>
      <c r="K90" s="203"/>
      <c r="L90" s="203"/>
      <c r="M90" s="203"/>
      <c r="N90" s="203"/>
      <c r="O90" s="203"/>
    </row>
    <row r="91" spans="1:15" s="89" customFormat="1" ht="11.25">
      <c r="A91" s="668"/>
      <c r="B91" s="196" t="str">
        <f>IFERROR(IF(VLOOKUP($A91,Osnova!$A:$C,1)=$A91,VLOOKUP($A91,Osnova!$A:$C,3)),"")</f>
        <v/>
      </c>
      <c r="C91" s="196" t="e">
        <f>IF(VLOOKUP($A91,Osnova!$A:$C,1)=$A91,VLOOKUP($A91,Osnova!$A:$D,4),0)</f>
        <v>#N/A</v>
      </c>
      <c r="D91" s="202"/>
      <c r="E91" s="198"/>
      <c r="F91" s="199">
        <f t="shared" si="4"/>
        <v>0</v>
      </c>
      <c r="G91" s="202"/>
      <c r="H91" s="202"/>
      <c r="I91" s="199">
        <f t="shared" si="3"/>
        <v>0</v>
      </c>
      <c r="K91" s="203"/>
      <c r="L91" s="203"/>
      <c r="M91" s="203"/>
      <c r="N91" s="203"/>
      <c r="O91" s="203"/>
    </row>
    <row r="92" spans="1:15" s="89" customFormat="1" ht="11.25">
      <c r="A92" s="668"/>
      <c r="B92" s="196" t="str">
        <f>IFERROR(IF(VLOOKUP($A92,Osnova!$A:$C,1)=$A92,VLOOKUP($A92,Osnova!$A:$C,3)),"")</f>
        <v/>
      </c>
      <c r="C92" s="196" t="e">
        <f>IF(VLOOKUP($A92,Osnova!$A:$C,1)=$A92,VLOOKUP($A92,Osnova!$A:$D,4),0)</f>
        <v>#N/A</v>
      </c>
      <c r="D92" s="202"/>
      <c r="E92" s="198"/>
      <c r="F92" s="199">
        <f t="shared" si="4"/>
        <v>0</v>
      </c>
      <c r="G92" s="202"/>
      <c r="H92" s="202"/>
      <c r="I92" s="199">
        <f t="shared" si="3"/>
        <v>0</v>
      </c>
      <c r="K92" s="203"/>
      <c r="L92" s="203"/>
      <c r="M92" s="203"/>
      <c r="N92" s="203"/>
      <c r="O92" s="203"/>
    </row>
    <row r="93" spans="1:15" s="89" customFormat="1" ht="11.25">
      <c r="A93" s="668"/>
      <c r="B93" s="196" t="str">
        <f>IFERROR(IF(VLOOKUP($A93,Osnova!$A:$C,1)=$A93,VLOOKUP($A93,Osnova!$A:$C,3)),"")</f>
        <v/>
      </c>
      <c r="C93" s="196" t="e">
        <f>IF(VLOOKUP($A93,Osnova!$A:$C,1)=$A93,VLOOKUP($A93,Osnova!$A:$D,4),0)</f>
        <v>#N/A</v>
      </c>
      <c r="D93" s="202"/>
      <c r="E93" s="198"/>
      <c r="F93" s="199">
        <f t="shared" si="4"/>
        <v>0</v>
      </c>
      <c r="G93" s="202"/>
      <c r="H93" s="202"/>
      <c r="I93" s="199">
        <f t="shared" si="3"/>
        <v>0</v>
      </c>
      <c r="K93" s="203"/>
      <c r="L93" s="203"/>
      <c r="M93" s="203"/>
      <c r="N93" s="203"/>
      <c r="O93" s="203"/>
    </row>
    <row r="94" spans="1:15" s="89" customFormat="1" ht="11.25">
      <c r="A94" s="668"/>
      <c r="B94" s="196" t="str">
        <f>IFERROR(IF(VLOOKUP($A94,Osnova!$A:$C,1)=$A94,VLOOKUP($A94,Osnova!$A:$C,3)),"")</f>
        <v/>
      </c>
      <c r="C94" s="196" t="e">
        <f>IF(VLOOKUP($A94,Osnova!$A:$C,1)=$A94,VLOOKUP($A94,Osnova!$A:$D,4),0)</f>
        <v>#N/A</v>
      </c>
      <c r="D94" s="202"/>
      <c r="E94" s="198"/>
      <c r="F94" s="199">
        <f t="shared" si="4"/>
        <v>0</v>
      </c>
      <c r="G94" s="202"/>
      <c r="H94" s="202"/>
      <c r="I94" s="199">
        <f t="shared" si="3"/>
        <v>0</v>
      </c>
      <c r="K94" s="203"/>
      <c r="L94" s="203"/>
      <c r="M94" s="203"/>
      <c r="N94" s="203"/>
      <c r="O94" s="203"/>
    </row>
    <row r="95" spans="1:15" s="89" customFormat="1" ht="11.25">
      <c r="A95" s="668"/>
      <c r="B95" s="196" t="str">
        <f>IFERROR(IF(VLOOKUP($A95,Osnova!$A:$C,1)=$A95,VLOOKUP($A95,Osnova!$A:$C,3)),"")</f>
        <v/>
      </c>
      <c r="C95" s="196" t="e">
        <f>IF(VLOOKUP($A95,Osnova!$A:$C,1)=$A95,VLOOKUP($A95,Osnova!$A:$D,4),0)</f>
        <v>#N/A</v>
      </c>
      <c r="D95" s="202"/>
      <c r="E95" s="198"/>
      <c r="F95" s="199">
        <f t="shared" si="4"/>
        <v>0</v>
      </c>
      <c r="G95" s="202"/>
      <c r="H95" s="202"/>
      <c r="I95" s="199">
        <f t="shared" si="3"/>
        <v>0</v>
      </c>
      <c r="K95" s="203"/>
      <c r="L95" s="203"/>
      <c r="M95" s="203"/>
      <c r="N95" s="203"/>
      <c r="O95" s="203"/>
    </row>
    <row r="96" spans="1:15" s="89" customFormat="1" ht="11.25">
      <c r="A96" s="668"/>
      <c r="B96" s="196" t="str">
        <f>IFERROR(IF(VLOOKUP($A96,Osnova!$A:$C,1)=$A96,VLOOKUP($A96,Osnova!$A:$C,3)),"")</f>
        <v/>
      </c>
      <c r="C96" s="196" t="e">
        <f>IF(VLOOKUP($A96,Osnova!$A:$C,1)=$A96,VLOOKUP($A96,Osnova!$A:$D,4),0)</f>
        <v>#N/A</v>
      </c>
      <c r="D96" s="202"/>
      <c r="E96" s="198"/>
      <c r="F96" s="199">
        <f t="shared" si="4"/>
        <v>0</v>
      </c>
      <c r="G96" s="202"/>
      <c r="H96" s="202"/>
      <c r="I96" s="199">
        <f t="shared" si="3"/>
        <v>0</v>
      </c>
      <c r="K96" s="203"/>
      <c r="L96" s="203"/>
      <c r="M96" s="203"/>
      <c r="N96" s="203"/>
      <c r="O96" s="203"/>
    </row>
    <row r="97" spans="1:15" s="89" customFormat="1" ht="11.25">
      <c r="A97" s="668"/>
      <c r="B97" s="196" t="str">
        <f>IFERROR(IF(VLOOKUP($A97,Osnova!$A:$C,1)=$A97,VLOOKUP($A97,Osnova!$A:$C,3)),"")</f>
        <v/>
      </c>
      <c r="C97" s="196" t="e">
        <f>IF(VLOOKUP($A97,Osnova!$A:$C,1)=$A97,VLOOKUP($A97,Osnova!$A:$D,4),0)</f>
        <v>#N/A</v>
      </c>
      <c r="D97" s="202"/>
      <c r="E97" s="198"/>
      <c r="F97" s="199">
        <f t="shared" si="4"/>
        <v>0</v>
      </c>
      <c r="G97" s="202"/>
      <c r="H97" s="202"/>
      <c r="I97" s="199">
        <f t="shared" si="3"/>
        <v>0</v>
      </c>
      <c r="K97" s="203"/>
      <c r="L97" s="203"/>
      <c r="M97" s="203"/>
      <c r="N97" s="203"/>
      <c r="O97" s="203"/>
    </row>
    <row r="98" spans="1:15" s="89" customFormat="1" ht="11.25">
      <c r="A98" s="668"/>
      <c r="B98" s="196" t="str">
        <f>IFERROR(IF(VLOOKUP($A98,Osnova!$A:$C,1)=$A98,VLOOKUP($A98,Osnova!$A:$C,3)),"")</f>
        <v/>
      </c>
      <c r="C98" s="196" t="e">
        <f>IF(VLOOKUP($A98,Osnova!$A:$C,1)=$A98,VLOOKUP($A98,Osnova!$A:$D,4),0)</f>
        <v>#N/A</v>
      </c>
      <c r="D98" s="202"/>
      <c r="E98" s="198"/>
      <c r="F98" s="199">
        <f t="shared" si="4"/>
        <v>0</v>
      </c>
      <c r="G98" s="202"/>
      <c r="H98" s="202"/>
      <c r="I98" s="199">
        <f t="shared" si="3"/>
        <v>0</v>
      </c>
      <c r="K98" s="203"/>
      <c r="L98" s="203"/>
      <c r="M98" s="203"/>
      <c r="N98" s="203"/>
      <c r="O98" s="203"/>
    </row>
    <row r="99" spans="1:15" s="89" customFormat="1" ht="11.25">
      <c r="A99" s="668"/>
      <c r="B99" s="196" t="str">
        <f>IFERROR(IF(VLOOKUP($A99,Osnova!$A:$C,1)=$A99,VLOOKUP($A99,Osnova!$A:$C,3)),"")</f>
        <v/>
      </c>
      <c r="C99" s="196" t="e">
        <f>IF(VLOOKUP($A99,Osnova!$A:$C,1)=$A99,VLOOKUP($A99,Osnova!$A:$D,4),0)</f>
        <v>#N/A</v>
      </c>
      <c r="D99" s="202"/>
      <c r="E99" s="198"/>
      <c r="F99" s="199">
        <f t="shared" si="4"/>
        <v>0</v>
      </c>
      <c r="G99" s="202"/>
      <c r="H99" s="202"/>
      <c r="I99" s="199">
        <f t="shared" si="3"/>
        <v>0</v>
      </c>
      <c r="K99" s="203"/>
      <c r="L99" s="203"/>
      <c r="M99" s="203"/>
      <c r="N99" s="203"/>
      <c r="O99" s="203"/>
    </row>
    <row r="100" spans="1:15" s="89" customFormat="1" ht="11.25">
      <c r="A100" s="668"/>
      <c r="B100" s="196" t="str">
        <f>IFERROR(IF(VLOOKUP($A100,Osnova!$A:$C,1)=$A100,VLOOKUP($A100,Osnova!$A:$C,3)),"")</f>
        <v/>
      </c>
      <c r="C100" s="196" t="e">
        <f>IF(VLOOKUP($A100,Osnova!$A:$C,1)=$A100,VLOOKUP($A100,Osnova!$A:$D,4),0)</f>
        <v>#N/A</v>
      </c>
      <c r="D100" s="202"/>
      <c r="E100" s="198"/>
      <c r="F100" s="199">
        <f t="shared" si="4"/>
        <v>0</v>
      </c>
      <c r="G100" s="202"/>
      <c r="H100" s="202"/>
      <c r="I100" s="199">
        <f t="shared" si="3"/>
        <v>0</v>
      </c>
      <c r="K100" s="203"/>
      <c r="L100" s="203"/>
      <c r="M100" s="203"/>
      <c r="N100" s="203"/>
      <c r="O100" s="203"/>
    </row>
    <row r="101" spans="1:15" s="89" customFormat="1" ht="11.25">
      <c r="A101" s="668"/>
      <c r="B101" s="196" t="str">
        <f>IFERROR(IF(VLOOKUP($A101,Osnova!$A:$C,1)=$A101,VLOOKUP($A101,Osnova!$A:$C,3)),"")</f>
        <v/>
      </c>
      <c r="C101" s="196" t="e">
        <f>IF(VLOOKUP($A101,Osnova!$A:$C,1)=$A101,VLOOKUP($A101,Osnova!$A:$D,4),0)</f>
        <v>#N/A</v>
      </c>
      <c r="D101" s="202"/>
      <c r="E101" s="198"/>
      <c r="F101" s="199">
        <f t="shared" si="4"/>
        <v>0</v>
      </c>
      <c r="G101" s="202"/>
      <c r="H101" s="202"/>
      <c r="I101" s="199">
        <f t="shared" si="3"/>
        <v>0</v>
      </c>
      <c r="K101" s="203"/>
      <c r="L101" s="203"/>
      <c r="M101" s="203"/>
      <c r="N101" s="203"/>
      <c r="O101" s="203"/>
    </row>
    <row r="102" spans="1:15" s="89" customFormat="1" ht="11.25">
      <c r="A102" s="669"/>
      <c r="B102" s="196" t="str">
        <f>IFERROR(IF(VLOOKUP($A102,Osnova!$A:$C,1)=$A102,VLOOKUP($A102,Osnova!$A:$C,3)),"")</f>
        <v/>
      </c>
      <c r="C102" s="196" t="e">
        <f>IF(VLOOKUP($A102,Osnova!$A:$C,1)=$A102,VLOOKUP($A102,Osnova!$A:$D,4),0)</f>
        <v>#N/A</v>
      </c>
      <c r="D102" s="204"/>
      <c r="E102" s="198"/>
      <c r="F102" s="199">
        <f t="shared" si="4"/>
        <v>0</v>
      </c>
      <c r="G102" s="202"/>
      <c r="H102" s="202"/>
      <c r="I102" s="199">
        <f t="shared" si="3"/>
        <v>0</v>
      </c>
      <c r="K102" s="203"/>
      <c r="L102" s="203"/>
      <c r="M102" s="203"/>
      <c r="N102" s="203"/>
      <c r="O102" s="203"/>
    </row>
    <row r="103" spans="1:15" s="89" customFormat="1" ht="11.25">
      <c r="A103" s="669"/>
      <c r="B103" s="196" t="str">
        <f>IFERROR(IF(VLOOKUP($A103,Osnova!$A:$C,1)=$A103,VLOOKUP($A103,Osnova!$A:$C,3)),"")</f>
        <v/>
      </c>
      <c r="C103" s="196" t="e">
        <f>IF(VLOOKUP($A103,Osnova!$A:$C,1)=$A103,VLOOKUP($A103,Osnova!$A:$D,4),0)</f>
        <v>#N/A</v>
      </c>
      <c r="D103" s="204"/>
      <c r="E103" s="198"/>
      <c r="F103" s="199">
        <f t="shared" si="4"/>
        <v>0</v>
      </c>
      <c r="G103" s="202"/>
      <c r="H103" s="202"/>
      <c r="I103" s="199">
        <f t="shared" si="3"/>
        <v>0</v>
      </c>
      <c r="K103" s="203"/>
      <c r="L103" s="203"/>
      <c r="M103" s="203"/>
      <c r="N103" s="203"/>
      <c r="O103" s="203"/>
    </row>
    <row r="104" spans="1:15" s="89" customFormat="1" ht="11.25">
      <c r="A104" s="669"/>
      <c r="B104" s="196" t="str">
        <f>IFERROR(IF(VLOOKUP($A104,Osnova!$A:$C,1)=$A104,VLOOKUP($A104,Osnova!$A:$C,3)),"")</f>
        <v/>
      </c>
      <c r="C104" s="196" t="e">
        <f>IF(VLOOKUP($A104,Osnova!$A:$C,1)=$A104,VLOOKUP($A104,Osnova!$A:$D,4),0)</f>
        <v>#N/A</v>
      </c>
      <c r="D104" s="204"/>
      <c r="E104" s="198"/>
      <c r="F104" s="199">
        <f t="shared" si="4"/>
        <v>0</v>
      </c>
      <c r="G104" s="202"/>
      <c r="H104" s="202"/>
      <c r="I104" s="199">
        <f t="shared" si="3"/>
        <v>0</v>
      </c>
      <c r="K104" s="203"/>
      <c r="L104" s="203"/>
      <c r="M104" s="203"/>
      <c r="N104" s="203"/>
      <c r="O104" s="203"/>
    </row>
    <row r="105" spans="1:15" s="89" customFormat="1" ht="11.25">
      <c r="A105" s="669"/>
      <c r="B105" s="196" t="str">
        <f>IFERROR(IF(VLOOKUP($A105,Osnova!$A:$C,1)=$A105,VLOOKUP($A105,Osnova!$A:$C,3)),"")</f>
        <v/>
      </c>
      <c r="C105" s="196" t="e">
        <f>IF(VLOOKUP($A105,Osnova!$A:$C,1)=$A105,VLOOKUP($A105,Osnova!$A:$D,4),0)</f>
        <v>#N/A</v>
      </c>
      <c r="D105" s="204"/>
      <c r="E105" s="198"/>
      <c r="F105" s="199">
        <f t="shared" si="4"/>
        <v>0</v>
      </c>
      <c r="G105" s="202"/>
      <c r="H105" s="202"/>
      <c r="I105" s="199">
        <f t="shared" si="3"/>
        <v>0</v>
      </c>
      <c r="K105" s="203"/>
      <c r="L105" s="203"/>
      <c r="M105" s="203"/>
      <c r="N105" s="203"/>
      <c r="O105" s="203"/>
    </row>
    <row r="106" spans="1:15" s="89" customFormat="1" ht="11.25">
      <c r="A106" s="669"/>
      <c r="B106" s="196" t="str">
        <f>IFERROR(IF(VLOOKUP($A106,Osnova!$A:$C,1)=$A106,VLOOKUP($A106,Osnova!$A:$C,3)),"")</f>
        <v/>
      </c>
      <c r="C106" s="196" t="e">
        <f>IF(VLOOKUP($A106,Osnova!$A:$C,1)=$A106,VLOOKUP($A106,Osnova!$A:$D,4),0)</f>
        <v>#N/A</v>
      </c>
      <c r="D106" s="204"/>
      <c r="E106" s="198"/>
      <c r="F106" s="199">
        <f t="shared" si="4"/>
        <v>0</v>
      </c>
      <c r="G106" s="202"/>
      <c r="H106" s="202"/>
      <c r="I106" s="199">
        <f t="shared" si="3"/>
        <v>0</v>
      </c>
      <c r="K106" s="203"/>
      <c r="L106" s="203"/>
      <c r="M106" s="203"/>
      <c r="N106" s="203"/>
      <c r="O106" s="203"/>
    </row>
    <row r="107" spans="1:15" s="89" customFormat="1" ht="11.25">
      <c r="A107" s="669"/>
      <c r="B107" s="196" t="str">
        <f>IFERROR(IF(VLOOKUP($A107,Osnova!$A:$C,1)=$A107,VLOOKUP($A107,Osnova!$A:$C,3)),"")</f>
        <v/>
      </c>
      <c r="C107" s="196" t="e">
        <f>IF(VLOOKUP($A107,Osnova!$A:$C,1)=$A107,VLOOKUP($A107,Osnova!$A:$D,4),0)</f>
        <v>#N/A</v>
      </c>
      <c r="D107" s="204"/>
      <c r="E107" s="198"/>
      <c r="F107" s="199">
        <f t="shared" si="4"/>
        <v>0</v>
      </c>
      <c r="G107" s="202"/>
      <c r="H107" s="202"/>
      <c r="I107" s="199">
        <f t="shared" si="3"/>
        <v>0</v>
      </c>
      <c r="K107" s="203"/>
      <c r="L107" s="203"/>
      <c r="M107" s="203"/>
      <c r="N107" s="203"/>
      <c r="O107" s="203"/>
    </row>
    <row r="108" spans="1:15" s="89" customFormat="1" ht="11.25">
      <c r="A108" s="669"/>
      <c r="B108" s="196" t="str">
        <f>IFERROR(IF(VLOOKUP($A108,Osnova!$A:$C,1)=$A108,VLOOKUP($A108,Osnova!$A:$C,3)),"")</f>
        <v/>
      </c>
      <c r="C108" s="196" t="e">
        <f>IF(VLOOKUP($A108,Osnova!$A:$C,1)=$A108,VLOOKUP($A108,Osnova!$A:$D,4),0)</f>
        <v>#N/A</v>
      </c>
      <c r="D108" s="204"/>
      <c r="E108" s="198"/>
      <c r="F108" s="199">
        <f t="shared" si="4"/>
        <v>0</v>
      </c>
      <c r="G108" s="202"/>
      <c r="H108" s="202"/>
      <c r="I108" s="199">
        <f t="shared" si="3"/>
        <v>0</v>
      </c>
      <c r="K108" s="203"/>
      <c r="L108" s="203"/>
      <c r="M108" s="203"/>
      <c r="N108" s="203"/>
      <c r="O108" s="203"/>
    </row>
    <row r="109" spans="1:15" s="89" customFormat="1" ht="11.25">
      <c r="A109" s="669"/>
      <c r="B109" s="196" t="str">
        <f>IFERROR(IF(VLOOKUP($A109,Osnova!$A:$C,1)=$A109,VLOOKUP($A109,Osnova!$A:$C,3)),"")</f>
        <v/>
      </c>
      <c r="C109" s="196" t="e">
        <f>IF(VLOOKUP($A109,Osnova!$A:$C,1)=$A109,VLOOKUP($A109,Osnova!$A:$D,4),0)</f>
        <v>#N/A</v>
      </c>
      <c r="D109" s="204"/>
      <c r="E109" s="198"/>
      <c r="F109" s="199">
        <f t="shared" si="4"/>
        <v>0</v>
      </c>
      <c r="G109" s="202"/>
      <c r="H109" s="202"/>
      <c r="I109" s="199">
        <f t="shared" si="3"/>
        <v>0</v>
      </c>
      <c r="K109" s="203"/>
      <c r="L109" s="203"/>
      <c r="M109" s="203"/>
      <c r="N109" s="203"/>
      <c r="O109" s="203"/>
    </row>
    <row r="110" spans="1:15" s="85" customFormat="1" ht="11.25">
      <c r="A110" s="670"/>
      <c r="B110" s="196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202"/>
      <c r="H110" s="202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>
      <c r="A111" s="670"/>
      <c r="B111" s="196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202"/>
      <c r="H111" s="202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>
      <c r="A112" s="670"/>
      <c r="B112" s="196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202"/>
      <c r="H112" s="202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>
      <c r="A113" s="670"/>
      <c r="B113" s="196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202"/>
      <c r="H113" s="202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>
      <c r="A114" s="670"/>
      <c r="B114" s="196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202"/>
      <c r="H114" s="202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>
      <c r="A115" s="670"/>
      <c r="B115" s="196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202"/>
      <c r="H115" s="202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>
      <c r="A116" s="670"/>
      <c r="B116" s="196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202"/>
      <c r="H116" s="202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>
      <c r="A117" s="670"/>
      <c r="B117" s="196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202"/>
      <c r="H117" s="202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>
      <c r="A118" s="670"/>
      <c r="B118" s="196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202"/>
      <c r="H118" s="202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>
      <c r="A119" s="670"/>
      <c r="B119" s="196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202"/>
      <c r="H119" s="202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>
      <c r="A120" s="670"/>
      <c r="B120" s="196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202"/>
      <c r="H120" s="202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>
      <c r="A121" s="670"/>
      <c r="B121" s="196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202"/>
      <c r="H121" s="202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>
      <c r="A122" s="670"/>
      <c r="B122" s="196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202"/>
      <c r="H122" s="202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>
      <c r="A123" s="670"/>
      <c r="B123" s="196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202"/>
      <c r="H123" s="202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>
      <c r="A124" s="670"/>
      <c r="B124" s="196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202"/>
      <c r="H124" s="202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>
      <c r="A125" s="670"/>
      <c r="B125" s="196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202"/>
      <c r="H125" s="202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>
      <c r="A126" s="670"/>
      <c r="B126" s="196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202"/>
      <c r="H126" s="202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>
      <c r="A127" s="670"/>
      <c r="B127" s="196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202"/>
      <c r="H127" s="202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>
      <c r="A128" s="670"/>
      <c r="B128" s="196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202"/>
      <c r="H128" s="202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>
      <c r="A129" s="670"/>
      <c r="B129" s="196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202"/>
      <c r="H129" s="202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>
      <c r="A130" s="670"/>
      <c r="B130" s="196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202"/>
      <c r="H130" s="202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>
      <c r="A131" s="670"/>
      <c r="B131" s="196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202"/>
      <c r="H131" s="202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>
      <c r="A132" s="670"/>
      <c r="B132" s="196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202"/>
      <c r="H132" s="202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>
      <c r="A133" s="670"/>
      <c r="B133" s="196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202"/>
      <c r="H133" s="202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>
      <c r="A134" s="670"/>
      <c r="B134" s="196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202"/>
      <c r="H134" s="202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>
      <c r="A135" s="670"/>
      <c r="B135" s="196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202"/>
      <c r="H135" s="202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>
      <c r="A136" s="670"/>
      <c r="B136" s="196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202"/>
      <c r="H136" s="202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>
      <c r="A137" s="670"/>
      <c r="B137" s="196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202"/>
      <c r="H137" s="202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>
      <c r="A138" s="670"/>
      <c r="B138" s="196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202"/>
      <c r="H138" s="202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>
      <c r="A139" s="670"/>
      <c r="B139" s="196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202"/>
      <c r="H139" s="202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>
      <c r="A140" s="670"/>
      <c r="B140" s="196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202"/>
      <c r="H140" s="202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>
      <c r="A141" s="670"/>
      <c r="B141" s="196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202"/>
      <c r="H141" s="202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>
      <c r="A142" s="670"/>
      <c r="B142" s="196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202"/>
      <c r="H142" s="202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>
      <c r="A143" s="670"/>
      <c r="B143" s="196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202"/>
      <c r="H143" s="202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>
      <c r="A144" s="670"/>
      <c r="B144" s="196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202"/>
      <c r="H144" s="202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>
      <c r="A145" s="670"/>
      <c r="B145" s="196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202"/>
      <c r="H145" s="202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>
      <c r="A146" s="670"/>
      <c r="B146" s="196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202"/>
      <c r="H146" s="202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>
      <c r="A147" s="670"/>
      <c r="B147" s="196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202"/>
      <c r="H147" s="202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>
      <c r="A148" s="670"/>
      <c r="B148" s="196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202"/>
      <c r="H148" s="202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>
      <c r="A149" s="670"/>
      <c r="B149" s="196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202"/>
      <c r="H149" s="202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>
      <c r="A150" s="670"/>
      <c r="B150" s="196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202"/>
      <c r="H150" s="202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>
      <c r="A151" s="670"/>
      <c r="B151" s="196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202"/>
      <c r="H151" s="202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>
      <c r="A152" s="670"/>
      <c r="B152" s="196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202"/>
      <c r="H152" s="202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>
      <c r="A153" s="670"/>
      <c r="B153" s="196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202"/>
      <c r="H153" s="202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>
      <c r="A154" s="670"/>
      <c r="B154" s="196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202"/>
      <c r="H154" s="202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>
      <c r="A155" s="670"/>
      <c r="B155" s="196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202"/>
      <c r="H155" s="202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>
      <c r="A156" s="670"/>
      <c r="B156" s="196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202"/>
      <c r="H156" s="202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>
      <c r="A157" s="670"/>
      <c r="B157" s="196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202"/>
      <c r="H157" s="202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>
      <c r="A158" s="670"/>
      <c r="B158" s="196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202"/>
      <c r="H158" s="202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>
      <c r="A159" s="670"/>
      <c r="B159" s="196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202"/>
      <c r="H159" s="202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>
      <c r="A160" s="670"/>
      <c r="B160" s="196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202"/>
      <c r="H160" s="202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>
      <c r="A161" s="670"/>
      <c r="B161" s="196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202"/>
      <c r="H161" s="202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>
      <c r="A162" s="670"/>
      <c r="B162" s="196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202"/>
      <c r="H162" s="202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>
      <c r="A163" s="670"/>
      <c r="B163" s="196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202"/>
      <c r="H163" s="202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>
      <c r="A164" s="670"/>
      <c r="B164" s="196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202"/>
      <c r="H164" s="202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>
      <c r="A165" s="670"/>
      <c r="B165" s="196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202"/>
      <c r="H165" s="202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>
      <c r="A166" s="670"/>
      <c r="B166" s="196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202"/>
      <c r="H166" s="202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>
      <c r="A167" s="670"/>
      <c r="B167" s="196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202"/>
      <c r="H167" s="202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>
      <c r="A168" s="670"/>
      <c r="B168" s="196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202"/>
      <c r="H168" s="202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>
      <c r="A169" s="670"/>
      <c r="B169" s="196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202"/>
      <c r="H169" s="202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>
      <c r="A170" s="670"/>
      <c r="B170" s="196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202"/>
      <c r="H170" s="202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>
      <c r="A171" s="670"/>
      <c r="B171" s="196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202"/>
      <c r="H171" s="202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>
      <c r="A172" s="670"/>
      <c r="B172" s="196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202"/>
      <c r="H172" s="202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>
      <c r="A173" s="670"/>
      <c r="B173" s="196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202"/>
      <c r="H173" s="202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>
      <c r="A174" s="670"/>
      <c r="B174" s="196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202"/>
      <c r="H174" s="202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>
      <c r="A175" s="670"/>
      <c r="B175" s="196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202"/>
      <c r="H175" s="202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>
      <c r="A176" s="670"/>
      <c r="B176" s="196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202"/>
      <c r="H176" s="202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>
      <c r="A177" s="670"/>
      <c r="B177" s="196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202"/>
      <c r="H177" s="202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>
      <c r="A178" s="670"/>
      <c r="B178" s="196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202"/>
      <c r="H178" s="202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>
      <c r="A179" s="670"/>
      <c r="B179" s="196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202"/>
      <c r="H179" s="202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>
      <c r="A180" s="670"/>
      <c r="B180" s="196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202"/>
      <c r="H180" s="202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>
      <c r="A181" s="670"/>
      <c r="B181" s="196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202"/>
      <c r="H181" s="202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>
      <c r="A182" s="670"/>
      <c r="B182" s="196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202"/>
      <c r="H182" s="202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>
      <c r="A183" s="670"/>
      <c r="B183" s="196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202"/>
      <c r="H183" s="202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>
      <c r="A184" s="670"/>
      <c r="B184" s="196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202"/>
      <c r="H184" s="202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>
      <c r="A185" s="670"/>
      <c r="B185" s="196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202"/>
      <c r="H185" s="202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>
      <c r="A186" s="670"/>
      <c r="B186" s="196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202"/>
      <c r="H186" s="202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>
      <c r="A187" s="670"/>
      <c r="B187" s="196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202"/>
      <c r="H187" s="202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>
      <c r="A188" s="670"/>
      <c r="B188" s="196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202"/>
      <c r="H188" s="202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>
      <c r="A189" s="670"/>
      <c r="B189" s="196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202"/>
      <c r="H189" s="202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>
      <c r="A190" s="670"/>
      <c r="B190" s="196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202"/>
      <c r="H190" s="202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>
      <c r="A191" s="670"/>
      <c r="B191" s="196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202"/>
      <c r="H191" s="202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>
      <c r="A192" s="670"/>
      <c r="B192" s="196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202"/>
      <c r="H192" s="202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>
      <c r="A193" s="670"/>
      <c r="B193" s="196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202"/>
      <c r="H193" s="202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>
      <c r="A194" s="670"/>
      <c r="B194" s="196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202"/>
      <c r="H194" s="202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>
      <c r="A195" s="670"/>
      <c r="B195" s="196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202"/>
      <c r="H195" s="202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>
      <c r="A196" s="670"/>
      <c r="B196" s="196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202"/>
      <c r="H196" s="202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>
      <c r="A197" s="670"/>
      <c r="B197" s="196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202"/>
      <c r="H197" s="202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>
      <c r="A198" s="670"/>
      <c r="B198" s="196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202"/>
      <c r="H198" s="202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>
      <c r="A199" s="670"/>
      <c r="B199" s="196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202"/>
      <c r="H199" s="202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>
      <c r="A200" s="670"/>
      <c r="B200" s="196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202"/>
      <c r="H200" s="202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>
      <c r="A201" s="670"/>
      <c r="B201" s="196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202"/>
      <c r="H201" s="202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>
      <c r="A202" s="670"/>
      <c r="B202" s="196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202"/>
      <c r="H202" s="202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>
      <c r="A203" s="670"/>
      <c r="B203" s="196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202"/>
      <c r="H203" s="202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>
      <c r="A204" s="670"/>
      <c r="B204" s="196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202"/>
      <c r="H204" s="202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>
      <c r="A205" s="670"/>
      <c r="B205" s="196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202"/>
      <c r="H205" s="202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>
      <c r="A206" s="670"/>
      <c r="B206" s="196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202"/>
      <c r="H206" s="202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>
      <c r="A207" s="670"/>
      <c r="B207" s="196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202"/>
      <c r="H207" s="202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>
      <c r="A208" s="670"/>
      <c r="B208" s="196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202"/>
      <c r="H208" s="202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>
      <c r="A209" s="670"/>
      <c r="B209" s="196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202"/>
      <c r="H209" s="202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>
      <c r="A210" s="670"/>
      <c r="B210" s="196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202"/>
      <c r="H210" s="202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>
      <c r="A211" s="670"/>
      <c r="B211" s="196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202"/>
      <c r="H211" s="202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>
      <c r="A212" s="670"/>
      <c r="B212" s="196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202"/>
      <c r="H212" s="202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>
      <c r="A213" s="670"/>
      <c r="B213" s="196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202"/>
      <c r="H213" s="202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>
      <c r="A214" s="670"/>
      <c r="B214" s="196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202"/>
      <c r="H214" s="202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>
      <c r="A215" s="670"/>
      <c r="B215" s="196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202"/>
      <c r="H215" s="202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>
      <c r="A216" s="670"/>
      <c r="B216" s="196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202"/>
      <c r="H216" s="202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>
      <c r="A217" s="670"/>
      <c r="B217" s="196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202"/>
      <c r="H217" s="202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>
      <c r="A218" s="670"/>
      <c r="B218" s="196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202"/>
      <c r="H218" s="202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>
      <c r="A219" s="670"/>
      <c r="B219" s="196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202"/>
      <c r="H219" s="202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>
      <c r="A220" s="670"/>
      <c r="B220" s="196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202"/>
      <c r="H220" s="202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>
      <c r="A221" s="670"/>
      <c r="B221" s="196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202"/>
      <c r="H221" s="202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>
      <c r="A222" s="670"/>
      <c r="B222" s="196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202"/>
      <c r="H222" s="202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>
      <c r="A223" s="670"/>
      <c r="B223" s="196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202"/>
      <c r="H223" s="202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>
      <c r="A224" s="670"/>
      <c r="B224" s="196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202"/>
      <c r="H224" s="202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>
      <c r="A225" s="670"/>
      <c r="B225" s="196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202"/>
      <c r="H225" s="202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>
      <c r="A226" s="670"/>
      <c r="B226" s="196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202"/>
      <c r="H226" s="202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>
      <c r="A227" s="670"/>
      <c r="B227" s="196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202"/>
      <c r="H227" s="202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>
      <c r="A228" s="670"/>
      <c r="B228" s="196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202"/>
      <c r="H228" s="202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>
      <c r="A229" s="670"/>
      <c r="B229" s="196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202"/>
      <c r="H229" s="202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>
      <c r="A230" s="671"/>
      <c r="B230" s="196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202"/>
      <c r="H230" s="202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>
      <c r="A231" s="670"/>
      <c r="B231" s="196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202"/>
      <c r="H231" s="202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>
      <c r="A232" s="670"/>
      <c r="B232" s="196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202"/>
      <c r="H232" s="202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>
      <c r="A233" s="670"/>
      <c r="B233" s="196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202"/>
      <c r="H233" s="202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>
      <c r="A234" s="670"/>
      <c r="B234" s="196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202"/>
      <c r="H234" s="202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>
      <c r="A235" s="670"/>
      <c r="B235" s="196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202"/>
      <c r="H235" s="202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>
      <c r="A236" s="670"/>
      <c r="B236" s="196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202"/>
      <c r="H236" s="202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>
      <c r="A237" s="670"/>
      <c r="B237" s="196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202"/>
      <c r="H237" s="202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>
      <c r="A238" s="670"/>
      <c r="B238" s="196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202"/>
      <c r="H238" s="202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>
      <c r="A239" s="670"/>
      <c r="B239" s="196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202"/>
      <c r="H239" s="202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>
      <c r="A240" s="670"/>
      <c r="B240" s="196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202"/>
      <c r="H240" s="202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>
      <c r="A241" s="670"/>
      <c r="B241" s="196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202"/>
      <c r="H241" s="202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>
      <c r="A242" s="670"/>
      <c r="B242" s="196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202"/>
      <c r="H242" s="202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>
      <c r="A243" s="670"/>
      <c r="B243" s="196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202"/>
      <c r="H243" s="202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>
      <c r="A244" s="670"/>
      <c r="B244" s="196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202"/>
      <c r="H244" s="202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>
      <c r="A245" s="670"/>
      <c r="B245" s="196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202"/>
      <c r="H245" s="202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>
      <c r="A246" s="670"/>
      <c r="B246" s="196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202"/>
      <c r="H246" s="202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>
      <c r="A247" s="670"/>
      <c r="B247" s="196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202"/>
      <c r="H247" s="202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>
      <c r="A248" s="670"/>
      <c r="B248" s="196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202"/>
      <c r="H248" s="202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>
      <c r="A249" s="670"/>
      <c r="B249" s="196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202"/>
      <c r="H249" s="202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>
      <c r="A250" s="670"/>
      <c r="B250" s="196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202"/>
      <c r="H250" s="202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>
      <c r="A251" s="670"/>
      <c r="B251" s="196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202"/>
      <c r="H251" s="202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>
      <c r="A252" s="670"/>
      <c r="B252" s="196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202"/>
      <c r="H252" s="202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>
      <c r="A253" s="670"/>
      <c r="B253" s="196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202"/>
      <c r="H253" s="202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>
      <c r="A254" s="670"/>
      <c r="B254" s="196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202"/>
      <c r="H254" s="202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>
      <c r="A255" s="670"/>
      <c r="B255" s="196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202"/>
      <c r="H255" s="202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>
      <c r="A256" s="670"/>
      <c r="B256" s="196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202"/>
      <c r="H256" s="202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>
      <c r="A257" s="670"/>
      <c r="B257" s="196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202"/>
      <c r="H257" s="202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>
      <c r="A258" s="670"/>
      <c r="B258" s="196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202"/>
      <c r="H258" s="202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>
      <c r="A259" s="670"/>
      <c r="B259" s="196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202"/>
      <c r="H259" s="202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>
      <c r="A260" s="670"/>
      <c r="B260" s="196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202"/>
      <c r="H260" s="202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>
      <c r="A261" s="670"/>
      <c r="B261" s="196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202"/>
      <c r="H261" s="202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>
      <c r="A262" s="670"/>
      <c r="B262" s="196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202"/>
      <c r="H262" s="202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>
      <c r="A263" s="670"/>
      <c r="B263" s="196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202"/>
      <c r="H263" s="202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>
      <c r="A264" s="670"/>
      <c r="B264" s="196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202"/>
      <c r="H264" s="202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>
      <c r="A265" s="670"/>
      <c r="B265" s="196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202"/>
      <c r="H265" s="202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>
      <c r="A266" s="670"/>
      <c r="B266" s="196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202"/>
      <c r="H266" s="202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>
      <c r="A267" s="670"/>
      <c r="B267" s="196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202"/>
      <c r="H267" s="202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>
      <c r="A268" s="670"/>
      <c r="B268" s="196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202"/>
      <c r="H268" s="202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>
      <c r="A269" s="670"/>
      <c r="B269" s="196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202"/>
      <c r="H269" s="202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>
      <c r="A270" s="670"/>
      <c r="B270" s="196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202"/>
      <c r="H270" s="202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>
      <c r="A271" s="670"/>
      <c r="B271" s="196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202"/>
      <c r="H271" s="202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>
      <c r="A272" s="670"/>
      <c r="B272" s="196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202"/>
      <c r="H272" s="202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>
      <c r="A273" s="670"/>
      <c r="B273" s="196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202"/>
      <c r="H273" s="202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>
      <c r="A274" s="670"/>
      <c r="B274" s="196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202"/>
      <c r="H274" s="202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>
      <c r="A275" s="670"/>
      <c r="B275" s="196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202"/>
      <c r="H275" s="202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>
      <c r="A276" s="670"/>
      <c r="B276" s="196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202"/>
      <c r="H276" s="202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>
      <c r="A277" s="670"/>
      <c r="B277" s="196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202"/>
      <c r="H277" s="202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>
      <c r="A278" s="670"/>
      <c r="B278" s="196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202"/>
      <c r="H278" s="202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>
      <c r="A279" s="670"/>
      <c r="B279" s="196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202"/>
      <c r="H279" s="202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>
      <c r="A280" s="670"/>
      <c r="B280" s="196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202"/>
      <c r="H280" s="202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>
      <c r="A281" s="670"/>
      <c r="B281" s="196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202"/>
      <c r="H281" s="202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>
      <c r="A282" s="670"/>
      <c r="B282" s="196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202"/>
      <c r="H282" s="202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>
      <c r="A283" s="670"/>
      <c r="B283" s="196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202"/>
      <c r="H283" s="202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>
      <c r="A284" s="670"/>
      <c r="B284" s="196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202"/>
      <c r="H284" s="202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>
      <c r="A285" s="670"/>
      <c r="B285" s="196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202"/>
      <c r="H285" s="202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>
      <c r="A286" s="670"/>
      <c r="B286" s="196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202"/>
      <c r="H286" s="202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>
      <c r="A287" s="670"/>
      <c r="B287" s="196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202"/>
      <c r="H287" s="202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>
      <c r="A288" s="670"/>
      <c r="B288" s="196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202"/>
      <c r="H288" s="202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>
      <c r="A289" s="670"/>
      <c r="B289" s="196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202"/>
      <c r="H289" s="202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>
      <c r="A290" s="670"/>
      <c r="B290" s="196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202"/>
      <c r="H290" s="202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>
      <c r="A291" s="670"/>
      <c r="B291" s="196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202"/>
      <c r="H291" s="202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>
      <c r="A292" s="670"/>
      <c r="B292" s="196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202"/>
      <c r="H292" s="202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>
      <c r="A293" s="670"/>
      <c r="B293" s="196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202"/>
      <c r="H293" s="202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>
      <c r="A294" s="670"/>
      <c r="B294" s="196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202"/>
      <c r="H294" s="202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>
      <c r="A295" s="670"/>
      <c r="B295" s="196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202"/>
      <c r="H295" s="202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>
      <c r="A296" s="670"/>
      <c r="B296" s="196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202"/>
      <c r="H296" s="202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>
      <c r="A297" s="670"/>
      <c r="B297" s="196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202"/>
      <c r="H297" s="202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>
      <c r="A298" s="670"/>
      <c r="B298" s="196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202"/>
      <c r="H298" s="202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>
      <c r="A299" s="670"/>
      <c r="B299" s="196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202"/>
      <c r="H299" s="202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>
      <c r="A300" s="670"/>
      <c r="B300" s="196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202"/>
      <c r="H300" s="202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>
      <c r="A301" s="670"/>
      <c r="B301" s="196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202"/>
      <c r="H301" s="202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>
      <c r="A302" s="670"/>
      <c r="B302" s="196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>
      <c r="A303" s="670"/>
      <c r="B303" s="196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>
      <c r="A304" s="670"/>
      <c r="B304" s="196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>
      <c r="A305" s="670"/>
      <c r="B305" s="196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>
      <c r="A306" s="670"/>
      <c r="B306" s="196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>
      <c r="A307" s="670"/>
      <c r="B307" s="196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>
      <c r="A308" s="670"/>
      <c r="B308" s="196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>
      <c r="A309" s="670"/>
      <c r="B309" s="196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>
      <c r="A310" s="670"/>
      <c r="B310" s="196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>
      <c r="A311" s="670"/>
      <c r="B311" s="196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>
      <c r="A314" s="1010" t="s">
        <v>1521</v>
      </c>
      <c r="B314" s="1011"/>
      <c r="C314" s="1011"/>
      <c r="D314" s="1011"/>
      <c r="E314" s="1011"/>
      <c r="F314" s="1011"/>
      <c r="G314" s="1011"/>
      <c r="H314" s="1011"/>
      <c r="I314" s="1011"/>
      <c r="K314" s="14"/>
      <c r="L314" s="14"/>
      <c r="M314" s="14"/>
      <c r="N314" s="14"/>
      <c r="O314" s="14"/>
    </row>
    <row r="315" spans="1:15" s="85" customFormat="1" ht="11.25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>
      <c r="B468" s="19"/>
      <c r="C468" s="83"/>
      <c r="D468" s="20"/>
      <c r="E468" s="20"/>
      <c r="F468" s="20"/>
      <c r="G468" s="20"/>
      <c r="H468" s="20"/>
      <c r="I468" s="21"/>
    </row>
    <row r="469" spans="1:9">
      <c r="B469" s="19"/>
      <c r="C469" s="83"/>
      <c r="D469" s="20"/>
      <c r="E469" s="20"/>
      <c r="F469" s="20"/>
      <c r="G469" s="20"/>
      <c r="H469" s="20"/>
      <c r="I469" s="21"/>
    </row>
    <row r="470" spans="1:9">
      <c r="B470" s="19"/>
      <c r="C470" s="83"/>
      <c r="D470" s="20"/>
      <c r="E470" s="20"/>
      <c r="F470" s="20"/>
      <c r="G470" s="20"/>
      <c r="H470" s="20"/>
      <c r="I470" s="21"/>
    </row>
    <row r="471" spans="1:9">
      <c r="B471" s="19"/>
      <c r="C471" s="83"/>
      <c r="D471" s="20"/>
      <c r="E471" s="20"/>
      <c r="F471" s="20"/>
      <c r="G471" s="20"/>
      <c r="H471" s="20"/>
      <c r="I471" s="21"/>
    </row>
    <row r="472" spans="1:9">
      <c r="B472" s="19"/>
      <c r="C472" s="83"/>
      <c r="D472" s="20"/>
      <c r="E472" s="20"/>
      <c r="F472" s="20"/>
      <c r="G472" s="20"/>
      <c r="H472" s="20"/>
      <c r="I472" s="21"/>
    </row>
    <row r="473" spans="1:9">
      <c r="B473" s="19"/>
      <c r="C473" s="83"/>
      <c r="D473" s="20"/>
      <c r="E473" s="20"/>
      <c r="F473" s="20"/>
      <c r="G473" s="20"/>
      <c r="H473" s="20"/>
      <c r="I473" s="21"/>
    </row>
    <row r="474" spans="1:9">
      <c r="B474" s="19"/>
      <c r="C474" s="83"/>
      <c r="D474" s="20"/>
      <c r="E474" s="20"/>
      <c r="F474" s="20"/>
      <c r="G474" s="20"/>
      <c r="H474" s="20"/>
      <c r="I474" s="21"/>
    </row>
    <row r="475" spans="1:9">
      <c r="B475" s="19"/>
      <c r="C475" s="83"/>
      <c r="D475" s="20"/>
      <c r="E475" s="20"/>
      <c r="F475" s="20"/>
      <c r="G475" s="20"/>
      <c r="H475" s="20"/>
      <c r="I475" s="21"/>
    </row>
    <row r="476" spans="1:9">
      <c r="B476" s="19"/>
      <c r="C476" s="83"/>
      <c r="D476" s="20"/>
      <c r="E476" s="20"/>
      <c r="F476" s="20"/>
      <c r="G476" s="20"/>
      <c r="H476" s="20"/>
      <c r="I476" s="21"/>
    </row>
    <row r="477" spans="1:9">
      <c r="B477" s="19"/>
      <c r="C477" s="83"/>
      <c r="D477" s="20"/>
      <c r="E477" s="20"/>
      <c r="F477" s="20"/>
      <c r="G477" s="20"/>
      <c r="H477" s="20"/>
      <c r="I477" s="21"/>
    </row>
    <row r="478" spans="1:9">
      <c r="B478" s="19"/>
      <c r="C478" s="83"/>
      <c r="D478" s="20"/>
      <c r="E478" s="20"/>
      <c r="F478" s="20"/>
      <c r="G478" s="20"/>
      <c r="H478" s="20"/>
      <c r="I478" s="21"/>
    </row>
    <row r="479" spans="1:9">
      <c r="B479" s="19"/>
      <c r="C479" s="83"/>
      <c r="D479" s="20"/>
      <c r="E479" s="20"/>
      <c r="F479" s="20"/>
      <c r="G479" s="20"/>
      <c r="H479" s="20"/>
      <c r="I479" s="21"/>
    </row>
    <row r="480" spans="1:9">
      <c r="B480" s="19"/>
      <c r="C480" s="83"/>
      <c r="D480" s="20"/>
      <c r="E480" s="20"/>
      <c r="F480" s="20"/>
      <c r="G480" s="20"/>
      <c r="H480" s="20"/>
      <c r="I480" s="21"/>
    </row>
    <row r="481" spans="2:9">
      <c r="B481" s="19"/>
      <c r="C481" s="83"/>
      <c r="D481" s="20"/>
      <c r="E481" s="20"/>
      <c r="F481" s="20"/>
      <c r="G481" s="20"/>
      <c r="H481" s="20"/>
      <c r="I481" s="21"/>
    </row>
    <row r="482" spans="2:9">
      <c r="B482" s="19"/>
      <c r="C482" s="83"/>
      <c r="D482" s="20"/>
      <c r="E482" s="20"/>
      <c r="F482" s="20"/>
      <c r="G482" s="20"/>
      <c r="H482" s="20"/>
      <c r="I482" s="21"/>
    </row>
    <row r="483" spans="2:9">
      <c r="B483" s="19"/>
      <c r="C483" s="83"/>
      <c r="D483" s="20"/>
      <c r="E483" s="20"/>
      <c r="F483" s="20"/>
      <c r="G483" s="20"/>
      <c r="H483" s="20"/>
      <c r="I483" s="21"/>
    </row>
    <row r="484" spans="2:9">
      <c r="B484" s="19"/>
      <c r="C484" s="83"/>
      <c r="D484" s="20"/>
      <c r="E484" s="20"/>
      <c r="F484" s="20"/>
      <c r="G484" s="20"/>
      <c r="H484" s="20"/>
      <c r="I484" s="21"/>
    </row>
    <row r="485" spans="2:9">
      <c r="B485" s="19"/>
      <c r="C485" s="83"/>
      <c r="D485" s="20"/>
      <c r="E485" s="20"/>
      <c r="F485" s="20"/>
      <c r="G485" s="20"/>
      <c r="H485" s="20"/>
      <c r="I485" s="21"/>
    </row>
    <row r="486" spans="2:9">
      <c r="B486" s="19"/>
      <c r="C486" s="83"/>
      <c r="D486" s="20"/>
      <c r="E486" s="20"/>
      <c r="F486" s="20"/>
      <c r="G486" s="20"/>
      <c r="H486" s="20"/>
      <c r="I486" s="21"/>
    </row>
    <row r="487" spans="2:9">
      <c r="B487" s="19"/>
      <c r="C487" s="83"/>
      <c r="D487" s="20"/>
      <c r="E487" s="20"/>
      <c r="F487" s="20"/>
      <c r="G487" s="20"/>
      <c r="H487" s="20"/>
      <c r="I487" s="21"/>
    </row>
    <row r="488" spans="2:9">
      <c r="B488" s="19"/>
      <c r="C488" s="83"/>
      <c r="D488" s="20"/>
      <c r="E488" s="20"/>
      <c r="F488" s="20"/>
      <c r="G488" s="20"/>
      <c r="H488" s="20"/>
      <c r="I488" s="21"/>
    </row>
    <row r="489" spans="2:9">
      <c r="B489" s="19"/>
      <c r="C489" s="83"/>
      <c r="D489" s="20"/>
      <c r="E489" s="20"/>
      <c r="F489" s="20"/>
      <c r="G489" s="20"/>
      <c r="H489" s="20"/>
      <c r="I489" s="21"/>
    </row>
    <row r="490" spans="2:9">
      <c r="B490" s="19"/>
      <c r="C490" s="83"/>
      <c r="D490" s="20"/>
      <c r="E490" s="20"/>
      <c r="F490" s="20"/>
      <c r="G490" s="20"/>
      <c r="H490" s="20"/>
      <c r="I490" s="21"/>
    </row>
    <row r="491" spans="2:9">
      <c r="B491" s="19"/>
      <c r="C491" s="83"/>
      <c r="D491" s="20"/>
      <c r="E491" s="20"/>
      <c r="F491" s="20"/>
      <c r="G491" s="20"/>
      <c r="H491" s="20"/>
      <c r="I491" s="21"/>
    </row>
    <row r="492" spans="2:9">
      <c r="B492" s="19"/>
      <c r="C492" s="83"/>
      <c r="D492" s="20"/>
      <c r="E492" s="20"/>
      <c r="F492" s="20"/>
      <c r="G492" s="20"/>
      <c r="H492" s="20"/>
      <c r="I492" s="21"/>
    </row>
    <row r="493" spans="2:9">
      <c r="B493" s="19"/>
      <c r="C493" s="83"/>
      <c r="D493" s="20"/>
      <c r="E493" s="20"/>
      <c r="F493" s="20"/>
      <c r="G493" s="20"/>
      <c r="H493" s="20"/>
      <c r="I493" s="21"/>
    </row>
    <row r="494" spans="2:9">
      <c r="B494" s="19"/>
      <c r="C494" s="83"/>
      <c r="D494" s="20"/>
      <c r="E494" s="20"/>
      <c r="F494" s="20"/>
      <c r="G494" s="20"/>
      <c r="H494" s="20"/>
      <c r="I494" s="21"/>
    </row>
    <row r="495" spans="2:9">
      <c r="B495" s="19"/>
      <c r="C495" s="83"/>
      <c r="D495" s="20"/>
      <c r="E495" s="20"/>
      <c r="F495" s="20"/>
      <c r="G495" s="20"/>
      <c r="H495" s="20"/>
      <c r="I495" s="21"/>
    </row>
    <row r="496" spans="2:9">
      <c r="B496" s="19"/>
      <c r="C496" s="83"/>
      <c r="D496" s="20"/>
      <c r="E496" s="20"/>
      <c r="F496" s="20"/>
      <c r="G496" s="20"/>
      <c r="H496" s="20"/>
      <c r="I496" s="21"/>
    </row>
    <row r="497" spans="2:9">
      <c r="B497" s="19"/>
      <c r="C497" s="83"/>
      <c r="D497" s="20"/>
      <c r="E497" s="20"/>
      <c r="F497" s="20"/>
      <c r="G497" s="20"/>
      <c r="H497" s="20"/>
      <c r="I497" s="21"/>
    </row>
    <row r="498" spans="2:9">
      <c r="B498" s="19"/>
      <c r="C498" s="83"/>
      <c r="D498" s="20"/>
      <c r="E498" s="20"/>
      <c r="F498" s="20"/>
      <c r="G498" s="20"/>
      <c r="H498" s="20"/>
      <c r="I498" s="21"/>
    </row>
    <row r="499" spans="2:9">
      <c r="B499" s="19"/>
      <c r="C499" s="83"/>
      <c r="D499" s="20"/>
      <c r="E499" s="20"/>
      <c r="F499" s="20"/>
      <c r="G499" s="20"/>
      <c r="H499" s="20"/>
      <c r="I499" s="21"/>
    </row>
    <row r="500" spans="2:9">
      <c r="B500" s="19"/>
      <c r="C500" s="83"/>
      <c r="D500" s="20"/>
      <c r="E500" s="20"/>
      <c r="F500" s="20"/>
      <c r="G500" s="20"/>
      <c r="H500" s="20"/>
      <c r="I500" s="21"/>
    </row>
    <row r="501" spans="2:9">
      <c r="B501" s="19"/>
      <c r="C501" s="83"/>
      <c r="D501" s="20"/>
      <c r="E501" s="20"/>
      <c r="F501" s="20"/>
      <c r="G501" s="20"/>
      <c r="H501" s="20"/>
      <c r="I501" s="21"/>
    </row>
    <row r="502" spans="2:9">
      <c r="B502" s="19"/>
      <c r="C502" s="83"/>
      <c r="D502" s="20"/>
      <c r="E502" s="20"/>
      <c r="F502" s="20"/>
      <c r="G502" s="20"/>
      <c r="H502" s="20"/>
      <c r="I502" s="21"/>
    </row>
    <row r="503" spans="2:9">
      <c r="B503" s="19"/>
      <c r="C503" s="83"/>
      <c r="D503" s="20"/>
      <c r="E503" s="20"/>
      <c r="F503" s="20"/>
      <c r="G503" s="20"/>
      <c r="H503" s="20"/>
      <c r="I503" s="21"/>
    </row>
    <row r="504" spans="2:9">
      <c r="B504" s="19"/>
      <c r="C504" s="83"/>
      <c r="D504" s="20"/>
      <c r="E504" s="20"/>
      <c r="F504" s="20"/>
      <c r="G504" s="20"/>
      <c r="H504" s="20"/>
      <c r="I504" s="21"/>
    </row>
    <row r="505" spans="2:9">
      <c r="B505" s="19"/>
      <c r="C505" s="83"/>
      <c r="D505" s="20"/>
      <c r="E505" s="20"/>
      <c r="F505" s="20"/>
      <c r="G505" s="20"/>
      <c r="H505" s="20"/>
      <c r="I505" s="21"/>
    </row>
    <row r="506" spans="2:9">
      <c r="B506" s="19"/>
      <c r="C506" s="83"/>
      <c r="D506" s="20"/>
      <c r="E506" s="20"/>
      <c r="F506" s="20"/>
      <c r="G506" s="20"/>
      <c r="H506" s="20"/>
      <c r="I506" s="21"/>
    </row>
    <row r="507" spans="2:9">
      <c r="B507" s="19"/>
      <c r="C507" s="83"/>
      <c r="D507" s="20"/>
      <c r="E507" s="20"/>
      <c r="F507" s="20"/>
      <c r="G507" s="20"/>
      <c r="H507" s="20"/>
      <c r="I507" s="21"/>
    </row>
    <row r="508" spans="2:9">
      <c r="B508" s="19"/>
      <c r="C508" s="83"/>
      <c r="D508" s="20"/>
      <c r="E508" s="20"/>
      <c r="F508" s="20"/>
      <c r="G508" s="20"/>
      <c r="H508" s="20"/>
      <c r="I508" s="21"/>
    </row>
    <row r="509" spans="2:9">
      <c r="B509" s="19"/>
      <c r="C509" s="83"/>
      <c r="D509" s="20"/>
      <c r="E509" s="20"/>
      <c r="F509" s="20"/>
      <c r="G509" s="20"/>
      <c r="H509" s="20"/>
      <c r="I509" s="21"/>
    </row>
    <row r="510" spans="2:9">
      <c r="B510" s="19"/>
      <c r="C510" s="83"/>
      <c r="D510" s="20"/>
      <c r="E510" s="20"/>
      <c r="F510" s="20"/>
      <c r="G510" s="20"/>
      <c r="H510" s="20"/>
      <c r="I510" s="21"/>
    </row>
    <row r="511" spans="2:9">
      <c r="B511" s="19"/>
      <c r="C511" s="83"/>
      <c r="D511" s="20"/>
      <c r="E511" s="20"/>
      <c r="F511" s="20"/>
      <c r="G511" s="20"/>
      <c r="H511" s="20"/>
      <c r="I511" s="21"/>
    </row>
    <row r="512" spans="2:9">
      <c r="B512" s="19"/>
      <c r="C512" s="83"/>
      <c r="D512" s="20"/>
      <c r="E512" s="20"/>
      <c r="F512" s="20"/>
      <c r="G512" s="20"/>
      <c r="H512" s="20"/>
      <c r="I512" s="21"/>
    </row>
    <row r="513" spans="2:9">
      <c r="B513" s="19"/>
      <c r="C513" s="83"/>
      <c r="D513" s="20"/>
      <c r="E513" s="20"/>
      <c r="F513" s="20"/>
      <c r="G513" s="20"/>
      <c r="H513" s="20"/>
      <c r="I513" s="21"/>
    </row>
    <row r="514" spans="2:9">
      <c r="B514" s="19"/>
      <c r="C514" s="83"/>
      <c r="D514" s="20"/>
      <c r="E514" s="20"/>
      <c r="F514" s="20"/>
      <c r="G514" s="20"/>
      <c r="H514" s="20"/>
      <c r="I514" s="21"/>
    </row>
    <row r="515" spans="2:9">
      <c r="B515" s="19"/>
      <c r="C515" s="83"/>
      <c r="D515" s="20"/>
      <c r="E515" s="20"/>
      <c r="F515" s="20"/>
      <c r="G515" s="20"/>
      <c r="H515" s="20"/>
      <c r="I515" s="21"/>
    </row>
    <row r="516" spans="2:9">
      <c r="B516" s="19"/>
      <c r="C516" s="83"/>
      <c r="D516" s="20"/>
      <c r="E516" s="20"/>
      <c r="F516" s="20"/>
      <c r="G516" s="20"/>
      <c r="H516" s="20"/>
      <c r="I516" s="21"/>
    </row>
    <row r="517" spans="2:9">
      <c r="B517" s="19"/>
      <c r="C517" s="83"/>
      <c r="D517" s="20"/>
      <c r="E517" s="20"/>
      <c r="F517" s="20"/>
      <c r="G517" s="20"/>
      <c r="H517" s="20"/>
      <c r="I517" s="21"/>
    </row>
    <row r="518" spans="2:9">
      <c r="B518" s="19"/>
      <c r="C518" s="83"/>
      <c r="D518" s="20"/>
      <c r="E518" s="20"/>
      <c r="F518" s="20"/>
      <c r="G518" s="20"/>
      <c r="H518" s="20"/>
      <c r="I518" s="21"/>
    </row>
    <row r="519" spans="2:9">
      <c r="B519" s="19"/>
      <c r="C519" s="83"/>
      <c r="D519" s="20"/>
      <c r="E519" s="20"/>
      <c r="F519" s="20"/>
      <c r="G519" s="20"/>
      <c r="H519" s="20"/>
      <c r="I519" s="21"/>
    </row>
    <row r="520" spans="2:9">
      <c r="B520" s="19"/>
      <c r="C520" s="83"/>
      <c r="D520" s="20"/>
      <c r="E520" s="20"/>
      <c r="F520" s="20"/>
      <c r="G520" s="20"/>
      <c r="H520" s="20"/>
      <c r="I520" s="21"/>
    </row>
    <row r="521" spans="2:9">
      <c r="B521" s="19"/>
      <c r="C521" s="83"/>
      <c r="D521" s="20"/>
      <c r="E521" s="20"/>
      <c r="F521" s="20"/>
      <c r="G521" s="20"/>
      <c r="H521" s="20"/>
      <c r="I521" s="21"/>
    </row>
    <row r="522" spans="2:9">
      <c r="B522" s="19"/>
      <c r="C522" s="83"/>
      <c r="D522" s="20"/>
      <c r="E522" s="20"/>
      <c r="F522" s="20"/>
      <c r="G522" s="20"/>
      <c r="H522" s="20"/>
      <c r="I522" s="21"/>
    </row>
    <row r="523" spans="2:9">
      <c r="B523" s="19"/>
      <c r="C523" s="83"/>
      <c r="D523" s="20"/>
      <c r="E523" s="20"/>
      <c r="F523" s="20"/>
      <c r="G523" s="20"/>
      <c r="H523" s="20"/>
      <c r="I523" s="21"/>
    </row>
    <row r="524" spans="2:9">
      <c r="B524" s="19"/>
      <c r="C524" s="83"/>
      <c r="D524" s="20"/>
      <c r="E524" s="20"/>
      <c r="F524" s="20"/>
      <c r="G524" s="20"/>
      <c r="H524" s="20"/>
      <c r="I524" s="21"/>
    </row>
    <row r="525" spans="2:9">
      <c r="B525" s="19"/>
      <c r="C525" s="83"/>
      <c r="D525" s="20"/>
      <c r="E525" s="20"/>
      <c r="F525" s="20"/>
      <c r="G525" s="20"/>
      <c r="H525" s="20"/>
      <c r="I525" s="21"/>
    </row>
    <row r="526" spans="2:9">
      <c r="B526" s="19"/>
      <c r="C526" s="83"/>
      <c r="D526" s="20"/>
      <c r="E526" s="20"/>
      <c r="F526" s="20"/>
      <c r="G526" s="20"/>
      <c r="H526" s="20"/>
      <c r="I526" s="21"/>
    </row>
    <row r="527" spans="2:9">
      <c r="B527" s="19"/>
      <c r="C527" s="83"/>
      <c r="D527" s="20"/>
      <c r="E527" s="20"/>
      <c r="F527" s="20"/>
      <c r="G527" s="20"/>
      <c r="H527" s="20"/>
      <c r="I527" s="21"/>
    </row>
    <row r="528" spans="2:9">
      <c r="B528" s="19"/>
      <c r="C528" s="83"/>
      <c r="D528" s="20"/>
      <c r="E528" s="20"/>
      <c r="F528" s="20"/>
      <c r="G528" s="20"/>
      <c r="H528" s="20"/>
      <c r="I528" s="21"/>
    </row>
    <row r="529" spans="2:9">
      <c r="B529" s="19"/>
      <c r="C529" s="83"/>
      <c r="D529" s="20"/>
      <c r="E529" s="20"/>
      <c r="F529" s="20"/>
      <c r="G529" s="20"/>
      <c r="H529" s="20"/>
      <c r="I529" s="21"/>
    </row>
    <row r="530" spans="2:9">
      <c r="B530" s="19"/>
      <c r="C530" s="83"/>
      <c r="D530" s="20"/>
      <c r="E530" s="20"/>
      <c r="F530" s="20"/>
      <c r="G530" s="20"/>
      <c r="H530" s="20"/>
      <c r="I530" s="21"/>
    </row>
    <row r="531" spans="2:9">
      <c r="B531" s="19"/>
      <c r="C531" s="83"/>
      <c r="D531" s="20"/>
      <c r="E531" s="20"/>
      <c r="F531" s="20"/>
      <c r="G531" s="20"/>
      <c r="H531" s="20"/>
      <c r="I531" s="21"/>
    </row>
    <row r="532" spans="2:9">
      <c r="B532" s="19"/>
      <c r="C532" s="83"/>
      <c r="D532" s="20"/>
      <c r="E532" s="20"/>
      <c r="F532" s="20"/>
      <c r="G532" s="20"/>
      <c r="H532" s="20"/>
      <c r="I532" s="21"/>
    </row>
    <row r="533" spans="2:9">
      <c r="B533" s="19"/>
      <c r="C533" s="83"/>
      <c r="D533" s="20"/>
      <c r="E533" s="20"/>
      <c r="F533" s="20"/>
      <c r="G533" s="20"/>
      <c r="H533" s="20"/>
      <c r="I533" s="21"/>
    </row>
    <row r="534" spans="2:9">
      <c r="B534" s="19"/>
      <c r="C534" s="83"/>
      <c r="D534" s="20"/>
      <c r="E534" s="20"/>
      <c r="F534" s="20"/>
      <c r="G534" s="20"/>
      <c r="H534" s="20"/>
      <c r="I534" s="21"/>
    </row>
    <row r="535" spans="2:9">
      <c r="B535" s="19"/>
      <c r="C535" s="83"/>
      <c r="D535" s="20"/>
      <c r="E535" s="20"/>
      <c r="F535" s="20"/>
      <c r="G535" s="20"/>
      <c r="H535" s="20"/>
      <c r="I535" s="21"/>
    </row>
    <row r="536" spans="2:9">
      <c r="B536" s="19"/>
      <c r="C536" s="83"/>
      <c r="D536" s="20"/>
      <c r="E536" s="20"/>
      <c r="F536" s="20"/>
      <c r="G536" s="20"/>
      <c r="H536" s="20"/>
      <c r="I536" s="21"/>
    </row>
    <row r="537" spans="2:9">
      <c r="B537" s="19"/>
      <c r="C537" s="83"/>
      <c r="D537" s="20"/>
      <c r="E537" s="20"/>
      <c r="F537" s="20"/>
      <c r="G537" s="20"/>
      <c r="H537" s="20"/>
      <c r="I537" s="21"/>
    </row>
    <row r="538" spans="2:9">
      <c r="B538" s="19"/>
      <c r="C538" s="83"/>
      <c r="D538" s="20"/>
      <c r="E538" s="20"/>
      <c r="F538" s="20"/>
      <c r="G538" s="20"/>
      <c r="H538" s="20"/>
      <c r="I538" s="21"/>
    </row>
    <row r="539" spans="2:9">
      <c r="B539" s="19"/>
      <c r="C539" s="83"/>
      <c r="D539" s="20"/>
      <c r="E539" s="20"/>
      <c r="F539" s="20"/>
      <c r="G539" s="20"/>
      <c r="H539" s="20"/>
      <c r="I539" s="21"/>
    </row>
    <row r="540" spans="2:9">
      <c r="B540" s="19"/>
      <c r="C540" s="83"/>
      <c r="D540" s="20"/>
      <c r="E540" s="20"/>
      <c r="F540" s="20"/>
      <c r="G540" s="20"/>
      <c r="H540" s="20"/>
      <c r="I540" s="21"/>
    </row>
    <row r="541" spans="2:9">
      <c r="B541" s="19"/>
      <c r="C541" s="83"/>
      <c r="D541" s="20"/>
      <c r="E541" s="20"/>
      <c r="F541" s="20"/>
      <c r="G541" s="20"/>
      <c r="H541" s="20"/>
      <c r="I541" s="21"/>
    </row>
    <row r="542" spans="2:9">
      <c r="B542" s="19"/>
      <c r="C542" s="83"/>
      <c r="D542" s="20"/>
      <c r="E542" s="20"/>
      <c r="F542" s="20"/>
      <c r="G542" s="20"/>
      <c r="H542" s="20"/>
      <c r="I542" s="21"/>
    </row>
    <row r="543" spans="2:9">
      <c r="B543" s="19"/>
      <c r="C543" s="83"/>
      <c r="D543" s="20"/>
      <c r="E543" s="20"/>
      <c r="F543" s="20"/>
      <c r="G543" s="20"/>
      <c r="H543" s="20"/>
      <c r="I543" s="21"/>
    </row>
    <row r="544" spans="2:9">
      <c r="B544" s="19"/>
      <c r="C544" s="83"/>
      <c r="D544" s="20"/>
      <c r="E544" s="20"/>
      <c r="F544" s="20"/>
      <c r="G544" s="20"/>
      <c r="H544" s="20"/>
      <c r="I544" s="21"/>
    </row>
    <row r="545" spans="2:9">
      <c r="B545" s="19"/>
      <c r="C545" s="83"/>
      <c r="D545" s="20"/>
      <c r="E545" s="20"/>
      <c r="F545" s="20"/>
      <c r="G545" s="20"/>
      <c r="H545" s="20"/>
      <c r="I545" s="21"/>
    </row>
    <row r="546" spans="2:9">
      <c r="B546" s="19"/>
      <c r="C546" s="83"/>
      <c r="D546" s="20"/>
      <c r="E546" s="20"/>
      <c r="F546" s="20"/>
      <c r="G546" s="20"/>
      <c r="H546" s="20"/>
      <c r="I546" s="21"/>
    </row>
    <row r="547" spans="2:9">
      <c r="B547" s="19"/>
      <c r="C547" s="83"/>
      <c r="D547" s="20"/>
      <c r="E547" s="20"/>
      <c r="F547" s="20"/>
      <c r="G547" s="20"/>
      <c r="H547" s="20"/>
      <c r="I547" s="21"/>
    </row>
    <row r="548" spans="2:9">
      <c r="B548" s="19"/>
      <c r="C548" s="83"/>
      <c r="D548" s="20"/>
      <c r="E548" s="20"/>
      <c r="F548" s="20"/>
      <c r="G548" s="20"/>
      <c r="H548" s="20"/>
      <c r="I548" s="21"/>
    </row>
    <row r="549" spans="2:9">
      <c r="B549" s="19"/>
      <c r="C549" s="83"/>
      <c r="D549" s="20"/>
      <c r="E549" s="20"/>
      <c r="F549" s="20"/>
      <c r="G549" s="20"/>
      <c r="H549" s="20"/>
      <c r="I549" s="21"/>
    </row>
    <row r="550" spans="2:9">
      <c r="B550" s="19"/>
      <c r="C550" s="83"/>
      <c r="D550" s="20"/>
      <c r="E550" s="20"/>
      <c r="F550" s="20"/>
      <c r="G550" s="20"/>
      <c r="H550" s="20"/>
      <c r="I550" s="21"/>
    </row>
    <row r="551" spans="2:9">
      <c r="B551" s="19"/>
      <c r="C551" s="83"/>
      <c r="D551" s="20"/>
      <c r="E551" s="20"/>
      <c r="F551" s="20"/>
      <c r="G551" s="20"/>
      <c r="H551" s="20"/>
      <c r="I551" s="21"/>
    </row>
    <row r="552" spans="2:9">
      <c r="B552" s="19"/>
      <c r="C552" s="83"/>
      <c r="D552" s="20"/>
      <c r="E552" s="20"/>
      <c r="F552" s="20"/>
      <c r="G552" s="20"/>
      <c r="H552" s="20"/>
      <c r="I552" s="21"/>
    </row>
    <row r="553" spans="2:9">
      <c r="B553" s="19"/>
      <c r="C553" s="83"/>
      <c r="D553" s="20"/>
      <c r="E553" s="20"/>
      <c r="F553" s="20"/>
      <c r="G553" s="20"/>
      <c r="H553" s="20"/>
      <c r="I553" s="21"/>
    </row>
    <row r="554" spans="2:9">
      <c r="B554" s="19"/>
      <c r="C554" s="83"/>
      <c r="D554" s="20"/>
      <c r="E554" s="20"/>
      <c r="F554" s="20"/>
      <c r="G554" s="20"/>
      <c r="H554" s="20"/>
      <c r="I554" s="21"/>
    </row>
    <row r="555" spans="2:9">
      <c r="B555" s="19"/>
      <c r="C555" s="83"/>
      <c r="D555" s="20"/>
      <c r="E555" s="20"/>
      <c r="F555" s="20"/>
      <c r="G555" s="20"/>
      <c r="H555" s="20"/>
      <c r="I555" s="21"/>
    </row>
    <row r="556" spans="2:9">
      <c r="B556" s="19"/>
      <c r="C556" s="83"/>
      <c r="D556" s="20"/>
      <c r="E556" s="20"/>
      <c r="F556" s="20"/>
      <c r="G556" s="20"/>
      <c r="H556" s="20"/>
      <c r="I556" s="21"/>
    </row>
    <row r="557" spans="2:9">
      <c r="B557" s="19"/>
      <c r="C557" s="83"/>
      <c r="D557" s="20"/>
      <c r="E557" s="20"/>
      <c r="F557" s="20"/>
      <c r="G557" s="20"/>
      <c r="H557" s="20"/>
      <c r="I557" s="21"/>
    </row>
    <row r="558" spans="2:9">
      <c r="B558" s="19"/>
      <c r="C558" s="83"/>
      <c r="D558" s="20"/>
      <c r="E558" s="20"/>
      <c r="F558" s="20"/>
      <c r="G558" s="20"/>
      <c r="H558" s="20"/>
      <c r="I558" s="21"/>
    </row>
    <row r="559" spans="2:9">
      <c r="B559" s="19"/>
      <c r="C559" s="83"/>
      <c r="D559" s="20"/>
      <c r="E559" s="20"/>
      <c r="F559" s="20"/>
      <c r="G559" s="20"/>
      <c r="H559" s="20"/>
      <c r="I559" s="21"/>
    </row>
    <row r="560" spans="2:9">
      <c r="B560" s="19"/>
      <c r="C560" s="83"/>
      <c r="D560" s="20"/>
      <c r="E560" s="20"/>
      <c r="F560" s="20"/>
      <c r="G560" s="20"/>
      <c r="H560" s="20"/>
      <c r="I560" s="21"/>
    </row>
    <row r="561" spans="2:9">
      <c r="B561" s="19"/>
      <c r="C561" s="83"/>
      <c r="D561" s="20"/>
      <c r="E561" s="20"/>
      <c r="F561" s="20"/>
      <c r="G561" s="20"/>
      <c r="H561" s="20"/>
      <c r="I561" s="21"/>
    </row>
    <row r="562" spans="2:9">
      <c r="B562" s="19"/>
      <c r="C562" s="83"/>
      <c r="D562" s="20"/>
      <c r="E562" s="20"/>
      <c r="F562" s="20"/>
      <c r="G562" s="20"/>
      <c r="H562" s="20"/>
      <c r="I562" s="21"/>
    </row>
    <row r="563" spans="2:9">
      <c r="B563" s="19"/>
      <c r="C563" s="83"/>
      <c r="D563" s="20"/>
      <c r="E563" s="20"/>
      <c r="F563" s="20"/>
      <c r="G563" s="20"/>
      <c r="H563" s="20"/>
      <c r="I563" s="21"/>
    </row>
    <row r="564" spans="2:9">
      <c r="B564" s="19"/>
      <c r="C564" s="83"/>
      <c r="D564" s="20"/>
      <c r="E564" s="20"/>
      <c r="F564" s="20"/>
      <c r="G564" s="20"/>
      <c r="H564" s="20"/>
      <c r="I564" s="21"/>
    </row>
    <row r="565" spans="2:9">
      <c r="B565" s="19"/>
      <c r="C565" s="83"/>
      <c r="D565" s="20"/>
      <c r="E565" s="20"/>
      <c r="F565" s="20"/>
      <c r="G565" s="20"/>
      <c r="H565" s="20"/>
      <c r="I565" s="21"/>
    </row>
    <row r="566" spans="2:9">
      <c r="B566" s="19"/>
      <c r="C566" s="83"/>
      <c r="D566" s="20"/>
      <c r="E566" s="20"/>
      <c r="F566" s="20"/>
      <c r="G566" s="20"/>
      <c r="H566" s="20"/>
      <c r="I566" s="21"/>
    </row>
    <row r="567" spans="2:9">
      <c r="B567" s="19"/>
      <c r="C567" s="83"/>
      <c r="D567" s="20"/>
      <c r="E567" s="20"/>
      <c r="F567" s="20"/>
      <c r="G567" s="20"/>
      <c r="H567" s="20"/>
      <c r="I567" s="21"/>
    </row>
    <row r="568" spans="2:9">
      <c r="B568" s="19"/>
      <c r="C568" s="83"/>
      <c r="D568" s="20"/>
      <c r="E568" s="20"/>
      <c r="F568" s="20"/>
      <c r="G568" s="20"/>
      <c r="H568" s="20"/>
      <c r="I568" s="21"/>
    </row>
    <row r="569" spans="2:9">
      <c r="B569" s="19"/>
      <c r="C569" s="83"/>
      <c r="D569" s="20"/>
      <c r="E569" s="20"/>
      <c r="F569" s="20"/>
      <c r="G569" s="20"/>
      <c r="H569" s="20"/>
      <c r="I569" s="21"/>
    </row>
    <row r="570" spans="2:9">
      <c r="B570" s="19"/>
      <c r="C570" s="83"/>
      <c r="D570" s="20"/>
      <c r="E570" s="20"/>
      <c r="F570" s="20"/>
      <c r="G570" s="20"/>
      <c r="H570" s="20"/>
      <c r="I570" s="21"/>
    </row>
    <row r="571" spans="2:9">
      <c r="B571" s="19"/>
      <c r="C571" s="83"/>
      <c r="D571" s="20"/>
      <c r="E571" s="20"/>
      <c r="F571" s="20"/>
      <c r="G571" s="20"/>
      <c r="H571" s="20"/>
      <c r="I571" s="21"/>
    </row>
    <row r="572" spans="2:9">
      <c r="B572" s="19"/>
      <c r="C572" s="83"/>
      <c r="D572" s="20"/>
      <c r="E572" s="20"/>
      <c r="F572" s="20"/>
      <c r="G572" s="20"/>
      <c r="H572" s="20"/>
      <c r="I572" s="21"/>
    </row>
    <row r="573" spans="2:9">
      <c r="B573" s="19"/>
      <c r="C573" s="83"/>
      <c r="D573" s="20"/>
      <c r="E573" s="20"/>
      <c r="F573" s="20"/>
      <c r="G573" s="20"/>
      <c r="H573" s="20"/>
      <c r="I573" s="21"/>
    </row>
    <row r="574" spans="2:9">
      <c r="B574" s="19"/>
      <c r="C574" s="83"/>
      <c r="D574" s="20"/>
      <c r="E574" s="20"/>
      <c r="F574" s="20"/>
      <c r="G574" s="20"/>
      <c r="H574" s="20"/>
      <c r="I574" s="21"/>
    </row>
    <row r="575" spans="2:9">
      <c r="B575" s="19"/>
      <c r="C575" s="83"/>
      <c r="D575" s="20"/>
      <c r="E575" s="20"/>
      <c r="F575" s="20"/>
      <c r="G575" s="20"/>
      <c r="H575" s="20"/>
      <c r="I575" s="21"/>
    </row>
    <row r="576" spans="2:9">
      <c r="B576" s="19"/>
      <c r="C576" s="83"/>
      <c r="D576" s="20"/>
      <c r="E576" s="20"/>
      <c r="F576" s="20"/>
      <c r="G576" s="20"/>
      <c r="H576" s="20"/>
      <c r="I576" s="21"/>
    </row>
    <row r="577" spans="2:9">
      <c r="B577" s="19"/>
      <c r="C577" s="83"/>
      <c r="D577" s="20"/>
      <c r="E577" s="20"/>
      <c r="F577" s="20"/>
      <c r="G577" s="20"/>
      <c r="H577" s="20"/>
      <c r="I577" s="21"/>
    </row>
    <row r="578" spans="2:9">
      <c r="B578" s="19"/>
      <c r="C578" s="83"/>
      <c r="D578" s="20"/>
      <c r="E578" s="20"/>
      <c r="F578" s="20"/>
      <c r="G578" s="20"/>
      <c r="H578" s="20"/>
      <c r="I578" s="21"/>
    </row>
    <row r="579" spans="2:9">
      <c r="B579" s="19"/>
      <c r="C579" s="83"/>
      <c r="D579" s="20"/>
      <c r="E579" s="20"/>
      <c r="F579" s="20"/>
      <c r="G579" s="20"/>
      <c r="H579" s="20"/>
      <c r="I579" s="21"/>
    </row>
    <row r="580" spans="2:9">
      <c r="B580" s="19"/>
      <c r="C580" s="83"/>
      <c r="D580" s="20"/>
      <c r="E580" s="20"/>
      <c r="F580" s="20"/>
      <c r="G580" s="20"/>
      <c r="H580" s="20"/>
      <c r="I580" s="21"/>
    </row>
    <row r="581" spans="2:9">
      <c r="B581" s="19"/>
      <c r="C581" s="83"/>
      <c r="D581" s="20"/>
      <c r="E581" s="20"/>
      <c r="F581" s="20"/>
      <c r="G581" s="20"/>
      <c r="H581" s="20"/>
      <c r="I581" s="21"/>
    </row>
    <row r="582" spans="2:9">
      <c r="B582" s="19"/>
      <c r="C582" s="83"/>
      <c r="D582" s="20"/>
      <c r="E582" s="20"/>
      <c r="F582" s="20"/>
      <c r="G582" s="20"/>
      <c r="H582" s="20"/>
      <c r="I582" s="21"/>
    </row>
    <row r="583" spans="2:9">
      <c r="B583" s="19"/>
      <c r="C583" s="83"/>
      <c r="D583" s="20"/>
      <c r="E583" s="20"/>
      <c r="F583" s="20"/>
      <c r="G583" s="20"/>
      <c r="H583" s="20"/>
      <c r="I583" s="21"/>
    </row>
    <row r="584" spans="2:9">
      <c r="B584" s="19"/>
      <c r="C584" s="83"/>
      <c r="D584" s="20"/>
      <c r="E584" s="20"/>
      <c r="F584" s="20"/>
      <c r="G584" s="20"/>
      <c r="H584" s="20"/>
      <c r="I584" s="21"/>
    </row>
    <row r="585" spans="2:9">
      <c r="B585" s="19"/>
      <c r="C585" s="83"/>
      <c r="D585" s="20"/>
      <c r="E585" s="20"/>
      <c r="F585" s="20"/>
      <c r="G585" s="20"/>
      <c r="H585" s="20"/>
      <c r="I585" s="21"/>
    </row>
    <row r="586" spans="2:9">
      <c r="B586" s="19"/>
      <c r="C586" s="83"/>
      <c r="D586" s="20"/>
      <c r="E586" s="20"/>
      <c r="F586" s="20"/>
      <c r="G586" s="20"/>
      <c r="H586" s="20"/>
      <c r="I586" s="21"/>
    </row>
    <row r="587" spans="2:9">
      <c r="B587" s="19"/>
      <c r="C587" s="83"/>
      <c r="D587" s="20"/>
      <c r="E587" s="20"/>
      <c r="F587" s="20"/>
      <c r="G587" s="20"/>
      <c r="H587" s="20"/>
      <c r="I587" s="21"/>
    </row>
    <row r="588" spans="2:9">
      <c r="B588" s="19"/>
      <c r="C588" s="83"/>
      <c r="D588" s="20"/>
      <c r="E588" s="20"/>
      <c r="F588" s="20"/>
      <c r="G588" s="20"/>
      <c r="H588" s="20"/>
      <c r="I588" s="21"/>
    </row>
    <row r="589" spans="2:9">
      <c r="B589" s="19"/>
      <c r="C589" s="83"/>
      <c r="D589" s="20"/>
      <c r="E589" s="20"/>
      <c r="F589" s="20"/>
      <c r="G589" s="20"/>
      <c r="H589" s="20"/>
      <c r="I589" s="21"/>
    </row>
    <row r="590" spans="2:9">
      <c r="B590" s="19"/>
      <c r="C590" s="83"/>
      <c r="D590" s="20"/>
      <c r="E590" s="20"/>
      <c r="F590" s="20"/>
      <c r="G590" s="20"/>
      <c r="H590" s="20"/>
      <c r="I590" s="21"/>
    </row>
    <row r="591" spans="2:9">
      <c r="B591" s="19"/>
      <c r="C591" s="83"/>
      <c r="D591" s="20"/>
      <c r="E591" s="20"/>
      <c r="F591" s="20"/>
      <c r="G591" s="20"/>
      <c r="H591" s="20"/>
      <c r="I591" s="21"/>
    </row>
    <row r="592" spans="2:9">
      <c r="B592" s="19"/>
      <c r="C592" s="83"/>
      <c r="D592" s="20"/>
      <c r="E592" s="20"/>
      <c r="F592" s="20"/>
      <c r="G592" s="20"/>
      <c r="H592" s="20"/>
      <c r="I592" s="21"/>
    </row>
    <row r="593" spans="2:9">
      <c r="B593" s="19"/>
      <c r="C593" s="83"/>
      <c r="D593" s="20"/>
      <c r="E593" s="20"/>
      <c r="F593" s="20"/>
      <c r="G593" s="20"/>
      <c r="H593" s="20"/>
      <c r="I593" s="21"/>
    </row>
    <row r="594" spans="2:9">
      <c r="B594" s="19"/>
      <c r="C594" s="83"/>
      <c r="D594" s="20"/>
      <c r="E594" s="20"/>
      <c r="F594" s="20"/>
      <c r="G594" s="20"/>
      <c r="H594" s="20"/>
      <c r="I594" s="21"/>
    </row>
    <row r="595" spans="2:9">
      <c r="B595" s="19"/>
      <c r="C595" s="83"/>
      <c r="D595" s="20"/>
      <c r="E595" s="20"/>
      <c r="F595" s="20"/>
      <c r="G595" s="20"/>
      <c r="H595" s="20"/>
      <c r="I595" s="21"/>
    </row>
    <row r="596" spans="2:9">
      <c r="B596" s="19"/>
      <c r="C596" s="83"/>
      <c r="D596" s="20"/>
      <c r="E596" s="20"/>
      <c r="F596" s="20"/>
      <c r="G596" s="20"/>
      <c r="H596" s="20"/>
      <c r="I596" s="21"/>
    </row>
    <row r="597" spans="2:9">
      <c r="B597" s="19"/>
      <c r="C597" s="83"/>
      <c r="D597" s="20"/>
      <c r="E597" s="20"/>
      <c r="F597" s="20"/>
      <c r="G597" s="20"/>
      <c r="H597" s="20"/>
      <c r="I597" s="21"/>
    </row>
    <row r="598" spans="2:9">
      <c r="B598" s="19"/>
      <c r="C598" s="83"/>
      <c r="D598" s="20"/>
      <c r="E598" s="20"/>
      <c r="F598" s="20"/>
      <c r="G598" s="20"/>
      <c r="H598" s="20"/>
      <c r="I598" s="21"/>
    </row>
    <row r="599" spans="2:9">
      <c r="B599" s="19"/>
      <c r="C599" s="83"/>
      <c r="D599" s="20"/>
      <c r="E599" s="20"/>
      <c r="F599" s="20"/>
      <c r="G599" s="20"/>
      <c r="H599" s="20"/>
      <c r="I599" s="21"/>
    </row>
    <row r="600" spans="2:9">
      <c r="B600" s="19"/>
      <c r="C600" s="83"/>
      <c r="D600" s="20"/>
      <c r="E600" s="20"/>
      <c r="F600" s="20"/>
      <c r="G600" s="20"/>
      <c r="H600" s="20"/>
      <c r="I600" s="21"/>
    </row>
    <row r="601" spans="2:9">
      <c r="B601" s="19"/>
      <c r="C601" s="83"/>
      <c r="D601" s="20"/>
      <c r="E601" s="20"/>
      <c r="F601" s="20"/>
      <c r="G601" s="20"/>
      <c r="H601" s="20"/>
      <c r="I601" s="21"/>
    </row>
    <row r="602" spans="2:9">
      <c r="B602" s="19"/>
      <c r="C602" s="83"/>
      <c r="D602" s="20"/>
      <c r="E602" s="20"/>
      <c r="F602" s="20"/>
      <c r="G602" s="20"/>
      <c r="H602" s="20"/>
      <c r="I602" s="21"/>
    </row>
    <row r="603" spans="2:9">
      <c r="B603" s="19"/>
      <c r="C603" s="83"/>
      <c r="D603" s="20"/>
      <c r="E603" s="20"/>
      <c r="F603" s="20"/>
      <c r="G603" s="20"/>
      <c r="H603" s="20"/>
      <c r="I603" s="21"/>
    </row>
    <row r="604" spans="2:9">
      <c r="B604" s="19"/>
      <c r="C604" s="83"/>
      <c r="D604" s="20"/>
      <c r="E604" s="20"/>
      <c r="F604" s="20"/>
      <c r="G604" s="20"/>
      <c r="H604" s="20"/>
      <c r="I604" s="21"/>
    </row>
    <row r="605" spans="2:9">
      <c r="B605" s="19"/>
      <c r="C605" s="83"/>
      <c r="D605" s="20"/>
      <c r="E605" s="20"/>
      <c r="F605" s="20"/>
      <c r="G605" s="20"/>
      <c r="H605" s="20"/>
      <c r="I605" s="21"/>
    </row>
    <row r="606" spans="2:9">
      <c r="B606" s="19"/>
      <c r="C606" s="83"/>
      <c r="D606" s="20"/>
      <c r="E606" s="20"/>
      <c r="F606" s="20"/>
      <c r="G606" s="20"/>
      <c r="H606" s="20"/>
      <c r="I606" s="21"/>
    </row>
    <row r="607" spans="2:9">
      <c r="B607" s="19"/>
      <c r="C607" s="83"/>
      <c r="D607" s="20"/>
      <c r="E607" s="20"/>
      <c r="F607" s="20"/>
      <c r="G607" s="20"/>
      <c r="H607" s="20"/>
      <c r="I607" s="21"/>
    </row>
    <row r="608" spans="2:9">
      <c r="B608" s="19"/>
      <c r="C608" s="83"/>
      <c r="D608" s="20"/>
      <c r="E608" s="20"/>
      <c r="F608" s="20"/>
      <c r="G608" s="20"/>
      <c r="H608" s="20"/>
      <c r="I608" s="21"/>
    </row>
    <row r="609" spans="2:9">
      <c r="B609" s="19"/>
      <c r="C609" s="83"/>
      <c r="D609" s="20"/>
      <c r="E609" s="20"/>
      <c r="F609" s="20"/>
      <c r="G609" s="20"/>
      <c r="H609" s="20"/>
      <c r="I609" s="21"/>
    </row>
    <row r="610" spans="2:9">
      <c r="B610" s="19"/>
      <c r="C610" s="83"/>
      <c r="D610" s="20"/>
      <c r="E610" s="20"/>
      <c r="F610" s="20"/>
      <c r="G610" s="20"/>
      <c r="H610" s="20"/>
      <c r="I610" s="21"/>
    </row>
    <row r="611" spans="2:9">
      <c r="B611" s="19"/>
      <c r="C611" s="83"/>
      <c r="D611" s="20"/>
      <c r="E611" s="20"/>
      <c r="F611" s="20"/>
      <c r="G611" s="20"/>
      <c r="H611" s="20"/>
      <c r="I611" s="21"/>
    </row>
    <row r="612" spans="2:9">
      <c r="B612" s="19"/>
      <c r="C612" s="83"/>
      <c r="D612" s="20"/>
      <c r="E612" s="20"/>
      <c r="F612" s="20"/>
      <c r="G612" s="20"/>
      <c r="H612" s="20"/>
      <c r="I612" s="21"/>
    </row>
    <row r="613" spans="2:9">
      <c r="B613" s="19"/>
      <c r="C613" s="83"/>
      <c r="D613" s="20"/>
      <c r="E613" s="20"/>
      <c r="F613" s="20"/>
      <c r="G613" s="20"/>
      <c r="H613" s="20"/>
      <c r="I613" s="21"/>
    </row>
    <row r="614" spans="2:9">
      <c r="B614" s="19"/>
      <c r="C614" s="83"/>
      <c r="D614" s="20"/>
      <c r="E614" s="20"/>
      <c r="F614" s="20"/>
      <c r="G614" s="20"/>
      <c r="H614" s="20"/>
      <c r="I614" s="21"/>
    </row>
    <row r="615" spans="2:9">
      <c r="B615" s="19"/>
      <c r="C615" s="83"/>
      <c r="D615" s="20"/>
      <c r="E615" s="20"/>
      <c r="F615" s="20"/>
      <c r="G615" s="20"/>
      <c r="H615" s="20"/>
      <c r="I615" s="21"/>
    </row>
    <row r="616" spans="2:9">
      <c r="B616" s="19"/>
      <c r="C616" s="83"/>
      <c r="D616" s="20"/>
      <c r="E616" s="20"/>
      <c r="F616" s="20"/>
      <c r="G616" s="20"/>
      <c r="H616" s="20"/>
      <c r="I616" s="21"/>
    </row>
    <row r="617" spans="2:9">
      <c r="B617" s="19"/>
      <c r="C617" s="83"/>
      <c r="D617" s="20"/>
      <c r="E617" s="20"/>
      <c r="F617" s="20"/>
      <c r="G617" s="20"/>
      <c r="H617" s="20"/>
      <c r="I617" s="21"/>
    </row>
    <row r="618" spans="2:9">
      <c r="B618" s="19"/>
      <c r="C618" s="83"/>
      <c r="D618" s="20"/>
      <c r="E618" s="20"/>
      <c r="F618" s="20"/>
      <c r="G618" s="20"/>
      <c r="H618" s="20"/>
      <c r="I618" s="21"/>
    </row>
    <row r="619" spans="2:9">
      <c r="B619" s="19"/>
      <c r="C619" s="83"/>
      <c r="D619" s="20"/>
      <c r="E619" s="20"/>
      <c r="F619" s="20"/>
      <c r="G619" s="20"/>
      <c r="H619" s="20"/>
      <c r="I619" s="21"/>
    </row>
    <row r="620" spans="2:9">
      <c r="B620" s="19"/>
      <c r="C620" s="83"/>
      <c r="D620" s="20"/>
      <c r="E620" s="20"/>
      <c r="F620" s="20"/>
      <c r="G620" s="20"/>
      <c r="H620" s="20"/>
      <c r="I620" s="21"/>
    </row>
    <row r="621" spans="2:9">
      <c r="B621" s="19"/>
      <c r="C621" s="83"/>
      <c r="D621" s="20"/>
      <c r="E621" s="20"/>
      <c r="F621" s="20"/>
      <c r="G621" s="20"/>
      <c r="H621" s="20"/>
      <c r="I621" s="21"/>
    </row>
    <row r="622" spans="2:9">
      <c r="B622" s="19"/>
      <c r="C622" s="83"/>
      <c r="D622" s="20"/>
      <c r="E622" s="20"/>
      <c r="F622" s="20"/>
      <c r="G622" s="20"/>
      <c r="H622" s="20"/>
      <c r="I622" s="21"/>
    </row>
    <row r="623" spans="2:9">
      <c r="B623" s="19"/>
      <c r="C623" s="83"/>
      <c r="D623" s="20"/>
      <c r="E623" s="20"/>
      <c r="F623" s="20"/>
      <c r="G623" s="20"/>
      <c r="H623" s="20"/>
      <c r="I623" s="21"/>
    </row>
    <row r="624" spans="2:9">
      <c r="B624" s="19"/>
      <c r="C624" s="83"/>
      <c r="D624" s="20"/>
      <c r="E624" s="20"/>
      <c r="F624" s="20"/>
      <c r="G624" s="20"/>
      <c r="H624" s="20"/>
      <c r="I624" s="21"/>
    </row>
    <row r="625" spans="2:9">
      <c r="B625" s="19"/>
      <c r="C625" s="83"/>
      <c r="D625" s="20"/>
      <c r="E625" s="20"/>
      <c r="F625" s="20"/>
      <c r="G625" s="20"/>
      <c r="H625" s="20"/>
      <c r="I625" s="21"/>
    </row>
    <row r="626" spans="2:9">
      <c r="B626" s="19"/>
      <c r="C626" s="83"/>
      <c r="D626" s="20"/>
      <c r="E626" s="20"/>
      <c r="F626" s="20"/>
      <c r="G626" s="20"/>
      <c r="H626" s="20"/>
      <c r="I626" s="21"/>
    </row>
    <row r="627" spans="2:9">
      <c r="B627" s="19"/>
      <c r="C627" s="83"/>
      <c r="D627" s="20"/>
      <c r="E627" s="20"/>
      <c r="F627" s="20"/>
      <c r="G627" s="20"/>
      <c r="H627" s="20"/>
      <c r="I627" s="21"/>
    </row>
    <row r="628" spans="2:9">
      <c r="B628" s="19"/>
      <c r="C628" s="83"/>
      <c r="D628" s="20"/>
      <c r="E628" s="20"/>
      <c r="F628" s="20"/>
      <c r="G628" s="20"/>
      <c r="H628" s="20"/>
      <c r="I628" s="21"/>
    </row>
    <row r="629" spans="2:9">
      <c r="B629" s="19"/>
      <c r="C629" s="83"/>
      <c r="D629" s="20"/>
      <c r="E629" s="20"/>
      <c r="F629" s="20"/>
      <c r="G629" s="20"/>
      <c r="H629" s="20"/>
      <c r="I629" s="21"/>
    </row>
    <row r="630" spans="2:9">
      <c r="B630" s="19"/>
      <c r="C630" s="83"/>
      <c r="D630" s="20"/>
      <c r="E630" s="20"/>
      <c r="F630" s="20"/>
      <c r="G630" s="20"/>
      <c r="H630" s="20"/>
      <c r="I630" s="21"/>
    </row>
    <row r="631" spans="2:9">
      <c r="B631" s="19"/>
      <c r="C631" s="83"/>
      <c r="D631" s="20"/>
      <c r="E631" s="20"/>
      <c r="F631" s="20"/>
      <c r="G631" s="20"/>
      <c r="H631" s="20"/>
      <c r="I631" s="21"/>
    </row>
    <row r="632" spans="2:9">
      <c r="B632" s="19"/>
      <c r="C632" s="83"/>
      <c r="D632" s="20"/>
      <c r="E632" s="20"/>
      <c r="F632" s="20"/>
      <c r="G632" s="20"/>
      <c r="H632" s="20"/>
      <c r="I632" s="21"/>
    </row>
    <row r="633" spans="2:9">
      <c r="B633" s="19"/>
      <c r="C633" s="83"/>
      <c r="D633" s="20"/>
      <c r="E633" s="20"/>
      <c r="F633" s="20"/>
      <c r="G633" s="20"/>
      <c r="H633" s="20"/>
      <c r="I633" s="21"/>
    </row>
    <row r="634" spans="2:9">
      <c r="B634" s="19"/>
      <c r="C634" s="83"/>
      <c r="D634" s="20"/>
      <c r="E634" s="20"/>
      <c r="F634" s="20"/>
      <c r="G634" s="20"/>
      <c r="H634" s="20"/>
      <c r="I634" s="21"/>
    </row>
    <row r="635" spans="2:9">
      <c r="B635" s="19"/>
      <c r="C635" s="83"/>
      <c r="D635" s="20"/>
      <c r="E635" s="20"/>
      <c r="F635" s="20"/>
      <c r="G635" s="20"/>
      <c r="H635" s="20"/>
      <c r="I635" s="21"/>
    </row>
    <row r="636" spans="2:9">
      <c r="B636" s="19"/>
      <c r="C636" s="83"/>
      <c r="D636" s="20"/>
      <c r="E636" s="20"/>
      <c r="F636" s="20"/>
      <c r="G636" s="20"/>
      <c r="H636" s="20"/>
      <c r="I636" s="21"/>
    </row>
    <row r="637" spans="2:9">
      <c r="B637" s="19"/>
      <c r="C637" s="83"/>
      <c r="D637" s="20"/>
      <c r="E637" s="20"/>
      <c r="F637" s="20"/>
      <c r="G637" s="20"/>
      <c r="H637" s="20"/>
      <c r="I637" s="21"/>
    </row>
    <row r="638" spans="2:9">
      <c r="B638" s="19"/>
      <c r="C638" s="83"/>
      <c r="D638" s="20"/>
      <c r="E638" s="20"/>
      <c r="F638" s="20"/>
      <c r="G638" s="20"/>
      <c r="H638" s="20"/>
      <c r="I638" s="21"/>
    </row>
    <row r="639" spans="2:9">
      <c r="B639" s="19"/>
      <c r="C639" s="83"/>
      <c r="D639" s="20"/>
      <c r="E639" s="20"/>
      <c r="F639" s="20"/>
      <c r="G639" s="20"/>
      <c r="H639" s="20"/>
      <c r="I639" s="21"/>
    </row>
    <row r="640" spans="2:9">
      <c r="B640" s="19"/>
      <c r="C640" s="83"/>
      <c r="D640" s="20"/>
      <c r="E640" s="20"/>
      <c r="F640" s="20"/>
      <c r="G640" s="20"/>
      <c r="H640" s="20"/>
      <c r="I640" s="21"/>
    </row>
    <row r="641" spans="2:9">
      <c r="B641" s="19"/>
      <c r="C641" s="83"/>
      <c r="D641" s="20"/>
      <c r="E641" s="20"/>
      <c r="F641" s="20"/>
      <c r="G641" s="20"/>
      <c r="H641" s="20"/>
      <c r="I641" s="21"/>
    </row>
    <row r="642" spans="2:9">
      <c r="B642" s="19"/>
      <c r="C642" s="83"/>
      <c r="D642" s="20"/>
      <c r="E642" s="20"/>
      <c r="F642" s="20"/>
      <c r="G642" s="20"/>
      <c r="H642" s="20"/>
      <c r="I642" s="21"/>
    </row>
    <row r="643" spans="2:9">
      <c r="B643" s="19"/>
      <c r="C643" s="83"/>
      <c r="D643" s="20"/>
      <c r="E643" s="20"/>
      <c r="F643" s="20"/>
      <c r="G643" s="20"/>
      <c r="H643" s="20"/>
      <c r="I643" s="21"/>
    </row>
    <row r="644" spans="2:9">
      <c r="B644" s="19"/>
      <c r="C644" s="83"/>
      <c r="D644" s="20"/>
      <c r="E644" s="20"/>
      <c r="F644" s="20"/>
      <c r="G644" s="20"/>
      <c r="H644" s="20"/>
      <c r="I644" s="21"/>
    </row>
    <row r="645" spans="2:9">
      <c r="B645" s="19"/>
      <c r="C645" s="83"/>
      <c r="D645" s="20"/>
      <c r="E645" s="20"/>
      <c r="F645" s="20"/>
      <c r="G645" s="20"/>
      <c r="H645" s="20"/>
      <c r="I645" s="21"/>
    </row>
    <row r="646" spans="2:9">
      <c r="B646" s="19"/>
      <c r="C646" s="83"/>
      <c r="D646" s="20"/>
      <c r="E646" s="20"/>
      <c r="F646" s="20"/>
      <c r="G646" s="20"/>
      <c r="H646" s="20"/>
      <c r="I646" s="21"/>
    </row>
    <row r="647" spans="2:9">
      <c r="B647" s="19"/>
      <c r="C647" s="83"/>
      <c r="D647" s="20"/>
      <c r="E647" s="20"/>
      <c r="F647" s="20"/>
      <c r="G647" s="20"/>
      <c r="H647" s="20"/>
      <c r="I647" s="21"/>
    </row>
    <row r="648" spans="2:9">
      <c r="B648" s="19"/>
      <c r="C648" s="83"/>
      <c r="D648" s="20"/>
      <c r="E648" s="20"/>
      <c r="F648" s="20"/>
      <c r="G648" s="20"/>
      <c r="H648" s="20"/>
      <c r="I648" s="21"/>
    </row>
    <row r="649" spans="2:9">
      <c r="B649" s="19"/>
      <c r="C649" s="83"/>
      <c r="D649" s="20"/>
      <c r="E649" s="20"/>
      <c r="F649" s="20"/>
      <c r="G649" s="20"/>
      <c r="H649" s="20"/>
      <c r="I649" s="21"/>
    </row>
    <row r="650" spans="2:9">
      <c r="B650" s="19"/>
      <c r="C650" s="83"/>
      <c r="D650" s="20"/>
      <c r="E650" s="20"/>
      <c r="F650" s="20"/>
      <c r="G650" s="20"/>
      <c r="H650" s="20"/>
      <c r="I650" s="21"/>
    </row>
    <row r="651" spans="2:9">
      <c r="B651" s="19"/>
      <c r="C651" s="83"/>
      <c r="D651" s="20"/>
      <c r="E651" s="20"/>
      <c r="F651" s="20"/>
      <c r="G651" s="20"/>
      <c r="H651" s="20"/>
      <c r="I651" s="21"/>
    </row>
    <row r="652" spans="2:9">
      <c r="B652" s="19"/>
      <c r="C652" s="83"/>
      <c r="D652" s="20"/>
      <c r="E652" s="20"/>
      <c r="F652" s="20"/>
      <c r="G652" s="20"/>
      <c r="H652" s="20"/>
      <c r="I652" s="21"/>
    </row>
    <row r="653" spans="2:9">
      <c r="B653" s="19"/>
      <c r="C653" s="83"/>
      <c r="D653" s="20"/>
      <c r="E653" s="20"/>
      <c r="F653" s="20"/>
      <c r="G653" s="20"/>
      <c r="H653" s="20"/>
      <c r="I653" s="21"/>
    </row>
    <row r="654" spans="2:9">
      <c r="B654" s="19"/>
      <c r="C654" s="83"/>
      <c r="D654" s="20"/>
      <c r="E654" s="20"/>
      <c r="F654" s="20"/>
      <c r="G654" s="20"/>
      <c r="H654" s="20"/>
      <c r="I654" s="21"/>
    </row>
    <row r="655" spans="2:9">
      <c r="B655" s="19"/>
      <c r="C655" s="83"/>
      <c r="D655" s="20"/>
      <c r="E655" s="20"/>
      <c r="F655" s="20"/>
      <c r="G655" s="20"/>
      <c r="H655" s="20"/>
      <c r="I655" s="21"/>
    </row>
    <row r="656" spans="2:9">
      <c r="B656" s="19"/>
      <c r="C656" s="83"/>
      <c r="D656" s="20"/>
      <c r="E656" s="20"/>
      <c r="F656" s="20"/>
      <c r="G656" s="20"/>
      <c r="H656" s="20"/>
      <c r="I656" s="21"/>
    </row>
    <row r="657" spans="2:9">
      <c r="B657" s="19"/>
      <c r="C657" s="83"/>
      <c r="D657" s="20"/>
      <c r="E657" s="20"/>
      <c r="F657" s="20"/>
      <c r="G657" s="20"/>
      <c r="H657" s="20"/>
      <c r="I657" s="21"/>
    </row>
    <row r="658" spans="2:9">
      <c r="B658" s="19"/>
      <c r="C658" s="83"/>
      <c r="D658" s="20"/>
      <c r="E658" s="20"/>
      <c r="F658" s="20"/>
      <c r="G658" s="20"/>
      <c r="H658" s="20"/>
      <c r="I658" s="21"/>
    </row>
    <row r="659" spans="2:9">
      <c r="B659" s="19"/>
      <c r="C659" s="83"/>
      <c r="D659" s="20"/>
      <c r="E659" s="20"/>
      <c r="F659" s="20"/>
      <c r="G659" s="20"/>
      <c r="H659" s="20"/>
      <c r="I659" s="21"/>
    </row>
    <row r="660" spans="2:9">
      <c r="B660" s="19"/>
      <c r="C660" s="83"/>
      <c r="D660" s="20"/>
      <c r="E660" s="20"/>
      <c r="F660" s="20"/>
      <c r="G660" s="20"/>
      <c r="H660" s="20"/>
      <c r="I660" s="21"/>
    </row>
    <row r="661" spans="2:9">
      <c r="B661" s="19"/>
      <c r="C661" s="83"/>
      <c r="D661" s="20"/>
      <c r="E661" s="20"/>
      <c r="F661" s="20"/>
      <c r="G661" s="20"/>
      <c r="H661" s="20"/>
      <c r="I661" s="21"/>
    </row>
    <row r="662" spans="2:9">
      <c r="B662" s="19"/>
      <c r="C662" s="83"/>
      <c r="D662" s="20"/>
      <c r="E662" s="20"/>
      <c r="F662" s="20"/>
      <c r="G662" s="20"/>
      <c r="H662" s="20"/>
      <c r="I662" s="21"/>
    </row>
    <row r="663" spans="2:9">
      <c r="B663" s="19"/>
      <c r="C663" s="83"/>
      <c r="D663" s="20"/>
      <c r="E663" s="20"/>
      <c r="F663" s="20"/>
      <c r="G663" s="20"/>
      <c r="H663" s="20"/>
      <c r="I663" s="21"/>
    </row>
    <row r="664" spans="2:9">
      <c r="B664" s="19"/>
      <c r="C664" s="83"/>
      <c r="D664" s="20"/>
      <c r="E664" s="20"/>
      <c r="F664" s="20"/>
      <c r="G664" s="20"/>
      <c r="H664" s="20"/>
      <c r="I664" s="21"/>
    </row>
    <row r="665" spans="2:9">
      <c r="B665" s="19"/>
      <c r="C665" s="83"/>
      <c r="D665" s="20"/>
      <c r="E665" s="20"/>
      <c r="F665" s="20"/>
      <c r="G665" s="20"/>
      <c r="H665" s="20"/>
      <c r="I665" s="21"/>
    </row>
    <row r="666" spans="2:9">
      <c r="B666" s="19"/>
      <c r="C666" s="83"/>
      <c r="D666" s="20"/>
      <c r="E666" s="20"/>
      <c r="F666" s="20"/>
      <c r="G666" s="20"/>
      <c r="H666" s="20"/>
      <c r="I666" s="21"/>
    </row>
    <row r="667" spans="2:9">
      <c r="B667" s="19"/>
      <c r="C667" s="83"/>
      <c r="D667" s="20"/>
      <c r="E667" s="20"/>
      <c r="F667" s="20"/>
      <c r="G667" s="20"/>
      <c r="H667" s="20"/>
      <c r="I667" s="21"/>
    </row>
    <row r="668" spans="2:9">
      <c r="B668" s="19"/>
      <c r="C668" s="83"/>
      <c r="D668" s="20"/>
      <c r="E668" s="20"/>
      <c r="F668" s="20"/>
      <c r="G668" s="20"/>
      <c r="H668" s="20"/>
      <c r="I668" s="21"/>
    </row>
    <row r="669" spans="2:9">
      <c r="B669" s="19"/>
      <c r="C669" s="83"/>
      <c r="D669" s="20"/>
      <c r="E669" s="20"/>
      <c r="F669" s="20"/>
      <c r="G669" s="20"/>
      <c r="H669" s="20"/>
      <c r="I669" s="21"/>
    </row>
    <row r="670" spans="2:9">
      <c r="B670" s="19"/>
      <c r="C670" s="83"/>
      <c r="D670" s="20"/>
      <c r="E670" s="20"/>
      <c r="F670" s="20"/>
      <c r="G670" s="20"/>
      <c r="H670" s="20"/>
      <c r="I670" s="21"/>
    </row>
    <row r="671" spans="2:9">
      <c r="B671" s="19"/>
      <c r="C671" s="83"/>
      <c r="D671" s="20"/>
      <c r="E671" s="20"/>
      <c r="F671" s="20"/>
      <c r="G671" s="20"/>
      <c r="H671" s="20"/>
      <c r="I671" s="21"/>
    </row>
    <row r="672" spans="2:9">
      <c r="B672" s="19"/>
      <c r="C672" s="83"/>
      <c r="D672" s="20"/>
      <c r="E672" s="20"/>
      <c r="F672" s="20"/>
      <c r="G672" s="20"/>
      <c r="H672" s="20"/>
      <c r="I672" s="21"/>
    </row>
    <row r="673" spans="2:9">
      <c r="B673" s="19"/>
      <c r="C673" s="83"/>
      <c r="D673" s="20"/>
      <c r="E673" s="20"/>
      <c r="F673" s="20"/>
      <c r="G673" s="20"/>
      <c r="H673" s="20"/>
      <c r="I673" s="21"/>
    </row>
    <row r="674" spans="2:9">
      <c r="B674" s="19"/>
      <c r="C674" s="83"/>
      <c r="D674" s="20"/>
      <c r="E674" s="20"/>
      <c r="F674" s="20"/>
      <c r="G674" s="20"/>
      <c r="H674" s="20"/>
      <c r="I674" s="21"/>
    </row>
    <row r="675" spans="2:9">
      <c r="B675" s="19"/>
      <c r="C675" s="83"/>
      <c r="D675" s="20"/>
      <c r="E675" s="20"/>
      <c r="F675" s="20"/>
      <c r="G675" s="20"/>
      <c r="H675" s="20"/>
      <c r="I675" s="21"/>
    </row>
    <row r="676" spans="2:9">
      <c r="B676" s="19"/>
      <c r="C676" s="83"/>
      <c r="D676" s="20"/>
      <c r="E676" s="20"/>
      <c r="F676" s="20"/>
      <c r="G676" s="20"/>
      <c r="H676" s="20"/>
      <c r="I676" s="21"/>
    </row>
    <row r="677" spans="2:9">
      <c r="B677" s="19"/>
      <c r="C677" s="83"/>
      <c r="D677" s="20"/>
      <c r="E677" s="20"/>
      <c r="F677" s="20"/>
      <c r="G677" s="20"/>
      <c r="H677" s="20"/>
      <c r="I677" s="21"/>
    </row>
    <row r="678" spans="2:9">
      <c r="B678" s="19"/>
      <c r="C678" s="83"/>
      <c r="D678" s="20"/>
      <c r="E678" s="20"/>
      <c r="F678" s="20"/>
      <c r="G678" s="20"/>
      <c r="H678" s="20"/>
      <c r="I678" s="21"/>
    </row>
    <row r="679" spans="2:9">
      <c r="B679" s="19"/>
      <c r="C679" s="83"/>
      <c r="D679" s="20"/>
      <c r="E679" s="20"/>
      <c r="F679" s="20"/>
      <c r="G679" s="20"/>
      <c r="H679" s="20"/>
      <c r="I679" s="21"/>
    </row>
    <row r="680" spans="2:9">
      <c r="B680" s="19"/>
      <c r="C680" s="83"/>
      <c r="D680" s="20"/>
      <c r="E680" s="20"/>
      <c r="F680" s="20"/>
      <c r="G680" s="20"/>
      <c r="H680" s="20"/>
      <c r="I680" s="21"/>
    </row>
    <row r="681" spans="2:9">
      <c r="B681" s="19"/>
      <c r="C681" s="83"/>
      <c r="D681" s="20"/>
      <c r="E681" s="20"/>
      <c r="F681" s="20"/>
      <c r="G681" s="20"/>
      <c r="H681" s="20"/>
      <c r="I681" s="21"/>
    </row>
    <row r="682" spans="2:9">
      <c r="B682" s="19"/>
      <c r="C682" s="83"/>
      <c r="D682" s="20"/>
      <c r="E682" s="20"/>
      <c r="F682" s="20"/>
      <c r="G682" s="20"/>
      <c r="H682" s="20"/>
      <c r="I682" s="21"/>
    </row>
    <row r="683" spans="2:9">
      <c r="B683" s="19"/>
      <c r="C683" s="83"/>
      <c r="D683" s="20"/>
      <c r="E683" s="20"/>
      <c r="F683" s="20"/>
      <c r="G683" s="20"/>
      <c r="H683" s="20"/>
      <c r="I683" s="21"/>
    </row>
    <row r="684" spans="2:9">
      <c r="B684" s="19"/>
      <c r="C684" s="83"/>
      <c r="D684" s="20"/>
      <c r="E684" s="20"/>
      <c r="F684" s="20"/>
      <c r="G684" s="20"/>
      <c r="H684" s="20"/>
      <c r="I684" s="21"/>
    </row>
    <row r="685" spans="2:9">
      <c r="B685" s="19"/>
      <c r="C685" s="83"/>
      <c r="D685" s="20"/>
      <c r="E685" s="20"/>
      <c r="F685" s="20"/>
      <c r="G685" s="20"/>
      <c r="H685" s="20"/>
      <c r="I685" s="21"/>
    </row>
    <row r="686" spans="2:9">
      <c r="B686" s="19"/>
      <c r="C686" s="83"/>
      <c r="D686" s="20"/>
      <c r="E686" s="20"/>
      <c r="F686" s="20"/>
      <c r="G686" s="20"/>
      <c r="H686" s="20"/>
      <c r="I686" s="21"/>
    </row>
    <row r="687" spans="2:9">
      <c r="B687" s="19"/>
      <c r="C687" s="83"/>
      <c r="D687" s="20"/>
      <c r="E687" s="20"/>
      <c r="F687" s="20"/>
      <c r="G687" s="20"/>
      <c r="H687" s="20"/>
      <c r="I687" s="21"/>
    </row>
    <row r="688" spans="2:9">
      <c r="B688" s="19"/>
      <c r="C688" s="83"/>
      <c r="D688" s="20"/>
      <c r="E688" s="20"/>
      <c r="F688" s="20"/>
      <c r="G688" s="20"/>
      <c r="H688" s="20"/>
      <c r="I688" s="21"/>
    </row>
    <row r="689" spans="2:9">
      <c r="B689" s="19"/>
      <c r="C689" s="83"/>
      <c r="D689" s="20"/>
      <c r="E689" s="20"/>
      <c r="F689" s="20"/>
      <c r="G689" s="20"/>
      <c r="H689" s="20"/>
      <c r="I689" s="21"/>
    </row>
    <row r="690" spans="2:9">
      <c r="B690" s="19"/>
      <c r="C690" s="83"/>
      <c r="D690" s="20"/>
      <c r="E690" s="20"/>
      <c r="F690" s="20"/>
      <c r="G690" s="20"/>
      <c r="H690" s="20"/>
      <c r="I690" s="21"/>
    </row>
    <row r="691" spans="2:9">
      <c r="B691" s="19"/>
      <c r="C691" s="83"/>
      <c r="D691" s="20"/>
      <c r="E691" s="20"/>
      <c r="F691" s="20"/>
      <c r="G691" s="20"/>
      <c r="H691" s="20"/>
      <c r="I691" s="21"/>
    </row>
    <row r="692" spans="2:9">
      <c r="B692" s="19"/>
      <c r="C692" s="83"/>
      <c r="D692" s="20"/>
      <c r="E692" s="20"/>
      <c r="F692" s="20"/>
      <c r="G692" s="20"/>
      <c r="H692" s="20"/>
      <c r="I692" s="21"/>
    </row>
    <row r="693" spans="2:9">
      <c r="B693" s="19"/>
      <c r="C693" s="83"/>
      <c r="D693" s="20"/>
      <c r="E693" s="20"/>
      <c r="F693" s="20"/>
      <c r="G693" s="20"/>
      <c r="H693" s="20"/>
      <c r="I693" s="21"/>
    </row>
    <row r="694" spans="2:9">
      <c r="B694" s="19"/>
      <c r="C694" s="83"/>
      <c r="D694" s="20"/>
      <c r="E694" s="20"/>
      <c r="F694" s="20"/>
      <c r="G694" s="20"/>
      <c r="H694" s="20"/>
      <c r="I694" s="21"/>
    </row>
    <row r="695" spans="2:9">
      <c r="B695" s="19"/>
      <c r="C695" s="83"/>
      <c r="D695" s="20"/>
      <c r="E695" s="20"/>
      <c r="F695" s="20"/>
      <c r="G695" s="20"/>
      <c r="H695" s="20"/>
      <c r="I695" s="21"/>
    </row>
    <row r="696" spans="2:9">
      <c r="B696" s="19"/>
      <c r="C696" s="83"/>
      <c r="D696" s="20"/>
      <c r="E696" s="20"/>
      <c r="F696" s="20"/>
      <c r="G696" s="20"/>
      <c r="H696" s="20"/>
      <c r="I696" s="21"/>
    </row>
    <row r="697" spans="2:9">
      <c r="B697" s="19"/>
      <c r="C697" s="83"/>
      <c r="D697" s="20"/>
      <c r="E697" s="20"/>
      <c r="F697" s="20"/>
      <c r="G697" s="20"/>
      <c r="H697" s="20"/>
      <c r="I697" s="21"/>
    </row>
    <row r="698" spans="2:9">
      <c r="B698" s="19"/>
      <c r="C698" s="83"/>
      <c r="D698" s="20"/>
      <c r="E698" s="20"/>
      <c r="F698" s="20"/>
      <c r="G698" s="20"/>
      <c r="H698" s="20"/>
      <c r="I698" s="21"/>
    </row>
    <row r="699" spans="2:9">
      <c r="B699" s="19"/>
      <c r="C699" s="83"/>
      <c r="D699" s="20"/>
      <c r="E699" s="20"/>
      <c r="F699" s="20"/>
      <c r="G699" s="20"/>
      <c r="H699" s="20"/>
      <c r="I699" s="21"/>
    </row>
    <row r="700" spans="2:9">
      <c r="B700" s="19"/>
      <c r="C700" s="83"/>
      <c r="D700" s="20"/>
      <c r="E700" s="20"/>
      <c r="F700" s="20"/>
      <c r="G700" s="20"/>
      <c r="H700" s="20"/>
      <c r="I700" s="21"/>
    </row>
    <row r="701" spans="2:9">
      <c r="B701" s="19"/>
      <c r="C701" s="83"/>
      <c r="D701" s="20"/>
      <c r="E701" s="20"/>
      <c r="F701" s="20"/>
      <c r="G701" s="20"/>
      <c r="H701" s="20"/>
      <c r="I701" s="21"/>
    </row>
    <row r="702" spans="2:9">
      <c r="B702" s="19"/>
      <c r="C702" s="83"/>
      <c r="D702" s="20"/>
      <c r="E702" s="20"/>
      <c r="F702" s="20"/>
      <c r="G702" s="20"/>
      <c r="H702" s="20"/>
      <c r="I702" s="21"/>
    </row>
    <row r="703" spans="2:9">
      <c r="B703" s="19"/>
      <c r="C703" s="83"/>
      <c r="D703" s="20"/>
      <c r="E703" s="20"/>
      <c r="F703" s="20"/>
      <c r="G703" s="20"/>
      <c r="H703" s="20"/>
      <c r="I703" s="21"/>
    </row>
    <row r="704" spans="2:9">
      <c r="B704" s="19"/>
      <c r="C704" s="83"/>
      <c r="D704" s="20"/>
      <c r="E704" s="20"/>
      <c r="F704" s="20"/>
      <c r="G704" s="20"/>
      <c r="H704" s="20"/>
      <c r="I704" s="21"/>
    </row>
    <row r="705" spans="2:9">
      <c r="B705" s="19"/>
      <c r="C705" s="83"/>
      <c r="D705" s="20"/>
      <c r="E705" s="20"/>
      <c r="F705" s="20"/>
      <c r="G705" s="20"/>
      <c r="H705" s="20"/>
      <c r="I705" s="21"/>
    </row>
    <row r="706" spans="2:9">
      <c r="B706" s="19"/>
      <c r="C706" s="83"/>
      <c r="D706" s="20"/>
      <c r="E706" s="20"/>
      <c r="F706" s="20"/>
      <c r="G706" s="20"/>
      <c r="H706" s="20"/>
      <c r="I706" s="21"/>
    </row>
    <row r="707" spans="2:9">
      <c r="B707" s="19"/>
      <c r="C707" s="83"/>
      <c r="D707" s="20"/>
      <c r="E707" s="20"/>
      <c r="F707" s="20"/>
      <c r="G707" s="20"/>
      <c r="H707" s="20"/>
      <c r="I707" s="21"/>
    </row>
    <row r="708" spans="2:9">
      <c r="B708" s="19"/>
      <c r="C708" s="83"/>
      <c r="D708" s="20"/>
      <c r="E708" s="20"/>
      <c r="F708" s="20"/>
      <c r="G708" s="20"/>
      <c r="H708" s="20"/>
      <c r="I708" s="21"/>
    </row>
    <row r="709" spans="2:9">
      <c r="B709" s="19"/>
      <c r="C709" s="83"/>
      <c r="D709" s="20"/>
      <c r="E709" s="20"/>
      <c r="F709" s="20"/>
      <c r="G709" s="20"/>
      <c r="H709" s="20"/>
      <c r="I709" s="21"/>
    </row>
    <row r="710" spans="2:9">
      <c r="B710" s="19"/>
      <c r="C710" s="83"/>
      <c r="D710" s="20"/>
      <c r="E710" s="20"/>
      <c r="F710" s="20"/>
      <c r="G710" s="20"/>
      <c r="H710" s="20"/>
      <c r="I710" s="21"/>
    </row>
    <row r="711" spans="2:9">
      <c r="B711" s="19"/>
      <c r="C711" s="83"/>
      <c r="D711" s="20"/>
      <c r="E711" s="20"/>
      <c r="F711" s="20"/>
      <c r="G711" s="20"/>
      <c r="H711" s="20"/>
      <c r="I711" s="21"/>
    </row>
    <row r="712" spans="2:9">
      <c r="B712" s="19"/>
      <c r="C712" s="83"/>
      <c r="D712" s="20"/>
      <c r="E712" s="20"/>
      <c r="F712" s="20"/>
      <c r="G712" s="20"/>
      <c r="H712" s="20"/>
      <c r="I712" s="21"/>
    </row>
    <row r="713" spans="2:9">
      <c r="B713" s="19"/>
      <c r="C713" s="83"/>
      <c r="D713" s="20"/>
      <c r="E713" s="20"/>
      <c r="F713" s="20"/>
      <c r="G713" s="20"/>
      <c r="H713" s="20"/>
      <c r="I713" s="21"/>
    </row>
    <row r="714" spans="2:9">
      <c r="B714" s="19"/>
      <c r="C714" s="83"/>
      <c r="D714" s="20"/>
      <c r="E714" s="20"/>
      <c r="F714" s="20"/>
      <c r="G714" s="20"/>
      <c r="H714" s="20"/>
      <c r="I714" s="21"/>
    </row>
    <row r="715" spans="2:9">
      <c r="B715" s="19"/>
      <c r="C715" s="83"/>
      <c r="D715" s="20"/>
      <c r="E715" s="20"/>
      <c r="F715" s="20"/>
      <c r="G715" s="20"/>
      <c r="H715" s="20"/>
      <c r="I715" s="21"/>
    </row>
    <row r="716" spans="2:9">
      <c r="B716" s="19"/>
      <c r="C716" s="83"/>
      <c r="D716" s="20"/>
      <c r="E716" s="20"/>
      <c r="F716" s="20"/>
      <c r="G716" s="20"/>
      <c r="H716" s="20"/>
      <c r="I716" s="21"/>
    </row>
    <row r="717" spans="2:9">
      <c r="B717" s="19"/>
      <c r="C717" s="83"/>
      <c r="D717" s="20"/>
      <c r="E717" s="20"/>
      <c r="F717" s="20"/>
      <c r="G717" s="20"/>
      <c r="H717" s="20"/>
      <c r="I717" s="21"/>
    </row>
    <row r="718" spans="2:9">
      <c r="B718" s="19"/>
      <c r="C718" s="83"/>
      <c r="D718" s="20"/>
      <c r="E718" s="20"/>
      <c r="F718" s="20"/>
      <c r="G718" s="20"/>
      <c r="H718" s="20"/>
      <c r="I718" s="21"/>
    </row>
    <row r="719" spans="2:9">
      <c r="B719" s="19"/>
      <c r="C719" s="83"/>
      <c r="D719" s="20"/>
      <c r="E719" s="20"/>
      <c r="F719" s="20"/>
      <c r="G719" s="20"/>
      <c r="H719" s="20"/>
      <c r="I719" s="21"/>
    </row>
    <row r="720" spans="2:9">
      <c r="B720" s="19"/>
      <c r="C720" s="83"/>
      <c r="D720" s="20"/>
      <c r="E720" s="20"/>
      <c r="F720" s="20"/>
      <c r="G720" s="20"/>
      <c r="H720" s="20"/>
      <c r="I720" s="21"/>
    </row>
    <row r="721" spans="2:9">
      <c r="B721" s="19"/>
      <c r="C721" s="83"/>
      <c r="D721" s="20"/>
      <c r="E721" s="20"/>
      <c r="F721" s="20"/>
      <c r="G721" s="20"/>
      <c r="H721" s="20"/>
      <c r="I721" s="21"/>
    </row>
    <row r="722" spans="2:9">
      <c r="B722" s="19"/>
      <c r="C722" s="83"/>
      <c r="D722" s="20"/>
      <c r="E722" s="20"/>
      <c r="F722" s="20"/>
      <c r="G722" s="20"/>
      <c r="H722" s="20"/>
      <c r="I722" s="21"/>
    </row>
    <row r="723" spans="2:9">
      <c r="B723" s="19"/>
      <c r="C723" s="83"/>
      <c r="D723" s="20"/>
      <c r="E723" s="20"/>
      <c r="F723" s="20"/>
      <c r="G723" s="20"/>
      <c r="H723" s="20"/>
      <c r="I723" s="21"/>
    </row>
    <row r="724" spans="2:9">
      <c r="B724" s="19"/>
      <c r="C724" s="83"/>
      <c r="D724" s="20"/>
      <c r="E724" s="20"/>
      <c r="F724" s="20"/>
      <c r="G724" s="20"/>
      <c r="H724" s="20"/>
      <c r="I724" s="21"/>
    </row>
    <row r="725" spans="2:9">
      <c r="B725" s="19"/>
      <c r="C725" s="83"/>
      <c r="D725" s="20"/>
      <c r="E725" s="20"/>
      <c r="F725" s="20"/>
      <c r="G725" s="20"/>
      <c r="H725" s="20"/>
      <c r="I725" s="21"/>
    </row>
    <row r="726" spans="2:9">
      <c r="B726" s="19"/>
      <c r="C726" s="83"/>
      <c r="D726" s="20"/>
      <c r="E726" s="20"/>
      <c r="F726" s="20"/>
      <c r="G726" s="20"/>
      <c r="H726" s="20"/>
      <c r="I726" s="21"/>
    </row>
    <row r="727" spans="2:9">
      <c r="B727" s="19"/>
      <c r="C727" s="83"/>
      <c r="D727" s="20"/>
      <c r="E727" s="20"/>
      <c r="F727" s="20"/>
      <c r="G727" s="20"/>
      <c r="H727" s="20"/>
      <c r="I727" s="21"/>
    </row>
    <row r="728" spans="2:9">
      <c r="B728" s="19"/>
      <c r="C728" s="83"/>
      <c r="D728" s="20"/>
      <c r="E728" s="20"/>
      <c r="F728" s="20"/>
      <c r="G728" s="20"/>
      <c r="H728" s="20"/>
      <c r="I728" s="21"/>
    </row>
    <row r="729" spans="2:9">
      <c r="B729" s="19"/>
      <c r="C729" s="83"/>
      <c r="D729" s="20"/>
      <c r="E729" s="20"/>
      <c r="F729" s="20"/>
      <c r="G729" s="20"/>
      <c r="H729" s="20"/>
      <c r="I729" s="21"/>
    </row>
    <row r="730" spans="2:9">
      <c r="B730" s="19"/>
      <c r="C730" s="83"/>
      <c r="D730" s="20"/>
      <c r="E730" s="20"/>
      <c r="F730" s="20"/>
      <c r="G730" s="20"/>
      <c r="H730" s="20"/>
      <c r="I730" s="21"/>
    </row>
    <row r="731" spans="2:9">
      <c r="B731" s="19"/>
      <c r="C731" s="83"/>
      <c r="D731" s="20"/>
      <c r="E731" s="20"/>
      <c r="F731" s="20"/>
      <c r="G731" s="20"/>
      <c r="H731" s="20"/>
      <c r="I731" s="21"/>
    </row>
    <row r="732" spans="2:9">
      <c r="B732" s="19"/>
      <c r="C732" s="83"/>
      <c r="D732" s="20"/>
      <c r="E732" s="20"/>
      <c r="F732" s="20"/>
      <c r="G732" s="20"/>
      <c r="H732" s="20"/>
      <c r="I732" s="21"/>
    </row>
    <row r="733" spans="2:9">
      <c r="B733" s="19"/>
      <c r="C733" s="83"/>
      <c r="D733" s="20"/>
      <c r="E733" s="20"/>
      <c r="F733" s="20"/>
      <c r="G733" s="20"/>
      <c r="H733" s="20"/>
      <c r="I733" s="21"/>
    </row>
    <row r="734" spans="2:9">
      <c r="B734" s="19"/>
      <c r="C734" s="83"/>
      <c r="D734" s="20"/>
      <c r="E734" s="20"/>
      <c r="F734" s="20"/>
      <c r="G734" s="20"/>
      <c r="H734" s="20"/>
      <c r="I734" s="21"/>
    </row>
    <row r="735" spans="2:9">
      <c r="B735" s="19"/>
      <c r="C735" s="83"/>
      <c r="D735" s="20"/>
      <c r="E735" s="20"/>
      <c r="F735" s="20"/>
      <c r="G735" s="20"/>
      <c r="H735" s="20"/>
      <c r="I735" s="21"/>
    </row>
    <row r="736" spans="2:9">
      <c r="B736" s="19"/>
      <c r="C736" s="83"/>
      <c r="D736" s="20"/>
      <c r="E736" s="20"/>
      <c r="F736" s="20"/>
      <c r="G736" s="20"/>
      <c r="H736" s="20"/>
      <c r="I736" s="21"/>
    </row>
    <row r="737" spans="2:9">
      <c r="B737" s="19"/>
      <c r="C737" s="83"/>
      <c r="D737" s="20"/>
      <c r="E737" s="20"/>
      <c r="F737" s="20"/>
      <c r="G737" s="20"/>
      <c r="H737" s="20"/>
      <c r="I737" s="21"/>
    </row>
    <row r="738" spans="2:9">
      <c r="B738" s="19"/>
      <c r="C738" s="83"/>
      <c r="D738" s="20"/>
      <c r="E738" s="20"/>
      <c r="F738" s="20"/>
      <c r="G738" s="20"/>
      <c r="H738" s="20"/>
      <c r="I738" s="21"/>
    </row>
    <row r="739" spans="2:9">
      <c r="B739" s="19"/>
      <c r="C739" s="83"/>
      <c r="D739" s="20"/>
      <c r="E739" s="20"/>
      <c r="F739" s="20"/>
      <c r="G739" s="20"/>
      <c r="H739" s="20"/>
      <c r="I739" s="21"/>
    </row>
    <row r="740" spans="2:9">
      <c r="B740" s="19"/>
      <c r="C740" s="83"/>
      <c r="D740" s="20"/>
      <c r="E740" s="20"/>
      <c r="F740" s="20"/>
      <c r="G740" s="20"/>
      <c r="H740" s="20"/>
      <c r="I740" s="21"/>
    </row>
    <row r="741" spans="2:9">
      <c r="B741" s="19"/>
      <c r="C741" s="83"/>
      <c r="D741" s="20"/>
      <c r="E741" s="20"/>
      <c r="F741" s="20"/>
      <c r="G741" s="20"/>
      <c r="H741" s="20"/>
      <c r="I741" s="21"/>
    </row>
    <row r="742" spans="2:9">
      <c r="B742" s="19"/>
      <c r="C742" s="83"/>
      <c r="D742" s="20"/>
      <c r="E742" s="20"/>
      <c r="F742" s="20"/>
      <c r="G742" s="20"/>
      <c r="H742" s="20"/>
      <c r="I742" s="21"/>
    </row>
    <row r="743" spans="2:9">
      <c r="B743" s="19"/>
      <c r="C743" s="83"/>
      <c r="D743" s="20"/>
      <c r="E743" s="20"/>
      <c r="F743" s="20"/>
      <c r="G743" s="20"/>
      <c r="H743" s="20"/>
      <c r="I743" s="21"/>
    </row>
    <row r="744" spans="2:9">
      <c r="B744" s="19"/>
      <c r="C744" s="83"/>
      <c r="D744" s="20"/>
      <c r="E744" s="20"/>
      <c r="F744" s="20"/>
      <c r="G744" s="20"/>
      <c r="H744" s="20"/>
      <c r="I744" s="21"/>
    </row>
    <row r="745" spans="2:9">
      <c r="B745" s="19"/>
      <c r="C745" s="83"/>
      <c r="D745" s="20"/>
      <c r="E745" s="20"/>
      <c r="F745" s="20"/>
      <c r="G745" s="20"/>
      <c r="H745" s="20"/>
      <c r="I745" s="21"/>
    </row>
    <row r="746" spans="2:9">
      <c r="B746" s="19"/>
      <c r="C746" s="83"/>
      <c r="D746" s="20"/>
      <c r="E746" s="20"/>
      <c r="F746" s="20"/>
      <c r="G746" s="20"/>
      <c r="H746" s="20"/>
      <c r="I746" s="21"/>
    </row>
    <row r="747" spans="2:9">
      <c r="B747" s="19"/>
      <c r="C747" s="83"/>
      <c r="D747" s="20"/>
      <c r="E747" s="20"/>
      <c r="F747" s="20"/>
      <c r="G747" s="20"/>
      <c r="H747" s="20"/>
      <c r="I747" s="21"/>
    </row>
    <row r="748" spans="2:9">
      <c r="B748" s="19"/>
      <c r="C748" s="83"/>
      <c r="D748" s="20"/>
      <c r="E748" s="20"/>
      <c r="F748" s="20"/>
      <c r="G748" s="20"/>
      <c r="H748" s="20"/>
      <c r="I748" s="21"/>
    </row>
    <row r="749" spans="2:9">
      <c r="B749" s="19"/>
      <c r="C749" s="83"/>
      <c r="D749" s="20"/>
      <c r="E749" s="20"/>
      <c r="F749" s="20"/>
      <c r="G749" s="20"/>
      <c r="H749" s="20"/>
      <c r="I749" s="21"/>
    </row>
    <row r="750" spans="2:9">
      <c r="B750" s="19"/>
      <c r="C750" s="83"/>
      <c r="D750" s="20"/>
      <c r="E750" s="20"/>
      <c r="F750" s="20"/>
      <c r="G750" s="20"/>
      <c r="H750" s="20"/>
      <c r="I750" s="21"/>
    </row>
    <row r="751" spans="2:9">
      <c r="B751" s="19"/>
      <c r="C751" s="83"/>
      <c r="D751" s="20"/>
      <c r="E751" s="20"/>
      <c r="F751" s="20"/>
      <c r="G751" s="20"/>
      <c r="H751" s="20"/>
      <c r="I751" s="21"/>
    </row>
    <row r="752" spans="2:9">
      <c r="B752" s="19"/>
      <c r="C752" s="83"/>
      <c r="D752" s="20"/>
      <c r="E752" s="20"/>
      <c r="F752" s="20"/>
      <c r="G752" s="20"/>
      <c r="H752" s="20"/>
      <c r="I752" s="21"/>
    </row>
    <row r="753" spans="2:9">
      <c r="B753" s="19"/>
      <c r="C753" s="83"/>
      <c r="D753" s="20"/>
      <c r="E753" s="20"/>
      <c r="F753" s="20"/>
      <c r="G753" s="20"/>
      <c r="H753" s="20"/>
      <c r="I753" s="21"/>
    </row>
    <row r="754" spans="2:9">
      <c r="B754" s="19"/>
      <c r="C754" s="83"/>
      <c r="D754" s="20"/>
      <c r="E754" s="20"/>
      <c r="F754" s="20"/>
      <c r="G754" s="20"/>
      <c r="H754" s="20"/>
      <c r="I754" s="21"/>
    </row>
    <row r="755" spans="2:9">
      <c r="B755" s="19"/>
      <c r="C755" s="83"/>
      <c r="D755" s="20"/>
      <c r="E755" s="20"/>
      <c r="F755" s="20"/>
      <c r="G755" s="20"/>
      <c r="H755" s="20"/>
      <c r="I755" s="21"/>
    </row>
    <row r="756" spans="2:9">
      <c r="B756" s="19"/>
      <c r="C756" s="83"/>
      <c r="D756" s="20"/>
      <c r="E756" s="20"/>
      <c r="F756" s="20"/>
      <c r="G756" s="20"/>
      <c r="H756" s="20"/>
      <c r="I756" s="21"/>
    </row>
    <row r="757" spans="2:9">
      <c r="B757" s="19"/>
      <c r="C757" s="83"/>
      <c r="D757" s="20"/>
      <c r="E757" s="20"/>
      <c r="F757" s="20"/>
      <c r="G757" s="20"/>
      <c r="H757" s="20"/>
      <c r="I757" s="21"/>
    </row>
    <row r="758" spans="2:9">
      <c r="B758" s="19"/>
      <c r="C758" s="83"/>
      <c r="D758" s="20"/>
      <c r="E758" s="20"/>
      <c r="F758" s="20"/>
      <c r="G758" s="20"/>
      <c r="H758" s="20"/>
      <c r="I758" s="21"/>
    </row>
    <row r="759" spans="2:9">
      <c r="B759" s="19"/>
      <c r="C759" s="83"/>
      <c r="D759" s="20"/>
      <c r="E759" s="20"/>
      <c r="F759" s="20"/>
      <c r="G759" s="20"/>
      <c r="H759" s="20"/>
      <c r="I759" s="21"/>
    </row>
    <row r="760" spans="2:9">
      <c r="B760" s="19"/>
      <c r="C760" s="83"/>
      <c r="D760" s="20"/>
      <c r="E760" s="20"/>
      <c r="F760" s="20"/>
      <c r="G760" s="20"/>
      <c r="H760" s="20"/>
      <c r="I760" s="21"/>
    </row>
    <row r="761" spans="2:9">
      <c r="B761" s="19"/>
      <c r="C761" s="83"/>
      <c r="D761" s="20"/>
      <c r="E761" s="20"/>
      <c r="F761" s="20"/>
      <c r="G761" s="20"/>
      <c r="H761" s="20"/>
      <c r="I761" s="21"/>
    </row>
    <row r="762" spans="2:9">
      <c r="B762" s="19"/>
      <c r="C762" s="83"/>
      <c r="D762" s="20"/>
      <c r="E762" s="20"/>
      <c r="F762" s="20"/>
      <c r="G762" s="20"/>
      <c r="H762" s="20"/>
      <c r="I762" s="21"/>
    </row>
    <row r="763" spans="2:9">
      <c r="B763" s="19"/>
      <c r="C763" s="83"/>
      <c r="D763" s="20"/>
      <c r="E763" s="20"/>
      <c r="F763" s="20"/>
      <c r="G763" s="20"/>
      <c r="H763" s="20"/>
      <c r="I763" s="21"/>
    </row>
    <row r="764" spans="2:9">
      <c r="B764" s="19"/>
      <c r="C764" s="83"/>
      <c r="D764" s="20"/>
      <c r="E764" s="20"/>
      <c r="F764" s="20"/>
      <c r="G764" s="20"/>
      <c r="H764" s="20"/>
      <c r="I764" s="21"/>
    </row>
    <row r="765" spans="2:9">
      <c r="B765" s="19"/>
      <c r="C765" s="83"/>
      <c r="D765" s="20"/>
      <c r="E765" s="20"/>
      <c r="F765" s="20"/>
      <c r="G765" s="20"/>
      <c r="H765" s="20"/>
      <c r="I765" s="21"/>
    </row>
    <row r="766" spans="2:9">
      <c r="B766" s="19"/>
      <c r="C766" s="83"/>
      <c r="D766" s="20"/>
      <c r="E766" s="20"/>
      <c r="F766" s="20"/>
      <c r="G766" s="20"/>
      <c r="H766" s="20"/>
      <c r="I766" s="21"/>
    </row>
    <row r="767" spans="2:9">
      <c r="B767" s="19"/>
      <c r="C767" s="83"/>
      <c r="D767" s="20"/>
      <c r="E767" s="20"/>
      <c r="F767" s="20"/>
      <c r="G767" s="20"/>
      <c r="H767" s="20"/>
      <c r="I767" s="21"/>
    </row>
    <row r="768" spans="2:9">
      <c r="B768" s="19"/>
      <c r="C768" s="83"/>
      <c r="D768" s="20"/>
      <c r="E768" s="20"/>
      <c r="F768" s="20"/>
      <c r="G768" s="20"/>
      <c r="H768" s="20"/>
      <c r="I768" s="21"/>
    </row>
    <row r="769" spans="2:9">
      <c r="B769" s="19"/>
      <c r="C769" s="83"/>
      <c r="D769" s="20"/>
      <c r="E769" s="20"/>
      <c r="F769" s="20"/>
      <c r="G769" s="20"/>
      <c r="H769" s="20"/>
      <c r="I769" s="21"/>
    </row>
    <row r="770" spans="2:9">
      <c r="B770" s="19"/>
      <c r="C770" s="83"/>
      <c r="D770" s="20"/>
      <c r="E770" s="20"/>
      <c r="F770" s="20"/>
      <c r="G770" s="20"/>
      <c r="H770" s="20"/>
      <c r="I770" s="21"/>
    </row>
    <row r="771" spans="2:9">
      <c r="B771" s="19"/>
      <c r="C771" s="83"/>
      <c r="D771" s="20"/>
      <c r="E771" s="20"/>
      <c r="F771" s="20"/>
      <c r="G771" s="20"/>
      <c r="H771" s="20"/>
      <c r="I771" s="21"/>
    </row>
    <row r="772" spans="2:9">
      <c r="B772" s="19"/>
      <c r="C772" s="83"/>
      <c r="D772" s="20"/>
      <c r="E772" s="20"/>
      <c r="F772" s="20"/>
      <c r="G772" s="20"/>
      <c r="H772" s="20"/>
      <c r="I772" s="21"/>
    </row>
    <row r="773" spans="2:9">
      <c r="B773" s="19"/>
      <c r="C773" s="83"/>
      <c r="D773" s="20"/>
      <c r="E773" s="20"/>
      <c r="F773" s="20"/>
      <c r="G773" s="20"/>
      <c r="H773" s="20"/>
      <c r="I773" s="21"/>
    </row>
    <row r="774" spans="2:9">
      <c r="B774" s="19"/>
      <c r="C774" s="83"/>
      <c r="D774" s="20"/>
      <c r="E774" s="20"/>
      <c r="F774" s="20"/>
      <c r="G774" s="20"/>
      <c r="H774" s="20"/>
      <c r="I774" s="21"/>
    </row>
    <row r="775" spans="2:9">
      <c r="B775" s="19"/>
      <c r="C775" s="83"/>
      <c r="D775" s="20"/>
      <c r="E775" s="20"/>
      <c r="F775" s="20"/>
      <c r="G775" s="20"/>
      <c r="H775" s="20"/>
      <c r="I775" s="21"/>
    </row>
    <row r="776" spans="2:9">
      <c r="B776" s="19"/>
      <c r="C776" s="83"/>
      <c r="D776" s="20"/>
      <c r="E776" s="20"/>
      <c r="F776" s="20"/>
      <c r="G776" s="20"/>
      <c r="H776" s="20"/>
      <c r="I776" s="21"/>
    </row>
    <row r="777" spans="2:9">
      <c r="B777" s="19"/>
      <c r="C777" s="83"/>
      <c r="D777" s="20"/>
      <c r="E777" s="20"/>
      <c r="F777" s="20"/>
      <c r="G777" s="20"/>
      <c r="H777" s="20"/>
      <c r="I777" s="21"/>
    </row>
    <row r="778" spans="2:9">
      <c r="B778" s="19"/>
      <c r="C778" s="83"/>
      <c r="D778" s="20"/>
      <c r="E778" s="20"/>
      <c r="F778" s="20"/>
      <c r="G778" s="20"/>
      <c r="H778" s="20"/>
      <c r="I778" s="21"/>
    </row>
    <row r="779" spans="2:9">
      <c r="B779" s="19"/>
      <c r="C779" s="83"/>
      <c r="D779" s="20"/>
      <c r="E779" s="20"/>
      <c r="F779" s="20"/>
      <c r="G779" s="20"/>
      <c r="H779" s="20"/>
      <c r="I779" s="21"/>
    </row>
    <row r="780" spans="2:9">
      <c r="B780" s="19"/>
      <c r="C780" s="83"/>
      <c r="D780" s="20"/>
      <c r="E780" s="20"/>
      <c r="F780" s="20"/>
      <c r="G780" s="20"/>
      <c r="H780" s="20"/>
      <c r="I780" s="21"/>
    </row>
    <row r="781" spans="2:9">
      <c r="B781" s="19"/>
      <c r="C781" s="83"/>
      <c r="D781" s="20"/>
      <c r="E781" s="20"/>
      <c r="F781" s="20"/>
      <c r="G781" s="20"/>
      <c r="H781" s="20"/>
      <c r="I781" s="21"/>
    </row>
    <row r="782" spans="2:9">
      <c r="B782" s="19"/>
      <c r="C782" s="83"/>
      <c r="D782" s="20"/>
      <c r="E782" s="20"/>
      <c r="F782" s="20"/>
      <c r="G782" s="20"/>
      <c r="H782" s="20"/>
      <c r="I782" s="21"/>
    </row>
    <row r="783" spans="2:9">
      <c r="B783" s="19"/>
      <c r="C783" s="83"/>
      <c r="D783" s="20"/>
      <c r="E783" s="20"/>
      <c r="F783" s="20"/>
      <c r="G783" s="20"/>
      <c r="H783" s="20"/>
      <c r="I783" s="21"/>
    </row>
    <row r="784" spans="2:9">
      <c r="B784" s="19"/>
      <c r="C784" s="83"/>
      <c r="D784" s="20"/>
      <c r="E784" s="20"/>
      <c r="F784" s="20"/>
      <c r="G784" s="20"/>
      <c r="H784" s="20"/>
      <c r="I784" s="21"/>
    </row>
    <row r="785" spans="2:9">
      <c r="B785" s="19"/>
      <c r="C785" s="83"/>
      <c r="D785" s="20"/>
      <c r="E785" s="20"/>
      <c r="F785" s="20"/>
      <c r="G785" s="20"/>
      <c r="H785" s="20"/>
      <c r="I785" s="21"/>
    </row>
    <row r="786" spans="2:9">
      <c r="B786" s="19"/>
      <c r="C786" s="83"/>
      <c r="D786" s="20"/>
      <c r="E786" s="20"/>
      <c r="F786" s="20"/>
      <c r="G786" s="20"/>
      <c r="H786" s="20"/>
      <c r="I786" s="21"/>
    </row>
    <row r="787" spans="2:9">
      <c r="B787" s="19"/>
      <c r="C787" s="83"/>
      <c r="D787" s="20"/>
      <c r="E787" s="20"/>
      <c r="F787" s="20"/>
      <c r="G787" s="20"/>
      <c r="H787" s="20"/>
      <c r="I787" s="21"/>
    </row>
    <row r="788" spans="2:9">
      <c r="B788" s="19"/>
      <c r="C788" s="83"/>
      <c r="D788" s="20"/>
      <c r="E788" s="20"/>
      <c r="F788" s="20"/>
      <c r="G788" s="20"/>
      <c r="H788" s="20"/>
      <c r="I788" s="21"/>
    </row>
    <row r="789" spans="2:9">
      <c r="B789" s="19"/>
      <c r="C789" s="83"/>
      <c r="D789" s="20"/>
      <c r="E789" s="20"/>
      <c r="F789" s="20"/>
      <c r="G789" s="20"/>
      <c r="H789" s="20"/>
      <c r="I789" s="21"/>
    </row>
    <row r="790" spans="2:9">
      <c r="B790" s="19"/>
      <c r="C790" s="83"/>
      <c r="D790" s="20"/>
      <c r="E790" s="20"/>
      <c r="F790" s="20"/>
      <c r="G790" s="20"/>
      <c r="H790" s="20"/>
      <c r="I790" s="21"/>
    </row>
    <row r="791" spans="2:9">
      <c r="B791" s="19"/>
      <c r="C791" s="83"/>
      <c r="D791" s="20"/>
      <c r="E791" s="20"/>
      <c r="F791" s="20"/>
      <c r="G791" s="20"/>
      <c r="H791" s="20"/>
      <c r="I791" s="21"/>
    </row>
    <row r="792" spans="2:9">
      <c r="B792" s="19"/>
      <c r="C792" s="83"/>
      <c r="D792" s="20"/>
      <c r="E792" s="20"/>
      <c r="F792" s="20"/>
      <c r="G792" s="20"/>
      <c r="H792" s="20"/>
      <c r="I792" s="21"/>
    </row>
    <row r="793" spans="2:9">
      <c r="B793" s="19"/>
      <c r="C793" s="83"/>
      <c r="D793" s="20"/>
      <c r="E793" s="20"/>
      <c r="F793" s="20"/>
      <c r="G793" s="20"/>
      <c r="H793" s="20"/>
      <c r="I793" s="21"/>
    </row>
    <row r="794" spans="2:9">
      <c r="B794" s="19"/>
      <c r="C794" s="83"/>
      <c r="D794" s="20"/>
      <c r="E794" s="20"/>
      <c r="F794" s="20"/>
      <c r="G794" s="20"/>
      <c r="H794" s="20"/>
      <c r="I794" s="21"/>
    </row>
    <row r="795" spans="2:9">
      <c r="B795" s="19"/>
      <c r="C795" s="83"/>
      <c r="D795" s="20"/>
      <c r="E795" s="20"/>
      <c r="F795" s="20"/>
      <c r="G795" s="20"/>
      <c r="H795" s="20"/>
      <c r="I795" s="21"/>
    </row>
    <row r="796" spans="2:9">
      <c r="B796" s="19"/>
      <c r="C796" s="83"/>
      <c r="D796" s="20"/>
      <c r="E796" s="20"/>
      <c r="F796" s="20"/>
      <c r="G796" s="20"/>
      <c r="H796" s="20"/>
      <c r="I796" s="21"/>
    </row>
    <row r="797" spans="2:9">
      <c r="B797" s="19"/>
      <c r="C797" s="83"/>
      <c r="D797" s="20"/>
      <c r="E797" s="20"/>
      <c r="F797" s="20"/>
      <c r="G797" s="20"/>
      <c r="H797" s="20"/>
      <c r="I797" s="21"/>
    </row>
    <row r="798" spans="2:9">
      <c r="B798" s="19"/>
      <c r="C798" s="83"/>
      <c r="D798" s="20"/>
      <c r="E798" s="20"/>
      <c r="F798" s="20"/>
      <c r="G798" s="20"/>
      <c r="H798" s="20"/>
      <c r="I798" s="21"/>
    </row>
    <row r="799" spans="2:9">
      <c r="B799" s="19"/>
      <c r="C799" s="83"/>
      <c r="D799" s="20"/>
      <c r="E799" s="20"/>
      <c r="F799" s="20"/>
      <c r="G799" s="20"/>
      <c r="H799" s="20"/>
      <c r="I799" s="21"/>
    </row>
    <row r="800" spans="2:9">
      <c r="B800" s="19"/>
      <c r="C800" s="83"/>
      <c r="D800" s="20"/>
      <c r="E800" s="20"/>
      <c r="F800" s="20"/>
      <c r="G800" s="20"/>
      <c r="H800" s="20"/>
      <c r="I800" s="21"/>
    </row>
    <row r="801" spans="2:9">
      <c r="B801" s="19"/>
      <c r="C801" s="83"/>
      <c r="D801" s="20"/>
      <c r="E801" s="20"/>
      <c r="F801" s="20"/>
      <c r="G801" s="20"/>
      <c r="H801" s="20"/>
      <c r="I801" s="21"/>
    </row>
    <row r="802" spans="2:9">
      <c r="B802" s="19"/>
      <c r="C802" s="83"/>
      <c r="D802" s="20"/>
      <c r="E802" s="20"/>
      <c r="F802" s="20"/>
      <c r="G802" s="20"/>
      <c r="H802" s="20"/>
      <c r="I802" s="21"/>
    </row>
    <row r="803" spans="2:9">
      <c r="B803" s="19"/>
      <c r="C803" s="83"/>
      <c r="D803" s="20"/>
      <c r="E803" s="20"/>
      <c r="F803" s="20"/>
      <c r="G803" s="20"/>
      <c r="H803" s="20"/>
      <c r="I803" s="21"/>
    </row>
    <row r="804" spans="2:9">
      <c r="B804" s="19"/>
      <c r="C804" s="83"/>
      <c r="D804" s="20"/>
      <c r="E804" s="20"/>
      <c r="F804" s="20"/>
      <c r="G804" s="20"/>
      <c r="H804" s="20"/>
      <c r="I804" s="21"/>
    </row>
    <row r="805" spans="2:9">
      <c r="B805" s="19"/>
      <c r="C805" s="83"/>
      <c r="D805" s="20"/>
      <c r="E805" s="20"/>
      <c r="F805" s="20"/>
      <c r="G805" s="20"/>
      <c r="H805" s="20"/>
      <c r="I805" s="21"/>
    </row>
    <row r="806" spans="2:9">
      <c r="B806" s="19"/>
      <c r="C806" s="83"/>
      <c r="D806" s="20"/>
      <c r="E806" s="20"/>
      <c r="F806" s="20"/>
      <c r="G806" s="20"/>
      <c r="H806" s="20"/>
      <c r="I806" s="21"/>
    </row>
    <row r="807" spans="2:9">
      <c r="B807" s="19"/>
      <c r="C807" s="83"/>
      <c r="D807" s="20"/>
      <c r="E807" s="20"/>
      <c r="F807" s="20"/>
      <c r="G807" s="20"/>
      <c r="H807" s="20"/>
      <c r="I807" s="21"/>
    </row>
    <row r="808" spans="2:9">
      <c r="B808" s="19"/>
      <c r="C808" s="83"/>
      <c r="D808" s="20"/>
      <c r="E808" s="20"/>
      <c r="F808" s="20"/>
      <c r="G808" s="20"/>
      <c r="H808" s="20"/>
      <c r="I808" s="21"/>
    </row>
    <row r="809" spans="2:9">
      <c r="B809" s="19"/>
      <c r="C809" s="83"/>
      <c r="D809" s="20"/>
      <c r="E809" s="20"/>
      <c r="F809" s="20"/>
      <c r="G809" s="20"/>
      <c r="H809" s="20"/>
      <c r="I809" s="21"/>
    </row>
    <row r="810" spans="2:9">
      <c r="B810" s="19"/>
      <c r="C810" s="83"/>
      <c r="D810" s="20"/>
      <c r="E810" s="20"/>
      <c r="F810" s="20"/>
      <c r="G810" s="20"/>
      <c r="H810" s="20"/>
      <c r="I810" s="21"/>
    </row>
    <row r="811" spans="2:9">
      <c r="B811" s="19"/>
      <c r="C811" s="83"/>
      <c r="D811" s="20"/>
      <c r="E811" s="20"/>
      <c r="F811" s="20"/>
      <c r="G811" s="20"/>
      <c r="H811" s="20"/>
      <c r="I811" s="21"/>
    </row>
    <row r="812" spans="2:9">
      <c r="B812" s="19"/>
      <c r="C812" s="83"/>
      <c r="D812" s="20"/>
      <c r="E812" s="20"/>
      <c r="F812" s="20"/>
      <c r="G812" s="20"/>
      <c r="H812" s="20"/>
      <c r="I812" s="21"/>
    </row>
    <row r="813" spans="2:9">
      <c r="B813" s="19"/>
      <c r="C813" s="83"/>
      <c r="D813" s="20"/>
      <c r="E813" s="20"/>
      <c r="F813" s="20"/>
      <c r="G813" s="20"/>
      <c r="H813" s="20"/>
      <c r="I813" s="21"/>
    </row>
    <row r="814" spans="2:9">
      <c r="B814" s="19"/>
      <c r="C814" s="83"/>
      <c r="D814" s="20"/>
      <c r="E814" s="20"/>
      <c r="F814" s="20"/>
      <c r="G814" s="20"/>
      <c r="H814" s="20"/>
      <c r="I814" s="21"/>
    </row>
    <row r="815" spans="2:9">
      <c r="B815" s="19"/>
      <c r="C815" s="83"/>
      <c r="D815" s="20"/>
      <c r="E815" s="20"/>
      <c r="F815" s="20"/>
      <c r="G815" s="20"/>
      <c r="H815" s="20"/>
      <c r="I815" s="21"/>
    </row>
    <row r="816" spans="2:9">
      <c r="B816" s="19"/>
      <c r="C816" s="83"/>
      <c r="D816" s="20"/>
      <c r="E816" s="20"/>
      <c r="F816" s="20"/>
      <c r="G816" s="20"/>
      <c r="H816" s="20"/>
      <c r="I816" s="21"/>
    </row>
    <row r="817" spans="2:9">
      <c r="B817" s="19"/>
      <c r="C817" s="83"/>
      <c r="D817" s="20"/>
      <c r="E817" s="20"/>
      <c r="F817" s="20"/>
      <c r="G817" s="20"/>
      <c r="H817" s="20"/>
      <c r="I817" s="21"/>
    </row>
    <row r="818" spans="2:9">
      <c r="B818" s="19"/>
      <c r="C818" s="83"/>
      <c r="D818" s="20"/>
      <c r="E818" s="20"/>
      <c r="F818" s="20"/>
      <c r="G818" s="20"/>
      <c r="H818" s="20"/>
      <c r="I818" s="21"/>
    </row>
    <row r="819" spans="2:9">
      <c r="B819" s="19"/>
      <c r="C819" s="83"/>
      <c r="D819" s="20"/>
      <c r="E819" s="20"/>
      <c r="F819" s="20"/>
      <c r="G819" s="20"/>
      <c r="H819" s="20"/>
      <c r="I819" s="21"/>
    </row>
    <row r="820" spans="2:9">
      <c r="B820" s="19"/>
      <c r="C820" s="83"/>
      <c r="D820" s="20"/>
      <c r="E820" s="20"/>
      <c r="F820" s="20"/>
      <c r="G820" s="20"/>
      <c r="H820" s="20"/>
      <c r="I820" s="21"/>
    </row>
    <row r="821" spans="2:9">
      <c r="B821" s="19"/>
      <c r="C821" s="83"/>
      <c r="D821" s="20"/>
      <c r="E821" s="20"/>
      <c r="F821" s="20"/>
      <c r="G821" s="20"/>
      <c r="H821" s="20"/>
      <c r="I821" s="21"/>
    </row>
    <row r="822" spans="2:9">
      <c r="B822" s="19"/>
      <c r="C822" s="83"/>
      <c r="D822" s="20"/>
      <c r="E822" s="20"/>
      <c r="F822" s="20"/>
      <c r="G822" s="20"/>
      <c r="H822" s="20"/>
      <c r="I822" s="21"/>
    </row>
    <row r="823" spans="2:9">
      <c r="B823" s="19"/>
      <c r="C823" s="83"/>
      <c r="D823" s="20"/>
      <c r="E823" s="20"/>
      <c r="F823" s="20"/>
      <c r="G823" s="20"/>
      <c r="H823" s="20"/>
      <c r="I823" s="21"/>
    </row>
    <row r="824" spans="2:9">
      <c r="B824" s="19"/>
      <c r="C824" s="83"/>
      <c r="D824" s="20"/>
      <c r="E824" s="20"/>
      <c r="F824" s="20"/>
      <c r="G824" s="20"/>
      <c r="H824" s="20"/>
      <c r="I824" s="21"/>
    </row>
    <row r="825" spans="2:9">
      <c r="B825" s="19"/>
      <c r="C825" s="83"/>
      <c r="D825" s="20"/>
      <c r="E825" s="20"/>
      <c r="F825" s="20"/>
      <c r="G825" s="20"/>
      <c r="H825" s="20"/>
      <c r="I825" s="21"/>
    </row>
    <row r="826" spans="2:9">
      <c r="B826" s="19"/>
      <c r="C826" s="83"/>
      <c r="D826" s="20"/>
      <c r="E826" s="20"/>
      <c r="F826" s="20"/>
      <c r="G826" s="20"/>
      <c r="H826" s="20"/>
      <c r="I826" s="21"/>
    </row>
    <row r="827" spans="2:9">
      <c r="B827" s="19"/>
      <c r="C827" s="83"/>
      <c r="D827" s="20"/>
      <c r="E827" s="20"/>
      <c r="F827" s="20"/>
      <c r="G827" s="20"/>
      <c r="H827" s="20"/>
      <c r="I827" s="21"/>
    </row>
    <row r="828" spans="2:9">
      <c r="B828" s="19"/>
      <c r="C828" s="83"/>
      <c r="D828" s="20"/>
      <c r="E828" s="20"/>
      <c r="F828" s="20"/>
      <c r="G828" s="20"/>
      <c r="H828" s="20"/>
      <c r="I828" s="21"/>
    </row>
    <row r="829" spans="2:9">
      <c r="B829" s="19"/>
      <c r="C829" s="83"/>
      <c r="D829" s="20"/>
      <c r="E829" s="20"/>
      <c r="F829" s="20"/>
      <c r="G829" s="20"/>
      <c r="H829" s="20"/>
      <c r="I829" s="21"/>
    </row>
    <row r="830" spans="2:9">
      <c r="B830" s="19"/>
      <c r="C830" s="83"/>
      <c r="D830" s="20"/>
      <c r="E830" s="20"/>
      <c r="F830" s="20"/>
      <c r="G830" s="20"/>
      <c r="H830" s="20"/>
      <c r="I830" s="21"/>
    </row>
    <row r="831" spans="2:9">
      <c r="B831" s="19"/>
      <c r="C831" s="83"/>
      <c r="D831" s="20"/>
      <c r="E831" s="20"/>
      <c r="F831" s="20"/>
      <c r="G831" s="20"/>
      <c r="H831" s="20"/>
      <c r="I831" s="21"/>
    </row>
    <row r="832" spans="2:9">
      <c r="B832" s="19"/>
      <c r="C832" s="83"/>
      <c r="D832" s="20"/>
      <c r="E832" s="20"/>
      <c r="F832" s="20"/>
      <c r="G832" s="20"/>
      <c r="H832" s="20"/>
      <c r="I832" s="21"/>
    </row>
    <row r="833" spans="2:9">
      <c r="B833" s="19"/>
      <c r="C833" s="83"/>
      <c r="D833" s="20"/>
      <c r="E833" s="20"/>
      <c r="F833" s="20"/>
      <c r="G833" s="20"/>
      <c r="H833" s="20"/>
      <c r="I833" s="21"/>
    </row>
    <row r="834" spans="2:9">
      <c r="B834" s="19"/>
      <c r="C834" s="83"/>
      <c r="D834" s="20"/>
      <c r="E834" s="20"/>
      <c r="F834" s="20"/>
      <c r="G834" s="20"/>
      <c r="H834" s="20"/>
      <c r="I834" s="21"/>
    </row>
    <row r="835" spans="2:9">
      <c r="B835" s="19"/>
      <c r="C835" s="83"/>
      <c r="D835" s="20"/>
      <c r="E835" s="20"/>
      <c r="F835" s="20"/>
      <c r="G835" s="20"/>
      <c r="H835" s="20"/>
      <c r="I835" s="21"/>
    </row>
    <row r="836" spans="2:9">
      <c r="B836" s="19"/>
      <c r="C836" s="83"/>
      <c r="D836" s="20"/>
      <c r="E836" s="20"/>
      <c r="F836" s="20"/>
      <c r="G836" s="20"/>
      <c r="H836" s="20"/>
      <c r="I836" s="21"/>
    </row>
    <row r="837" spans="2:9">
      <c r="B837" s="19"/>
      <c r="C837" s="83"/>
      <c r="D837" s="20"/>
      <c r="E837" s="20"/>
      <c r="F837" s="20"/>
      <c r="G837" s="20"/>
      <c r="H837" s="20"/>
      <c r="I837" s="21"/>
    </row>
    <row r="838" spans="2:9">
      <c r="B838" s="19"/>
      <c r="C838" s="83"/>
      <c r="D838" s="20"/>
      <c r="E838" s="20"/>
      <c r="F838" s="20"/>
      <c r="G838" s="20"/>
      <c r="H838" s="20"/>
      <c r="I838" s="21"/>
    </row>
    <row r="839" spans="2:9">
      <c r="B839" s="19"/>
      <c r="C839" s="83"/>
      <c r="D839" s="20"/>
      <c r="E839" s="20"/>
      <c r="F839" s="20"/>
      <c r="G839" s="20"/>
      <c r="H839" s="20"/>
      <c r="I839" s="21"/>
    </row>
    <row r="840" spans="2:9">
      <c r="B840" s="19"/>
      <c r="C840" s="83"/>
      <c r="D840" s="20"/>
      <c r="E840" s="20"/>
      <c r="F840" s="20"/>
      <c r="G840" s="20"/>
      <c r="H840" s="20"/>
      <c r="I840" s="21"/>
    </row>
    <row r="841" spans="2:9">
      <c r="B841" s="19"/>
      <c r="C841" s="83"/>
      <c r="D841" s="20"/>
      <c r="E841" s="20"/>
      <c r="F841" s="20"/>
      <c r="G841" s="20"/>
      <c r="H841" s="20"/>
      <c r="I841" s="21"/>
    </row>
    <row r="842" spans="2:9">
      <c r="B842" s="19"/>
      <c r="C842" s="83"/>
      <c r="D842" s="20"/>
      <c r="E842" s="20"/>
      <c r="F842" s="20"/>
      <c r="G842" s="20"/>
      <c r="H842" s="20"/>
      <c r="I842" s="21"/>
    </row>
    <row r="843" spans="2:9">
      <c r="B843" s="19"/>
      <c r="C843" s="83"/>
      <c r="D843" s="20"/>
      <c r="E843" s="20"/>
      <c r="F843" s="20"/>
      <c r="G843" s="20"/>
      <c r="H843" s="20"/>
      <c r="I843" s="21"/>
    </row>
    <row r="844" spans="2:9">
      <c r="B844" s="19"/>
      <c r="C844" s="83"/>
      <c r="D844" s="20"/>
      <c r="E844" s="20"/>
      <c r="F844" s="20"/>
      <c r="G844" s="20"/>
      <c r="H844" s="20"/>
      <c r="I844" s="21"/>
    </row>
    <row r="845" spans="2:9">
      <c r="B845" s="19"/>
      <c r="C845" s="83"/>
      <c r="D845" s="20"/>
      <c r="E845" s="20"/>
      <c r="F845" s="20"/>
      <c r="G845" s="20"/>
      <c r="H845" s="20"/>
      <c r="I845" s="21"/>
    </row>
    <row r="846" spans="2:9">
      <c r="B846" s="19"/>
      <c r="C846" s="83"/>
      <c r="D846" s="20"/>
      <c r="E846" s="20"/>
      <c r="F846" s="20"/>
      <c r="G846" s="20"/>
      <c r="H846" s="20"/>
      <c r="I846" s="21"/>
    </row>
    <row r="847" spans="2:9">
      <c r="B847" s="19"/>
      <c r="C847" s="83"/>
      <c r="D847" s="20"/>
      <c r="E847" s="20"/>
      <c r="F847" s="20"/>
      <c r="G847" s="20"/>
      <c r="H847" s="20"/>
      <c r="I847" s="21"/>
    </row>
    <row r="848" spans="2:9">
      <c r="B848" s="19"/>
      <c r="C848" s="83"/>
      <c r="D848" s="20"/>
      <c r="E848" s="20"/>
      <c r="F848" s="20"/>
      <c r="G848" s="20"/>
      <c r="H848" s="20"/>
      <c r="I848" s="21"/>
    </row>
    <row r="849" spans="2:9">
      <c r="B849" s="19"/>
      <c r="C849" s="83"/>
      <c r="D849" s="20"/>
      <c r="E849" s="20"/>
      <c r="F849" s="20"/>
      <c r="G849" s="20"/>
      <c r="H849" s="20"/>
      <c r="I849" s="21"/>
    </row>
    <row r="850" spans="2:9">
      <c r="B850" s="19"/>
      <c r="C850" s="83"/>
      <c r="D850" s="20"/>
      <c r="E850" s="20"/>
      <c r="F850" s="20"/>
      <c r="G850" s="20"/>
      <c r="H850" s="20"/>
      <c r="I850" s="21"/>
    </row>
    <row r="851" spans="2:9">
      <c r="B851" s="19"/>
      <c r="C851" s="83"/>
      <c r="D851" s="20"/>
      <c r="E851" s="20"/>
      <c r="F851" s="20"/>
      <c r="G851" s="20"/>
      <c r="H851" s="20"/>
      <c r="I851" s="21"/>
    </row>
    <row r="852" spans="2:9">
      <c r="B852" s="19"/>
      <c r="C852" s="83"/>
      <c r="D852" s="20"/>
      <c r="E852" s="20"/>
      <c r="F852" s="20"/>
      <c r="G852" s="20"/>
      <c r="H852" s="20"/>
      <c r="I852" s="21"/>
    </row>
    <row r="853" spans="2:9">
      <c r="B853" s="19"/>
      <c r="C853" s="83"/>
      <c r="D853" s="20"/>
      <c r="E853" s="20"/>
      <c r="F853" s="20"/>
      <c r="G853" s="20"/>
      <c r="H853" s="20"/>
      <c r="I853" s="21"/>
    </row>
    <row r="854" spans="2:9">
      <c r="B854" s="19"/>
      <c r="C854" s="83"/>
      <c r="D854" s="20"/>
      <c r="E854" s="20"/>
      <c r="F854" s="20"/>
      <c r="G854" s="20"/>
      <c r="H854" s="20"/>
      <c r="I854" s="21"/>
    </row>
    <row r="855" spans="2:9">
      <c r="B855" s="19"/>
      <c r="C855" s="83"/>
      <c r="D855" s="20"/>
      <c r="E855" s="20"/>
      <c r="F855" s="20"/>
      <c r="G855" s="20"/>
      <c r="H855" s="20"/>
      <c r="I855" s="21"/>
    </row>
    <row r="856" spans="2:9">
      <c r="B856" s="19"/>
      <c r="C856" s="83"/>
      <c r="D856" s="20"/>
      <c r="E856" s="20"/>
      <c r="F856" s="20"/>
      <c r="G856" s="20"/>
      <c r="H856" s="20"/>
      <c r="I856" s="21"/>
    </row>
    <row r="857" spans="2:9">
      <c r="B857" s="19"/>
      <c r="C857" s="83"/>
      <c r="D857" s="20"/>
      <c r="E857" s="20"/>
      <c r="F857" s="20"/>
      <c r="G857" s="20"/>
      <c r="H857" s="20"/>
      <c r="I857" s="21"/>
    </row>
    <row r="858" spans="2:9">
      <c r="B858" s="19"/>
      <c r="C858" s="83"/>
      <c r="D858" s="20"/>
      <c r="E858" s="20"/>
      <c r="F858" s="20"/>
      <c r="G858" s="20"/>
      <c r="H858" s="20"/>
      <c r="I858" s="21"/>
    </row>
    <row r="859" spans="2:9">
      <c r="B859" s="19"/>
      <c r="C859" s="83"/>
      <c r="D859" s="20"/>
      <c r="E859" s="20"/>
      <c r="F859" s="20"/>
      <c r="G859" s="20"/>
      <c r="H859" s="20"/>
      <c r="I859" s="21"/>
    </row>
    <row r="860" spans="2:9">
      <c r="B860" s="19"/>
      <c r="C860" s="83"/>
      <c r="D860" s="20"/>
      <c r="E860" s="20"/>
      <c r="F860" s="20"/>
      <c r="G860" s="20"/>
      <c r="H860" s="20"/>
      <c r="I860" s="21"/>
    </row>
    <row r="861" spans="2:9">
      <c r="B861" s="19"/>
      <c r="C861" s="83"/>
      <c r="D861" s="20"/>
      <c r="E861" s="20"/>
      <c r="F861" s="20"/>
      <c r="G861" s="20"/>
      <c r="H861" s="20"/>
      <c r="I861" s="21"/>
    </row>
    <row r="862" spans="2:9">
      <c r="B862" s="19"/>
      <c r="C862" s="83"/>
      <c r="D862" s="20"/>
      <c r="E862" s="20"/>
      <c r="F862" s="20"/>
      <c r="G862" s="20"/>
      <c r="H862" s="20"/>
      <c r="I862" s="21"/>
    </row>
    <row r="863" spans="2:9">
      <c r="B863" s="19"/>
      <c r="C863" s="83"/>
      <c r="D863" s="20"/>
      <c r="E863" s="20"/>
      <c r="F863" s="20"/>
      <c r="G863" s="20"/>
      <c r="H863" s="20"/>
      <c r="I863" s="21"/>
    </row>
    <row r="864" spans="2:9">
      <c r="B864" s="19"/>
      <c r="C864" s="83"/>
      <c r="D864" s="20"/>
      <c r="E864" s="20"/>
      <c r="F864" s="20"/>
      <c r="G864" s="20"/>
      <c r="H864" s="20"/>
      <c r="I864" s="21"/>
    </row>
    <row r="865" spans="2:9">
      <c r="B865" s="19"/>
      <c r="C865" s="83"/>
      <c r="D865" s="20"/>
      <c r="E865" s="20"/>
      <c r="F865" s="20"/>
      <c r="G865" s="20"/>
      <c r="H865" s="20"/>
      <c r="I865" s="21"/>
    </row>
    <row r="866" spans="2:9">
      <c r="B866" s="19"/>
      <c r="C866" s="83"/>
      <c r="D866" s="20"/>
      <c r="E866" s="20"/>
      <c r="F866" s="20"/>
      <c r="G866" s="20"/>
      <c r="H866" s="20"/>
      <c r="I866" s="21"/>
    </row>
    <row r="867" spans="2:9">
      <c r="B867" s="19"/>
      <c r="C867" s="83"/>
      <c r="D867" s="20"/>
      <c r="E867" s="20"/>
      <c r="F867" s="20"/>
      <c r="G867" s="20"/>
      <c r="H867" s="20"/>
      <c r="I867" s="21"/>
    </row>
    <row r="868" spans="2:9">
      <c r="B868" s="19"/>
      <c r="C868" s="83"/>
      <c r="D868" s="20"/>
      <c r="E868" s="20"/>
      <c r="F868" s="20"/>
      <c r="G868" s="20"/>
      <c r="H868" s="20"/>
      <c r="I868" s="21"/>
    </row>
    <row r="869" spans="2:9">
      <c r="B869" s="19"/>
      <c r="C869" s="83"/>
      <c r="D869" s="20"/>
      <c r="E869" s="20"/>
      <c r="F869" s="20"/>
      <c r="G869" s="20"/>
      <c r="H869" s="20"/>
      <c r="I869" s="21"/>
    </row>
    <row r="870" spans="2:9">
      <c r="B870" s="19"/>
      <c r="C870" s="83"/>
      <c r="D870" s="20"/>
      <c r="E870" s="20"/>
      <c r="F870" s="20"/>
      <c r="G870" s="20"/>
      <c r="H870" s="20"/>
      <c r="I870" s="21"/>
    </row>
    <row r="871" spans="2:9">
      <c r="B871" s="19"/>
      <c r="C871" s="83"/>
      <c r="D871" s="20"/>
      <c r="E871" s="20"/>
      <c r="F871" s="20"/>
      <c r="G871" s="20"/>
      <c r="H871" s="20"/>
      <c r="I871" s="21"/>
    </row>
    <row r="872" spans="2:9">
      <c r="B872" s="19"/>
      <c r="C872" s="83"/>
      <c r="D872" s="20"/>
      <c r="E872" s="20"/>
      <c r="F872" s="20"/>
      <c r="G872" s="20"/>
      <c r="H872" s="20"/>
      <c r="I872" s="21"/>
    </row>
    <row r="873" spans="2:9">
      <c r="B873" s="19"/>
      <c r="C873" s="83"/>
      <c r="D873" s="20"/>
      <c r="E873" s="20"/>
      <c r="F873" s="20"/>
      <c r="G873" s="20"/>
      <c r="H873" s="20"/>
      <c r="I873" s="21"/>
    </row>
    <row r="874" spans="2:9">
      <c r="B874" s="19"/>
      <c r="C874" s="83"/>
      <c r="D874" s="20"/>
      <c r="E874" s="20"/>
      <c r="F874" s="20"/>
      <c r="G874" s="20"/>
      <c r="H874" s="20"/>
      <c r="I874" s="21"/>
    </row>
    <row r="875" spans="2:9">
      <c r="B875" s="19"/>
      <c r="C875" s="83"/>
      <c r="D875" s="20"/>
      <c r="E875" s="20"/>
      <c r="F875" s="20"/>
      <c r="G875" s="20"/>
      <c r="H875" s="20"/>
      <c r="I875" s="21"/>
    </row>
    <row r="876" spans="2:9">
      <c r="B876" s="19"/>
      <c r="C876" s="83"/>
      <c r="D876" s="20"/>
      <c r="E876" s="20"/>
      <c r="F876" s="20"/>
      <c r="G876" s="20"/>
      <c r="H876" s="20"/>
      <c r="I876" s="21"/>
    </row>
    <row r="877" spans="2:9">
      <c r="B877" s="19"/>
      <c r="C877" s="83"/>
      <c r="D877" s="20"/>
      <c r="E877" s="20"/>
      <c r="F877" s="20"/>
      <c r="G877" s="20"/>
      <c r="H877" s="20"/>
      <c r="I877" s="21"/>
    </row>
    <row r="878" spans="2:9">
      <c r="B878" s="19"/>
      <c r="C878" s="83"/>
      <c r="D878" s="20"/>
      <c r="E878" s="20"/>
      <c r="F878" s="20"/>
      <c r="G878" s="20"/>
      <c r="H878" s="20"/>
      <c r="I878" s="21"/>
    </row>
    <row r="879" spans="2:9">
      <c r="B879" s="19"/>
      <c r="C879" s="83"/>
      <c r="D879" s="20"/>
      <c r="E879" s="20"/>
      <c r="F879" s="20"/>
      <c r="G879" s="20"/>
      <c r="H879" s="20"/>
      <c r="I879" s="21"/>
    </row>
    <row r="880" spans="2:9">
      <c r="B880" s="19"/>
      <c r="C880" s="83"/>
      <c r="D880" s="20"/>
      <c r="E880" s="20"/>
      <c r="F880" s="20"/>
      <c r="G880" s="20"/>
      <c r="H880" s="20"/>
      <c r="I880" s="21"/>
    </row>
    <row r="881" spans="2:9">
      <c r="B881" s="19"/>
      <c r="C881" s="83"/>
      <c r="D881" s="20"/>
      <c r="E881" s="20"/>
      <c r="F881" s="20"/>
      <c r="G881" s="20"/>
      <c r="H881" s="20"/>
      <c r="I881" s="21"/>
    </row>
    <row r="882" spans="2:9">
      <c r="B882" s="19"/>
      <c r="C882" s="83"/>
      <c r="D882" s="20"/>
      <c r="E882" s="20"/>
      <c r="F882" s="20"/>
      <c r="G882" s="20"/>
      <c r="H882" s="20"/>
      <c r="I882" s="21"/>
    </row>
    <row r="883" spans="2:9">
      <c r="B883" s="19"/>
      <c r="C883" s="83"/>
      <c r="D883" s="20"/>
      <c r="E883" s="20"/>
      <c r="F883" s="20"/>
      <c r="G883" s="20"/>
      <c r="H883" s="20"/>
      <c r="I883" s="21"/>
    </row>
    <row r="884" spans="2:9">
      <c r="B884" s="19"/>
      <c r="C884" s="83"/>
      <c r="D884" s="20"/>
      <c r="E884" s="20"/>
      <c r="F884" s="20"/>
      <c r="G884" s="20"/>
      <c r="H884" s="20"/>
      <c r="I884" s="21"/>
    </row>
    <row r="885" spans="2:9">
      <c r="B885" s="19"/>
      <c r="C885" s="83"/>
      <c r="D885" s="20"/>
      <c r="E885" s="20"/>
      <c r="F885" s="20"/>
      <c r="G885" s="20"/>
      <c r="H885" s="20"/>
      <c r="I885" s="21"/>
    </row>
    <row r="886" spans="2:9">
      <c r="B886" s="19"/>
      <c r="C886" s="83"/>
      <c r="D886" s="20"/>
      <c r="E886" s="20"/>
      <c r="F886" s="20"/>
      <c r="G886" s="20"/>
      <c r="H886" s="20"/>
      <c r="I886" s="21"/>
    </row>
    <row r="887" spans="2:9">
      <c r="B887" s="19"/>
      <c r="C887" s="83"/>
      <c r="D887" s="20"/>
      <c r="E887" s="20"/>
      <c r="F887" s="20"/>
      <c r="G887" s="20"/>
      <c r="H887" s="20"/>
      <c r="I887" s="21"/>
    </row>
    <row r="888" spans="2:9">
      <c r="B888" s="19"/>
      <c r="C888" s="83"/>
      <c r="D888" s="20"/>
      <c r="E888" s="20"/>
      <c r="F888" s="20"/>
      <c r="G888" s="20"/>
      <c r="H888" s="20"/>
      <c r="I888" s="21"/>
    </row>
    <row r="889" spans="2:9">
      <c r="B889" s="19"/>
      <c r="C889" s="83"/>
      <c r="D889" s="20"/>
      <c r="E889" s="20"/>
      <c r="F889" s="20"/>
      <c r="G889" s="20"/>
      <c r="H889" s="20"/>
      <c r="I889" s="21"/>
    </row>
    <row r="890" spans="2:9">
      <c r="B890" s="19"/>
      <c r="C890" s="83"/>
      <c r="D890" s="20"/>
      <c r="E890" s="20"/>
      <c r="F890" s="20"/>
      <c r="G890" s="20"/>
      <c r="H890" s="20"/>
      <c r="I890" s="21"/>
    </row>
    <row r="891" spans="2:9">
      <c r="B891" s="19"/>
      <c r="C891" s="83"/>
      <c r="D891" s="20"/>
      <c r="E891" s="20"/>
      <c r="F891" s="20"/>
      <c r="G891" s="20"/>
      <c r="H891" s="20"/>
      <c r="I891" s="21"/>
    </row>
    <row r="892" spans="2:9">
      <c r="B892" s="19"/>
      <c r="C892" s="83"/>
      <c r="D892" s="20"/>
      <c r="E892" s="20"/>
      <c r="F892" s="20"/>
      <c r="G892" s="20"/>
      <c r="H892" s="20"/>
      <c r="I892" s="21"/>
    </row>
    <row r="893" spans="2:9">
      <c r="B893" s="19"/>
      <c r="C893" s="83"/>
      <c r="D893" s="20"/>
      <c r="E893" s="20"/>
      <c r="F893" s="20"/>
      <c r="G893" s="20"/>
      <c r="H893" s="20"/>
      <c r="I893" s="21"/>
    </row>
    <row r="894" spans="2:9">
      <c r="B894" s="19"/>
      <c r="C894" s="83"/>
      <c r="D894" s="20"/>
      <c r="E894" s="20"/>
      <c r="F894" s="20"/>
      <c r="G894" s="20"/>
      <c r="H894" s="20"/>
      <c r="I894" s="21"/>
    </row>
    <row r="895" spans="2:9">
      <c r="B895" s="19"/>
      <c r="C895" s="83"/>
      <c r="D895" s="20"/>
      <c r="E895" s="20"/>
      <c r="F895" s="20"/>
      <c r="G895" s="20"/>
      <c r="H895" s="20"/>
      <c r="I895" s="21"/>
    </row>
    <row r="896" spans="2:9">
      <c r="B896" s="19"/>
      <c r="C896" s="83"/>
      <c r="D896" s="20"/>
      <c r="E896" s="20"/>
      <c r="F896" s="20"/>
      <c r="G896" s="20"/>
      <c r="H896" s="20"/>
      <c r="I896" s="21"/>
    </row>
    <row r="897" spans="2:9">
      <c r="B897" s="19"/>
      <c r="C897" s="83"/>
      <c r="D897" s="20"/>
      <c r="E897" s="20"/>
      <c r="F897" s="20"/>
      <c r="G897" s="20"/>
      <c r="H897" s="20"/>
      <c r="I897" s="21"/>
    </row>
    <row r="898" spans="2:9">
      <c r="B898" s="19"/>
      <c r="C898" s="83"/>
      <c r="D898" s="20"/>
      <c r="E898" s="20"/>
      <c r="F898" s="20"/>
      <c r="G898" s="20"/>
      <c r="H898" s="20"/>
      <c r="I898" s="21"/>
    </row>
    <row r="899" spans="2:9">
      <c r="B899" s="19"/>
      <c r="C899" s="83"/>
      <c r="D899" s="20"/>
      <c r="E899" s="20"/>
      <c r="F899" s="20"/>
      <c r="G899" s="20"/>
      <c r="H899" s="20"/>
      <c r="I899" s="21"/>
    </row>
    <row r="900" spans="2:9">
      <c r="B900" s="19"/>
      <c r="C900" s="83"/>
      <c r="D900" s="20"/>
      <c r="E900" s="20"/>
      <c r="F900" s="20"/>
      <c r="G900" s="20"/>
      <c r="H900" s="20"/>
      <c r="I900" s="21"/>
    </row>
    <row r="901" spans="2:9">
      <c r="B901" s="19"/>
      <c r="C901" s="83"/>
      <c r="D901" s="20"/>
      <c r="E901" s="20"/>
      <c r="F901" s="20"/>
      <c r="G901" s="20"/>
      <c r="H901" s="20"/>
      <c r="I901" s="21"/>
    </row>
    <row r="902" spans="2:9">
      <c r="B902" s="19"/>
      <c r="C902" s="83"/>
      <c r="D902" s="20"/>
      <c r="E902" s="20"/>
      <c r="F902" s="20"/>
      <c r="G902" s="20"/>
      <c r="H902" s="20"/>
      <c r="I902" s="21"/>
    </row>
    <row r="903" spans="2:9">
      <c r="B903" s="19"/>
      <c r="C903" s="83"/>
      <c r="D903" s="20"/>
      <c r="E903" s="20"/>
      <c r="F903" s="20"/>
      <c r="G903" s="20"/>
      <c r="H903" s="20"/>
      <c r="I903" s="21"/>
    </row>
    <row r="904" spans="2:9">
      <c r="B904" s="19"/>
      <c r="C904" s="83"/>
      <c r="D904" s="20"/>
      <c r="E904" s="20"/>
      <c r="F904" s="20"/>
      <c r="G904" s="20"/>
      <c r="H904" s="20"/>
      <c r="I904" s="21"/>
    </row>
    <row r="905" spans="2:9">
      <c r="B905" s="19"/>
      <c r="C905" s="83"/>
      <c r="D905" s="20"/>
      <c r="E905" s="20"/>
      <c r="F905" s="20"/>
      <c r="G905" s="20"/>
      <c r="H905" s="20"/>
      <c r="I905" s="21"/>
    </row>
    <row r="906" spans="2:9">
      <c r="B906" s="19"/>
      <c r="C906" s="83"/>
      <c r="D906" s="20"/>
      <c r="E906" s="20"/>
      <c r="F906" s="20"/>
      <c r="G906" s="20"/>
      <c r="H906" s="20"/>
      <c r="I906" s="21"/>
    </row>
    <row r="907" spans="2:9">
      <c r="B907" s="19"/>
      <c r="C907" s="83"/>
      <c r="D907" s="20"/>
      <c r="E907" s="20"/>
      <c r="F907" s="20"/>
      <c r="G907" s="20"/>
      <c r="H907" s="20"/>
      <c r="I907" s="21"/>
    </row>
    <row r="908" spans="2:9">
      <c r="B908" s="19"/>
      <c r="C908" s="83"/>
      <c r="D908" s="20"/>
      <c r="E908" s="20"/>
      <c r="F908" s="20"/>
      <c r="G908" s="20"/>
      <c r="H908" s="20"/>
      <c r="I908" s="21"/>
    </row>
    <row r="909" spans="2:9">
      <c r="B909" s="19"/>
      <c r="C909" s="83"/>
      <c r="D909" s="20"/>
      <c r="E909" s="20"/>
      <c r="F909" s="20"/>
      <c r="G909" s="20"/>
      <c r="H909" s="20"/>
      <c r="I909" s="21"/>
    </row>
    <row r="910" spans="2:9">
      <c r="B910" s="19"/>
      <c r="C910" s="83"/>
      <c r="D910" s="20"/>
      <c r="E910" s="20"/>
      <c r="F910" s="20"/>
      <c r="G910" s="20"/>
      <c r="H910" s="20"/>
      <c r="I910" s="21"/>
    </row>
    <row r="911" spans="2:9">
      <c r="B911" s="19"/>
      <c r="C911" s="83"/>
      <c r="D911" s="20"/>
      <c r="E911" s="20"/>
      <c r="F911" s="20"/>
      <c r="G911" s="20"/>
      <c r="H911" s="20"/>
      <c r="I911" s="21"/>
    </row>
    <row r="912" spans="2:9">
      <c r="B912" s="19"/>
      <c r="C912" s="83"/>
      <c r="D912" s="20"/>
      <c r="E912" s="20"/>
      <c r="F912" s="20"/>
      <c r="G912" s="20"/>
      <c r="H912" s="20"/>
      <c r="I912" s="21"/>
    </row>
    <row r="913" spans="2:9">
      <c r="B913" s="19"/>
      <c r="C913" s="83"/>
      <c r="D913" s="20"/>
      <c r="E913" s="20"/>
      <c r="F913" s="20"/>
      <c r="G913" s="20"/>
      <c r="H913" s="20"/>
      <c r="I913" s="21"/>
    </row>
    <row r="914" spans="2:9">
      <c r="B914" s="19"/>
      <c r="C914" s="83"/>
      <c r="D914" s="20"/>
      <c r="E914" s="20"/>
      <c r="F914" s="20"/>
      <c r="G914" s="20"/>
      <c r="H914" s="20"/>
      <c r="I914" s="21"/>
    </row>
    <row r="915" spans="2:9">
      <c r="B915" s="19"/>
      <c r="C915" s="83"/>
      <c r="D915" s="20"/>
      <c r="E915" s="20"/>
      <c r="F915" s="20"/>
      <c r="G915" s="20"/>
      <c r="H915" s="20"/>
      <c r="I915" s="21"/>
    </row>
    <row r="916" spans="2:9">
      <c r="B916" s="19"/>
      <c r="C916" s="83"/>
      <c r="D916" s="20"/>
      <c r="E916" s="20"/>
      <c r="F916" s="20"/>
      <c r="G916" s="20"/>
      <c r="H916" s="20"/>
      <c r="I916" s="21"/>
    </row>
    <row r="917" spans="2:9">
      <c r="B917" s="19"/>
      <c r="C917" s="83"/>
      <c r="D917" s="20"/>
      <c r="E917" s="20"/>
      <c r="F917" s="20"/>
      <c r="G917" s="20"/>
      <c r="H917" s="20"/>
      <c r="I917" s="21"/>
    </row>
    <row r="918" spans="2:9">
      <c r="B918" s="19"/>
      <c r="C918" s="83"/>
      <c r="D918" s="20"/>
      <c r="E918" s="20"/>
      <c r="F918" s="20"/>
      <c r="G918" s="20"/>
      <c r="H918" s="20"/>
      <c r="I918" s="21"/>
    </row>
    <row r="919" spans="2:9">
      <c r="B919" s="19"/>
      <c r="C919" s="83"/>
      <c r="D919" s="20"/>
      <c r="E919" s="20"/>
      <c r="F919" s="20"/>
      <c r="G919" s="20"/>
      <c r="H919" s="20"/>
      <c r="I919" s="21"/>
    </row>
    <row r="920" spans="2:9">
      <c r="B920" s="19"/>
      <c r="C920" s="83"/>
      <c r="D920" s="20"/>
      <c r="E920" s="20"/>
      <c r="F920" s="20"/>
      <c r="G920" s="20"/>
      <c r="H920" s="20"/>
      <c r="I920" s="21"/>
    </row>
    <row r="921" spans="2:9">
      <c r="B921" s="19"/>
      <c r="C921" s="83"/>
      <c r="D921" s="20"/>
      <c r="E921" s="20"/>
      <c r="F921" s="20"/>
      <c r="G921" s="20"/>
      <c r="H921" s="20"/>
      <c r="I921" s="21"/>
    </row>
    <row r="922" spans="2:9">
      <c r="B922" s="19"/>
      <c r="C922" s="83"/>
      <c r="D922" s="20"/>
      <c r="E922" s="20"/>
      <c r="F922" s="20"/>
      <c r="G922" s="20"/>
      <c r="H922" s="20"/>
      <c r="I922" s="21"/>
    </row>
    <row r="923" spans="2:9">
      <c r="B923" s="19"/>
      <c r="C923" s="83"/>
      <c r="D923" s="20"/>
      <c r="E923" s="20"/>
      <c r="F923" s="20"/>
      <c r="G923" s="20"/>
      <c r="H923" s="20"/>
      <c r="I923" s="21"/>
    </row>
    <row r="924" spans="2:9">
      <c r="B924" s="19"/>
      <c r="C924" s="83"/>
      <c r="D924" s="20"/>
      <c r="E924" s="20"/>
      <c r="F924" s="20"/>
      <c r="G924" s="20"/>
      <c r="H924" s="20"/>
      <c r="I924" s="21"/>
    </row>
    <row r="925" spans="2:9">
      <c r="B925" s="19"/>
      <c r="C925" s="83"/>
      <c r="D925" s="20"/>
      <c r="E925" s="20"/>
      <c r="F925" s="20"/>
      <c r="G925" s="20"/>
      <c r="H925" s="20"/>
      <c r="I925" s="21"/>
    </row>
    <row r="926" spans="2:9">
      <c r="B926" s="19"/>
      <c r="C926" s="83"/>
      <c r="D926" s="20"/>
      <c r="E926" s="20"/>
      <c r="F926" s="20"/>
      <c r="G926" s="20"/>
      <c r="H926" s="20"/>
      <c r="I926" s="21"/>
    </row>
    <row r="927" spans="2:9">
      <c r="B927" s="19"/>
      <c r="C927" s="83"/>
      <c r="D927" s="20"/>
      <c r="E927" s="20"/>
      <c r="F927" s="20"/>
      <c r="G927" s="20"/>
      <c r="H927" s="20"/>
      <c r="I927" s="21"/>
    </row>
    <row r="928" spans="2:9">
      <c r="B928" s="19"/>
      <c r="C928" s="83"/>
      <c r="D928" s="20"/>
      <c r="E928" s="20"/>
      <c r="F928" s="20"/>
      <c r="G928" s="20"/>
      <c r="H928" s="20"/>
      <c r="I928" s="21"/>
    </row>
    <row r="929" spans="2:9">
      <c r="B929" s="19"/>
      <c r="C929" s="83"/>
      <c r="D929" s="20"/>
      <c r="E929" s="20"/>
      <c r="F929" s="20"/>
      <c r="G929" s="20"/>
      <c r="H929" s="20"/>
      <c r="I929" s="21"/>
    </row>
    <row r="930" spans="2:9">
      <c r="B930" s="19"/>
      <c r="C930" s="83"/>
      <c r="D930" s="20"/>
      <c r="E930" s="20"/>
      <c r="F930" s="20"/>
      <c r="G930" s="20"/>
      <c r="H930" s="20"/>
      <c r="I930" s="21"/>
    </row>
    <row r="931" spans="2:9">
      <c r="B931" s="19"/>
      <c r="C931" s="83"/>
      <c r="D931" s="20"/>
      <c r="E931" s="20"/>
      <c r="F931" s="20"/>
      <c r="G931" s="20"/>
      <c r="H931" s="20"/>
      <c r="I931" s="21"/>
    </row>
    <row r="932" spans="2:9">
      <c r="B932" s="19"/>
      <c r="C932" s="83"/>
      <c r="D932" s="20"/>
      <c r="E932" s="20"/>
      <c r="F932" s="20"/>
      <c r="G932" s="20"/>
      <c r="H932" s="20"/>
      <c r="I932" s="21"/>
    </row>
    <row r="933" spans="2:9">
      <c r="B933" s="19"/>
      <c r="C933" s="83"/>
      <c r="D933" s="20"/>
      <c r="E933" s="20"/>
      <c r="F933" s="20"/>
      <c r="G933" s="20"/>
      <c r="H933" s="20"/>
      <c r="I933" s="21"/>
    </row>
    <row r="934" spans="2:9">
      <c r="B934" s="19"/>
      <c r="C934" s="83"/>
      <c r="D934" s="20"/>
      <c r="E934" s="20"/>
      <c r="F934" s="20"/>
      <c r="G934" s="20"/>
      <c r="H934" s="20"/>
      <c r="I934" s="21"/>
    </row>
    <row r="935" spans="2:9">
      <c r="B935" s="19"/>
      <c r="C935" s="83"/>
      <c r="D935" s="20"/>
      <c r="E935" s="20"/>
      <c r="F935" s="20"/>
      <c r="G935" s="20"/>
      <c r="H935" s="20"/>
      <c r="I935" s="21"/>
    </row>
    <row r="936" spans="2:9">
      <c r="B936" s="19"/>
      <c r="C936" s="83"/>
      <c r="D936" s="20"/>
      <c r="E936" s="20"/>
      <c r="F936" s="20"/>
      <c r="G936" s="20"/>
      <c r="H936" s="20"/>
      <c r="I936" s="21"/>
    </row>
    <row r="937" spans="2:9">
      <c r="B937" s="19"/>
      <c r="C937" s="83"/>
      <c r="D937" s="20"/>
      <c r="E937" s="20"/>
      <c r="F937" s="20"/>
      <c r="G937" s="20"/>
      <c r="H937" s="20"/>
      <c r="I937" s="21"/>
    </row>
    <row r="938" spans="2:9">
      <c r="B938" s="19"/>
      <c r="C938" s="83"/>
      <c r="D938" s="20"/>
      <c r="E938" s="20"/>
      <c r="F938" s="20"/>
      <c r="G938" s="20"/>
      <c r="H938" s="20"/>
      <c r="I938" s="21"/>
    </row>
    <row r="939" spans="2:9">
      <c r="B939" s="19"/>
      <c r="C939" s="83"/>
      <c r="D939" s="20"/>
      <c r="E939" s="20"/>
      <c r="F939" s="20"/>
      <c r="G939" s="20"/>
      <c r="H939" s="20"/>
      <c r="I939" s="21"/>
    </row>
    <row r="940" spans="2:9">
      <c r="B940" s="19"/>
      <c r="C940" s="83"/>
      <c r="D940" s="20"/>
      <c r="E940" s="20"/>
      <c r="F940" s="20"/>
      <c r="G940" s="20"/>
      <c r="H940" s="20"/>
      <c r="I940" s="21"/>
    </row>
    <row r="941" spans="2:9">
      <c r="B941" s="19"/>
      <c r="C941" s="83"/>
      <c r="D941" s="20"/>
      <c r="E941" s="20"/>
      <c r="F941" s="20"/>
      <c r="G941" s="20"/>
      <c r="H941" s="20"/>
      <c r="I941" s="21"/>
    </row>
    <row r="942" spans="2:9">
      <c r="B942" s="19"/>
      <c r="C942" s="83"/>
      <c r="D942" s="20"/>
      <c r="E942" s="20"/>
      <c r="F942" s="20"/>
      <c r="G942" s="20"/>
      <c r="H942" s="20"/>
      <c r="I942" s="21"/>
    </row>
    <row r="943" spans="2:9">
      <c r="B943" s="19"/>
      <c r="C943" s="83"/>
      <c r="D943" s="20"/>
      <c r="E943" s="20"/>
      <c r="F943" s="20"/>
      <c r="G943" s="20"/>
      <c r="H943" s="20"/>
      <c r="I943" s="21"/>
    </row>
    <row r="944" spans="2:9">
      <c r="B944" s="19"/>
      <c r="C944" s="83"/>
      <c r="D944" s="20"/>
      <c r="E944" s="20"/>
      <c r="F944" s="20"/>
      <c r="G944" s="20"/>
      <c r="H944" s="20"/>
      <c r="I944" s="21"/>
    </row>
    <row r="945" spans="2:9">
      <c r="B945" s="19"/>
      <c r="C945" s="83"/>
      <c r="D945" s="20"/>
      <c r="E945" s="20"/>
      <c r="F945" s="20"/>
      <c r="G945" s="20"/>
      <c r="H945" s="20"/>
      <c r="I945" s="21"/>
    </row>
    <row r="946" spans="2:9">
      <c r="B946" s="19"/>
      <c r="C946" s="83"/>
      <c r="D946" s="20"/>
      <c r="E946" s="20"/>
      <c r="F946" s="20"/>
      <c r="G946" s="20"/>
      <c r="H946" s="20"/>
      <c r="I946" s="21"/>
    </row>
    <row r="947" spans="2:9">
      <c r="B947" s="19"/>
      <c r="C947" s="83"/>
      <c r="D947" s="20"/>
      <c r="E947" s="20"/>
      <c r="F947" s="20"/>
      <c r="G947" s="20"/>
      <c r="H947" s="20"/>
      <c r="I947" s="21"/>
    </row>
    <row r="948" spans="2:9">
      <c r="B948" s="19"/>
      <c r="C948" s="83"/>
      <c r="D948" s="20"/>
      <c r="E948" s="20"/>
      <c r="F948" s="20"/>
      <c r="G948" s="20"/>
      <c r="H948" s="20"/>
      <c r="I948" s="21"/>
    </row>
    <row r="949" spans="2:9">
      <c r="B949" s="19"/>
      <c r="C949" s="83"/>
      <c r="D949" s="20"/>
      <c r="E949" s="20"/>
      <c r="F949" s="20"/>
      <c r="G949" s="20"/>
      <c r="H949" s="20"/>
      <c r="I949" s="21"/>
    </row>
    <row r="950" spans="2:9">
      <c r="B950" s="19"/>
      <c r="C950" s="83"/>
      <c r="D950" s="20"/>
      <c r="E950" s="20"/>
      <c r="F950" s="20"/>
      <c r="G950" s="20"/>
      <c r="H950" s="20"/>
      <c r="I950" s="21"/>
    </row>
    <row r="951" spans="2:9">
      <c r="B951" s="19"/>
      <c r="C951" s="83"/>
      <c r="D951" s="20"/>
      <c r="E951" s="20"/>
      <c r="F951" s="20"/>
      <c r="G951" s="20"/>
      <c r="H951" s="20"/>
      <c r="I951" s="21"/>
    </row>
    <row r="952" spans="2:9">
      <c r="B952" s="19"/>
      <c r="C952" s="83"/>
      <c r="D952" s="20"/>
      <c r="E952" s="20"/>
      <c r="F952" s="20"/>
      <c r="G952" s="20"/>
      <c r="H952" s="20"/>
      <c r="I952" s="21"/>
    </row>
    <row r="953" spans="2:9">
      <c r="B953" s="19"/>
      <c r="C953" s="83"/>
      <c r="D953" s="20"/>
      <c r="E953" s="20"/>
      <c r="F953" s="20"/>
      <c r="G953" s="20"/>
      <c r="H953" s="20"/>
      <c r="I953" s="21"/>
    </row>
    <row r="954" spans="2:9">
      <c r="B954" s="19"/>
      <c r="C954" s="83"/>
      <c r="D954" s="20"/>
      <c r="E954" s="20"/>
      <c r="F954" s="20"/>
      <c r="G954" s="20"/>
      <c r="H954" s="20"/>
      <c r="I954" s="21"/>
    </row>
    <row r="955" spans="2:9">
      <c r="B955" s="19"/>
      <c r="C955" s="83"/>
      <c r="D955" s="20"/>
      <c r="E955" s="20"/>
      <c r="F955" s="20"/>
      <c r="G955" s="20"/>
      <c r="H955" s="20"/>
      <c r="I955" s="21"/>
    </row>
    <row r="956" spans="2:9">
      <c r="B956" s="19"/>
      <c r="C956" s="83"/>
      <c r="D956" s="20"/>
      <c r="E956" s="20"/>
      <c r="F956" s="20"/>
      <c r="G956" s="20"/>
      <c r="H956" s="20"/>
      <c r="I956" s="21"/>
    </row>
    <row r="957" spans="2:9">
      <c r="B957" s="19"/>
      <c r="C957" s="83"/>
      <c r="D957" s="20"/>
      <c r="E957" s="20"/>
      <c r="F957" s="20"/>
      <c r="G957" s="20"/>
      <c r="H957" s="20"/>
      <c r="I957" s="21"/>
    </row>
    <row r="958" spans="2:9">
      <c r="B958" s="19"/>
      <c r="C958" s="83"/>
      <c r="D958" s="20"/>
      <c r="E958" s="20"/>
      <c r="F958" s="20"/>
      <c r="G958" s="20"/>
      <c r="H958" s="20"/>
      <c r="I958" s="21"/>
    </row>
    <row r="959" spans="2:9">
      <c r="B959" s="19"/>
      <c r="C959" s="83"/>
      <c r="D959" s="20"/>
      <c r="E959" s="20"/>
      <c r="F959" s="20"/>
      <c r="G959" s="20"/>
      <c r="H959" s="20"/>
      <c r="I959" s="21"/>
    </row>
    <row r="960" spans="2:9">
      <c r="B960" s="19"/>
      <c r="C960" s="83"/>
      <c r="D960" s="20"/>
      <c r="E960" s="20"/>
      <c r="F960" s="20"/>
      <c r="G960" s="20"/>
      <c r="H960" s="20"/>
      <c r="I960" s="21"/>
    </row>
    <row r="961" spans="2:9">
      <c r="B961" s="19"/>
      <c r="C961" s="83"/>
      <c r="D961" s="20"/>
      <c r="E961" s="20"/>
      <c r="F961" s="20"/>
      <c r="G961" s="20"/>
      <c r="H961" s="20"/>
      <c r="I961" s="21"/>
    </row>
    <row r="962" spans="2:9">
      <c r="B962" s="19"/>
      <c r="C962" s="83"/>
      <c r="D962" s="20"/>
      <c r="E962" s="20"/>
      <c r="F962" s="20"/>
      <c r="G962" s="20"/>
      <c r="H962" s="20"/>
      <c r="I962" s="21"/>
    </row>
    <row r="963" spans="2:9">
      <c r="B963" s="19"/>
      <c r="C963" s="83"/>
      <c r="D963" s="20"/>
      <c r="E963" s="20"/>
      <c r="F963" s="20"/>
      <c r="G963" s="20"/>
      <c r="H963" s="20"/>
      <c r="I963" s="21"/>
    </row>
    <row r="964" spans="2:9">
      <c r="B964" s="19"/>
      <c r="C964" s="83"/>
      <c r="D964" s="20"/>
      <c r="E964" s="20"/>
      <c r="F964" s="20"/>
      <c r="G964" s="20"/>
      <c r="H964" s="20"/>
      <c r="I964" s="21"/>
    </row>
    <row r="965" spans="2:9">
      <c r="B965" s="19"/>
      <c r="C965" s="83"/>
      <c r="D965" s="20"/>
      <c r="E965" s="20"/>
      <c r="F965" s="20"/>
      <c r="G965" s="20"/>
      <c r="H965" s="20"/>
      <c r="I965" s="21"/>
    </row>
    <row r="966" spans="2:9">
      <c r="B966" s="19"/>
      <c r="C966" s="83"/>
      <c r="D966" s="20"/>
      <c r="E966" s="20"/>
      <c r="F966" s="20"/>
      <c r="G966" s="20"/>
      <c r="H966" s="20"/>
      <c r="I966" s="21"/>
    </row>
    <row r="967" spans="2:9">
      <c r="B967" s="19"/>
      <c r="C967" s="83"/>
      <c r="D967" s="20"/>
      <c r="E967" s="20"/>
      <c r="F967" s="20"/>
      <c r="G967" s="20"/>
      <c r="H967" s="20"/>
      <c r="I967" s="21"/>
    </row>
    <row r="968" spans="2:9">
      <c r="B968" s="19"/>
      <c r="C968" s="83"/>
      <c r="D968" s="20"/>
      <c r="E968" s="20"/>
      <c r="F968" s="20"/>
      <c r="G968" s="20"/>
      <c r="H968" s="20"/>
      <c r="I968" s="21"/>
    </row>
    <row r="969" spans="2:9">
      <c r="B969" s="19"/>
      <c r="C969" s="83"/>
      <c r="D969" s="20"/>
      <c r="E969" s="20"/>
      <c r="F969" s="20"/>
      <c r="G969" s="20"/>
      <c r="H969" s="20"/>
      <c r="I969" s="21"/>
    </row>
    <row r="970" spans="2:9">
      <c r="B970" s="19"/>
      <c r="C970" s="83"/>
      <c r="D970" s="20"/>
      <c r="E970" s="20"/>
      <c r="F970" s="20"/>
      <c r="G970" s="20"/>
      <c r="H970" s="20"/>
      <c r="I970" s="21"/>
    </row>
    <row r="971" spans="2:9">
      <c r="B971" s="19"/>
      <c r="C971" s="83"/>
      <c r="D971" s="20"/>
      <c r="E971" s="20"/>
      <c r="F971" s="20"/>
      <c r="G971" s="20"/>
      <c r="H971" s="20"/>
      <c r="I971" s="21"/>
    </row>
    <row r="972" spans="2:9">
      <c r="B972" s="19"/>
      <c r="C972" s="83"/>
      <c r="D972" s="20"/>
      <c r="E972" s="20"/>
      <c r="F972" s="20"/>
      <c r="G972" s="20"/>
      <c r="H972" s="20"/>
      <c r="I972" s="21"/>
    </row>
    <row r="973" spans="2:9">
      <c r="B973" s="19"/>
      <c r="C973" s="83"/>
      <c r="D973" s="20"/>
      <c r="E973" s="20"/>
      <c r="F973" s="20"/>
      <c r="G973" s="20"/>
      <c r="H973" s="20"/>
      <c r="I973" s="21"/>
    </row>
    <row r="974" spans="2:9">
      <c r="B974" s="19"/>
      <c r="C974" s="83"/>
      <c r="D974" s="20"/>
      <c r="E974" s="20"/>
      <c r="F974" s="20"/>
      <c r="G974" s="20"/>
      <c r="H974" s="20"/>
      <c r="I974" s="21"/>
    </row>
    <row r="975" spans="2:9">
      <c r="B975" s="19"/>
      <c r="C975" s="83"/>
      <c r="D975" s="20"/>
      <c r="E975" s="20"/>
      <c r="F975" s="20"/>
      <c r="G975" s="20"/>
      <c r="H975" s="20"/>
      <c r="I975" s="21"/>
    </row>
    <row r="976" spans="2:9">
      <c r="B976" s="19"/>
      <c r="C976" s="83"/>
      <c r="D976" s="20"/>
      <c r="E976" s="20"/>
      <c r="F976" s="20"/>
      <c r="G976" s="20"/>
      <c r="H976" s="20"/>
      <c r="I976" s="21"/>
    </row>
    <row r="977" spans="2:9">
      <c r="B977" s="19"/>
      <c r="C977" s="83"/>
      <c r="D977" s="20"/>
      <c r="E977" s="20"/>
      <c r="F977" s="20"/>
      <c r="G977" s="20"/>
      <c r="H977" s="20"/>
      <c r="I977" s="21"/>
    </row>
    <row r="978" spans="2:9">
      <c r="B978" s="19"/>
      <c r="C978" s="83"/>
      <c r="D978" s="20"/>
      <c r="E978" s="20"/>
      <c r="F978" s="20"/>
      <c r="G978" s="20"/>
      <c r="H978" s="20"/>
      <c r="I978" s="21"/>
    </row>
    <row r="979" spans="2:9">
      <c r="B979" s="19"/>
      <c r="C979" s="83"/>
      <c r="D979" s="20"/>
      <c r="E979" s="20"/>
      <c r="F979" s="20"/>
      <c r="G979" s="20"/>
      <c r="H979" s="20"/>
      <c r="I979" s="21"/>
    </row>
    <row r="980" spans="2:9">
      <c r="B980" s="19"/>
      <c r="C980" s="83"/>
      <c r="D980" s="20"/>
      <c r="E980" s="20"/>
      <c r="F980" s="20"/>
      <c r="G980" s="20"/>
      <c r="H980" s="20"/>
      <c r="I980" s="21"/>
    </row>
    <row r="981" spans="2:9">
      <c r="B981" s="19"/>
      <c r="C981" s="83"/>
      <c r="D981" s="20"/>
      <c r="E981" s="20"/>
      <c r="F981" s="20"/>
      <c r="G981" s="20"/>
      <c r="H981" s="20"/>
      <c r="I981" s="21"/>
    </row>
    <row r="982" spans="2:9">
      <c r="B982" s="19"/>
      <c r="C982" s="83"/>
      <c r="D982" s="20"/>
      <c r="E982" s="20"/>
      <c r="F982" s="20"/>
      <c r="G982" s="20"/>
      <c r="H982" s="20"/>
      <c r="I982" s="21"/>
    </row>
    <row r="983" spans="2:9">
      <c r="B983" s="19"/>
      <c r="C983" s="83"/>
      <c r="D983" s="20"/>
      <c r="E983" s="20"/>
      <c r="F983" s="20"/>
      <c r="G983" s="20"/>
      <c r="H983" s="20"/>
      <c r="I983" s="21"/>
    </row>
    <row r="984" spans="2:9">
      <c r="B984" s="19"/>
      <c r="C984" s="83"/>
      <c r="D984" s="20"/>
      <c r="E984" s="20"/>
      <c r="F984" s="20"/>
      <c r="G984" s="20"/>
      <c r="H984" s="20"/>
      <c r="I984" s="21"/>
    </row>
    <row r="985" spans="2:9">
      <c r="B985" s="19"/>
      <c r="C985" s="83"/>
      <c r="D985" s="20"/>
      <c r="E985" s="20"/>
      <c r="F985" s="20"/>
      <c r="G985" s="20"/>
      <c r="H985" s="20"/>
      <c r="I985" s="21"/>
    </row>
    <row r="986" spans="2:9">
      <c r="B986" s="19"/>
      <c r="C986" s="83"/>
      <c r="D986" s="20"/>
      <c r="E986" s="20"/>
      <c r="F986" s="20"/>
      <c r="G986" s="20"/>
      <c r="H986" s="20"/>
      <c r="I986" s="21"/>
    </row>
    <row r="987" spans="2:9">
      <c r="B987" s="19"/>
      <c r="C987" s="83"/>
      <c r="D987" s="20"/>
      <c r="E987" s="20"/>
      <c r="F987" s="20"/>
      <c r="G987" s="20"/>
      <c r="H987" s="20"/>
      <c r="I987" s="21"/>
    </row>
    <row r="988" spans="2:9">
      <c r="B988" s="19"/>
      <c r="C988" s="83"/>
      <c r="D988" s="20"/>
      <c r="E988" s="20"/>
      <c r="F988" s="20"/>
      <c r="G988" s="20"/>
      <c r="H988" s="20"/>
      <c r="I988" s="21"/>
    </row>
    <row r="989" spans="2:9">
      <c r="B989" s="19"/>
      <c r="C989" s="83"/>
      <c r="D989" s="20"/>
      <c r="E989" s="20"/>
      <c r="F989" s="20"/>
      <c r="G989" s="20"/>
      <c r="H989" s="20"/>
      <c r="I989" s="21"/>
    </row>
    <row r="990" spans="2:9">
      <c r="B990" s="19"/>
      <c r="C990" s="83"/>
      <c r="D990" s="20"/>
      <c r="E990" s="20"/>
      <c r="F990" s="20"/>
      <c r="G990" s="20"/>
      <c r="H990" s="20"/>
      <c r="I990" s="21"/>
    </row>
    <row r="991" spans="2:9">
      <c r="B991" s="19"/>
      <c r="C991" s="83"/>
      <c r="D991" s="20"/>
      <c r="E991" s="20"/>
      <c r="F991" s="20"/>
      <c r="G991" s="20"/>
      <c r="H991" s="20"/>
      <c r="I991" s="21"/>
    </row>
    <row r="992" spans="2:9">
      <c r="B992" s="19"/>
      <c r="C992" s="83"/>
      <c r="D992" s="20"/>
      <c r="E992" s="20"/>
      <c r="F992" s="20"/>
      <c r="G992" s="20"/>
      <c r="H992" s="20"/>
      <c r="I992" s="21"/>
    </row>
    <row r="993" spans="2:9">
      <c r="B993" s="19"/>
      <c r="C993" s="83"/>
      <c r="D993" s="20"/>
      <c r="E993" s="20"/>
      <c r="F993" s="20"/>
      <c r="G993" s="20"/>
      <c r="H993" s="20"/>
      <c r="I993" s="21"/>
    </row>
    <row r="994" spans="2:9">
      <c r="B994" s="19"/>
      <c r="C994" s="83"/>
      <c r="D994" s="20"/>
      <c r="E994" s="20"/>
      <c r="F994" s="20"/>
      <c r="G994" s="20"/>
      <c r="H994" s="20"/>
      <c r="I994" s="21"/>
    </row>
    <row r="995" spans="2:9">
      <c r="B995" s="19"/>
      <c r="C995" s="83"/>
      <c r="D995" s="20"/>
      <c r="E995" s="20"/>
      <c r="F995" s="20"/>
      <c r="G995" s="20"/>
      <c r="H995" s="20"/>
      <c r="I995" s="21"/>
    </row>
    <row r="996" spans="2:9">
      <c r="B996" s="19"/>
      <c r="C996" s="83"/>
      <c r="D996" s="20"/>
      <c r="E996" s="20"/>
      <c r="F996" s="20"/>
      <c r="G996" s="20"/>
      <c r="H996" s="20"/>
      <c r="I996" s="21"/>
    </row>
    <row r="997" spans="2:9">
      <c r="B997" s="19"/>
      <c r="C997" s="83"/>
      <c r="D997" s="20"/>
      <c r="E997" s="20"/>
      <c r="F997" s="20"/>
      <c r="G997" s="20"/>
      <c r="H997" s="20"/>
      <c r="I997" s="21"/>
    </row>
    <row r="998" spans="2:9">
      <c r="B998" s="19"/>
      <c r="C998" s="83"/>
      <c r="D998" s="20"/>
      <c r="E998" s="20"/>
      <c r="F998" s="20"/>
      <c r="G998" s="20"/>
      <c r="H998" s="20"/>
      <c r="I998" s="21"/>
    </row>
    <row r="999" spans="2:9">
      <c r="B999" s="19"/>
      <c r="C999" s="83"/>
      <c r="D999" s="20"/>
      <c r="E999" s="20"/>
      <c r="F999" s="20"/>
      <c r="G999" s="20"/>
      <c r="H999" s="20"/>
      <c r="I999" s="21"/>
    </row>
    <row r="1000" spans="2:9">
      <c r="B1000" s="19"/>
      <c r="C1000" s="83"/>
      <c r="D1000" s="20"/>
      <c r="E1000" s="20"/>
      <c r="F1000" s="20"/>
      <c r="G1000" s="20"/>
      <c r="H1000" s="20"/>
      <c r="I1000" s="21"/>
    </row>
    <row r="1001" spans="2:9">
      <c r="B1001" s="19"/>
      <c r="C1001" s="83"/>
      <c r="D1001" s="20"/>
      <c r="E1001" s="20"/>
      <c r="F1001" s="20"/>
      <c r="G1001" s="20"/>
      <c r="H1001" s="20"/>
      <c r="I1001" s="21"/>
    </row>
    <row r="1002" spans="2:9">
      <c r="B1002" s="19"/>
      <c r="C1002" s="83"/>
      <c r="D1002" s="20"/>
      <c r="E1002" s="20"/>
      <c r="F1002" s="20"/>
      <c r="G1002" s="20"/>
      <c r="H1002" s="20"/>
      <c r="I1002" s="21"/>
    </row>
    <row r="1003" spans="2:9">
      <c r="B1003" s="19"/>
      <c r="C1003" s="83"/>
      <c r="D1003" s="20"/>
      <c r="E1003" s="20"/>
      <c r="F1003" s="20"/>
      <c r="G1003" s="20"/>
      <c r="H1003" s="20"/>
      <c r="I1003" s="21"/>
    </row>
    <row r="1004" spans="2:9">
      <c r="B1004" s="19"/>
      <c r="C1004" s="83"/>
      <c r="D1004" s="20"/>
      <c r="E1004" s="20"/>
      <c r="F1004" s="20"/>
      <c r="G1004" s="20"/>
      <c r="H1004" s="20"/>
      <c r="I1004" s="21"/>
    </row>
    <row r="1005" spans="2:9">
      <c r="B1005" s="19"/>
      <c r="C1005" s="83"/>
      <c r="D1005" s="20"/>
      <c r="E1005" s="20"/>
      <c r="F1005" s="20"/>
      <c r="G1005" s="20"/>
      <c r="H1005" s="20"/>
      <c r="I1005" s="21"/>
    </row>
    <row r="1006" spans="2:9">
      <c r="B1006" s="19"/>
      <c r="C1006" s="83"/>
      <c r="D1006" s="20"/>
      <c r="E1006" s="20"/>
      <c r="F1006" s="20"/>
      <c r="G1006" s="20"/>
      <c r="H1006" s="20"/>
      <c r="I1006" s="21"/>
    </row>
    <row r="1007" spans="2:9">
      <c r="B1007" s="19"/>
      <c r="C1007" s="83"/>
      <c r="D1007" s="20"/>
      <c r="E1007" s="20"/>
      <c r="F1007" s="20"/>
      <c r="G1007" s="20"/>
      <c r="H1007" s="20"/>
      <c r="I1007" s="21"/>
    </row>
    <row r="1008" spans="2:9">
      <c r="B1008" s="19"/>
      <c r="C1008" s="83"/>
      <c r="D1008" s="20"/>
      <c r="E1008" s="20"/>
      <c r="F1008" s="20"/>
      <c r="G1008" s="20"/>
      <c r="H1008" s="20"/>
      <c r="I1008" s="21"/>
    </row>
    <row r="1009" spans="2:9">
      <c r="B1009" s="19"/>
      <c r="C1009" s="83"/>
      <c r="D1009" s="20"/>
      <c r="E1009" s="20"/>
      <c r="F1009" s="20"/>
      <c r="G1009" s="20"/>
      <c r="H1009" s="20"/>
      <c r="I1009" s="21"/>
    </row>
    <row r="1010" spans="2:9">
      <c r="B1010" s="19"/>
      <c r="C1010" s="83"/>
      <c r="D1010" s="20"/>
      <c r="E1010" s="20"/>
      <c r="F1010" s="20"/>
      <c r="G1010" s="20"/>
      <c r="H1010" s="20"/>
      <c r="I1010" s="21"/>
    </row>
    <row r="1011" spans="2:9">
      <c r="B1011" s="19"/>
      <c r="C1011" s="83"/>
      <c r="D1011" s="20"/>
      <c r="E1011" s="20"/>
      <c r="F1011" s="20"/>
      <c r="G1011" s="20"/>
      <c r="H1011" s="20"/>
      <c r="I1011" s="21"/>
    </row>
    <row r="1012" spans="2:9">
      <c r="B1012" s="19"/>
      <c r="C1012" s="83"/>
      <c r="D1012" s="20"/>
      <c r="E1012" s="20"/>
      <c r="F1012" s="20"/>
      <c r="G1012" s="20"/>
      <c r="H1012" s="20"/>
      <c r="I1012" s="21"/>
    </row>
    <row r="1013" spans="2:9">
      <c r="B1013" s="19"/>
      <c r="C1013" s="83"/>
      <c r="D1013" s="20"/>
      <c r="E1013" s="20"/>
      <c r="F1013" s="20"/>
      <c r="G1013" s="20"/>
      <c r="H1013" s="20"/>
      <c r="I1013" s="21"/>
    </row>
    <row r="1014" spans="2:9">
      <c r="B1014" s="19"/>
      <c r="C1014" s="83"/>
      <c r="D1014" s="20"/>
      <c r="E1014" s="20"/>
      <c r="F1014" s="20"/>
      <c r="G1014" s="20"/>
      <c r="H1014" s="20"/>
      <c r="I1014" s="21"/>
    </row>
    <row r="1015" spans="2:9">
      <c r="B1015" s="19"/>
      <c r="C1015" s="83"/>
      <c r="D1015" s="20"/>
      <c r="E1015" s="20"/>
      <c r="F1015" s="20"/>
      <c r="G1015" s="20"/>
      <c r="H1015" s="20"/>
      <c r="I1015" s="21"/>
    </row>
    <row r="1016" spans="2:9">
      <c r="B1016" s="19"/>
      <c r="C1016" s="83"/>
      <c r="D1016" s="20"/>
      <c r="E1016" s="20"/>
      <c r="F1016" s="20"/>
      <c r="G1016" s="20"/>
      <c r="H1016" s="20"/>
      <c r="I1016" s="21"/>
    </row>
    <row r="1017" spans="2:9">
      <c r="B1017" s="19"/>
      <c r="C1017" s="83"/>
      <c r="D1017" s="20"/>
      <c r="E1017" s="20"/>
      <c r="F1017" s="20"/>
      <c r="G1017" s="20"/>
      <c r="H1017" s="20"/>
      <c r="I1017" s="21"/>
    </row>
    <row r="1018" spans="2:9">
      <c r="B1018" s="19"/>
      <c r="C1018" s="83"/>
      <c r="D1018" s="20"/>
      <c r="E1018" s="20"/>
      <c r="F1018" s="20"/>
      <c r="G1018" s="20"/>
      <c r="H1018" s="20"/>
      <c r="I1018" s="21"/>
    </row>
    <row r="1019" spans="2:9">
      <c r="B1019" s="19"/>
      <c r="C1019" s="83"/>
      <c r="D1019" s="20"/>
      <c r="E1019" s="20"/>
      <c r="F1019" s="20"/>
      <c r="G1019" s="20"/>
      <c r="H1019" s="20"/>
      <c r="I1019" s="21"/>
    </row>
    <row r="1020" spans="2:9">
      <c r="B1020" s="19"/>
      <c r="C1020" s="83"/>
      <c r="D1020" s="20"/>
      <c r="E1020" s="20"/>
      <c r="F1020" s="20"/>
      <c r="G1020" s="20"/>
      <c r="H1020" s="20"/>
      <c r="I1020" s="21"/>
    </row>
    <row r="1021" spans="2:9">
      <c r="B1021" s="19"/>
      <c r="C1021" s="83"/>
      <c r="D1021" s="20"/>
      <c r="E1021" s="20"/>
      <c r="F1021" s="20"/>
      <c r="G1021" s="20"/>
      <c r="H1021" s="20"/>
      <c r="I1021" s="21"/>
    </row>
    <row r="1022" spans="2:9">
      <c r="B1022" s="19"/>
      <c r="C1022" s="83"/>
      <c r="D1022" s="20"/>
      <c r="E1022" s="20"/>
      <c r="F1022" s="20"/>
      <c r="G1022" s="20"/>
      <c r="H1022" s="20"/>
      <c r="I1022" s="21"/>
    </row>
    <row r="1023" spans="2:9">
      <c r="B1023" s="19"/>
      <c r="C1023" s="83"/>
      <c r="D1023" s="20"/>
      <c r="E1023" s="20"/>
      <c r="F1023" s="20"/>
      <c r="G1023" s="20"/>
      <c r="H1023" s="20"/>
      <c r="I1023" s="21"/>
    </row>
    <row r="1024" spans="2:9">
      <c r="B1024" s="19"/>
      <c r="C1024" s="83"/>
      <c r="D1024" s="20"/>
      <c r="E1024" s="20"/>
      <c r="F1024" s="20"/>
      <c r="G1024" s="20"/>
      <c r="H1024" s="20"/>
      <c r="I1024" s="21"/>
    </row>
    <row r="1025" spans="2:9">
      <c r="B1025" s="19"/>
      <c r="C1025" s="83"/>
      <c r="D1025" s="20"/>
      <c r="E1025" s="20"/>
      <c r="F1025" s="20"/>
      <c r="G1025" s="20"/>
      <c r="H1025" s="20"/>
      <c r="I1025" s="21"/>
    </row>
    <row r="1026" spans="2:9">
      <c r="B1026" s="19"/>
      <c r="C1026" s="83"/>
      <c r="D1026" s="20"/>
      <c r="E1026" s="20"/>
      <c r="F1026" s="20"/>
      <c r="G1026" s="20"/>
      <c r="H1026" s="20"/>
      <c r="I1026" s="21"/>
    </row>
    <row r="1027" spans="2:9">
      <c r="B1027" s="19"/>
      <c r="C1027" s="83"/>
      <c r="D1027" s="20"/>
      <c r="E1027" s="20"/>
      <c r="F1027" s="20"/>
      <c r="G1027" s="20"/>
      <c r="H1027" s="20"/>
      <c r="I1027" s="21"/>
    </row>
    <row r="1028" spans="2:9">
      <c r="B1028" s="19"/>
      <c r="C1028" s="83"/>
      <c r="D1028" s="20"/>
      <c r="E1028" s="20"/>
      <c r="F1028" s="20"/>
      <c r="G1028" s="20"/>
      <c r="H1028" s="20"/>
      <c r="I1028" s="21"/>
    </row>
    <row r="1029" spans="2:9">
      <c r="B1029" s="19"/>
      <c r="C1029" s="83"/>
      <c r="D1029" s="20"/>
      <c r="E1029" s="20"/>
      <c r="F1029" s="20"/>
      <c r="G1029" s="20"/>
      <c r="H1029" s="20"/>
      <c r="I1029" s="21"/>
    </row>
    <row r="1030" spans="2:9">
      <c r="B1030" s="19"/>
      <c r="C1030" s="83"/>
      <c r="D1030" s="20"/>
      <c r="E1030" s="20"/>
      <c r="F1030" s="20"/>
      <c r="G1030" s="20"/>
      <c r="H1030" s="20"/>
      <c r="I1030" s="21"/>
    </row>
    <row r="1031" spans="2:9">
      <c r="B1031" s="19"/>
      <c r="C1031" s="83"/>
      <c r="D1031" s="20"/>
      <c r="E1031" s="20"/>
      <c r="F1031" s="20"/>
      <c r="G1031" s="20"/>
      <c r="H1031" s="20"/>
      <c r="I1031" s="21"/>
    </row>
    <row r="1032" spans="2:9">
      <c r="B1032" s="19"/>
      <c r="C1032" s="83"/>
      <c r="D1032" s="20"/>
      <c r="E1032" s="20"/>
      <c r="F1032" s="20"/>
      <c r="G1032" s="20"/>
      <c r="H1032" s="20"/>
      <c r="I1032" s="21"/>
    </row>
    <row r="1033" spans="2:9">
      <c r="B1033" s="19"/>
      <c r="C1033" s="83"/>
      <c r="D1033" s="20"/>
      <c r="E1033" s="20"/>
      <c r="F1033" s="20"/>
      <c r="G1033" s="20"/>
      <c r="H1033" s="20"/>
      <c r="I1033" s="21"/>
    </row>
    <row r="1034" spans="2:9">
      <c r="B1034" s="19"/>
      <c r="C1034" s="83"/>
      <c r="D1034" s="20"/>
      <c r="E1034" s="20"/>
      <c r="F1034" s="20"/>
      <c r="G1034" s="20"/>
      <c r="H1034" s="20"/>
      <c r="I1034" s="21"/>
    </row>
    <row r="1035" spans="2:9">
      <c r="B1035" s="19"/>
      <c r="C1035" s="83"/>
      <c r="D1035" s="20"/>
      <c r="E1035" s="20"/>
      <c r="F1035" s="20"/>
      <c r="G1035" s="20"/>
      <c r="H1035" s="20"/>
      <c r="I1035" s="21"/>
    </row>
    <row r="1036" spans="2:9">
      <c r="B1036" s="19"/>
      <c r="C1036" s="83"/>
      <c r="D1036" s="20"/>
      <c r="E1036" s="20"/>
      <c r="F1036" s="20"/>
      <c r="G1036" s="20"/>
      <c r="H1036" s="20"/>
      <c r="I1036" s="21"/>
    </row>
    <row r="1037" spans="2:9">
      <c r="B1037" s="19"/>
      <c r="C1037" s="83"/>
      <c r="D1037" s="20"/>
      <c r="E1037" s="20"/>
      <c r="F1037" s="20"/>
      <c r="G1037" s="20"/>
      <c r="H1037" s="20"/>
      <c r="I1037" s="21"/>
    </row>
    <row r="1038" spans="2:9">
      <c r="B1038" s="19"/>
      <c r="C1038" s="83"/>
      <c r="D1038" s="20"/>
      <c r="E1038" s="20"/>
      <c r="F1038" s="20"/>
      <c r="G1038" s="20"/>
      <c r="H1038" s="20"/>
      <c r="I1038" s="21"/>
    </row>
    <row r="1039" spans="2:9">
      <c r="B1039" s="19"/>
      <c r="C1039" s="83"/>
      <c r="D1039" s="20"/>
      <c r="E1039" s="20"/>
      <c r="F1039" s="20"/>
      <c r="G1039" s="20"/>
      <c r="H1039" s="20"/>
      <c r="I1039" s="21"/>
    </row>
    <row r="1040" spans="2:9">
      <c r="B1040" s="19"/>
      <c r="C1040" s="83"/>
      <c r="D1040" s="20"/>
      <c r="E1040" s="20"/>
      <c r="F1040" s="20"/>
      <c r="G1040" s="20"/>
      <c r="H1040" s="20"/>
      <c r="I1040" s="21"/>
    </row>
    <row r="1041" spans="2:9">
      <c r="B1041" s="19"/>
      <c r="C1041" s="83"/>
      <c r="D1041" s="20"/>
      <c r="E1041" s="20"/>
      <c r="F1041" s="20"/>
      <c r="G1041" s="20"/>
      <c r="H1041" s="20"/>
      <c r="I1041" s="21"/>
    </row>
    <row r="1042" spans="2:9">
      <c r="B1042" s="19"/>
      <c r="C1042" s="83"/>
      <c r="D1042" s="20"/>
      <c r="E1042" s="20"/>
      <c r="F1042" s="20"/>
      <c r="G1042" s="20"/>
      <c r="H1042" s="20"/>
      <c r="I1042" s="21"/>
    </row>
    <row r="1043" spans="2:9">
      <c r="B1043" s="19"/>
      <c r="C1043" s="83"/>
      <c r="D1043" s="20"/>
      <c r="E1043" s="20"/>
      <c r="F1043" s="20"/>
      <c r="G1043" s="20"/>
      <c r="H1043" s="20"/>
      <c r="I1043" s="21"/>
    </row>
    <row r="1044" spans="2:9">
      <c r="B1044" s="19"/>
      <c r="C1044" s="83"/>
      <c r="D1044" s="20"/>
      <c r="E1044" s="20"/>
      <c r="F1044" s="20"/>
      <c r="G1044" s="20"/>
      <c r="H1044" s="20"/>
      <c r="I1044" s="21"/>
    </row>
    <row r="1045" spans="2:9">
      <c r="B1045" s="19"/>
      <c r="C1045" s="83"/>
      <c r="D1045" s="20"/>
      <c r="E1045" s="20"/>
      <c r="F1045" s="20"/>
      <c r="G1045" s="20"/>
      <c r="H1045" s="20"/>
      <c r="I1045" s="21"/>
    </row>
    <row r="1046" spans="2:9">
      <c r="B1046" s="19"/>
      <c r="C1046" s="83"/>
      <c r="D1046" s="20"/>
      <c r="E1046" s="20"/>
      <c r="F1046" s="20"/>
      <c r="G1046" s="20"/>
      <c r="H1046" s="20"/>
      <c r="I1046" s="21"/>
    </row>
    <row r="1047" spans="2:9">
      <c r="B1047" s="19"/>
      <c r="C1047" s="83"/>
      <c r="D1047" s="20"/>
      <c r="E1047" s="20"/>
      <c r="F1047" s="20"/>
      <c r="G1047" s="20"/>
      <c r="H1047" s="20"/>
      <c r="I1047" s="21"/>
    </row>
    <row r="1048" spans="2:9">
      <c r="B1048" s="19"/>
      <c r="C1048" s="83"/>
      <c r="D1048" s="20"/>
      <c r="E1048" s="20"/>
      <c r="F1048" s="20"/>
      <c r="G1048" s="20"/>
      <c r="H1048" s="20"/>
      <c r="I1048" s="21"/>
    </row>
    <row r="1049" spans="2:9">
      <c r="B1049" s="19"/>
      <c r="C1049" s="83"/>
      <c r="D1049" s="20"/>
      <c r="E1049" s="20"/>
      <c r="F1049" s="20"/>
      <c r="G1049" s="20"/>
      <c r="H1049" s="20"/>
      <c r="I1049" s="21"/>
    </row>
    <row r="1050" spans="2:9">
      <c r="B1050" s="19"/>
      <c r="C1050" s="83"/>
      <c r="D1050" s="20"/>
      <c r="E1050" s="20"/>
      <c r="F1050" s="20"/>
      <c r="G1050" s="20"/>
      <c r="H1050" s="20"/>
      <c r="I1050" s="21"/>
    </row>
    <row r="1051" spans="2:9">
      <c r="B1051" s="19"/>
      <c r="C1051" s="83"/>
      <c r="D1051" s="20"/>
      <c r="E1051" s="20"/>
      <c r="F1051" s="20"/>
      <c r="G1051" s="20"/>
      <c r="H1051" s="20"/>
      <c r="I1051" s="21"/>
    </row>
    <row r="1052" spans="2:9">
      <c r="B1052" s="19"/>
      <c r="C1052" s="83"/>
      <c r="D1052" s="20"/>
      <c r="E1052" s="20"/>
      <c r="F1052" s="20"/>
      <c r="G1052" s="20"/>
      <c r="H1052" s="20"/>
      <c r="I1052" s="21"/>
    </row>
    <row r="1053" spans="2:9">
      <c r="B1053" s="19"/>
      <c r="C1053" s="83"/>
      <c r="D1053" s="20"/>
      <c r="E1053" s="20"/>
      <c r="F1053" s="20"/>
      <c r="G1053" s="20"/>
      <c r="H1053" s="20"/>
      <c r="I1053" s="21"/>
    </row>
    <row r="1054" spans="2:9">
      <c r="B1054" s="19"/>
      <c r="C1054" s="83"/>
      <c r="D1054" s="20"/>
      <c r="E1054" s="20"/>
      <c r="F1054" s="20"/>
      <c r="G1054" s="20"/>
      <c r="H1054" s="20"/>
      <c r="I1054" s="21"/>
    </row>
    <row r="1055" spans="2:9">
      <c r="B1055" s="19"/>
      <c r="C1055" s="83"/>
      <c r="D1055" s="20"/>
      <c r="E1055" s="20"/>
      <c r="F1055" s="20"/>
      <c r="G1055" s="20"/>
      <c r="H1055" s="20"/>
      <c r="I1055" s="21"/>
    </row>
    <row r="1056" spans="2:9">
      <c r="B1056" s="19"/>
      <c r="C1056" s="83"/>
      <c r="D1056" s="20"/>
      <c r="E1056" s="20"/>
      <c r="F1056" s="20"/>
      <c r="G1056" s="20"/>
      <c r="H1056" s="20"/>
      <c r="I1056" s="21"/>
    </row>
    <row r="1057" spans="2:9">
      <c r="B1057" s="19"/>
      <c r="C1057" s="83"/>
      <c r="D1057" s="20"/>
      <c r="E1057" s="20"/>
      <c r="F1057" s="20"/>
      <c r="G1057" s="20"/>
      <c r="H1057" s="20"/>
      <c r="I1057" s="21"/>
    </row>
    <row r="1058" spans="2:9">
      <c r="B1058" s="19"/>
      <c r="C1058" s="83"/>
      <c r="D1058" s="20"/>
      <c r="E1058" s="20"/>
      <c r="F1058" s="20"/>
      <c r="G1058" s="20"/>
      <c r="H1058" s="20"/>
      <c r="I1058" s="21"/>
    </row>
    <row r="1059" spans="2:9">
      <c r="B1059" s="19"/>
      <c r="C1059" s="83"/>
      <c r="D1059" s="20"/>
      <c r="E1059" s="20"/>
      <c r="F1059" s="20"/>
      <c r="G1059" s="20"/>
      <c r="H1059" s="20"/>
      <c r="I1059" s="21"/>
    </row>
    <row r="1060" spans="2:9">
      <c r="B1060" s="19"/>
      <c r="C1060" s="83"/>
      <c r="D1060" s="20"/>
      <c r="E1060" s="20"/>
      <c r="F1060" s="20"/>
      <c r="G1060" s="20"/>
      <c r="H1060" s="20"/>
      <c r="I1060" s="21"/>
    </row>
    <row r="1061" spans="2:9">
      <c r="B1061" s="19"/>
      <c r="C1061" s="83"/>
      <c r="D1061" s="20"/>
      <c r="E1061" s="20"/>
      <c r="F1061" s="20"/>
      <c r="G1061" s="20"/>
      <c r="H1061" s="20"/>
      <c r="I1061" s="21"/>
    </row>
    <row r="1062" spans="2:9">
      <c r="B1062" s="19"/>
      <c r="C1062" s="83"/>
      <c r="D1062" s="20"/>
      <c r="E1062" s="20"/>
      <c r="F1062" s="20"/>
      <c r="G1062" s="20"/>
      <c r="H1062" s="20"/>
      <c r="I1062" s="21"/>
    </row>
    <row r="1063" spans="2:9">
      <c r="B1063" s="19"/>
      <c r="C1063" s="83"/>
      <c r="D1063" s="20"/>
      <c r="E1063" s="20"/>
      <c r="F1063" s="20"/>
      <c r="G1063" s="20"/>
      <c r="H1063" s="20"/>
      <c r="I1063" s="21"/>
    </row>
    <row r="1064" spans="2:9">
      <c r="B1064" s="19"/>
      <c r="C1064" s="83"/>
      <c r="D1064" s="20"/>
      <c r="E1064" s="20"/>
      <c r="F1064" s="20"/>
      <c r="G1064" s="20"/>
      <c r="H1064" s="20"/>
      <c r="I1064" s="21"/>
    </row>
    <row r="1065" spans="2:9">
      <c r="B1065" s="19"/>
      <c r="C1065" s="83"/>
      <c r="D1065" s="20"/>
      <c r="E1065" s="20"/>
      <c r="F1065" s="20"/>
      <c r="G1065" s="20"/>
      <c r="H1065" s="20"/>
      <c r="I1065" s="21"/>
    </row>
    <row r="1066" spans="2:9">
      <c r="B1066" s="19"/>
      <c r="C1066" s="83"/>
      <c r="D1066" s="20"/>
      <c r="E1066" s="20"/>
      <c r="F1066" s="20"/>
      <c r="G1066" s="20"/>
      <c r="H1066" s="20"/>
      <c r="I1066" s="21"/>
    </row>
    <row r="1067" spans="2:9">
      <c r="B1067" s="19"/>
      <c r="C1067" s="83"/>
      <c r="D1067" s="20"/>
      <c r="E1067" s="20"/>
      <c r="F1067" s="20"/>
      <c r="G1067" s="20"/>
      <c r="H1067" s="20"/>
      <c r="I1067" s="21"/>
    </row>
    <row r="1068" spans="2:9">
      <c r="B1068" s="19"/>
      <c r="C1068" s="83"/>
      <c r="D1068" s="20"/>
      <c r="E1068" s="20"/>
      <c r="F1068" s="20"/>
      <c r="G1068" s="20"/>
      <c r="H1068" s="20"/>
      <c r="I1068" s="21"/>
    </row>
  </sheetData>
  <sheetProtection sheet="1" objects="1" scenarios="1" selectLockedCells="1"/>
  <mergeCells count="16"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</mergeCells>
  <phoneticPr fontId="4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4"/>
  <dimension ref="A1:O1079"/>
  <sheetViews>
    <sheetView showGridLines="0" showZeros="0" workbookViewId="0">
      <selection activeCell="X34" sqref="X34"/>
    </sheetView>
  </sheetViews>
  <sheetFormatPr defaultRowHeight="12.75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>
      <c r="A1" s="1" t="s">
        <v>892</v>
      </c>
      <c r="B1" s="2" t="s">
        <v>893</v>
      </c>
      <c r="C1" s="80"/>
      <c r="D1" s="1001" t="s">
        <v>894</v>
      </c>
      <c r="E1" s="1002"/>
      <c r="F1" s="1003"/>
      <c r="G1" s="3" t="s">
        <v>895</v>
      </c>
      <c r="H1" s="3" t="s">
        <v>896</v>
      </c>
      <c r="I1" s="4" t="s">
        <v>897</v>
      </c>
      <c r="J1" s="1000"/>
      <c r="K1" s="1000"/>
      <c r="L1" s="1000"/>
      <c r="M1" s="1000"/>
      <c r="N1" s="5"/>
      <c r="O1" s="5"/>
    </row>
    <row r="2" spans="1:15">
      <c r="A2" s="11"/>
      <c r="B2" s="999" t="s">
        <v>954</v>
      </c>
      <c r="C2" s="999"/>
      <c r="D2" s="999"/>
      <c r="E2" s="6"/>
      <c r="F2" s="8">
        <f>'HL KNIHA VYPOC'!H4</f>
        <v>0</v>
      </c>
      <c r="G2" s="8">
        <f>'HL KNIHA VYPOC'!I4</f>
        <v>0</v>
      </c>
      <c r="H2" s="8">
        <f>'HL KNIHA VYPOC'!J4</f>
        <v>0</v>
      </c>
      <c r="I2" s="8">
        <f>'HL KNIHA VYPOC'!K4</f>
        <v>0</v>
      </c>
      <c r="J2" s="407"/>
      <c r="K2" s="407"/>
      <c r="L2" s="407"/>
      <c r="M2" s="407"/>
      <c r="N2" s="5"/>
      <c r="O2" s="5"/>
    </row>
    <row r="3" spans="1:15">
      <c r="A3" s="11"/>
      <c r="B3" s="999" t="s">
        <v>76</v>
      </c>
      <c r="C3" s="999"/>
      <c r="D3" s="999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07"/>
      <c r="K3" s="407"/>
      <c r="L3" s="407"/>
      <c r="M3" s="407"/>
      <c r="N3" s="5"/>
      <c r="O3" s="5"/>
    </row>
    <row r="4" spans="1:15">
      <c r="A4" s="11"/>
      <c r="B4" s="999" t="s">
        <v>116</v>
      </c>
      <c r="C4" s="999"/>
      <c r="D4" s="999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07"/>
      <c r="K4" s="407"/>
      <c r="L4" s="407"/>
      <c r="M4" s="407"/>
      <c r="N4" s="5"/>
      <c r="O4" s="5"/>
    </row>
    <row r="5" spans="1:15">
      <c r="A5" s="11"/>
      <c r="B5" s="999" t="s">
        <v>165</v>
      </c>
      <c r="C5" s="999"/>
      <c r="D5" s="999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07"/>
      <c r="K5" s="407"/>
      <c r="L5" s="407"/>
      <c r="M5" s="407"/>
      <c r="N5" s="5"/>
      <c r="O5" s="5"/>
    </row>
    <row r="6" spans="1:15">
      <c r="A6" s="11"/>
      <c r="B6" s="999" t="s">
        <v>284</v>
      </c>
      <c r="C6" s="999"/>
      <c r="D6" s="999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07"/>
      <c r="K6" s="407"/>
      <c r="L6" s="73"/>
      <c r="M6" s="407"/>
      <c r="N6" s="5"/>
      <c r="O6" s="5"/>
    </row>
    <row r="7" spans="1:15">
      <c r="A7" s="11"/>
      <c r="B7" s="999" t="s">
        <v>359</v>
      </c>
      <c r="C7" s="999"/>
      <c r="D7" s="999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07"/>
      <c r="K7" s="407"/>
      <c r="L7" s="407"/>
      <c r="M7" s="407"/>
      <c r="N7" s="5"/>
      <c r="O7" s="5"/>
    </row>
    <row r="8" spans="1:15">
      <c r="A8" s="11"/>
      <c r="B8" s="999" t="s">
        <v>693</v>
      </c>
      <c r="C8" s="999"/>
      <c r="D8" s="999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07"/>
      <c r="K8" s="407"/>
      <c r="L8" s="407"/>
      <c r="M8" s="407"/>
      <c r="N8" s="5"/>
      <c r="O8" s="5"/>
    </row>
    <row r="9" spans="1:15">
      <c r="A9" s="11"/>
      <c r="B9" s="1014" t="s">
        <v>906</v>
      </c>
      <c r="C9" s="1014"/>
      <c r="D9" s="1014"/>
      <c r="E9" s="6"/>
      <c r="F9" s="12">
        <f>SUM(F2:F8)</f>
        <v>0</v>
      </c>
      <c r="G9" s="12">
        <f>SUM(G2:G8)</f>
        <v>0</v>
      </c>
      <c r="H9" s="12">
        <f>SUM(H2:H8)</f>
        <v>0</v>
      </c>
      <c r="I9" s="12">
        <f>SUM(I2:I8)</f>
        <v>0</v>
      </c>
      <c r="J9" s="407"/>
      <c r="K9" s="407"/>
      <c r="L9" s="407"/>
      <c r="M9" s="407"/>
      <c r="N9" s="5"/>
      <c r="O9" s="5"/>
    </row>
    <row r="10" spans="1:15">
      <c r="A10" s="11"/>
      <c r="B10" s="1018"/>
      <c r="C10" s="1019"/>
      <c r="D10" s="1019"/>
      <c r="E10" s="6"/>
      <c r="F10" s="12"/>
      <c r="G10" s="12"/>
      <c r="H10" s="12"/>
      <c r="I10" s="13">
        <f>SUM(I8*-1-I7)</f>
        <v>0</v>
      </c>
      <c r="J10" s="407"/>
      <c r="K10" s="407"/>
      <c r="L10" s="407"/>
      <c r="M10" s="407"/>
      <c r="N10" s="5"/>
      <c r="O10" s="5"/>
    </row>
    <row r="11" spans="1:15" s="7" customFormat="1">
      <c r="A11" s="132"/>
      <c r="B11" s="91"/>
      <c r="C11" s="91"/>
      <c r="D11" s="1006" t="s">
        <v>894</v>
      </c>
      <c r="E11" s="1007"/>
      <c r="F11" s="1012"/>
      <c r="G11" s="1006" t="s">
        <v>1519</v>
      </c>
      <c r="H11" s="1007"/>
      <c r="I11" s="129" t="s">
        <v>1520</v>
      </c>
      <c r="J11" s="407"/>
      <c r="K11" s="407"/>
      <c r="L11" s="407"/>
      <c r="M11" s="407"/>
      <c r="N11" s="5"/>
      <c r="O11" s="5"/>
    </row>
    <row r="12" spans="1:15" ht="75" customHeight="1">
      <c r="A12" s="1" t="s">
        <v>898</v>
      </c>
      <c r="B12" s="131" t="s">
        <v>2401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>
      <c r="A13" s="671"/>
      <c r="B13" s="9" t="str">
        <f>IFERROR(IF(VLOOKUP($A13,Osnova!$A:$C,1)=$A13,VLOOKUP($A13,Osnova!$A:$C,3)),"")</f>
        <v/>
      </c>
      <c r="C13" s="82" t="e">
        <f>IF(VLOOKUP($A13,Osnova!$A:$C,1)=$A13,VLOOKUP($A13,Osnova!$A:$D,4),0)</f>
        <v>#N/A</v>
      </c>
      <c r="D13" s="150"/>
      <c r="E13" s="198"/>
      <c r="F13" s="68">
        <f t="shared" ref="F13:F80" si="0">SUM(D13-E13)</f>
        <v>0</v>
      </c>
      <c r="G13" s="150"/>
      <c r="H13" s="150"/>
      <c r="I13" s="69">
        <f t="shared" ref="I13:I80" si="1">SUM(F13+G13-H13)</f>
        <v>0</v>
      </c>
      <c r="J13" s="87"/>
    </row>
    <row r="14" spans="1:15" s="85" customFormat="1" ht="11.25">
      <c r="A14" s="671"/>
      <c r="B14" s="9" t="str">
        <f>IFERROR(IF(VLOOKUP($A14,Osnova!$A:$C,1)=$A14,VLOOKUP($A14,Osnova!$A:$C,3)),"")</f>
        <v/>
      </c>
      <c r="C14" s="82" t="e">
        <f>IF(VLOOKUP($A14,Osnova!$A:$C,1)=$A14,VLOOKUP($A14,Osnova!$A:$D,4),0)</f>
        <v>#N/A</v>
      </c>
      <c r="D14" s="150"/>
      <c r="E14" s="198"/>
      <c r="F14" s="68">
        <f t="shared" si="0"/>
        <v>0</v>
      </c>
      <c r="G14" s="150"/>
      <c r="H14" s="150"/>
      <c r="I14" s="69">
        <f t="shared" si="1"/>
        <v>0</v>
      </c>
      <c r="J14" s="146"/>
    </row>
    <row r="15" spans="1:15" s="85" customFormat="1" ht="11.25">
      <c r="A15" s="671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50"/>
      <c r="E15" s="198"/>
      <c r="F15" s="68">
        <f t="shared" si="0"/>
        <v>0</v>
      </c>
      <c r="G15" s="150"/>
      <c r="H15" s="150"/>
      <c r="I15" s="69">
        <f t="shared" si="1"/>
        <v>0</v>
      </c>
      <c r="J15" s="87"/>
    </row>
    <row r="16" spans="1:15" s="85" customFormat="1" ht="11.25">
      <c r="A16" s="671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50"/>
      <c r="E16" s="198"/>
      <c r="F16" s="68">
        <f t="shared" si="0"/>
        <v>0</v>
      </c>
      <c r="G16" s="150"/>
      <c r="H16" s="150"/>
      <c r="I16" s="69">
        <f t="shared" si="1"/>
        <v>0</v>
      </c>
      <c r="J16" s="146"/>
    </row>
    <row r="17" spans="1:15" s="85" customFormat="1" ht="11.25">
      <c r="A17" s="671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50"/>
      <c r="E17" s="198"/>
      <c r="F17" s="68">
        <f t="shared" si="0"/>
        <v>0</v>
      </c>
      <c r="G17" s="150"/>
      <c r="H17" s="150"/>
      <c r="I17" s="69">
        <f t="shared" si="1"/>
        <v>0</v>
      </c>
      <c r="J17" s="147"/>
    </row>
    <row r="18" spans="1:15" s="85" customFormat="1" ht="11.25">
      <c r="A18" s="671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50"/>
      <c r="E18" s="198"/>
      <c r="F18" s="68">
        <f t="shared" si="0"/>
        <v>0</v>
      </c>
      <c r="G18" s="150"/>
      <c r="H18" s="150"/>
      <c r="I18" s="69">
        <f t="shared" si="1"/>
        <v>0</v>
      </c>
      <c r="J18" s="146"/>
    </row>
    <row r="19" spans="1:15" s="85" customFormat="1" ht="11.25">
      <c r="A19" s="671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50"/>
      <c r="E19" s="198"/>
      <c r="F19" s="68">
        <f t="shared" si="0"/>
        <v>0</v>
      </c>
      <c r="G19" s="150"/>
      <c r="H19" s="150"/>
      <c r="I19" s="69">
        <f t="shared" si="1"/>
        <v>0</v>
      </c>
      <c r="J19" s="90"/>
    </row>
    <row r="20" spans="1:15" s="85" customFormat="1" ht="11.25">
      <c r="A20" s="671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50"/>
      <c r="E20" s="198"/>
      <c r="F20" s="68">
        <f t="shared" si="0"/>
        <v>0</v>
      </c>
      <c r="G20" s="150"/>
      <c r="H20" s="150"/>
      <c r="I20" s="69">
        <f t="shared" si="1"/>
        <v>0</v>
      </c>
    </row>
    <row r="21" spans="1:15" s="85" customFormat="1" ht="11.25">
      <c r="A21" s="671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50"/>
      <c r="E21" s="198"/>
      <c r="F21" s="68">
        <f t="shared" si="0"/>
        <v>0</v>
      </c>
      <c r="G21" s="150"/>
      <c r="H21" s="150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>
      <c r="A22" s="671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50"/>
      <c r="E22" s="198"/>
      <c r="F22" s="68">
        <f t="shared" si="0"/>
        <v>0</v>
      </c>
      <c r="G22" s="150"/>
      <c r="H22" s="150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>
      <c r="A23" s="671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50"/>
      <c r="E23" s="198"/>
      <c r="F23" s="68">
        <f t="shared" si="0"/>
        <v>0</v>
      </c>
      <c r="G23" s="150"/>
      <c r="H23" s="150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>
      <c r="A24" s="671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50"/>
      <c r="E24" s="198"/>
      <c r="F24" s="68">
        <f t="shared" si="0"/>
        <v>0</v>
      </c>
      <c r="G24" s="150"/>
      <c r="H24" s="150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>
      <c r="A25" s="671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50"/>
      <c r="E25" s="198"/>
      <c r="F25" s="68">
        <f t="shared" si="0"/>
        <v>0</v>
      </c>
      <c r="G25" s="150"/>
      <c r="H25" s="150"/>
      <c r="I25" s="69">
        <f t="shared" si="1"/>
        <v>0</v>
      </c>
      <c r="K25" s="1015"/>
      <c r="L25" s="1015"/>
      <c r="M25" s="14"/>
      <c r="N25" s="14"/>
      <c r="O25" s="14"/>
    </row>
    <row r="26" spans="1:15" s="85" customFormat="1" ht="11.25">
      <c r="A26" s="671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50"/>
      <c r="E26" s="198"/>
      <c r="F26" s="68">
        <f t="shared" si="0"/>
        <v>0</v>
      </c>
      <c r="G26" s="150"/>
      <c r="H26" s="150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>
      <c r="A27" s="671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50"/>
      <c r="E27" s="198"/>
      <c r="F27" s="68">
        <f t="shared" si="0"/>
        <v>0</v>
      </c>
      <c r="G27" s="150"/>
      <c r="H27" s="150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>
      <c r="A28" s="671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0"/>
      <c r="E28" s="70"/>
      <c r="F28" s="68">
        <f t="shared" si="0"/>
        <v>0</v>
      </c>
      <c r="G28" s="150"/>
      <c r="H28" s="150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>
      <c r="A29" s="671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0"/>
      <c r="E29" s="70"/>
      <c r="F29" s="68">
        <f t="shared" si="0"/>
        <v>0</v>
      </c>
      <c r="G29" s="150"/>
      <c r="H29" s="150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>
      <c r="A30" s="671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0"/>
      <c r="E30" s="70"/>
      <c r="F30" s="68">
        <f t="shared" si="0"/>
        <v>0</v>
      </c>
      <c r="G30" s="150"/>
      <c r="H30" s="150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>
      <c r="A31" s="671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0"/>
      <c r="E31" s="70"/>
      <c r="F31" s="68">
        <f t="shared" si="0"/>
        <v>0</v>
      </c>
      <c r="G31" s="150"/>
      <c r="H31" s="150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>
      <c r="A32" s="671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0"/>
      <c r="E32" s="70"/>
      <c r="F32" s="68">
        <f t="shared" si="0"/>
        <v>0</v>
      </c>
      <c r="G32" s="150"/>
      <c r="H32" s="150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>
      <c r="A33" s="671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0"/>
      <c r="E33" s="70"/>
      <c r="F33" s="68">
        <f t="shared" si="0"/>
        <v>0</v>
      </c>
      <c r="G33" s="150"/>
      <c r="H33" s="150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>
      <c r="A34" s="671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0"/>
      <c r="E34" s="70"/>
      <c r="F34" s="68">
        <f t="shared" si="0"/>
        <v>0</v>
      </c>
      <c r="G34" s="150"/>
      <c r="H34" s="150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>
      <c r="A35" s="671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0"/>
      <c r="E35" s="70"/>
      <c r="F35" s="68">
        <f t="shared" si="0"/>
        <v>0</v>
      </c>
      <c r="G35" s="150"/>
      <c r="H35" s="150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>
      <c r="A36" s="671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0"/>
      <c r="E36" s="70"/>
      <c r="F36" s="68">
        <f t="shared" si="0"/>
        <v>0</v>
      </c>
      <c r="G36" s="150"/>
      <c r="H36" s="150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>
      <c r="A37" s="671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0"/>
      <c r="E37" s="70"/>
      <c r="F37" s="68">
        <f t="shared" si="0"/>
        <v>0</v>
      </c>
      <c r="G37" s="150"/>
      <c r="H37" s="150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>
      <c r="A38" s="671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0"/>
      <c r="E38" s="70"/>
      <c r="F38" s="68">
        <f t="shared" si="0"/>
        <v>0</v>
      </c>
      <c r="G38" s="150"/>
      <c r="H38" s="150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>
      <c r="A39" s="671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0"/>
      <c r="E39" s="70"/>
      <c r="F39" s="68">
        <f t="shared" si="0"/>
        <v>0</v>
      </c>
      <c r="G39" s="150"/>
      <c r="H39" s="150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>
      <c r="A40" s="671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0"/>
      <c r="E40" s="70"/>
      <c r="F40" s="68">
        <f t="shared" si="0"/>
        <v>0</v>
      </c>
      <c r="G40" s="150"/>
      <c r="H40" s="150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>
      <c r="A41" s="671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0"/>
      <c r="E41" s="70"/>
      <c r="F41" s="68">
        <f t="shared" si="0"/>
        <v>0</v>
      </c>
      <c r="G41" s="150"/>
      <c r="H41" s="150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>
      <c r="A42" s="671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0"/>
      <c r="E42" s="70"/>
      <c r="F42" s="68">
        <f t="shared" si="0"/>
        <v>0</v>
      </c>
      <c r="G42" s="150"/>
      <c r="H42" s="150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>
      <c r="A43" s="671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0"/>
      <c r="E43" s="70"/>
      <c r="F43" s="68">
        <f t="shared" si="0"/>
        <v>0</v>
      </c>
      <c r="G43" s="150"/>
      <c r="H43" s="150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>
      <c r="A44" s="671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0"/>
      <c r="E44" s="70"/>
      <c r="F44" s="68">
        <f t="shared" si="0"/>
        <v>0</v>
      </c>
      <c r="G44" s="150"/>
      <c r="H44" s="150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>
      <c r="A45" s="671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0"/>
      <c r="E45" s="70"/>
      <c r="F45" s="68">
        <f t="shared" si="0"/>
        <v>0</v>
      </c>
      <c r="G45" s="150"/>
      <c r="H45" s="150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>
      <c r="A46" s="671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0"/>
      <c r="E46" s="70"/>
      <c r="F46" s="68">
        <f t="shared" si="0"/>
        <v>0</v>
      </c>
      <c r="G46" s="150"/>
      <c r="H46" s="150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>
      <c r="A47" s="671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0"/>
      <c r="E47" s="70"/>
      <c r="F47" s="68">
        <f t="shared" si="0"/>
        <v>0</v>
      </c>
      <c r="G47" s="150"/>
      <c r="H47" s="150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>
      <c r="A48" s="671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0"/>
      <c r="E48" s="70"/>
      <c r="F48" s="68">
        <f t="shared" si="0"/>
        <v>0</v>
      </c>
      <c r="G48" s="150"/>
      <c r="H48" s="150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>
      <c r="A49" s="671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0"/>
      <c r="E49" s="70"/>
      <c r="F49" s="68">
        <f t="shared" si="0"/>
        <v>0</v>
      </c>
      <c r="G49" s="150"/>
      <c r="H49" s="150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>
      <c r="A50" s="671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0"/>
      <c r="E50" s="70"/>
      <c r="F50" s="68">
        <f t="shared" si="0"/>
        <v>0</v>
      </c>
      <c r="G50" s="150"/>
      <c r="H50" s="150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>
      <c r="A51" s="671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0"/>
      <c r="E51" s="70"/>
      <c r="F51" s="68">
        <f t="shared" si="0"/>
        <v>0</v>
      </c>
      <c r="G51" s="150"/>
      <c r="H51" s="150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>
      <c r="A52" s="671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0"/>
      <c r="E52" s="70"/>
      <c r="F52" s="68">
        <f t="shared" si="0"/>
        <v>0</v>
      </c>
      <c r="G52" s="150"/>
      <c r="H52" s="150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>
      <c r="A53" s="671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0"/>
      <c r="E53" s="70"/>
      <c r="F53" s="68">
        <f t="shared" si="0"/>
        <v>0</v>
      </c>
      <c r="G53" s="150"/>
      <c r="H53" s="150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>
      <c r="A54" s="671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0"/>
      <c r="E54" s="70"/>
      <c r="F54" s="68">
        <f t="shared" si="0"/>
        <v>0</v>
      </c>
      <c r="G54" s="150"/>
      <c r="H54" s="150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>
      <c r="A55" s="671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0"/>
      <c r="E55" s="70"/>
      <c r="F55" s="68">
        <f t="shared" si="0"/>
        <v>0</v>
      </c>
      <c r="G55" s="150"/>
      <c r="H55" s="150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>
      <c r="A56" s="671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0"/>
      <c r="E56" s="70"/>
      <c r="F56" s="68">
        <f t="shared" si="0"/>
        <v>0</v>
      </c>
      <c r="G56" s="150"/>
      <c r="H56" s="150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>
      <c r="A57" s="671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0"/>
      <c r="E57" s="70"/>
      <c r="F57" s="68">
        <f t="shared" si="0"/>
        <v>0</v>
      </c>
      <c r="G57" s="150"/>
      <c r="H57" s="150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>
      <c r="A58" s="671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0"/>
      <c r="E58" s="70"/>
      <c r="F58" s="68">
        <f t="shared" si="0"/>
        <v>0</v>
      </c>
      <c r="G58" s="150"/>
      <c r="H58" s="150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>
      <c r="A59" s="671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0"/>
      <c r="E59" s="70"/>
      <c r="F59" s="68">
        <f t="shared" si="0"/>
        <v>0</v>
      </c>
      <c r="G59" s="150"/>
      <c r="H59" s="150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>
      <c r="A60" s="671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0"/>
      <c r="E60" s="70"/>
      <c r="F60" s="68">
        <f t="shared" si="0"/>
        <v>0</v>
      </c>
      <c r="G60" s="150"/>
      <c r="H60" s="150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>
      <c r="A61" s="671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0"/>
      <c r="E61" s="70"/>
      <c r="F61" s="68">
        <f t="shared" si="0"/>
        <v>0</v>
      </c>
      <c r="G61" s="150"/>
      <c r="H61" s="150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>
      <c r="A62" s="671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0"/>
      <c r="E62" s="70"/>
      <c r="F62" s="68">
        <f t="shared" si="0"/>
        <v>0</v>
      </c>
      <c r="G62" s="150"/>
      <c r="H62" s="150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>
      <c r="A63" s="671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0"/>
      <c r="E63" s="70"/>
      <c r="F63" s="68">
        <f t="shared" si="0"/>
        <v>0</v>
      </c>
      <c r="G63" s="150"/>
      <c r="H63" s="150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>
      <c r="A64" s="671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0"/>
      <c r="E64" s="70"/>
      <c r="F64" s="68">
        <f t="shared" si="0"/>
        <v>0</v>
      </c>
      <c r="G64" s="150"/>
      <c r="H64" s="150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>
      <c r="A65" s="671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0"/>
      <c r="E65" s="70"/>
      <c r="F65" s="68">
        <f t="shared" si="0"/>
        <v>0</v>
      </c>
      <c r="G65" s="150"/>
      <c r="H65" s="150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>
      <c r="A66" s="671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0"/>
      <c r="E66" s="70"/>
      <c r="F66" s="68">
        <f t="shared" si="0"/>
        <v>0</v>
      </c>
      <c r="G66" s="150"/>
      <c r="H66" s="150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>
      <c r="A67" s="671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0"/>
      <c r="E67" s="70"/>
      <c r="F67" s="68">
        <f t="shared" si="0"/>
        <v>0</v>
      </c>
      <c r="G67" s="150"/>
      <c r="H67" s="150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>
      <c r="A68" s="671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0"/>
      <c r="E68" s="70"/>
      <c r="F68" s="68">
        <f t="shared" si="0"/>
        <v>0</v>
      </c>
      <c r="G68" s="150"/>
      <c r="H68" s="150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>
      <c r="A69" s="671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0"/>
      <c r="E69" s="70"/>
      <c r="F69" s="68">
        <f t="shared" si="0"/>
        <v>0</v>
      </c>
      <c r="G69" s="150"/>
      <c r="H69" s="150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>
      <c r="A70" s="671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0"/>
      <c r="E70" s="70"/>
      <c r="F70" s="68">
        <f t="shared" si="0"/>
        <v>0</v>
      </c>
      <c r="G70" s="150"/>
      <c r="H70" s="150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>
      <c r="A71" s="671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0"/>
      <c r="E71" s="70"/>
      <c r="F71" s="68">
        <f t="shared" si="0"/>
        <v>0</v>
      </c>
      <c r="G71" s="150"/>
      <c r="H71" s="150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>
      <c r="A72" s="671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0"/>
      <c r="E72" s="70"/>
      <c r="F72" s="68">
        <f t="shared" si="0"/>
        <v>0</v>
      </c>
      <c r="G72" s="150"/>
      <c r="H72" s="150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>
      <c r="A73" s="671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0"/>
      <c r="E73" s="70"/>
      <c r="F73" s="68">
        <f t="shared" si="0"/>
        <v>0</v>
      </c>
      <c r="G73" s="150"/>
      <c r="H73" s="150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>
      <c r="A74" s="671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0"/>
      <c r="E74" s="70"/>
      <c r="F74" s="68">
        <f t="shared" si="0"/>
        <v>0</v>
      </c>
      <c r="G74" s="150"/>
      <c r="H74" s="150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>
      <c r="A75" s="671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0"/>
      <c r="E75" s="70"/>
      <c r="F75" s="68">
        <f t="shared" si="0"/>
        <v>0</v>
      </c>
      <c r="G75" s="150"/>
      <c r="H75" s="150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>
      <c r="A76" s="671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0"/>
      <c r="E76" s="70"/>
      <c r="F76" s="68">
        <f t="shared" si="0"/>
        <v>0</v>
      </c>
      <c r="G76" s="150"/>
      <c r="H76" s="150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>
      <c r="A77" s="671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0"/>
      <c r="E77" s="70"/>
      <c r="F77" s="68">
        <f t="shared" si="0"/>
        <v>0</v>
      </c>
      <c r="G77" s="150"/>
      <c r="H77" s="150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>
      <c r="A78" s="671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0"/>
      <c r="E78" s="70"/>
      <c r="F78" s="68">
        <f t="shared" si="0"/>
        <v>0</v>
      </c>
      <c r="G78" s="150"/>
      <c r="H78" s="150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>
      <c r="A79" s="671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0"/>
      <c r="E79" s="70"/>
      <c r="F79" s="68">
        <f t="shared" si="0"/>
        <v>0</v>
      </c>
      <c r="G79" s="150"/>
      <c r="H79" s="150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>
      <c r="A80" s="671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0"/>
      <c r="E80" s="70"/>
      <c r="F80" s="68">
        <f t="shared" si="0"/>
        <v>0</v>
      </c>
      <c r="G80" s="150"/>
      <c r="H80" s="150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>
      <c r="A81" s="671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0"/>
      <c r="E81" s="70"/>
      <c r="F81" s="68">
        <f t="shared" ref="F81:F144" si="2">SUM(D81-E81)</f>
        <v>0</v>
      </c>
      <c r="G81" s="150"/>
      <c r="H81" s="150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>
      <c r="A82" s="671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0"/>
      <c r="E82" s="70"/>
      <c r="F82" s="68">
        <f t="shared" si="2"/>
        <v>0</v>
      </c>
      <c r="G82" s="150"/>
      <c r="H82" s="150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>
      <c r="A83" s="671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0"/>
      <c r="E83" s="70"/>
      <c r="F83" s="68">
        <f t="shared" si="2"/>
        <v>0</v>
      </c>
      <c r="G83" s="150"/>
      <c r="H83" s="150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>
      <c r="A84" s="671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0"/>
      <c r="E84" s="70"/>
      <c r="F84" s="68">
        <f t="shared" si="2"/>
        <v>0</v>
      </c>
      <c r="G84" s="150"/>
      <c r="H84" s="150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>
      <c r="A85" s="671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0"/>
      <c r="E85" s="70"/>
      <c r="F85" s="68">
        <f t="shared" si="2"/>
        <v>0</v>
      </c>
      <c r="G85" s="150"/>
      <c r="H85" s="150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>
      <c r="A86" s="671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0"/>
      <c r="E86" s="70"/>
      <c r="F86" s="68">
        <f t="shared" si="2"/>
        <v>0</v>
      </c>
      <c r="G86" s="150"/>
      <c r="H86" s="150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>
      <c r="A87" s="671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0"/>
      <c r="E87" s="70"/>
      <c r="F87" s="68">
        <f t="shared" si="2"/>
        <v>0</v>
      </c>
      <c r="G87" s="150"/>
      <c r="H87" s="150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>
      <c r="A88" s="671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0"/>
      <c r="E88" s="70"/>
      <c r="F88" s="68">
        <f t="shared" si="2"/>
        <v>0</v>
      </c>
      <c r="G88" s="150"/>
      <c r="H88" s="150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>
      <c r="A89" s="671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0"/>
      <c r="E89" s="70"/>
      <c r="F89" s="68">
        <f t="shared" si="2"/>
        <v>0</v>
      </c>
      <c r="G89" s="150"/>
      <c r="H89" s="150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>
      <c r="A90" s="671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0"/>
      <c r="E90" s="70"/>
      <c r="F90" s="68">
        <f t="shared" si="2"/>
        <v>0</v>
      </c>
      <c r="G90" s="150"/>
      <c r="H90" s="150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>
      <c r="A91" s="671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0"/>
      <c r="E91" s="70"/>
      <c r="F91" s="68">
        <f t="shared" si="2"/>
        <v>0</v>
      </c>
      <c r="G91" s="150"/>
      <c r="H91" s="150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>
      <c r="A92" s="671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0"/>
      <c r="E92" s="70"/>
      <c r="F92" s="68">
        <f t="shared" si="2"/>
        <v>0</v>
      </c>
      <c r="G92" s="150"/>
      <c r="H92" s="150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>
      <c r="A93" s="671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0"/>
      <c r="E93" s="70"/>
      <c r="F93" s="68">
        <f t="shared" si="2"/>
        <v>0</v>
      </c>
      <c r="G93" s="150"/>
      <c r="H93" s="150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>
      <c r="A94" s="671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0"/>
      <c r="E94" s="70"/>
      <c r="F94" s="68">
        <f t="shared" si="2"/>
        <v>0</v>
      </c>
      <c r="G94" s="150"/>
      <c r="H94" s="150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>
      <c r="A95" s="671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0"/>
      <c r="E95" s="70"/>
      <c r="F95" s="68">
        <f t="shared" si="2"/>
        <v>0</v>
      </c>
      <c r="G95" s="150"/>
      <c r="H95" s="150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>
      <c r="A96" s="671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0"/>
      <c r="E96" s="70"/>
      <c r="F96" s="68">
        <f t="shared" si="2"/>
        <v>0</v>
      </c>
      <c r="G96" s="150"/>
      <c r="H96" s="150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>
      <c r="A97" s="671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0"/>
      <c r="E97" s="70"/>
      <c r="F97" s="68">
        <f t="shared" si="2"/>
        <v>0</v>
      </c>
      <c r="G97" s="150"/>
      <c r="H97" s="150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>
      <c r="A98" s="671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0"/>
      <c r="E98" s="70"/>
      <c r="F98" s="68">
        <f t="shared" si="2"/>
        <v>0</v>
      </c>
      <c r="G98" s="150"/>
      <c r="H98" s="150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>
      <c r="A99" s="671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0"/>
      <c r="E99" s="70"/>
      <c r="F99" s="68">
        <f t="shared" si="2"/>
        <v>0</v>
      </c>
      <c r="G99" s="150"/>
      <c r="H99" s="150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>
      <c r="A100" s="670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8"/>
      <c r="H100" s="148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>
      <c r="A101" s="670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8"/>
      <c r="H101" s="148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>
      <c r="A102" s="670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8"/>
      <c r="H102" s="148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>
      <c r="A103" s="670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8"/>
      <c r="H103" s="148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>
      <c r="A104" s="670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8"/>
      <c r="H104" s="148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>
      <c r="A105" s="670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8"/>
      <c r="H105" s="148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>
      <c r="A106" s="670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8"/>
      <c r="H106" s="148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>
      <c r="A107" s="670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8"/>
      <c r="H107" s="148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>
      <c r="A108" s="670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8"/>
      <c r="H108" s="148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>
      <c r="A109" s="670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8"/>
      <c r="H109" s="148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>
      <c r="A110" s="670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8"/>
      <c r="H110" s="148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>
      <c r="A111" s="670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8"/>
      <c r="H111" s="148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>
      <c r="A112" s="670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8"/>
      <c r="H112" s="148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>
      <c r="A113" s="670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8"/>
      <c r="H113" s="148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>
      <c r="A114" s="670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8"/>
      <c r="H114" s="148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>
      <c r="A115" s="670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8"/>
      <c r="H115" s="148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>
      <c r="A116" s="670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8"/>
      <c r="H116" s="148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>
      <c r="A117" s="670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8"/>
      <c r="H117" s="148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>
      <c r="A118" s="670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8"/>
      <c r="H118" s="148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>
      <c r="A119" s="670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8"/>
      <c r="H119" s="148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>
      <c r="A120" s="670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8"/>
      <c r="H120" s="148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>
      <c r="A121" s="670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8"/>
      <c r="H121" s="148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>
      <c r="A122" s="670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8"/>
      <c r="H122" s="148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>
      <c r="A123" s="670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8"/>
      <c r="H123" s="148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>
      <c r="A124" s="670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8"/>
      <c r="H124" s="148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>
      <c r="A125" s="670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8"/>
      <c r="H125" s="148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>
      <c r="A126" s="670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8"/>
      <c r="H126" s="148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>
      <c r="A127" s="670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8"/>
      <c r="H127" s="148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>
      <c r="A128" s="670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8"/>
      <c r="H128" s="148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>
      <c r="A129" s="670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8"/>
      <c r="H129" s="148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>
      <c r="A130" s="670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8"/>
      <c r="H130" s="148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>
      <c r="A131" s="670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8"/>
      <c r="H131" s="148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>
      <c r="A132" s="670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8"/>
      <c r="H132" s="148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>
      <c r="A133" s="670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8"/>
      <c r="H133" s="148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>
      <c r="A134" s="670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8"/>
      <c r="H134" s="148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>
      <c r="A135" s="670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8"/>
      <c r="H135" s="148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>
      <c r="A136" s="670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8"/>
      <c r="H136" s="148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>
      <c r="A137" s="670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8"/>
      <c r="H137" s="148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>
      <c r="A138" s="670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8"/>
      <c r="H138" s="148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>
      <c r="A139" s="670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8"/>
      <c r="H139" s="148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>
      <c r="A140" s="670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8"/>
      <c r="H140" s="148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>
      <c r="A141" s="670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8"/>
      <c r="H141" s="148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>
      <c r="A142" s="670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8"/>
      <c r="H142" s="148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>
      <c r="A143" s="670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8"/>
      <c r="H143" s="148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>
      <c r="A144" s="670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8"/>
      <c r="H144" s="148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>
      <c r="A145" s="670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8"/>
      <c r="H145" s="148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>
      <c r="A146" s="670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8"/>
      <c r="H146" s="148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>
      <c r="A147" s="670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8"/>
      <c r="H147" s="148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>
      <c r="A148" s="670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8"/>
      <c r="H148" s="148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>
      <c r="A149" s="670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8"/>
      <c r="H149" s="148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>
      <c r="A150" s="670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8"/>
      <c r="H150" s="148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>
      <c r="A151" s="670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8"/>
      <c r="H151" s="148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>
      <c r="A152" s="670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8"/>
      <c r="H152" s="148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>
      <c r="A153" s="670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8"/>
      <c r="H153" s="148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>
      <c r="A154" s="670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8"/>
      <c r="H154" s="148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>
      <c r="A155" s="670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8"/>
      <c r="H155" s="148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>
      <c r="A156" s="670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8"/>
      <c r="H156" s="148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>
      <c r="A157" s="670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8"/>
      <c r="H157" s="148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>
      <c r="A158" s="670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8"/>
      <c r="H158" s="148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>
      <c r="A159" s="670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8"/>
      <c r="H159" s="148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>
      <c r="A160" s="670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8"/>
      <c r="H160" s="148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>
      <c r="A161" s="670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8"/>
      <c r="H161" s="148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>
      <c r="A162" s="670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8"/>
      <c r="H162" s="148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>
      <c r="A163" s="670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8"/>
      <c r="H163" s="148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>
      <c r="A164" s="670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8"/>
      <c r="H164" s="148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>
      <c r="A165" s="670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8"/>
      <c r="H165" s="148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>
      <c r="A166" s="670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8"/>
      <c r="H166" s="148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>
      <c r="A167" s="670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8"/>
      <c r="H167" s="148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>
      <c r="A168" s="670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8"/>
      <c r="H168" s="148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>
      <c r="A169" s="670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8"/>
      <c r="H169" s="148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>
      <c r="A170" s="670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8"/>
      <c r="H170" s="148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>
      <c r="A171" s="670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8"/>
      <c r="H171" s="148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>
      <c r="A172" s="670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8"/>
      <c r="H172" s="148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>
      <c r="A173" s="670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8"/>
      <c r="H173" s="148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>
      <c r="A174" s="670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8"/>
      <c r="H174" s="148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>
      <c r="A175" s="670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8"/>
      <c r="H175" s="148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>
      <c r="A176" s="670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8"/>
      <c r="H176" s="148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>
      <c r="A177" s="670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8"/>
      <c r="H177" s="148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>
      <c r="A178" s="670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8"/>
      <c r="H178" s="148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>
      <c r="A179" s="670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8"/>
      <c r="H179" s="148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>
      <c r="A180" s="670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8"/>
      <c r="H180" s="148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>
      <c r="A181" s="670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8"/>
      <c r="H181" s="148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>
      <c r="A182" s="670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8"/>
      <c r="H182" s="148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>
      <c r="A183" s="670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8"/>
      <c r="H183" s="148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>
      <c r="A184" s="670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8"/>
      <c r="H184" s="148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>
      <c r="A185" s="670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8"/>
      <c r="H185" s="148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>
      <c r="A186" s="670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8"/>
      <c r="H186" s="148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>
      <c r="A187" s="670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8"/>
      <c r="H187" s="148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>
      <c r="A188" s="670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8"/>
      <c r="H188" s="148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>
      <c r="A189" s="670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8"/>
      <c r="H189" s="148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>
      <c r="A190" s="670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8"/>
      <c r="H190" s="148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>
      <c r="A191" s="670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8"/>
      <c r="H191" s="148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>
      <c r="A192" s="670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8"/>
      <c r="H192" s="148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>
      <c r="A193" s="670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8"/>
      <c r="H193" s="148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>
      <c r="A194" s="670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8"/>
      <c r="H194" s="148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>
      <c r="A195" s="670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8"/>
      <c r="H195" s="148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>
      <c r="A196" s="670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8"/>
      <c r="H196" s="148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>
      <c r="A197" s="670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8"/>
      <c r="H197" s="148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>
      <c r="A198" s="670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8"/>
      <c r="H198" s="148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>
      <c r="A199" s="670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8"/>
      <c r="H199" s="148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>
      <c r="A200" s="670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8"/>
      <c r="H200" s="148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>
      <c r="A201" s="670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8"/>
      <c r="H201" s="148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>
      <c r="A202" s="670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8"/>
      <c r="H202" s="148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>
      <c r="A203" s="670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8"/>
      <c r="H203" s="148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>
      <c r="A204" s="670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8"/>
      <c r="H204" s="148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>
      <c r="A205" s="670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8"/>
      <c r="H205" s="148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>
      <c r="A206" s="670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>
      <c r="A207" s="670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>
      <c r="A208" s="670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>
      <c r="A209" s="670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>
      <c r="A210" s="670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>
      <c r="A211" s="670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>
      <c r="A212" s="670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>
      <c r="A213" s="670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>
      <c r="A214" s="670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>
      <c r="A215" s="670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>
      <c r="A216" s="670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>
      <c r="A217" s="670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>
      <c r="A218" s="670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>
      <c r="A219" s="670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>
      <c r="A220" s="670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>
      <c r="A221" s="670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>
      <c r="A222" s="670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>
      <c r="A223" s="670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>
      <c r="A224" s="670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>
      <c r="A225" s="670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>
      <c r="A226" s="670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>
      <c r="A227" s="670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>
      <c r="A228" s="671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>
      <c r="A229" s="670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>
      <c r="A230" s="672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>
      <c r="A231" s="672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>
      <c r="A232" s="672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>
      <c r="A233" s="672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>
      <c r="A234" s="672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>
      <c r="A235" s="672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>
      <c r="A236" s="672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>
      <c r="A237" s="672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>
      <c r="A238" s="672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>
      <c r="A239" s="672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>
      <c r="A240" s="672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>
      <c r="A241" s="672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>
      <c r="A242" s="672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>
      <c r="A243" s="672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>
      <c r="A244" s="672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>
      <c r="A245" s="672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>
      <c r="A246" s="672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>
      <c r="A247" s="672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>
      <c r="A248" s="672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>
      <c r="A249" s="672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>
      <c r="A250" s="672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>
      <c r="A251" s="672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>
      <c r="A252" s="672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>
      <c r="A253" s="672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>
      <c r="A254" s="672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>
      <c r="A255" s="672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>
      <c r="A256" s="672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>
      <c r="A257" s="672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>
      <c r="A258" s="672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>
      <c r="A259" s="672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>
      <c r="A260" s="672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>
      <c r="A261" s="672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>
      <c r="A262" s="672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>
      <c r="A263" s="672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>
      <c r="A264" s="672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>
      <c r="A265" s="672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>
      <c r="A266" s="672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>
      <c r="A267" s="672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>
      <c r="A268" s="672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>
      <c r="A269" s="672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>
      <c r="A270" s="672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>
      <c r="A271" s="672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>
      <c r="A272" s="672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>
      <c r="A273" s="672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>
      <c r="A274" s="672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>
      <c r="A275" s="672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>
      <c r="A276" s="672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>
      <c r="A277" s="672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>
      <c r="A278" s="672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>
      <c r="A279" s="672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>
      <c r="A280" s="672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>
      <c r="A281" s="672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>
      <c r="A282" s="672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>
      <c r="A283" s="672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>
      <c r="A284" s="672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>
      <c r="A285" s="672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>
      <c r="A286" s="672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>
      <c r="A287" s="672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>
      <c r="A288" s="672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>
      <c r="A289" s="672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>
      <c r="A290" s="672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>
      <c r="A291" s="672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>
      <c r="A292" s="672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>
      <c r="A293" s="672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>
      <c r="A294" s="672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>
      <c r="A295" s="672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>
      <c r="A296" s="672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>
      <c r="A297" s="672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>
      <c r="A298" s="672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>
      <c r="A299" s="672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>
      <c r="A300" s="672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>
      <c r="A301" s="672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>
      <c r="A302" s="672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>
      <c r="A303" s="672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>
      <c r="A304" s="672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>
      <c r="A305" s="672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>
      <c r="A306" s="672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>
      <c r="A307" s="672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>
      <c r="A308" s="672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>
      <c r="A309" s="672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>
      <c r="A313" s="1016"/>
      <c r="B313" s="1017"/>
      <c r="C313" s="1017"/>
      <c r="D313" s="1017"/>
      <c r="E313" s="1017"/>
      <c r="F313" s="1017"/>
      <c r="G313" s="1017"/>
      <c r="H313" s="1017"/>
      <c r="I313" s="1017"/>
      <c r="K313" s="14"/>
      <c r="L313" s="14"/>
      <c r="M313" s="14"/>
      <c r="N313" s="14"/>
      <c r="O313" s="14"/>
    </row>
    <row r="314" spans="1:15" s="85" customFormat="1" ht="11.25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sheet="1" objects="1" scenarios="1" formatCells="0" selectLockedCells="1"/>
  <mergeCells count="15">
    <mergeCell ref="A313:I313"/>
    <mergeCell ref="B6:D6"/>
    <mergeCell ref="B7:D7"/>
    <mergeCell ref="B8:D8"/>
    <mergeCell ref="B9:D9"/>
    <mergeCell ref="B10:D10"/>
    <mergeCell ref="K25:L25"/>
    <mergeCell ref="D1:F1"/>
    <mergeCell ref="J1:M1"/>
    <mergeCell ref="B2:D2"/>
    <mergeCell ref="B3:D3"/>
    <mergeCell ref="B4:D4"/>
    <mergeCell ref="B5:D5"/>
    <mergeCell ref="D11:F11"/>
    <mergeCell ref="G11:H11"/>
  </mergeCells>
  <phoneticPr fontId="4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P346"/>
  <sheetViews>
    <sheetView showGridLines="0" showZeros="0" topLeftCell="A37" workbookViewId="0">
      <selection activeCell="X34" sqref="X34"/>
    </sheetView>
  </sheetViews>
  <sheetFormatPr defaultRowHeight="14.1" customHeight="1"/>
  <cols>
    <col min="1" max="1" width="9.140625" style="11"/>
    <col min="2" max="2" width="9.140625" style="409"/>
    <col min="3" max="3" width="15.7109375" style="410" customWidth="1"/>
    <col min="4" max="5" width="10.140625" style="410" bestFit="1" customWidth="1"/>
    <col min="6" max="7" width="4.5703125" style="6" bestFit="1" customWidth="1"/>
    <col min="8" max="9" width="9.140625" style="6"/>
    <col min="10" max="10" width="10.140625" style="6" bestFit="1" customWidth="1"/>
    <col min="11" max="11" width="15.7109375" style="6" customWidth="1"/>
    <col min="12" max="12" width="10.140625" style="6" bestFit="1" customWidth="1"/>
    <col min="13" max="13" width="9.140625" style="6" bestFit="1" customWidth="1"/>
    <col min="14" max="15" width="4.5703125" style="6" bestFit="1" customWidth="1"/>
    <col min="16" max="16384" width="9.140625" style="6"/>
  </cols>
  <sheetData>
    <row r="1" spans="1:16" ht="14.1" customHeight="1">
      <c r="A1" s="1020" t="s">
        <v>2377</v>
      </c>
      <c r="B1" s="1020"/>
      <c r="C1" s="1020"/>
      <c r="D1" s="1020"/>
      <c r="E1" s="1020"/>
      <c r="F1" s="1020"/>
      <c r="G1" s="1020"/>
      <c r="H1" s="1020"/>
      <c r="I1" s="1020"/>
      <c r="J1" s="1020"/>
      <c r="K1" s="1020"/>
      <c r="L1" s="1020"/>
      <c r="M1" s="742"/>
    </row>
    <row r="2" spans="1:16" ht="14.1" customHeight="1">
      <c r="A2" s="667"/>
      <c r="B2" s="667"/>
      <c r="C2" s="667"/>
      <c r="D2" s="667"/>
      <c r="E2" s="742"/>
      <c r="F2" s="667"/>
      <c r="G2" s="667"/>
      <c r="H2" s="667"/>
      <c r="I2" s="667"/>
      <c r="J2" s="667"/>
      <c r="K2" s="480">
        <v>2014</v>
      </c>
      <c r="L2" s="480">
        <v>2013</v>
      </c>
      <c r="M2" s="480"/>
    </row>
    <row r="3" spans="1:16" ht="14.1" customHeight="1">
      <c r="C3" s="480">
        <v>2014</v>
      </c>
      <c r="D3" s="480">
        <v>2013</v>
      </c>
      <c r="E3" s="480">
        <v>2012</v>
      </c>
      <c r="I3" s="411" t="s">
        <v>423</v>
      </c>
      <c r="J3" s="412" t="s">
        <v>2403</v>
      </c>
      <c r="K3" s="413">
        <f>SUM('HL KNIHA VYPOC'!G159)</f>
        <v>0</v>
      </c>
      <c r="L3" s="413">
        <f>SUM('HL KNIHA VYPOC'!K159)</f>
        <v>0</v>
      </c>
      <c r="M3" s="413">
        <f>SUM('HL KNIHA VYPOC'!H159)</f>
        <v>0</v>
      </c>
    </row>
    <row r="4" spans="1:16" ht="14.1" customHeight="1">
      <c r="A4" s="411" t="s">
        <v>845</v>
      </c>
      <c r="B4" s="412" t="s">
        <v>2403</v>
      </c>
      <c r="C4" s="413">
        <f>SUM('HL KNIHA VYPOC'!G43)</f>
        <v>0</v>
      </c>
      <c r="D4" s="413">
        <f>SUM('HL KNIHA VYPOC'!K43)</f>
        <v>0</v>
      </c>
      <c r="E4" s="413">
        <f>SUM('HL KNIHA VYPOC'!H43)</f>
        <v>0</v>
      </c>
      <c r="I4" s="414" t="s">
        <v>423</v>
      </c>
      <c r="J4" s="415" t="s">
        <v>371</v>
      </c>
      <c r="K4" s="477"/>
      <c r="L4" s="478"/>
      <c r="M4" s="473"/>
    </row>
    <row r="5" spans="1:16" ht="14.1" customHeight="1">
      <c r="A5" s="416" t="s">
        <v>845</v>
      </c>
      <c r="B5" s="417" t="s">
        <v>935</v>
      </c>
      <c r="C5" s="418">
        <f>SUM(C4-C6)</f>
        <v>0</v>
      </c>
      <c r="D5" s="419">
        <f>SUM(D4-D6)</f>
        <v>0</v>
      </c>
      <c r="E5" s="419">
        <f>SUM(E4-E6)</f>
        <v>0</v>
      </c>
      <c r="I5" s="420" t="s">
        <v>423</v>
      </c>
      <c r="J5" s="421" t="s">
        <v>741</v>
      </c>
      <c r="K5" s="422">
        <f>SUM(K3-K4)</f>
        <v>0</v>
      </c>
      <c r="L5" s="423">
        <f>SUM(L3-L4)</f>
        <v>0</v>
      </c>
      <c r="M5" s="423">
        <f>SUM(M3-M4)</f>
        <v>0</v>
      </c>
    </row>
    <row r="6" spans="1:16" ht="14.1" customHeight="1">
      <c r="A6" s="424" t="s">
        <v>845</v>
      </c>
      <c r="B6" s="425" t="s">
        <v>936</v>
      </c>
      <c r="C6" s="475"/>
      <c r="D6" s="476"/>
      <c r="E6" s="473"/>
      <c r="I6" s="426"/>
      <c r="J6" s="427"/>
      <c r="K6" s="410"/>
      <c r="L6" s="410"/>
      <c r="M6" s="410"/>
    </row>
    <row r="7" spans="1:16" ht="14.1" customHeight="1">
      <c r="A7" s="426"/>
      <c r="B7" s="427"/>
      <c r="I7" s="411" t="s">
        <v>431</v>
      </c>
      <c r="J7" s="412" t="s">
        <v>2403</v>
      </c>
      <c r="K7" s="413">
        <f>SUM('HL KNIHA VYPOC'!G171)</f>
        <v>0</v>
      </c>
      <c r="L7" s="413">
        <f>SUM('HL KNIHA VYPOC'!K171)</f>
        <v>0</v>
      </c>
      <c r="M7" s="413">
        <f>SUM('HL KNIHA VYPOC'!H171)</f>
        <v>0</v>
      </c>
    </row>
    <row r="8" spans="1:16" ht="14.1" customHeight="1">
      <c r="A8" s="411" t="s">
        <v>846</v>
      </c>
      <c r="B8" s="412" t="s">
        <v>2403</v>
      </c>
      <c r="C8" s="413">
        <f>SUM('HL KNIHA VYPOC'!G44)</f>
        <v>0</v>
      </c>
      <c r="D8" s="413">
        <f>SUM('HL KNIHA VYPOC'!K44)</f>
        <v>0</v>
      </c>
      <c r="E8" s="413">
        <f>SUM('HL KNIHA VYPOC'!H44)</f>
        <v>0</v>
      </c>
      <c r="I8" s="414" t="s">
        <v>431</v>
      </c>
      <c r="J8" s="415" t="s">
        <v>333</v>
      </c>
      <c r="K8" s="477"/>
      <c r="L8" s="478"/>
      <c r="M8" s="473"/>
    </row>
    <row r="9" spans="1:16" ht="14.1" customHeight="1">
      <c r="A9" s="416" t="s">
        <v>846</v>
      </c>
      <c r="B9" s="417" t="s">
        <v>935</v>
      </c>
      <c r="C9" s="418">
        <f>SUM(C8-C10)</f>
        <v>0</v>
      </c>
      <c r="D9" s="419">
        <f>SUM(D8-D10)</f>
        <v>0</v>
      </c>
      <c r="E9" s="419">
        <f>SUM(E8-E10)</f>
        <v>0</v>
      </c>
      <c r="I9" s="428" t="s">
        <v>431</v>
      </c>
      <c r="J9" s="429" t="s">
        <v>351</v>
      </c>
      <c r="K9" s="473"/>
      <c r="L9" s="474"/>
      <c r="M9" s="473"/>
    </row>
    <row r="10" spans="1:16" ht="14.1" customHeight="1">
      <c r="A10" s="424" t="s">
        <v>846</v>
      </c>
      <c r="B10" s="425" t="s">
        <v>134</v>
      </c>
      <c r="C10" s="475"/>
      <c r="D10" s="476"/>
      <c r="E10" s="476"/>
      <c r="I10" s="431" t="s">
        <v>431</v>
      </c>
      <c r="J10" s="432" t="s">
        <v>676</v>
      </c>
      <c r="K10" s="433">
        <f>SUM(K7-K8-K9-K11)</f>
        <v>0</v>
      </c>
      <c r="L10" s="434">
        <f>SUM(L7-L8-L9-L11)</f>
        <v>0</v>
      </c>
      <c r="M10" s="434">
        <f>SUM(M7-M8-M9-M11)</f>
        <v>0</v>
      </c>
    </row>
    <row r="11" spans="1:16" ht="14.1" customHeight="1">
      <c r="A11" s="426"/>
      <c r="B11" s="427"/>
      <c r="I11" s="424" t="s">
        <v>431</v>
      </c>
      <c r="J11" s="425" t="s">
        <v>694</v>
      </c>
      <c r="K11" s="475"/>
      <c r="L11" s="476"/>
      <c r="M11" s="473"/>
    </row>
    <row r="12" spans="1:16" ht="14.1" customHeight="1">
      <c r="A12" s="411" t="s">
        <v>848</v>
      </c>
      <c r="B12" s="412" t="s">
        <v>2403</v>
      </c>
      <c r="C12" s="413">
        <f>SUM('HL KNIHA VYPOC'!G46)</f>
        <v>0</v>
      </c>
      <c r="D12" s="413">
        <f>SUM('HL KNIHA VYPOC'!K46)</f>
        <v>0</v>
      </c>
      <c r="E12" s="413">
        <f>SUM('HL KNIHA VYPOC'!H46)</f>
        <v>0</v>
      </c>
      <c r="I12" s="426"/>
      <c r="J12" s="427"/>
      <c r="K12" s="410"/>
      <c r="L12" s="410"/>
      <c r="M12" s="410"/>
    </row>
    <row r="13" spans="1:16" ht="14.1" customHeight="1">
      <c r="A13" s="416" t="s">
        <v>848</v>
      </c>
      <c r="B13" s="417" t="s">
        <v>140</v>
      </c>
      <c r="C13" s="418">
        <f>SUM(C12-C14-C15)</f>
        <v>0</v>
      </c>
      <c r="D13" s="419">
        <f>SUM(D12-D14-D15)</f>
        <v>0</v>
      </c>
      <c r="E13" s="419">
        <f>SUM(E12-E14-E15)</f>
        <v>0</v>
      </c>
      <c r="I13" s="426"/>
      <c r="J13" s="427"/>
      <c r="K13" s="410"/>
      <c r="L13" s="410"/>
      <c r="M13" s="410"/>
    </row>
    <row r="14" spans="1:16" ht="14.1" customHeight="1">
      <c r="A14" s="428" t="s">
        <v>848</v>
      </c>
      <c r="B14" s="429" t="s">
        <v>941</v>
      </c>
      <c r="C14" s="473"/>
      <c r="D14" s="474"/>
      <c r="E14" s="473"/>
      <c r="I14" s="411" t="s">
        <v>432</v>
      </c>
      <c r="J14" s="412" t="s">
        <v>2403</v>
      </c>
      <c r="K14" s="413">
        <f>SUM('HL KNIHA VYPOC'!G173)</f>
        <v>0</v>
      </c>
      <c r="L14" s="413">
        <f>SUM('HL KNIHA VYPOC'!K173)</f>
        <v>0</v>
      </c>
      <c r="M14" s="413">
        <f>SUM('HL KNIHA VYPOC'!H173)</f>
        <v>0</v>
      </c>
    </row>
    <row r="15" spans="1:16" ht="14.1" customHeight="1">
      <c r="A15" s="424" t="s">
        <v>848</v>
      </c>
      <c r="B15" s="425" t="s">
        <v>159</v>
      </c>
      <c r="C15" s="475"/>
      <c r="D15" s="476"/>
      <c r="E15" s="473"/>
      <c r="I15" s="414" t="s">
        <v>432</v>
      </c>
      <c r="J15" s="415" t="s">
        <v>355</v>
      </c>
      <c r="K15" s="477"/>
      <c r="L15" s="478"/>
      <c r="M15" s="473"/>
    </row>
    <row r="16" spans="1:16" ht="14.1" customHeight="1">
      <c r="A16" s="426"/>
      <c r="B16" s="427"/>
      <c r="I16" s="420" t="s">
        <v>432</v>
      </c>
      <c r="J16" s="421" t="s">
        <v>704</v>
      </c>
      <c r="K16" s="422">
        <f>SUM(K14-K15)</f>
        <v>0</v>
      </c>
      <c r="L16" s="423">
        <f>SUM(L14-L15)</f>
        <v>0</v>
      </c>
      <c r="M16" s="423">
        <f>SUM(M14-M15)</f>
        <v>0</v>
      </c>
    </row>
    <row r="17" spans="1:13" ht="14.1" customHeight="1">
      <c r="A17" s="411" t="s">
        <v>849</v>
      </c>
      <c r="B17" s="412" t="s">
        <v>2403</v>
      </c>
      <c r="C17" s="413">
        <f>SUM('HL KNIHA VYPOC'!G47)</f>
        <v>0</v>
      </c>
      <c r="D17" s="413">
        <f>SUM('HL KNIHA VYPOC'!K47)</f>
        <v>0</v>
      </c>
      <c r="E17" s="413">
        <f>SUM('HL KNIHA VYPOC'!H47)</f>
        <v>0</v>
      </c>
      <c r="I17" s="426"/>
      <c r="J17" s="427"/>
      <c r="K17" s="410"/>
      <c r="L17" s="410"/>
      <c r="M17" s="410"/>
    </row>
    <row r="18" spans="1:13" ht="14.1" customHeight="1">
      <c r="A18" s="416" t="s">
        <v>849</v>
      </c>
      <c r="B18" s="417" t="s">
        <v>946</v>
      </c>
      <c r="C18" s="418">
        <f>SUM(C17-C19)</f>
        <v>0</v>
      </c>
      <c r="D18" s="419">
        <f>SUM(D17-D19)</f>
        <v>0</v>
      </c>
      <c r="E18" s="419">
        <f>SUM(E17-E19)</f>
        <v>0</v>
      </c>
      <c r="I18" s="411" t="s">
        <v>433</v>
      </c>
      <c r="J18" s="412" t="s">
        <v>2403</v>
      </c>
      <c r="K18" s="413">
        <f>SUM('HL KNIHA VYPOC'!G174)</f>
        <v>0</v>
      </c>
      <c r="L18" s="413">
        <f>SUM('HL KNIHA VYPOC'!K174)</f>
        <v>0</v>
      </c>
      <c r="M18" s="413">
        <f>SUM('HL KNIHA VYPOC'!H174)</f>
        <v>0</v>
      </c>
    </row>
    <row r="19" spans="1:13" ht="14.1" customHeight="1">
      <c r="A19" s="424" t="s">
        <v>849</v>
      </c>
      <c r="B19" s="425" t="s">
        <v>159</v>
      </c>
      <c r="C19" s="475"/>
      <c r="D19" s="476"/>
      <c r="E19" s="473"/>
      <c r="I19" s="414" t="s">
        <v>433</v>
      </c>
      <c r="J19" s="415" t="s">
        <v>355</v>
      </c>
      <c r="K19" s="477"/>
      <c r="L19" s="478"/>
      <c r="M19" s="473"/>
    </row>
    <row r="20" spans="1:13" ht="14.1" customHeight="1">
      <c r="A20" s="426"/>
      <c r="B20" s="427"/>
      <c r="I20" s="420" t="s">
        <v>433</v>
      </c>
      <c r="J20" s="421" t="s">
        <v>704</v>
      </c>
      <c r="K20" s="422">
        <f>SUM(K18-K19)</f>
        <v>0</v>
      </c>
      <c r="L20" s="423">
        <f>SUM(L18-L19)</f>
        <v>0</v>
      </c>
      <c r="M20" s="423">
        <f>SUM(M18-M19)</f>
        <v>0</v>
      </c>
    </row>
    <row r="21" spans="1:13" ht="14.1" customHeight="1">
      <c r="A21" s="411" t="s">
        <v>850</v>
      </c>
      <c r="B21" s="412" t="s">
        <v>2403</v>
      </c>
      <c r="C21" s="413">
        <f>SUM('HL KNIHA VYPOC'!G48)</f>
        <v>0</v>
      </c>
      <c r="D21" s="413">
        <f>SUM('HL KNIHA VYPOC'!K48)</f>
        <v>0</v>
      </c>
      <c r="E21" s="413">
        <f>SUM('HL KNIHA VYPOC'!H48)</f>
        <v>0</v>
      </c>
      <c r="I21" s="426"/>
      <c r="J21" s="427"/>
      <c r="K21" s="410"/>
      <c r="L21" s="410"/>
      <c r="M21" s="410"/>
    </row>
    <row r="22" spans="1:13" ht="14.1" customHeight="1">
      <c r="A22" s="416" t="s">
        <v>850</v>
      </c>
      <c r="B22" s="417" t="s">
        <v>802</v>
      </c>
      <c r="C22" s="418">
        <f>SUM(C21-C23)</f>
        <v>0</v>
      </c>
      <c r="D22" s="419">
        <f>SUM(D21-D23)</f>
        <v>0</v>
      </c>
      <c r="E22" s="419">
        <f>SUM(E21-E23)</f>
        <v>0</v>
      </c>
      <c r="I22" s="411" t="s">
        <v>434</v>
      </c>
      <c r="J22" s="412" t="s">
        <v>2403</v>
      </c>
      <c r="K22" s="413">
        <f>SUM('HL KNIHA VYPOC'!G175)</f>
        <v>0</v>
      </c>
      <c r="L22" s="413">
        <f>SUM('HL KNIHA VYPOC'!K175)</f>
        <v>0</v>
      </c>
      <c r="M22" s="413">
        <f>SUM('HL KNIHA VYPOC'!H175)</f>
        <v>0</v>
      </c>
    </row>
    <row r="23" spans="1:13" ht="14.1" customHeight="1">
      <c r="A23" s="424" t="s">
        <v>850</v>
      </c>
      <c r="B23" s="425" t="s">
        <v>159</v>
      </c>
      <c r="C23" s="475"/>
      <c r="D23" s="476"/>
      <c r="E23" s="473"/>
      <c r="I23" s="414" t="s">
        <v>434</v>
      </c>
      <c r="J23" s="415" t="s">
        <v>355</v>
      </c>
      <c r="K23" s="477"/>
      <c r="L23" s="478"/>
      <c r="M23" s="473"/>
    </row>
    <row r="24" spans="1:13" ht="14.1" customHeight="1">
      <c r="A24" s="426"/>
      <c r="B24" s="427"/>
      <c r="I24" s="420" t="s">
        <v>434</v>
      </c>
      <c r="J24" s="421" t="s">
        <v>704</v>
      </c>
      <c r="K24" s="422">
        <f>SUM(K22-K23)</f>
        <v>0</v>
      </c>
      <c r="L24" s="423">
        <f>SUM(L22-L23)</f>
        <v>0</v>
      </c>
      <c r="M24" s="423">
        <f>SUM(M22-M23)</f>
        <v>0</v>
      </c>
    </row>
    <row r="25" spans="1:13" ht="14.1" customHeight="1">
      <c r="A25" s="411" t="s">
        <v>865</v>
      </c>
      <c r="B25" s="412" t="s">
        <v>2403</v>
      </c>
      <c r="C25" s="413">
        <f>SUM('HL KNIHA VYPOC'!G71)</f>
        <v>0</v>
      </c>
      <c r="D25" s="413">
        <f>SUM('HL KNIHA VYPOC'!K71)</f>
        <v>0</v>
      </c>
      <c r="E25" s="413">
        <f>SUM('HL KNIHA VYPOC'!H71)</f>
        <v>0</v>
      </c>
      <c r="I25" s="426"/>
      <c r="J25" s="427"/>
      <c r="K25" s="410"/>
      <c r="L25" s="410"/>
      <c r="M25" s="410"/>
    </row>
    <row r="26" spans="1:13" ht="14.1" customHeight="1">
      <c r="A26" s="414" t="s">
        <v>865</v>
      </c>
      <c r="B26" s="415" t="s">
        <v>997</v>
      </c>
      <c r="C26" s="477"/>
      <c r="D26" s="478"/>
      <c r="E26" s="473"/>
      <c r="I26" s="411" t="s">
        <v>436</v>
      </c>
      <c r="J26" s="412" t="s">
        <v>2403</v>
      </c>
      <c r="K26" s="413">
        <f>SUM('HL KNIHA VYPOC'!G186)</f>
        <v>0</v>
      </c>
      <c r="L26" s="413">
        <f>SUM('HL KNIHA VYPOC'!K186)</f>
        <v>0</v>
      </c>
      <c r="M26" s="413">
        <f>SUM('HL KNIHA VYPOC'!H186)</f>
        <v>0</v>
      </c>
    </row>
    <row r="27" spans="1:13" ht="14.1" customHeight="1">
      <c r="A27" s="431" t="s">
        <v>865</v>
      </c>
      <c r="B27" s="432" t="s">
        <v>1007</v>
      </c>
      <c r="C27" s="433">
        <f>SUM(C25-C26-C28-C29-C30)</f>
        <v>0</v>
      </c>
      <c r="D27" s="434">
        <f>SUM(D25-D26-D28-D29-D30)</f>
        <v>0</v>
      </c>
      <c r="E27" s="434">
        <f>SUM(E25-E26-E28-E29-E30)</f>
        <v>0</v>
      </c>
      <c r="I27" s="414" t="s">
        <v>436</v>
      </c>
      <c r="J27" s="415" t="s">
        <v>371</v>
      </c>
      <c r="K27" s="477"/>
      <c r="L27" s="478"/>
      <c r="M27" s="473"/>
    </row>
    <row r="28" spans="1:13" ht="14.1" customHeight="1">
      <c r="A28" s="428" t="s">
        <v>865</v>
      </c>
      <c r="B28" s="429" t="s">
        <v>5</v>
      </c>
      <c r="C28" s="473"/>
      <c r="D28" s="474"/>
      <c r="E28" s="473"/>
      <c r="I28" s="420" t="s">
        <v>436</v>
      </c>
      <c r="J28" s="421" t="s">
        <v>741</v>
      </c>
      <c r="K28" s="422">
        <f>SUM(K26-K27)</f>
        <v>0</v>
      </c>
      <c r="L28" s="422">
        <f>SUM(L26-L27)</f>
        <v>0</v>
      </c>
      <c r="M28" s="422">
        <f>SUM(M26-M27)</f>
        <v>0</v>
      </c>
    </row>
    <row r="29" spans="1:13" ht="14.1" customHeight="1">
      <c r="A29" s="428" t="s">
        <v>865</v>
      </c>
      <c r="B29" s="429" t="s">
        <v>21</v>
      </c>
      <c r="C29" s="473"/>
      <c r="D29" s="474"/>
      <c r="E29" s="473"/>
      <c r="I29" s="426"/>
      <c r="J29" s="427"/>
      <c r="K29" s="410"/>
      <c r="L29" s="410"/>
      <c r="M29" s="410"/>
    </row>
    <row r="30" spans="1:13" ht="14.1" customHeight="1">
      <c r="A30" s="424" t="s">
        <v>865</v>
      </c>
      <c r="B30" s="425" t="s">
        <v>39</v>
      </c>
      <c r="C30" s="475"/>
      <c r="D30" s="476"/>
      <c r="E30" s="473"/>
      <c r="I30" s="411" t="s">
        <v>439</v>
      </c>
      <c r="J30" s="412" t="s">
        <v>2403</v>
      </c>
      <c r="K30" s="413">
        <f>SUM('HL KNIHA VYPOC'!G189)</f>
        <v>0</v>
      </c>
      <c r="L30" s="413">
        <f>SUM('HL KNIHA VYPOC'!K189)</f>
        <v>0</v>
      </c>
      <c r="M30" s="413">
        <f>SUM('HL KNIHA VYPOC'!H189)</f>
        <v>0</v>
      </c>
    </row>
    <row r="31" spans="1:13" ht="14.1" customHeight="1">
      <c r="A31" s="426"/>
      <c r="B31" s="427"/>
      <c r="I31" s="414" t="s">
        <v>439</v>
      </c>
      <c r="J31" s="415" t="s">
        <v>371</v>
      </c>
      <c r="K31" s="477"/>
      <c r="L31" s="478"/>
      <c r="M31" s="473"/>
    </row>
    <row r="32" spans="1:13" ht="14.1" customHeight="1">
      <c r="A32" s="411" t="s">
        <v>866</v>
      </c>
      <c r="B32" s="412" t="s">
        <v>2403</v>
      </c>
      <c r="C32" s="413">
        <f>SUM('HL KNIHA VYPOC'!G72)</f>
        <v>0</v>
      </c>
      <c r="D32" s="413">
        <f>SUM('HL KNIHA VYPOC'!K72)</f>
        <v>0</v>
      </c>
      <c r="E32" s="413">
        <f>SUM('HL KNIHA VYPOC'!H72)</f>
        <v>0</v>
      </c>
      <c r="I32" s="420" t="s">
        <v>439</v>
      </c>
      <c r="J32" s="421" t="s">
        <v>741</v>
      </c>
      <c r="K32" s="422">
        <f>SUM(K30-K31)</f>
        <v>0</v>
      </c>
      <c r="L32" s="423">
        <f>SUM(L30-L31)</f>
        <v>0</v>
      </c>
      <c r="M32" s="423">
        <f>SUM(M30-M31)</f>
        <v>0</v>
      </c>
    </row>
    <row r="33" spans="1:13" ht="14.1" customHeight="1">
      <c r="A33" s="414" t="s">
        <v>866</v>
      </c>
      <c r="B33" s="415" t="s">
        <v>84</v>
      </c>
      <c r="C33" s="477"/>
      <c r="D33" s="478"/>
      <c r="E33" s="473"/>
      <c r="I33" s="426"/>
      <c r="J33" s="427"/>
      <c r="K33" s="410"/>
      <c r="L33" s="410"/>
      <c r="M33" s="410"/>
    </row>
    <row r="34" spans="1:13" ht="14.1" customHeight="1">
      <c r="A34" s="428" t="s">
        <v>866</v>
      </c>
      <c r="B34" s="429" t="s">
        <v>94</v>
      </c>
      <c r="C34" s="473"/>
      <c r="D34" s="474"/>
      <c r="E34" s="473"/>
      <c r="I34" s="411" t="s">
        <v>440</v>
      </c>
      <c r="J34" s="412" t="s">
        <v>2403</v>
      </c>
      <c r="K34" s="413">
        <f>SUM('HL KNIHA VYPOC'!G190)</f>
        <v>0</v>
      </c>
      <c r="L34" s="413">
        <f>SUM('HL KNIHA VYPOC'!K190)</f>
        <v>0</v>
      </c>
      <c r="M34" s="413">
        <f>SUM('HL KNIHA VYPOC'!H190)</f>
        <v>0</v>
      </c>
    </row>
    <row r="35" spans="1:13" ht="14.1" customHeight="1">
      <c r="A35" s="431" t="s">
        <v>866</v>
      </c>
      <c r="B35" s="432" t="s">
        <v>797</v>
      </c>
      <c r="C35" s="433">
        <f>SUM(C32-C33-C34-C36-C37-C38)</f>
        <v>0</v>
      </c>
      <c r="D35" s="433">
        <f>SUM(D32-D33-D34-D36-D37-D38)</f>
        <v>0</v>
      </c>
      <c r="E35" s="433">
        <f>SUM(E32-E33-E34-E36-E37-E38)</f>
        <v>0</v>
      </c>
      <c r="I35" s="414" t="s">
        <v>440</v>
      </c>
      <c r="J35" s="415" t="s">
        <v>371</v>
      </c>
      <c r="K35" s="477"/>
      <c r="L35" s="478"/>
      <c r="M35" s="473"/>
    </row>
    <row r="36" spans="1:13" ht="14.1" customHeight="1">
      <c r="A36" s="428" t="s">
        <v>866</v>
      </c>
      <c r="B36" s="429" t="s">
        <v>944</v>
      </c>
      <c r="C36" s="473"/>
      <c r="D36" s="474"/>
      <c r="E36" s="473"/>
      <c r="I36" s="420" t="s">
        <v>440</v>
      </c>
      <c r="J36" s="421" t="s">
        <v>741</v>
      </c>
      <c r="K36" s="422">
        <f>SUM(K34-K35)</f>
        <v>0</v>
      </c>
      <c r="L36" s="423">
        <f>SUM(L34-L35)</f>
        <v>0</v>
      </c>
      <c r="M36" s="423">
        <f>SUM(M34-M35)</f>
        <v>0</v>
      </c>
    </row>
    <row r="37" spans="1:13" ht="14.1" customHeight="1">
      <c r="A37" s="428" t="s">
        <v>866</v>
      </c>
      <c r="B37" s="429" t="s">
        <v>798</v>
      </c>
      <c r="C37" s="473"/>
      <c r="D37" s="474"/>
      <c r="E37" s="473"/>
      <c r="I37" s="426"/>
      <c r="J37" s="427"/>
      <c r="K37" s="410"/>
      <c r="L37" s="410"/>
      <c r="M37" s="410"/>
    </row>
    <row r="38" spans="1:13" ht="14.1" customHeight="1">
      <c r="A38" s="424" t="s">
        <v>866</v>
      </c>
      <c r="B38" s="425" t="s">
        <v>799</v>
      </c>
      <c r="C38" s="475"/>
      <c r="D38" s="476"/>
      <c r="E38" s="473"/>
      <c r="I38" s="411" t="s">
        <v>441</v>
      </c>
      <c r="J38" s="412" t="s">
        <v>2403</v>
      </c>
      <c r="K38" s="413">
        <f>SUM('HL KNIHA VYPOC'!G191)</f>
        <v>0</v>
      </c>
      <c r="L38" s="413">
        <f>SUM('HL KNIHA VYPOC'!K191)</f>
        <v>0</v>
      </c>
      <c r="M38" s="413">
        <f>SUM('HL KNIHA VYPOC'!H191)</f>
        <v>0</v>
      </c>
    </row>
    <row r="39" spans="1:13" ht="14.1" customHeight="1">
      <c r="A39" s="435"/>
      <c r="B39" s="429"/>
      <c r="C39" s="430"/>
      <c r="D39" s="430"/>
      <c r="E39" s="430"/>
      <c r="I39" s="414" t="s">
        <v>441</v>
      </c>
      <c r="J39" s="415" t="s">
        <v>360</v>
      </c>
      <c r="K39" s="477"/>
      <c r="L39" s="478"/>
      <c r="M39" s="473"/>
    </row>
    <row r="40" spans="1:13" ht="14.1" customHeight="1">
      <c r="A40" s="411" t="s">
        <v>869</v>
      </c>
      <c r="B40" s="412" t="s">
        <v>2403</v>
      </c>
      <c r="C40" s="413">
        <f>SUM('HL KNIHA VYPOC'!G75)</f>
        <v>0</v>
      </c>
      <c r="D40" s="413">
        <f>SUM('HL KNIHA VYPOC'!K75)</f>
        <v>0</v>
      </c>
      <c r="E40" s="413">
        <f>SUM('HL KNIHA VYPOC'!H75)</f>
        <v>0</v>
      </c>
      <c r="I40" s="431" t="s">
        <v>441</v>
      </c>
      <c r="J40" s="432" t="s">
        <v>727</v>
      </c>
      <c r="K40" s="433">
        <f>SUM(K38-K39-K41)</f>
        <v>0</v>
      </c>
      <c r="L40" s="434">
        <f>SUM(L38-L39-L41)</f>
        <v>0</v>
      </c>
      <c r="M40" s="434">
        <f>SUM(M38-M39-M41)</f>
        <v>0</v>
      </c>
    </row>
    <row r="41" spans="1:13" ht="14.1" customHeight="1">
      <c r="A41" s="414" t="s">
        <v>869</v>
      </c>
      <c r="B41" s="415" t="s">
        <v>796</v>
      </c>
      <c r="C41" s="477"/>
      <c r="D41" s="478"/>
      <c r="E41" s="473"/>
      <c r="I41" s="424" t="s">
        <v>441</v>
      </c>
      <c r="J41" s="425" t="s">
        <v>741</v>
      </c>
      <c r="K41" s="673"/>
      <c r="L41" s="674"/>
      <c r="M41" s="430"/>
    </row>
    <row r="42" spans="1:13" ht="14.1" customHeight="1">
      <c r="A42" s="428" t="s">
        <v>869</v>
      </c>
      <c r="B42" s="429" t="s">
        <v>102</v>
      </c>
      <c r="C42" s="433">
        <f>SUM(C40-C41-C43)</f>
        <v>0</v>
      </c>
      <c r="D42" s="434">
        <f>SUM(D40-D41-D43)</f>
        <v>0</v>
      </c>
      <c r="E42" s="434">
        <f>SUM(E40-E41-E43)</f>
        <v>0</v>
      </c>
      <c r="I42" s="426"/>
      <c r="J42" s="427"/>
      <c r="K42" s="410"/>
      <c r="L42" s="410"/>
      <c r="M42" s="410"/>
    </row>
    <row r="43" spans="1:13" ht="14.1" customHeight="1">
      <c r="A43" s="424" t="s">
        <v>869</v>
      </c>
      <c r="B43" s="425" t="s">
        <v>938</v>
      </c>
      <c r="C43" s="475"/>
      <c r="D43" s="476"/>
      <c r="E43" s="473"/>
      <c r="I43" s="411" t="s">
        <v>443</v>
      </c>
      <c r="J43" s="412" t="s">
        <v>2403</v>
      </c>
      <c r="K43" s="413">
        <f>SUM('HL KNIHA VYPOC'!G193)</f>
        <v>0</v>
      </c>
      <c r="L43" s="413">
        <f>SUM('HL KNIHA VYPOC'!K193)</f>
        <v>0</v>
      </c>
      <c r="M43" s="413">
        <f>SUM('HL KNIHA VYPOC'!H193)</f>
        <v>0</v>
      </c>
    </row>
    <row r="44" spans="1:13" ht="14.1" customHeight="1">
      <c r="A44" s="426"/>
      <c r="B44" s="427"/>
      <c r="I44" s="414" t="s">
        <v>443</v>
      </c>
      <c r="J44" s="415" t="s">
        <v>371</v>
      </c>
      <c r="K44" s="477"/>
      <c r="L44" s="478"/>
      <c r="M44" s="473"/>
    </row>
    <row r="45" spans="1:13" ht="14.1" customHeight="1">
      <c r="A45" s="411" t="s">
        <v>870</v>
      </c>
      <c r="B45" s="412" t="s">
        <v>2403</v>
      </c>
      <c r="C45" s="413">
        <f>SUM('HL KNIHA VYPOC'!G76)</f>
        <v>0</v>
      </c>
      <c r="D45" s="413">
        <f>SUM('HL KNIHA VYPOC'!K76)</f>
        <v>0</v>
      </c>
      <c r="E45" s="413">
        <f>SUM('HL KNIHA VYPOC'!H76)</f>
        <v>0</v>
      </c>
      <c r="I45" s="420" t="s">
        <v>443</v>
      </c>
      <c r="J45" s="421" t="s">
        <v>741</v>
      </c>
      <c r="K45" s="422">
        <f>SUM(K43-K44)</f>
        <v>0</v>
      </c>
      <c r="L45" s="423">
        <f>SUM(L43-L44)</f>
        <v>0</v>
      </c>
      <c r="M45" s="423">
        <f>SUM(M43-M44)</f>
        <v>0</v>
      </c>
    </row>
    <row r="46" spans="1:13" ht="14.1" customHeight="1">
      <c r="A46" s="416" t="s">
        <v>870</v>
      </c>
      <c r="B46" s="417" t="s">
        <v>935</v>
      </c>
      <c r="C46" s="418">
        <f>SUM(C45-C47-C48-C49-C50-C51-C52-C53-C54)</f>
        <v>0</v>
      </c>
      <c r="D46" s="419">
        <f>SUM(D45-D47-D48-D49-D50-D51-D52-D53-D54)</f>
        <v>0</v>
      </c>
      <c r="E46" s="419">
        <f>SUM(E45-E47-E48-E49-E50-E51-E52-E53-E54)</f>
        <v>0</v>
      </c>
      <c r="I46" s="426"/>
      <c r="J46" s="427"/>
      <c r="K46" s="410"/>
      <c r="L46" s="410"/>
      <c r="M46" s="410"/>
    </row>
    <row r="47" spans="1:13" ht="14.1" customHeight="1">
      <c r="A47" s="428" t="s">
        <v>870</v>
      </c>
      <c r="B47" s="429" t="s">
        <v>936</v>
      </c>
      <c r="C47" s="473"/>
      <c r="D47" s="474"/>
      <c r="E47" s="473"/>
      <c r="I47" s="411" t="s">
        <v>444</v>
      </c>
      <c r="J47" s="412" t="s">
        <v>2403</v>
      </c>
      <c r="K47" s="413">
        <f>SUM('HL KNIHA VYPOC'!G197)</f>
        <v>0</v>
      </c>
      <c r="L47" s="413">
        <f>SUM('HL KNIHA VYPOC'!K197)</f>
        <v>0</v>
      </c>
      <c r="M47" s="413">
        <f>SUM('HL KNIHA VYPOC'!H197)</f>
        <v>0</v>
      </c>
    </row>
    <row r="48" spans="1:13" ht="14.1" customHeight="1">
      <c r="A48" s="428" t="s">
        <v>870</v>
      </c>
      <c r="B48" s="429" t="s">
        <v>134</v>
      </c>
      <c r="C48" s="473"/>
      <c r="D48" s="474"/>
      <c r="E48" s="473"/>
      <c r="I48" s="414" t="s">
        <v>444</v>
      </c>
      <c r="J48" s="415">
        <v>75</v>
      </c>
      <c r="K48" s="477"/>
      <c r="L48" s="478"/>
      <c r="M48" s="473"/>
    </row>
    <row r="49" spans="1:13" ht="14.1" customHeight="1">
      <c r="A49" s="428" t="s">
        <v>870</v>
      </c>
      <c r="B49" s="429" t="s">
        <v>140</v>
      </c>
      <c r="C49" s="473"/>
      <c r="D49" s="474"/>
      <c r="E49" s="473"/>
      <c r="I49" s="420" t="s">
        <v>444</v>
      </c>
      <c r="J49" s="421">
        <v>76</v>
      </c>
      <c r="K49" s="422">
        <f>SUM(K47-K48)</f>
        <v>0</v>
      </c>
      <c r="L49" s="423">
        <f>SUM(L47-L48)</f>
        <v>0</v>
      </c>
      <c r="M49" s="423">
        <f>SUM(M47-M48)</f>
        <v>0</v>
      </c>
    </row>
    <row r="50" spans="1:13" ht="14.1" customHeight="1">
      <c r="A50" s="428" t="s">
        <v>870</v>
      </c>
      <c r="B50" s="429" t="s">
        <v>941</v>
      </c>
      <c r="C50" s="473"/>
      <c r="D50" s="474"/>
      <c r="E50" s="473"/>
      <c r="I50" s="426"/>
      <c r="J50" s="427"/>
      <c r="K50" s="410"/>
      <c r="L50" s="410"/>
      <c r="M50" s="410"/>
    </row>
    <row r="51" spans="1:13" ht="14.1" customHeight="1">
      <c r="A51" s="428" t="s">
        <v>870</v>
      </c>
      <c r="B51" s="429" t="s">
        <v>946</v>
      </c>
      <c r="C51" s="473"/>
      <c r="D51" s="474"/>
      <c r="E51" s="473"/>
      <c r="I51" s="411" t="s">
        <v>445</v>
      </c>
      <c r="J51" s="412" t="s">
        <v>2403</v>
      </c>
      <c r="K51" s="413">
        <f>SUM('HL KNIHA VYPOC'!G198)</f>
        <v>0</v>
      </c>
      <c r="L51" s="413">
        <f>SUM('HL KNIHA VYPOC'!K198)</f>
        <v>0</v>
      </c>
      <c r="M51" s="413">
        <f>SUM('HL KNIHA VYPOC'!H198)</f>
        <v>0</v>
      </c>
    </row>
    <row r="52" spans="1:13" ht="14.1" customHeight="1">
      <c r="A52" s="428" t="s">
        <v>870</v>
      </c>
      <c r="B52" s="429" t="s">
        <v>802</v>
      </c>
      <c r="C52" s="473"/>
      <c r="D52" s="474"/>
      <c r="E52" s="473"/>
      <c r="I52" s="414" t="s">
        <v>445</v>
      </c>
      <c r="J52" s="415">
        <v>75</v>
      </c>
      <c r="K52" s="477"/>
      <c r="L52" s="478"/>
      <c r="M52" s="473"/>
    </row>
    <row r="53" spans="1:13" ht="14.1" customHeight="1">
      <c r="A53" s="428" t="s">
        <v>870</v>
      </c>
      <c r="B53" s="429" t="s">
        <v>159</v>
      </c>
      <c r="C53" s="473"/>
      <c r="D53" s="474"/>
      <c r="E53" s="473"/>
      <c r="I53" s="420" t="s">
        <v>445</v>
      </c>
      <c r="J53" s="421">
        <v>76</v>
      </c>
      <c r="K53" s="422">
        <f>SUM(K51-K52)</f>
        <v>0</v>
      </c>
      <c r="L53" s="423">
        <f>SUM(L51-L52)</f>
        <v>0</v>
      </c>
      <c r="M53" s="423">
        <f>SUM(M51-M52)</f>
        <v>0</v>
      </c>
    </row>
    <row r="54" spans="1:13" ht="14.1" customHeight="1">
      <c r="A54" s="424" t="s">
        <v>870</v>
      </c>
      <c r="B54" s="425" t="s">
        <v>949</v>
      </c>
      <c r="C54" s="475"/>
      <c r="D54" s="476"/>
      <c r="E54" s="473"/>
      <c r="I54" s="426"/>
      <c r="J54" s="427"/>
      <c r="K54" s="410"/>
      <c r="L54" s="410"/>
      <c r="M54" s="410"/>
    </row>
    <row r="55" spans="1:13" ht="14.1" customHeight="1">
      <c r="A55" s="426"/>
      <c r="B55" s="427"/>
      <c r="I55" s="411" t="s">
        <v>448</v>
      </c>
      <c r="J55" s="412" t="s">
        <v>2403</v>
      </c>
      <c r="K55" s="413">
        <f>SUM('HL KNIHA VYPOC'!G201)</f>
        <v>0</v>
      </c>
      <c r="L55" s="413">
        <f>SUM('HL KNIHA VYPOC'!K201)</f>
        <v>0</v>
      </c>
      <c r="M55" s="413">
        <f>SUM('HL KNIHA VYPOC'!H201)</f>
        <v>0</v>
      </c>
    </row>
    <row r="56" spans="1:13" ht="14.1" customHeight="1">
      <c r="A56" s="411" t="s">
        <v>1158</v>
      </c>
      <c r="B56" s="412" t="s">
        <v>2403</v>
      </c>
      <c r="C56" s="413">
        <f>SUM('HL KNIHA VYPOC'!G125)</f>
        <v>0</v>
      </c>
      <c r="D56" s="413">
        <f>SUM('HL KNIHA VYPOC'!K125)</f>
        <v>0</v>
      </c>
      <c r="E56" s="413">
        <f>SUM('HL KNIHA VYPOC'!H125)</f>
        <v>0</v>
      </c>
      <c r="I56" s="414" t="s">
        <v>448</v>
      </c>
      <c r="J56" s="415">
        <v>77</v>
      </c>
      <c r="K56" s="477"/>
      <c r="L56" s="478"/>
      <c r="M56" s="473"/>
    </row>
    <row r="57" spans="1:13" ht="14.1" customHeight="1">
      <c r="A57" s="416" t="s">
        <v>1158</v>
      </c>
      <c r="B57" s="417">
        <v>67</v>
      </c>
      <c r="C57" s="418">
        <f>SUM(C56-C58)</f>
        <v>0</v>
      </c>
      <c r="D57" s="419">
        <f>SUM(D56-D58)</f>
        <v>0</v>
      </c>
      <c r="E57" s="419">
        <f>SUM(E56-E58)</f>
        <v>0</v>
      </c>
      <c r="I57" s="420" t="s">
        <v>448</v>
      </c>
      <c r="J57" s="421">
        <v>78</v>
      </c>
      <c r="K57" s="437">
        <f>SUM(K55-K56)</f>
        <v>0</v>
      </c>
      <c r="L57" s="438">
        <f>SUM(L55-L56)</f>
        <v>0</v>
      </c>
      <c r="M57" s="438">
        <f>SUM(M55-M56)</f>
        <v>0</v>
      </c>
    </row>
    <row r="58" spans="1:13" ht="14.1" customHeight="1">
      <c r="A58" s="424" t="s">
        <v>1158</v>
      </c>
      <c r="B58" s="425">
        <v>68</v>
      </c>
      <c r="C58" s="475"/>
      <c r="D58" s="476"/>
      <c r="E58" s="473"/>
      <c r="I58" s="426"/>
      <c r="J58" s="427"/>
      <c r="K58" s="410"/>
      <c r="L58" s="410"/>
      <c r="M58" s="410"/>
    </row>
    <row r="59" spans="1:13" ht="14.1" customHeight="1">
      <c r="A59" s="426"/>
      <c r="B59" s="427"/>
      <c r="C59" s="479"/>
      <c r="D59" s="479"/>
      <c r="E59" s="479"/>
      <c r="I59" s="411" t="s">
        <v>449</v>
      </c>
      <c r="J59" s="412" t="s">
        <v>2403</v>
      </c>
      <c r="K59" s="413">
        <f>SUM('HL KNIHA VYPOC'!G208)</f>
        <v>0</v>
      </c>
      <c r="L59" s="413">
        <f>SUM('HL KNIHA VYPOC'!K208)</f>
        <v>0</v>
      </c>
      <c r="M59" s="413">
        <f>SUM('HL KNIHA VYPOC'!H208)</f>
        <v>0</v>
      </c>
    </row>
    <row r="60" spans="1:13" ht="14.1" customHeight="1">
      <c r="A60" s="411" t="s">
        <v>1162</v>
      </c>
      <c r="B60" s="412" t="s">
        <v>2403</v>
      </c>
      <c r="C60" s="413">
        <f>SUM('HL KNIHA VYPOC'!G127)</f>
        <v>0</v>
      </c>
      <c r="D60" s="413">
        <f>SUM('HL KNIHA VYPOC'!K127)</f>
        <v>0</v>
      </c>
      <c r="E60" s="413">
        <f>SUM('HL KNIHA VYPOC'!H127)</f>
        <v>0</v>
      </c>
      <c r="I60" s="414" t="s">
        <v>449</v>
      </c>
      <c r="J60" s="415" t="s">
        <v>2306</v>
      </c>
      <c r="K60" s="477"/>
      <c r="L60" s="478"/>
      <c r="M60" s="473"/>
    </row>
    <row r="61" spans="1:13" ht="14.1" customHeight="1">
      <c r="A61" s="416" t="s">
        <v>1162</v>
      </c>
      <c r="B61" s="417">
        <v>67</v>
      </c>
      <c r="C61" s="418">
        <f>SUM(-C62)</f>
        <v>0</v>
      </c>
      <c r="D61" s="419">
        <f>SUM(-D62)</f>
        <v>0</v>
      </c>
      <c r="E61" s="419">
        <f>SUM(-E62)</f>
        <v>0</v>
      </c>
      <c r="I61" s="428" t="s">
        <v>449</v>
      </c>
      <c r="J61" s="429" t="s">
        <v>942</v>
      </c>
      <c r="K61" s="473"/>
      <c r="L61" s="474"/>
      <c r="M61" s="473"/>
    </row>
    <row r="62" spans="1:13" ht="14.1" customHeight="1">
      <c r="A62" s="424" t="s">
        <v>1162</v>
      </c>
      <c r="B62" s="425">
        <v>68</v>
      </c>
      <c r="C62" s="475"/>
      <c r="D62" s="476"/>
      <c r="E62" s="473"/>
      <c r="I62" s="428" t="s">
        <v>449</v>
      </c>
      <c r="J62" s="429" t="s">
        <v>2305</v>
      </c>
      <c r="K62" s="473"/>
      <c r="L62" s="474"/>
      <c r="M62" s="473"/>
    </row>
    <row r="63" spans="1:13" ht="14.1" customHeight="1">
      <c r="A63" s="426"/>
      <c r="B63" s="427"/>
      <c r="I63" s="428" t="s">
        <v>449</v>
      </c>
      <c r="J63" s="429" t="s">
        <v>937</v>
      </c>
      <c r="K63" s="473"/>
      <c r="L63" s="474"/>
      <c r="M63" s="473"/>
    </row>
    <row r="64" spans="1:13" ht="14.1" customHeight="1">
      <c r="A64" s="411" t="s">
        <v>1165</v>
      </c>
      <c r="B64" s="412" t="s">
        <v>2403</v>
      </c>
      <c r="C64" s="413">
        <f>SUM('HL KNIHA VYPOC'!G129)</f>
        <v>0</v>
      </c>
      <c r="D64" s="413">
        <f>SUM('HL KNIHA VYPOC'!K129)</f>
        <v>0</v>
      </c>
      <c r="E64" s="413">
        <f>SUM('HL KNIHA VYPOC'!H129)</f>
        <v>0</v>
      </c>
      <c r="I64" s="428" t="s">
        <v>449</v>
      </c>
      <c r="J64" s="429" t="s">
        <v>333</v>
      </c>
      <c r="K64" s="473"/>
      <c r="L64" s="474"/>
      <c r="M64" s="473"/>
    </row>
    <row r="65" spans="1:13" ht="14.1" customHeight="1">
      <c r="A65" s="416" t="s">
        <v>1165</v>
      </c>
      <c r="B65" s="417">
        <v>67</v>
      </c>
      <c r="C65" s="418">
        <f>SUM(C64-C66)</f>
        <v>0</v>
      </c>
      <c r="D65" s="419">
        <f>SUM(D64-D66)</f>
        <v>0</v>
      </c>
      <c r="E65" s="419">
        <f>SUM(E64-E66)</f>
        <v>0</v>
      </c>
      <c r="I65" s="428" t="s">
        <v>449</v>
      </c>
      <c r="J65" s="429" t="s">
        <v>351</v>
      </c>
      <c r="K65" s="473"/>
      <c r="L65" s="474"/>
      <c r="M65" s="473"/>
    </row>
    <row r="66" spans="1:13" ht="14.1" customHeight="1">
      <c r="A66" s="424" t="s">
        <v>1165</v>
      </c>
      <c r="B66" s="425">
        <v>68</v>
      </c>
      <c r="C66" s="475"/>
      <c r="D66" s="476"/>
      <c r="E66" s="473"/>
      <c r="I66" s="428" t="s">
        <v>449</v>
      </c>
      <c r="J66" s="429" t="s">
        <v>355</v>
      </c>
      <c r="K66" s="473"/>
      <c r="L66" s="474"/>
      <c r="M66" s="473"/>
    </row>
    <row r="67" spans="1:13" ht="14.1" customHeight="1">
      <c r="A67" s="426"/>
      <c r="B67" s="427"/>
      <c r="I67" s="428" t="s">
        <v>449</v>
      </c>
      <c r="J67" s="429" t="s">
        <v>371</v>
      </c>
      <c r="K67" s="473"/>
      <c r="L67" s="474"/>
      <c r="M67" s="473"/>
    </row>
    <row r="68" spans="1:13" ht="14.1" customHeight="1">
      <c r="A68" s="411" t="s">
        <v>1167</v>
      </c>
      <c r="B68" s="412" t="s">
        <v>2403</v>
      </c>
      <c r="C68" s="413">
        <f>SUM('HL KNIHA VYPOC'!G130)</f>
        <v>0</v>
      </c>
      <c r="D68" s="413">
        <f>SUM('HL KNIHA VYPOC'!K130)</f>
        <v>0</v>
      </c>
      <c r="E68" s="413">
        <f>SUM('HL KNIHA VYPOC'!H130)</f>
        <v>0</v>
      </c>
      <c r="I68" s="431" t="s">
        <v>449</v>
      </c>
      <c r="J68" s="432" t="s">
        <v>624</v>
      </c>
      <c r="K68" s="433">
        <f>SUM(K59-K60-K61-K62-K63-K64-K65-K66-K67-K69-K70-K71-K72-K73-K74-K75-K76)</f>
        <v>0</v>
      </c>
      <c r="L68" s="434">
        <f>SUM(L59-L60-L61-L62-L63-L64-L65-L66-L67-L69-L70-L71-L72-L73-L74-L75-L76)</f>
        <v>0</v>
      </c>
      <c r="M68" s="434">
        <f>SUM(M59-M60-M61-M62-M63-M64-M65-M66-M67-M69-M70-M71-M72-M73-M74-M75-M76)</f>
        <v>0</v>
      </c>
    </row>
    <row r="69" spans="1:13" ht="14.1" customHeight="1">
      <c r="A69" s="416" t="s">
        <v>1167</v>
      </c>
      <c r="B69" s="417">
        <v>67</v>
      </c>
      <c r="C69" s="418">
        <f>SUM(C68-C70)</f>
        <v>0</v>
      </c>
      <c r="D69" s="419">
        <f>SUM(D68-D70)</f>
        <v>0</v>
      </c>
      <c r="E69" s="419">
        <f>SUM(E68-E70)</f>
        <v>0</v>
      </c>
      <c r="I69" s="428" t="s">
        <v>449</v>
      </c>
      <c r="J69" s="429" t="s">
        <v>640</v>
      </c>
      <c r="K69" s="473"/>
      <c r="L69" s="474"/>
      <c r="M69" s="473"/>
    </row>
    <row r="70" spans="1:13" ht="14.1" customHeight="1">
      <c r="A70" s="424" t="s">
        <v>1167</v>
      </c>
      <c r="B70" s="425">
        <v>68</v>
      </c>
      <c r="C70" s="475"/>
      <c r="D70" s="476"/>
      <c r="E70" s="473"/>
      <c r="I70" s="428" t="s">
        <v>449</v>
      </c>
      <c r="J70" s="429" t="s">
        <v>659</v>
      </c>
      <c r="K70" s="473"/>
      <c r="L70" s="474"/>
      <c r="M70" s="473"/>
    </row>
    <row r="71" spans="1:13" ht="14.1" customHeight="1">
      <c r="A71" s="426"/>
      <c r="B71" s="427"/>
      <c r="I71" s="428" t="s">
        <v>449</v>
      </c>
      <c r="J71" s="429" t="s">
        <v>676</v>
      </c>
      <c r="K71" s="473"/>
      <c r="L71" s="474"/>
      <c r="M71" s="473"/>
    </row>
    <row r="72" spans="1:13" ht="14.1" customHeight="1">
      <c r="A72" s="411" t="s">
        <v>414</v>
      </c>
      <c r="B72" s="412" t="s">
        <v>2403</v>
      </c>
      <c r="C72" s="413">
        <f>SUM('HL KNIHA VYPOC'!G137)</f>
        <v>0</v>
      </c>
      <c r="D72" s="413">
        <f>SUM('HL KNIHA VYPOC'!K137)</f>
        <v>0</v>
      </c>
      <c r="E72" s="413">
        <f>SUM('HL KNIHA VYPOC'!H137)</f>
        <v>0</v>
      </c>
      <c r="I72" s="428" t="s">
        <v>449</v>
      </c>
      <c r="J72" s="429" t="s">
        <v>694</v>
      </c>
      <c r="K72" s="473"/>
      <c r="L72" s="474"/>
      <c r="M72" s="473"/>
    </row>
    <row r="73" spans="1:13" ht="14.1" customHeight="1">
      <c r="A73" s="416" t="s">
        <v>414</v>
      </c>
      <c r="B73" s="417">
        <v>67</v>
      </c>
      <c r="C73" s="418">
        <f>SUM(C72-C74)</f>
        <v>0</v>
      </c>
      <c r="D73" s="419">
        <f>SUM(D72-D74)</f>
        <v>0</v>
      </c>
      <c r="E73" s="419">
        <f>SUM(E72-E74)</f>
        <v>0</v>
      </c>
      <c r="I73" s="428" t="s">
        <v>449</v>
      </c>
      <c r="J73" s="429" t="s">
        <v>704</v>
      </c>
      <c r="K73" s="473"/>
      <c r="L73" s="474"/>
      <c r="M73" s="473"/>
    </row>
    <row r="74" spans="1:13" ht="14.1" customHeight="1">
      <c r="A74" s="428" t="s">
        <v>414</v>
      </c>
      <c r="B74" s="429">
        <v>68</v>
      </c>
      <c r="C74" s="473"/>
      <c r="D74" s="474"/>
      <c r="E74" s="473"/>
      <c r="I74" s="428" t="s">
        <v>449</v>
      </c>
      <c r="J74" s="429" t="s">
        <v>716</v>
      </c>
      <c r="K74" s="473"/>
      <c r="L74" s="474"/>
      <c r="M74" s="473"/>
    </row>
    <row r="75" spans="1:13" ht="14.1" customHeight="1">
      <c r="A75" s="424" t="s">
        <v>414</v>
      </c>
      <c r="B75" s="425" t="s">
        <v>804</v>
      </c>
      <c r="C75" s="475"/>
      <c r="D75" s="476"/>
      <c r="E75" s="473"/>
      <c r="I75" s="428" t="s">
        <v>449</v>
      </c>
      <c r="J75" s="429" t="s">
        <v>2307</v>
      </c>
      <c r="K75" s="473"/>
      <c r="L75" s="474"/>
      <c r="M75" s="473"/>
    </row>
    <row r="76" spans="1:13" ht="14.1" customHeight="1">
      <c r="I76" s="424" t="s">
        <v>449</v>
      </c>
      <c r="J76" s="425" t="s">
        <v>741</v>
      </c>
      <c r="K76" s="475"/>
      <c r="L76" s="476"/>
      <c r="M76" s="473"/>
    </row>
    <row r="78" spans="1:13" ht="14.1" customHeight="1">
      <c r="A78" s="411" t="s">
        <v>415</v>
      </c>
      <c r="B78" s="412" t="s">
        <v>2403</v>
      </c>
      <c r="C78" s="413">
        <f>SUM('HL KNIHA VYPOC'!G142)</f>
        <v>0</v>
      </c>
      <c r="D78" s="413">
        <f>SUM('HL KNIHA VYPOC'!K142)</f>
        <v>0</v>
      </c>
      <c r="E78" s="413">
        <f>SUM('HL KNIHA VYPOC'!H142)</f>
        <v>0</v>
      </c>
      <c r="I78" s="411" t="s">
        <v>417</v>
      </c>
      <c r="J78" s="412" t="s">
        <v>2403</v>
      </c>
      <c r="K78" s="413">
        <f>SUM('HL KNIHA VYPOC'!G144)</f>
        <v>0</v>
      </c>
      <c r="L78" s="413">
        <f>SUM('HL KNIHA VYPOC'!K144)</f>
        <v>0</v>
      </c>
      <c r="M78" s="413">
        <f>SUM('HL KNIHA VYPOC'!H144)</f>
        <v>0</v>
      </c>
    </row>
    <row r="79" spans="1:13" ht="14.1" customHeight="1">
      <c r="A79" s="414" t="s">
        <v>415</v>
      </c>
      <c r="B79" s="415" t="s">
        <v>942</v>
      </c>
      <c r="C79" s="477"/>
      <c r="D79" s="478"/>
      <c r="E79" s="473"/>
      <c r="I79" s="414" t="s">
        <v>417</v>
      </c>
      <c r="J79" s="415" t="s">
        <v>942</v>
      </c>
      <c r="K79" s="477"/>
      <c r="L79" s="478"/>
      <c r="M79" s="473"/>
    </row>
    <row r="80" spans="1:13" ht="14.1" customHeight="1">
      <c r="A80" s="428" t="s">
        <v>415</v>
      </c>
      <c r="B80" s="429" t="s">
        <v>2305</v>
      </c>
      <c r="C80" s="473"/>
      <c r="D80" s="474"/>
      <c r="E80" s="473"/>
      <c r="I80" s="428" t="s">
        <v>417</v>
      </c>
      <c r="J80" s="429" t="s">
        <v>2305</v>
      </c>
      <c r="K80" s="473"/>
      <c r="L80" s="474"/>
      <c r="M80" s="473"/>
    </row>
    <row r="81" spans="1:13" ht="14.1" customHeight="1">
      <c r="A81" s="428" t="s">
        <v>415</v>
      </c>
      <c r="B81" s="429" t="s">
        <v>937</v>
      </c>
      <c r="C81" s="473"/>
      <c r="D81" s="474"/>
      <c r="E81" s="473"/>
      <c r="I81" s="428" t="s">
        <v>417</v>
      </c>
      <c r="J81" s="429" t="s">
        <v>937</v>
      </c>
      <c r="K81" s="473"/>
      <c r="L81" s="474"/>
      <c r="M81" s="473"/>
    </row>
    <row r="82" spans="1:13" ht="14.1" customHeight="1">
      <c r="A82" s="431" t="s">
        <v>415</v>
      </c>
      <c r="B82" s="432" t="s">
        <v>624</v>
      </c>
      <c r="C82" s="433">
        <f>SUM(C78-C79-C80-C81-C83-C84)</f>
        <v>0</v>
      </c>
      <c r="D82" s="434">
        <f>SUM(D78-D79-D80-D81-D83-D84)</f>
        <v>0</v>
      </c>
      <c r="E82" s="434">
        <f>SUM(E78-E79-E80-E81-E83-E84)</f>
        <v>0</v>
      </c>
      <c r="I82" s="431" t="s">
        <v>417</v>
      </c>
      <c r="J82" s="432" t="s">
        <v>624</v>
      </c>
      <c r="K82" s="433">
        <f>SUM(K78-K79-K80-K81-K83-K84)</f>
        <v>0</v>
      </c>
      <c r="L82" s="434">
        <f>SUM(L78-L79-L80-L81-L83-L84)</f>
        <v>0</v>
      </c>
      <c r="M82" s="434">
        <f>SUM(M78-M79-M80-M81-M83-M84)</f>
        <v>0</v>
      </c>
    </row>
    <row r="83" spans="1:13" ht="14.1" customHeight="1">
      <c r="A83" s="428" t="s">
        <v>415</v>
      </c>
      <c r="B83" s="429" t="s">
        <v>640</v>
      </c>
      <c r="C83" s="473"/>
      <c r="D83" s="474"/>
      <c r="E83" s="473"/>
      <c r="I83" s="428" t="s">
        <v>417</v>
      </c>
      <c r="J83" s="429" t="s">
        <v>640</v>
      </c>
      <c r="K83" s="473"/>
      <c r="L83" s="474"/>
      <c r="M83" s="473"/>
    </row>
    <row r="84" spans="1:13" ht="14.1" customHeight="1">
      <c r="A84" s="424" t="s">
        <v>415</v>
      </c>
      <c r="B84" s="425" t="s">
        <v>659</v>
      </c>
      <c r="C84" s="475"/>
      <c r="D84" s="476"/>
      <c r="E84" s="473"/>
      <c r="I84" s="424" t="s">
        <v>417</v>
      </c>
      <c r="J84" s="425" t="s">
        <v>659</v>
      </c>
      <c r="K84" s="475"/>
      <c r="L84" s="476"/>
      <c r="M84" s="473"/>
    </row>
    <row r="85" spans="1:13" ht="14.1" customHeight="1">
      <c r="A85" s="426"/>
      <c r="B85" s="427"/>
      <c r="I85" s="426"/>
      <c r="J85" s="427"/>
      <c r="K85" s="410"/>
      <c r="L85" s="410"/>
      <c r="M85" s="410"/>
    </row>
    <row r="86" spans="1:13" ht="14.1" customHeight="1">
      <c r="A86" s="411" t="s">
        <v>416</v>
      </c>
      <c r="B86" s="412" t="s">
        <v>2403</v>
      </c>
      <c r="C86" s="413">
        <f>SUM('HL KNIHA VYPOC'!G143)</f>
        <v>0</v>
      </c>
      <c r="D86" s="413">
        <f>SUM('HL KNIHA VYPOC'!K143)</f>
        <v>0</v>
      </c>
      <c r="E86" s="413">
        <f>SUM('HL KNIHA VYPOC'!H143)</f>
        <v>0</v>
      </c>
      <c r="I86" s="411" t="s">
        <v>418</v>
      </c>
      <c r="J86" s="412" t="s">
        <v>2403</v>
      </c>
      <c r="K86" s="413">
        <f>SUM('HL KNIHA VYPOC'!G145)</f>
        <v>0</v>
      </c>
      <c r="L86" s="413">
        <f>SUM('HL KNIHA VYPOC'!K145)</f>
        <v>0</v>
      </c>
      <c r="M86" s="413">
        <f>SUM('HL KNIHA VYPOC'!H145)</f>
        <v>0</v>
      </c>
    </row>
    <row r="87" spans="1:13" ht="14.1" customHeight="1">
      <c r="A87" s="414" t="s">
        <v>416</v>
      </c>
      <c r="B87" s="415" t="s">
        <v>942</v>
      </c>
      <c r="C87" s="477"/>
      <c r="D87" s="478"/>
      <c r="E87" s="473"/>
      <c r="I87" s="414" t="s">
        <v>418</v>
      </c>
      <c r="J87" s="415" t="s">
        <v>2306</v>
      </c>
      <c r="K87" s="477"/>
      <c r="L87" s="478"/>
      <c r="M87" s="473"/>
    </row>
    <row r="88" spans="1:13" ht="14.1" customHeight="1">
      <c r="A88" s="428" t="s">
        <v>416</v>
      </c>
      <c r="B88" s="429" t="s">
        <v>2305</v>
      </c>
      <c r="C88" s="473"/>
      <c r="D88" s="474"/>
      <c r="E88" s="473"/>
      <c r="I88" s="428" t="s">
        <v>418</v>
      </c>
      <c r="J88" s="429" t="s">
        <v>942</v>
      </c>
      <c r="K88" s="473"/>
      <c r="L88" s="474"/>
      <c r="M88" s="473"/>
    </row>
    <row r="89" spans="1:13" ht="14.1" customHeight="1">
      <c r="A89" s="428" t="s">
        <v>416</v>
      </c>
      <c r="B89" s="429" t="s">
        <v>937</v>
      </c>
      <c r="C89" s="473"/>
      <c r="D89" s="474"/>
      <c r="E89" s="473"/>
      <c r="I89" s="428" t="s">
        <v>418</v>
      </c>
      <c r="J89" s="429" t="s">
        <v>2305</v>
      </c>
      <c r="K89" s="473"/>
      <c r="L89" s="474"/>
      <c r="M89" s="473"/>
    </row>
    <row r="90" spans="1:13" ht="14.1" customHeight="1">
      <c r="A90" s="431" t="s">
        <v>416</v>
      </c>
      <c r="B90" s="432" t="s">
        <v>624</v>
      </c>
      <c r="C90" s="433">
        <f>SUM(C86-C87-C88-C89-C91-C92)</f>
        <v>0</v>
      </c>
      <c r="D90" s="434">
        <f>SUM(D86-D87-D88-D89-D91-D92)</f>
        <v>0</v>
      </c>
      <c r="E90" s="434">
        <f>SUM(E86-E87-E88-E89-E91-E92)</f>
        <v>0</v>
      </c>
      <c r="I90" s="428" t="s">
        <v>418</v>
      </c>
      <c r="J90" s="429" t="s">
        <v>937</v>
      </c>
      <c r="K90" s="473"/>
      <c r="L90" s="474"/>
      <c r="M90" s="473"/>
    </row>
    <row r="91" spans="1:13" ht="14.1" customHeight="1">
      <c r="A91" s="428" t="s">
        <v>416</v>
      </c>
      <c r="B91" s="429" t="s">
        <v>640</v>
      </c>
      <c r="C91" s="473"/>
      <c r="D91" s="474"/>
      <c r="E91" s="473"/>
      <c r="I91" s="431" t="s">
        <v>418</v>
      </c>
      <c r="J91" s="432" t="s">
        <v>624</v>
      </c>
      <c r="K91" s="433">
        <f>SUM(K86-K87-K88-K89-K90-K92-K93-K94)</f>
        <v>0</v>
      </c>
      <c r="L91" s="434">
        <f>SUM(L86-L87-L88-L89-L90-L92-L93-L94)</f>
        <v>0</v>
      </c>
      <c r="M91" s="434">
        <f>SUM(M86-M87-M88-M89-M90-M92-M93-M94)</f>
        <v>0</v>
      </c>
    </row>
    <row r="92" spans="1:13" ht="14.1" customHeight="1">
      <c r="A92" s="424" t="s">
        <v>416</v>
      </c>
      <c r="B92" s="425" t="s">
        <v>659</v>
      </c>
      <c r="C92" s="475"/>
      <c r="D92" s="476"/>
      <c r="E92" s="473"/>
      <c r="I92" s="428" t="s">
        <v>418</v>
      </c>
      <c r="J92" s="429" t="s">
        <v>640</v>
      </c>
      <c r="K92" s="473"/>
      <c r="L92" s="474"/>
      <c r="M92" s="473"/>
    </row>
    <row r="93" spans="1:13" ht="14.1" customHeight="1">
      <c r="I93" s="428" t="s">
        <v>418</v>
      </c>
      <c r="J93" s="429" t="s">
        <v>659</v>
      </c>
      <c r="K93" s="473"/>
      <c r="L93" s="474"/>
      <c r="M93" s="473"/>
    </row>
    <row r="94" spans="1:13" ht="14.1" customHeight="1">
      <c r="I94" s="424" t="s">
        <v>418</v>
      </c>
      <c r="J94" s="425" t="s">
        <v>804</v>
      </c>
      <c r="K94" s="475"/>
      <c r="L94" s="476"/>
      <c r="M94" s="473"/>
    </row>
    <row r="95" spans="1:13" ht="14.1" customHeight="1">
      <c r="I95" s="426"/>
      <c r="J95" s="427"/>
      <c r="K95" s="410"/>
      <c r="L95" s="410"/>
      <c r="M95" s="410"/>
    </row>
    <row r="96" spans="1:13" ht="14.1" customHeight="1">
      <c r="I96" s="411" t="s">
        <v>419</v>
      </c>
      <c r="J96" s="412" t="s">
        <v>2403</v>
      </c>
      <c r="K96" s="413">
        <f>SUM('HL KNIHA VYPOC'!G146)</f>
        <v>0</v>
      </c>
      <c r="L96" s="413">
        <f>SUM('HL KNIHA VYPOC'!K146)</f>
        <v>0</v>
      </c>
      <c r="M96" s="413">
        <f>SUM('HL KNIHA VYPOC'!H146)</f>
        <v>0</v>
      </c>
    </row>
    <row r="97" spans="1:16" ht="14.1" customHeight="1">
      <c r="I97" s="414" t="s">
        <v>419</v>
      </c>
      <c r="J97" s="415" t="s">
        <v>942</v>
      </c>
      <c r="K97" s="477"/>
      <c r="L97" s="478"/>
      <c r="M97" s="473"/>
    </row>
    <row r="98" spans="1:16" ht="14.1" customHeight="1">
      <c r="I98" s="428" t="s">
        <v>419</v>
      </c>
      <c r="J98" s="429" t="s">
        <v>2305</v>
      </c>
      <c r="K98" s="473"/>
      <c r="L98" s="474"/>
      <c r="M98" s="473"/>
    </row>
    <row r="99" spans="1:16" ht="14.1" customHeight="1">
      <c r="I99" s="428" t="s">
        <v>419</v>
      </c>
      <c r="J99" s="429" t="s">
        <v>937</v>
      </c>
      <c r="K99" s="473"/>
      <c r="L99" s="474"/>
      <c r="M99" s="473"/>
    </row>
    <row r="100" spans="1:16" ht="14.1" customHeight="1">
      <c r="I100" s="431" t="s">
        <v>419</v>
      </c>
      <c r="J100" s="432" t="s">
        <v>624</v>
      </c>
      <c r="K100" s="433">
        <f>SUM(K96-K97-K98-K99-K101-K102)</f>
        <v>0</v>
      </c>
      <c r="L100" s="434">
        <f>SUM(L96-L97-L98-L99-L101-L102)</f>
        <v>0</v>
      </c>
      <c r="M100" s="434">
        <f>SUM(M96-M97-M98-M99-M101-M102)</f>
        <v>0</v>
      </c>
    </row>
    <row r="101" spans="1:16" ht="14.1" customHeight="1">
      <c r="I101" s="428" t="s">
        <v>419</v>
      </c>
      <c r="J101" s="429" t="s">
        <v>640</v>
      </c>
      <c r="K101" s="473"/>
      <c r="L101" s="474"/>
      <c r="M101" s="473"/>
    </row>
    <row r="102" spans="1:16" ht="14.1" customHeight="1">
      <c r="I102" s="424" t="s">
        <v>419</v>
      </c>
      <c r="J102" s="425" t="s">
        <v>659</v>
      </c>
      <c r="K102" s="475"/>
      <c r="L102" s="476"/>
      <c r="M102" s="473"/>
    </row>
    <row r="104" spans="1:16" ht="14.1" customHeight="1">
      <c r="A104" s="1020" t="s">
        <v>2378</v>
      </c>
      <c r="B104" s="1020"/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1020"/>
      <c r="M104" s="742"/>
    </row>
    <row r="105" spans="1:16" ht="14.1" customHeight="1">
      <c r="A105" s="667"/>
      <c r="B105" s="667"/>
      <c r="C105" s="480">
        <v>2014</v>
      </c>
      <c r="D105" s="480">
        <v>2013</v>
      </c>
      <c r="E105" s="480"/>
      <c r="F105" s="667"/>
      <c r="G105" s="667"/>
      <c r="H105" s="667"/>
      <c r="I105" s="667"/>
      <c r="J105" s="667"/>
      <c r="K105" s="480">
        <v>2014</v>
      </c>
      <c r="L105" s="480">
        <v>2013</v>
      </c>
      <c r="M105" s="480"/>
    </row>
    <row r="106" spans="1:16" ht="14.1" customHeight="1">
      <c r="A106" s="439" t="s">
        <v>412</v>
      </c>
      <c r="B106" s="481" t="s">
        <v>2403</v>
      </c>
      <c r="C106" s="413">
        <f>SUM('HL KNIHA VYPOC'!G114)</f>
        <v>0</v>
      </c>
      <c r="D106" s="413">
        <f>SUM('HL KNIHA VYPOC'!K114)</f>
        <v>0</v>
      </c>
      <c r="E106" s="413">
        <f>SUM('HL KNIHA VYPOC'!H114)</f>
        <v>0</v>
      </c>
      <c r="F106" s="410">
        <f>SUM(C106)</f>
        <v>0</v>
      </c>
      <c r="G106" s="410">
        <f>SUM(D106)</f>
        <v>0</v>
      </c>
      <c r="H106" s="410">
        <f>SUM(E106)</f>
        <v>0</v>
      </c>
      <c r="I106" s="439" t="s">
        <v>425</v>
      </c>
      <c r="J106" s="481" t="s">
        <v>2403</v>
      </c>
      <c r="K106" s="413">
        <f>SUM('HL KNIHA VYPOC'!G163)</f>
        <v>0</v>
      </c>
      <c r="L106" s="413">
        <f>SUM('HL KNIHA VYPOC'!K163)</f>
        <v>0</v>
      </c>
      <c r="M106" s="413">
        <f>SUM('HL KNIHA VYPOC'!H163)</f>
        <v>0</v>
      </c>
      <c r="N106" s="410">
        <f>SUM(K106)</f>
        <v>0</v>
      </c>
      <c r="O106" s="410">
        <f>SUM(L106)</f>
        <v>0</v>
      </c>
      <c r="P106" s="410">
        <f>SUM(M106)</f>
        <v>0</v>
      </c>
    </row>
    <row r="107" spans="1:16" ht="14.1" customHeight="1">
      <c r="A107" s="440"/>
      <c r="B107" s="441"/>
      <c r="C107" s="442">
        <f>SUM(IF(C106&gt;=0,F106,0))</f>
        <v>0</v>
      </c>
      <c r="D107" s="443">
        <f>SUM(IF(D106&gt;=0,G106,0))</f>
        <v>0</v>
      </c>
      <c r="E107" s="443">
        <f>SUM(IF(E106&gt;=0,H106,0))</f>
        <v>0</v>
      </c>
      <c r="I107" s="440" t="s">
        <v>425</v>
      </c>
      <c r="J107" s="444" t="s">
        <v>2307</v>
      </c>
      <c r="K107" s="442">
        <f>SUM(IF(K106&gt;=0,N106,0))</f>
        <v>0</v>
      </c>
      <c r="L107" s="443">
        <f>SUM(IF(L106&gt;=0,O106,0))</f>
        <v>0</v>
      </c>
      <c r="M107" s="443">
        <f>SUM(IF(M106&gt;=0,P106,0))</f>
        <v>0</v>
      </c>
    </row>
    <row r="108" spans="1:16" ht="14.1" customHeight="1">
      <c r="A108" s="445" t="s">
        <v>412</v>
      </c>
      <c r="B108" s="446" t="s">
        <v>2308</v>
      </c>
      <c r="C108" s="473"/>
      <c r="D108" s="474"/>
      <c r="E108" s="473"/>
      <c r="I108" s="447" t="s">
        <v>425</v>
      </c>
      <c r="J108" s="448">
        <v>133</v>
      </c>
      <c r="K108" s="449">
        <f>SUM(IF(K106&lt;=0,N106,0))</f>
        <v>0</v>
      </c>
      <c r="L108" s="450">
        <f>SUM(IF(L106&lt;=0,O106,0))</f>
        <v>0</v>
      </c>
      <c r="M108" s="450">
        <f>SUM(IF(M106&lt;=0,P106,0))</f>
        <v>0</v>
      </c>
    </row>
    <row r="109" spans="1:16" ht="14.1" customHeight="1">
      <c r="A109" s="445" t="s">
        <v>412</v>
      </c>
      <c r="B109" s="446">
        <v>73</v>
      </c>
      <c r="C109" s="451">
        <f>SUM(C107-C108)</f>
        <v>0</v>
      </c>
      <c r="D109" s="452">
        <f>SUM(D107-D108)</f>
        <v>0</v>
      </c>
      <c r="E109" s="451"/>
      <c r="I109" s="453"/>
      <c r="J109" s="454"/>
      <c r="K109" s="410"/>
      <c r="L109" s="410"/>
      <c r="M109" s="410"/>
    </row>
    <row r="110" spans="1:16" ht="14.1" customHeight="1">
      <c r="A110" s="447">
        <v>221</v>
      </c>
      <c r="B110" s="448">
        <v>139</v>
      </c>
      <c r="C110" s="449">
        <f>SUM(IF(C106&lt;=0,F106,0))</f>
        <v>0</v>
      </c>
      <c r="D110" s="450">
        <f>SUM(IF(D106&lt;=0,G106,0))</f>
        <v>0</v>
      </c>
      <c r="E110" s="450">
        <f>SUM(IF(E106&lt;=0,H106,0))</f>
        <v>0</v>
      </c>
      <c r="I110" s="439" t="s">
        <v>426</v>
      </c>
      <c r="J110" s="481" t="s">
        <v>2403</v>
      </c>
      <c r="K110" s="413">
        <f>SUM('HL KNIHA VYPOC'!G164)</f>
        <v>0</v>
      </c>
      <c r="L110" s="413">
        <f>SUM('HL KNIHA VYPOC'!K164)</f>
        <v>0</v>
      </c>
      <c r="M110" s="413">
        <f>SUM('HL KNIHA VYPOC'!H164)</f>
        <v>0</v>
      </c>
      <c r="N110" s="410">
        <f>SUM(K110)</f>
        <v>0</v>
      </c>
      <c r="O110" s="410">
        <f>SUM(L110)</f>
        <v>0</v>
      </c>
      <c r="P110" s="410">
        <f>SUM(M110)</f>
        <v>0</v>
      </c>
    </row>
    <row r="111" spans="1:16" ht="14.1" customHeight="1">
      <c r="A111" s="453"/>
      <c r="B111" s="454"/>
      <c r="I111" s="440" t="s">
        <v>426</v>
      </c>
      <c r="J111" s="444" t="s">
        <v>2307</v>
      </c>
      <c r="K111" s="442">
        <f>SUM(IF(K110&gt;=0,N110,0))</f>
        <v>0</v>
      </c>
      <c r="L111" s="443">
        <f>SUM(IF(L110&gt;=0,O110,0))</f>
        <v>0</v>
      </c>
      <c r="M111" s="443">
        <f>SUM(IF(M110&gt;=0,P110,0))</f>
        <v>0</v>
      </c>
    </row>
    <row r="112" spans="1:16" ht="14.1" customHeight="1">
      <c r="A112" s="439" t="s">
        <v>420</v>
      </c>
      <c r="B112" s="481" t="s">
        <v>2403</v>
      </c>
      <c r="C112" s="413">
        <f>SUM('HL KNIHA VYPOC'!G147)</f>
        <v>0</v>
      </c>
      <c r="D112" s="413">
        <f>SUM('HL KNIHA VYPOC'!K147)</f>
        <v>0</v>
      </c>
      <c r="E112" s="413">
        <f>SUM('HL KNIHA VYPOC'!H147)</f>
        <v>0</v>
      </c>
      <c r="F112" s="410">
        <f>SUM(C112)</f>
        <v>0</v>
      </c>
      <c r="G112" s="410">
        <f>SUM(D112)</f>
        <v>0</v>
      </c>
      <c r="H112" s="410">
        <f>SUM(E112)</f>
        <v>0</v>
      </c>
      <c r="I112" s="447" t="s">
        <v>426</v>
      </c>
      <c r="J112" s="448">
        <v>133</v>
      </c>
      <c r="K112" s="449">
        <f>SUM(IF(K110&lt;=0,N110,0))</f>
        <v>0</v>
      </c>
      <c r="L112" s="450">
        <f>SUM(IF(L110&lt;=0,O110,0))</f>
        <v>0</v>
      </c>
      <c r="M112" s="450">
        <f>SUM(IF(M110&lt;=0,P110,0))</f>
        <v>0</v>
      </c>
    </row>
    <row r="113" spans="1:16" ht="14.1" customHeight="1">
      <c r="A113" s="440"/>
      <c r="B113" s="444"/>
      <c r="C113" s="442">
        <f>SUM(IF(C112&gt;=0,F112,0))</f>
        <v>0</v>
      </c>
      <c r="D113" s="443">
        <f>SUM(IF(D112&gt;=0,G112,0))</f>
        <v>0</v>
      </c>
      <c r="E113" s="443">
        <f>SUM(IF(E112&gt;=0,H112,0))</f>
        <v>0</v>
      </c>
      <c r="F113" s="410"/>
      <c r="G113" s="410"/>
      <c r="I113" s="453"/>
      <c r="J113" s="454"/>
      <c r="K113" s="410"/>
      <c r="L113" s="410"/>
      <c r="M113" s="410"/>
    </row>
    <row r="114" spans="1:16" ht="14.1" customHeight="1">
      <c r="A114" s="445" t="s">
        <v>420</v>
      </c>
      <c r="B114" s="446" t="s">
        <v>330</v>
      </c>
      <c r="C114" s="473"/>
      <c r="D114" s="474"/>
      <c r="E114" s="473"/>
      <c r="I114" s="439" t="s">
        <v>427</v>
      </c>
      <c r="J114" s="481" t="s">
        <v>2403</v>
      </c>
      <c r="K114" s="413">
        <f>SUM('HL KNIHA VYPOC'!G165)</f>
        <v>0</v>
      </c>
      <c r="L114" s="413">
        <f>SUM('HL KNIHA VYPOC'!K165)</f>
        <v>0</v>
      </c>
      <c r="M114" s="413">
        <f>SUM('HL KNIHA VYPOC'!H165)</f>
        <v>0</v>
      </c>
      <c r="N114" s="410">
        <f>SUM(K114)</f>
        <v>0</v>
      </c>
      <c r="O114" s="410">
        <f>SUM(L114)</f>
        <v>0</v>
      </c>
      <c r="P114" s="410">
        <f>SUM(M114)</f>
        <v>0</v>
      </c>
    </row>
    <row r="115" spans="1:16" ht="14.1" customHeight="1">
      <c r="A115" s="445" t="s">
        <v>420</v>
      </c>
      <c r="B115" s="446" t="s">
        <v>665</v>
      </c>
      <c r="C115" s="455">
        <f>SUM(C113-C114)</f>
        <v>0</v>
      </c>
      <c r="D115" s="456">
        <f>SUM(D113-D114)</f>
        <v>0</v>
      </c>
      <c r="E115" s="456">
        <f>SUM(E113-E114)</f>
        <v>0</v>
      </c>
      <c r="I115" s="440" t="s">
        <v>427</v>
      </c>
      <c r="J115" s="444" t="s">
        <v>2307</v>
      </c>
      <c r="K115" s="442">
        <f>SUM(IF(K114&gt;=0,N114,0))</f>
        <v>0</v>
      </c>
      <c r="L115" s="443">
        <f>SUM(IF(L114&gt;=0,O114,0))</f>
        <v>0</v>
      </c>
      <c r="M115" s="443">
        <f>SUM(IF(M114&gt;=0,P114,0))</f>
        <v>0</v>
      </c>
    </row>
    <row r="116" spans="1:16" ht="14.1" customHeight="1">
      <c r="A116" s="445"/>
      <c r="B116" s="446"/>
      <c r="C116" s="457">
        <f>SUM(IF(C112&lt;=0,F112,0))</f>
        <v>0</v>
      </c>
      <c r="D116" s="458">
        <f>SUM(IF(D112&lt;=0,G112,0))</f>
        <v>0</v>
      </c>
      <c r="E116" s="458">
        <f>SUM(IF(E112&lt;=0,H112,0))</f>
        <v>0</v>
      </c>
      <c r="I116" s="447" t="s">
        <v>427</v>
      </c>
      <c r="J116" s="448">
        <v>133</v>
      </c>
      <c r="K116" s="449">
        <f>SUM(IF(K114&lt;=0,N114,0))</f>
        <v>0</v>
      </c>
      <c r="L116" s="450">
        <f>SUM(IF(L114&lt;=0,O114,0))</f>
        <v>0</v>
      </c>
      <c r="M116" s="450">
        <f>SUM(IF(M114&lt;=0,P114,0))</f>
        <v>0</v>
      </c>
    </row>
    <row r="117" spans="1:16" ht="14.1" customHeight="1">
      <c r="A117" s="445" t="s">
        <v>420</v>
      </c>
      <c r="B117" s="446" t="s">
        <v>880</v>
      </c>
      <c r="C117" s="473"/>
      <c r="D117" s="474"/>
      <c r="E117" s="473"/>
      <c r="I117" s="453"/>
      <c r="J117" s="454"/>
      <c r="K117" s="410"/>
      <c r="L117" s="410"/>
      <c r="M117" s="410"/>
    </row>
    <row r="118" spans="1:16" ht="14.1" customHeight="1">
      <c r="A118" s="447">
        <v>316</v>
      </c>
      <c r="B118" s="448">
        <v>127</v>
      </c>
      <c r="C118" s="459">
        <f>SUM(C116-C117)</f>
        <v>0</v>
      </c>
      <c r="D118" s="460">
        <f>SUM(D116-D117)</f>
        <v>0</v>
      </c>
      <c r="E118" s="460">
        <f>SUM(E116-E117)</f>
        <v>0</v>
      </c>
      <c r="I118" s="439" t="s">
        <v>428</v>
      </c>
      <c r="J118" s="481" t="s">
        <v>2403</v>
      </c>
      <c r="K118" s="413">
        <f>SUM('HL KNIHA VYPOC'!G166)</f>
        <v>0</v>
      </c>
      <c r="L118" s="413">
        <f>SUM('HL KNIHA VYPOC'!K166)</f>
        <v>0</v>
      </c>
      <c r="M118" s="413">
        <f>SUM('HL KNIHA VYPOC'!H166)</f>
        <v>0</v>
      </c>
      <c r="N118" s="410">
        <f>SUM(K118)</f>
        <v>0</v>
      </c>
      <c r="O118" s="410">
        <f>SUM(L118)</f>
        <v>0</v>
      </c>
      <c r="P118" s="410">
        <f>SUM(M118)</f>
        <v>0</v>
      </c>
    </row>
    <row r="119" spans="1:16" ht="14.1" customHeight="1">
      <c r="A119" s="453"/>
      <c r="B119" s="454"/>
      <c r="I119" s="440" t="s">
        <v>428</v>
      </c>
      <c r="J119" s="444" t="s">
        <v>2307</v>
      </c>
      <c r="K119" s="442">
        <f>SUM(IF(K118&gt;=0,N118,0))</f>
        <v>0</v>
      </c>
      <c r="L119" s="443">
        <f>SUM(IF(L118&gt;=0,O118,0))</f>
        <v>0</v>
      </c>
      <c r="M119" s="443">
        <f>SUM(IF(M118&gt;=0,P118,0))</f>
        <v>0</v>
      </c>
    </row>
    <row r="120" spans="1:16" ht="14.1" customHeight="1">
      <c r="A120" s="439" t="s">
        <v>424</v>
      </c>
      <c r="B120" s="481" t="s">
        <v>2403</v>
      </c>
      <c r="C120" s="413">
        <f>SUM('HL KNIHA VYPOC'!G160)</f>
        <v>0</v>
      </c>
      <c r="D120" s="413">
        <f>SUM('HL KNIHA VYPOC'!K160)</f>
        <v>0</v>
      </c>
      <c r="E120" s="413">
        <f>SUM('HL KNIHA VYPOC'!H160)</f>
        <v>0</v>
      </c>
      <c r="F120" s="410">
        <f>SUM(C120)</f>
        <v>0</v>
      </c>
      <c r="G120" s="410">
        <f>SUM(D120)</f>
        <v>0</v>
      </c>
      <c r="H120" s="410">
        <f>SUM(E120)</f>
        <v>0</v>
      </c>
      <c r="I120" s="447" t="s">
        <v>428</v>
      </c>
      <c r="J120" s="448">
        <v>133</v>
      </c>
      <c r="K120" s="449">
        <f>SUM(IF(K118&lt;=0,N118,0))</f>
        <v>0</v>
      </c>
      <c r="L120" s="450">
        <f>SUM(IF(L118&lt;=0,O118,0))</f>
        <v>0</v>
      </c>
      <c r="M120" s="450">
        <f>SUM(IF(M118&lt;=0,P118,0))</f>
        <v>0</v>
      </c>
    </row>
    <row r="121" spans="1:16" ht="14.1" customHeight="1">
      <c r="A121" s="440"/>
      <c r="B121" s="444"/>
      <c r="C121" s="442">
        <f>SUM(IF(C120&gt;=0,F120,0))</f>
        <v>0</v>
      </c>
      <c r="D121" s="443">
        <f>SUM(IF(D120&gt;=0,G120,0))</f>
        <v>0</v>
      </c>
      <c r="E121" s="443">
        <f>SUM(IF(E120&gt;=0,H120,0))</f>
        <v>0</v>
      </c>
      <c r="F121" s="410"/>
      <c r="G121" s="410"/>
      <c r="I121" s="453"/>
      <c r="J121" s="454"/>
      <c r="K121" s="410"/>
      <c r="L121" s="410"/>
      <c r="M121" s="410"/>
    </row>
    <row r="122" spans="1:16" ht="14.1" customHeight="1">
      <c r="A122" s="445" t="s">
        <v>424</v>
      </c>
      <c r="B122" s="446" t="s">
        <v>371</v>
      </c>
      <c r="C122" s="473"/>
      <c r="D122" s="474"/>
      <c r="E122" s="473"/>
      <c r="I122" s="439" t="s">
        <v>429</v>
      </c>
      <c r="J122" s="481" t="s">
        <v>2403</v>
      </c>
      <c r="K122" s="413">
        <f>SUM('HL KNIHA VYPOC'!G167)</f>
        <v>0</v>
      </c>
      <c r="L122" s="413">
        <f>SUM('HL KNIHA VYPOC'!K167)</f>
        <v>0</v>
      </c>
      <c r="M122" s="413">
        <f>SUM('HL KNIHA VYPOC'!H167)</f>
        <v>0</v>
      </c>
      <c r="N122" s="410">
        <f>SUM(K122)</f>
        <v>0</v>
      </c>
      <c r="O122" s="410">
        <f>SUM(L122)</f>
        <v>0</v>
      </c>
      <c r="P122" s="410">
        <f>SUM(M122)</f>
        <v>0</v>
      </c>
    </row>
    <row r="123" spans="1:16" ht="14.1" customHeight="1">
      <c r="A123" s="445" t="s">
        <v>424</v>
      </c>
      <c r="B123" s="446" t="s">
        <v>716</v>
      </c>
      <c r="C123" s="455">
        <f>SUM(C121-C122)</f>
        <v>0</v>
      </c>
      <c r="D123" s="456">
        <f>SUM(D121-D122)</f>
        <v>0</v>
      </c>
      <c r="E123" s="456">
        <f>SUM(E121-E122)</f>
        <v>0</v>
      </c>
      <c r="I123" s="440" t="s">
        <v>429</v>
      </c>
      <c r="J123" s="444" t="s">
        <v>2307</v>
      </c>
      <c r="K123" s="442">
        <f>SUM(IF(K122&gt;=0,N122,0))</f>
        <v>0</v>
      </c>
      <c r="L123" s="443">
        <f>SUM(IF(L122&gt;=0,O122,0))</f>
        <v>0</v>
      </c>
      <c r="M123" s="443">
        <f>SUM(IF(M122&gt;=0,P122,0))</f>
        <v>0</v>
      </c>
    </row>
    <row r="124" spans="1:16" ht="14.1" customHeight="1">
      <c r="A124" s="445"/>
      <c r="B124" s="446"/>
      <c r="C124" s="457">
        <f>SUM(IF(C120&lt;=0,F120,0))</f>
        <v>0</v>
      </c>
      <c r="D124" s="458">
        <f>SUM(IF(D120&lt;=0,G120,0))</f>
        <v>0</v>
      </c>
      <c r="E124" s="458">
        <f>SUM(IF(E120&lt;=0,H120,0))</f>
        <v>0</v>
      </c>
      <c r="I124" s="447" t="s">
        <v>429</v>
      </c>
      <c r="J124" s="448">
        <v>133</v>
      </c>
      <c r="K124" s="449">
        <f>SUM(IF(K122&lt;=0,N122,0))</f>
        <v>0</v>
      </c>
      <c r="L124" s="450">
        <f>SUM(IF(L122&lt;=0,O122,0))</f>
        <v>0</v>
      </c>
      <c r="M124" s="450">
        <f>SUM(IF(M122&lt;=0,P122,0))</f>
        <v>0</v>
      </c>
    </row>
    <row r="125" spans="1:16" ht="14.1" customHeight="1">
      <c r="A125" s="445" t="s">
        <v>424</v>
      </c>
      <c r="B125" s="446" t="s">
        <v>888</v>
      </c>
      <c r="C125" s="473"/>
      <c r="D125" s="474"/>
      <c r="E125" s="473"/>
      <c r="I125" s="453"/>
      <c r="J125" s="454"/>
      <c r="K125" s="410"/>
      <c r="L125" s="410"/>
      <c r="M125" s="410"/>
    </row>
    <row r="126" spans="1:16" ht="14.1" customHeight="1">
      <c r="A126" s="447">
        <v>336</v>
      </c>
      <c r="B126" s="448">
        <v>132</v>
      </c>
      <c r="C126" s="459">
        <f>SUM(C124-C125)</f>
        <v>0</v>
      </c>
      <c r="D126" s="460">
        <f>SUM(D124-D125)</f>
        <v>0</v>
      </c>
      <c r="E126" s="460">
        <f>SUM(E124-E125)</f>
        <v>0</v>
      </c>
      <c r="I126" s="439" t="s">
        <v>430</v>
      </c>
      <c r="J126" s="481" t="s">
        <v>2403</v>
      </c>
      <c r="K126" s="413">
        <f>SUM('HL KNIHA VYPOC'!G168)</f>
        <v>0</v>
      </c>
      <c r="L126" s="413">
        <f>SUM('HL KNIHA VYPOC'!K168)</f>
        <v>0</v>
      </c>
      <c r="M126" s="413">
        <f>SUM('HL KNIHA VYPOC'!H168)</f>
        <v>0</v>
      </c>
      <c r="N126" s="410">
        <f>SUM(K126)</f>
        <v>0</v>
      </c>
      <c r="O126" s="410">
        <f>SUM(L126)</f>
        <v>0</v>
      </c>
      <c r="P126" s="410">
        <f>SUM(M126)</f>
        <v>0</v>
      </c>
    </row>
    <row r="127" spans="1:16" ht="14.1" customHeight="1">
      <c r="A127" s="453"/>
      <c r="B127" s="454"/>
      <c r="I127" s="440" t="s">
        <v>430</v>
      </c>
      <c r="J127" s="444" t="s">
        <v>2307</v>
      </c>
      <c r="K127" s="442">
        <f>SUM(IF(K126&gt;=0,N126,0))</f>
        <v>0</v>
      </c>
      <c r="L127" s="443">
        <f>SUM(IF(L126&gt;=0,O126,0))</f>
        <v>0</v>
      </c>
      <c r="M127" s="443">
        <f>SUM(IF(M126&gt;=0,P126,0))</f>
        <v>0</v>
      </c>
    </row>
    <row r="128" spans="1:16" ht="14.1" customHeight="1">
      <c r="I128" s="447" t="s">
        <v>430</v>
      </c>
      <c r="J128" s="448">
        <v>133</v>
      </c>
      <c r="K128" s="449">
        <f>SUM(IF(K126&lt;=0,N126,0))</f>
        <v>0</v>
      </c>
      <c r="L128" s="450">
        <f>SUM(IF(L126&lt;=0,O126,0))</f>
        <v>0</v>
      </c>
      <c r="M128" s="450">
        <f>SUM(IF(M126&lt;=0,P126,0))</f>
        <v>0</v>
      </c>
    </row>
    <row r="129" spans="1:16" ht="14.1" customHeight="1">
      <c r="I129" s="453"/>
      <c r="J129" s="454"/>
      <c r="K129" s="410"/>
      <c r="L129" s="410"/>
      <c r="M129" s="410"/>
    </row>
    <row r="130" spans="1:16" ht="14.1" customHeight="1">
      <c r="I130" s="439" t="s">
        <v>438</v>
      </c>
      <c r="J130" s="481" t="s">
        <v>2403</v>
      </c>
      <c r="K130" s="413">
        <f>SUM('HL KNIHA VYPOC'!G188)</f>
        <v>0</v>
      </c>
      <c r="L130" s="413">
        <f>SUM('HL KNIHA VYPOC'!K188)</f>
        <v>0</v>
      </c>
      <c r="M130" s="413">
        <f>SUM('HL KNIHA VYPOC'!H188)</f>
        <v>0</v>
      </c>
      <c r="N130" s="410">
        <f>SUM(K130)</f>
        <v>0</v>
      </c>
      <c r="O130" s="410">
        <f>SUM(L130)</f>
        <v>0</v>
      </c>
      <c r="P130" s="410">
        <f>SUM(M130)</f>
        <v>0</v>
      </c>
    </row>
    <row r="131" spans="1:16" ht="14.1" customHeight="1">
      <c r="I131" s="440"/>
      <c r="J131" s="444"/>
      <c r="K131" s="442">
        <f>SUM(IF(K130&gt;=0,N130,0))</f>
        <v>0</v>
      </c>
      <c r="L131" s="443">
        <f>SUM(IF(L130&gt;=0,O130,0))</f>
        <v>0</v>
      </c>
      <c r="M131" s="443">
        <f>SUM(IF(M130&gt;=0,P130,0))</f>
        <v>0</v>
      </c>
      <c r="N131" s="410"/>
      <c r="O131" s="410"/>
    </row>
    <row r="132" spans="1:16" ht="14.1" customHeight="1">
      <c r="I132" s="445" t="s">
        <v>438</v>
      </c>
      <c r="J132" s="446" t="s">
        <v>360</v>
      </c>
      <c r="K132" s="473"/>
      <c r="L132" s="474"/>
      <c r="M132" s="473"/>
    </row>
    <row r="133" spans="1:16" ht="14.1" customHeight="1">
      <c r="I133" s="445" t="s">
        <v>438</v>
      </c>
      <c r="J133" s="446" t="s">
        <v>727</v>
      </c>
      <c r="K133" s="473"/>
      <c r="L133" s="474"/>
      <c r="M133" s="473"/>
    </row>
    <row r="134" spans="1:16" ht="14.1" customHeight="1">
      <c r="I134" s="445" t="s">
        <v>438</v>
      </c>
      <c r="J134" s="446" t="s">
        <v>741</v>
      </c>
      <c r="K134" s="473"/>
      <c r="L134" s="474"/>
      <c r="M134" s="473"/>
    </row>
    <row r="135" spans="1:16" ht="14.1" customHeight="1">
      <c r="I135" s="445"/>
      <c r="J135" s="446"/>
      <c r="K135" s="457">
        <f>SUM(IF(K130&lt;=0,N130,0))</f>
        <v>0</v>
      </c>
      <c r="L135" s="458">
        <f>SUM(IF(L130&lt;=0,O130,0))</f>
        <v>0</v>
      </c>
      <c r="M135" s="458">
        <f>SUM(IF(M130&lt;=0,P130,0))</f>
        <v>0</v>
      </c>
    </row>
    <row r="136" spans="1:16" ht="14.1" customHeight="1">
      <c r="I136" s="445" t="s">
        <v>438</v>
      </c>
      <c r="J136" s="446" t="s">
        <v>889</v>
      </c>
      <c r="K136" s="473"/>
      <c r="L136" s="474"/>
      <c r="M136" s="473"/>
    </row>
    <row r="137" spans="1:16" ht="14.1" customHeight="1">
      <c r="I137" s="447">
        <v>373</v>
      </c>
      <c r="J137" s="448">
        <v>134</v>
      </c>
      <c r="K137" s="475"/>
      <c r="L137" s="476"/>
      <c r="M137" s="473"/>
    </row>
    <row r="138" spans="1:16" ht="14.1" customHeight="1">
      <c r="I138" s="11"/>
      <c r="J138" s="409"/>
      <c r="K138" s="410"/>
      <c r="L138" s="410"/>
      <c r="M138" s="410"/>
    </row>
    <row r="139" spans="1:16" ht="14.1" customHeight="1">
      <c r="I139" s="439" t="s">
        <v>461</v>
      </c>
      <c r="J139" s="481" t="s">
        <v>2403</v>
      </c>
      <c r="K139" s="413">
        <f>SUM('HL KNIHA VYPOC'!G257)</f>
        <v>0</v>
      </c>
      <c r="L139" s="413">
        <f>SUM('HL KNIHA VYPOC'!K257)</f>
        <v>0</v>
      </c>
      <c r="M139" s="413">
        <f>SUM('HL KNIHA VYPOC'!H257)</f>
        <v>0</v>
      </c>
      <c r="N139" s="410">
        <f>SUM(K139)</f>
        <v>0</v>
      </c>
      <c r="O139" s="410">
        <f>SUM(L139)</f>
        <v>0</v>
      </c>
      <c r="P139" s="410">
        <f>SUM(M139)</f>
        <v>0</v>
      </c>
    </row>
    <row r="140" spans="1:16" ht="14.1" customHeight="1">
      <c r="I140" s="440" t="s">
        <v>461</v>
      </c>
      <c r="J140" s="444" t="s">
        <v>382</v>
      </c>
      <c r="K140" s="442">
        <f>SUM(IF(K139&gt;=0,N139,0))</f>
        <v>0</v>
      </c>
      <c r="L140" s="443">
        <f>SUM(IF(L139&gt;=0,O139,0))</f>
        <v>0</v>
      </c>
      <c r="M140" s="443">
        <f>SUM(IF(M139&gt;=0,P139,0))</f>
        <v>0</v>
      </c>
    </row>
    <row r="141" spans="1:16" ht="14.1" customHeight="1">
      <c r="I141" s="447" t="s">
        <v>461</v>
      </c>
      <c r="J141" s="448" t="s">
        <v>890</v>
      </c>
      <c r="K141" s="449">
        <f>SUM(IF(K139&lt;=0,N139,0))</f>
        <v>0</v>
      </c>
      <c r="L141" s="450">
        <f>SUM(IF(L139&lt;=0,O139,0))</f>
        <v>0</v>
      </c>
      <c r="M141" s="450">
        <f>SUM(IF(M139&lt;=0,P139,0))</f>
        <v>0</v>
      </c>
    </row>
    <row r="143" spans="1:16" ht="14.1" customHeight="1">
      <c r="A143" s="1020" t="s">
        <v>2379</v>
      </c>
      <c r="B143" s="1020"/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1020"/>
      <c r="M143" s="742"/>
    </row>
    <row r="144" spans="1:16" ht="14.1" customHeight="1">
      <c r="A144" s="667"/>
      <c r="B144" s="667"/>
      <c r="C144" s="480">
        <v>2014</v>
      </c>
      <c r="D144" s="480">
        <v>2013</v>
      </c>
      <c r="E144" s="480"/>
      <c r="F144" s="667"/>
      <c r="G144" s="667"/>
      <c r="H144" s="667"/>
      <c r="I144" s="667"/>
      <c r="J144" s="667"/>
      <c r="K144" s="480">
        <v>2014</v>
      </c>
      <c r="L144" s="480">
        <v>2013</v>
      </c>
      <c r="M144" s="480"/>
    </row>
    <row r="145" spans="1:13" ht="14.1" customHeight="1">
      <c r="A145" s="461" t="s">
        <v>413</v>
      </c>
      <c r="B145" s="482" t="s">
        <v>2403</v>
      </c>
      <c r="C145" s="413">
        <f>SUM('HL KNIHA VYPOC'!G128)</f>
        <v>0</v>
      </c>
      <c r="D145" s="413">
        <f>SUM('HL KNIHA VYPOC'!K128)</f>
        <v>0</v>
      </c>
      <c r="E145" s="413">
        <f>SUM('HL KNIHA VYPOC'!H128)</f>
        <v>0</v>
      </c>
      <c r="I145" s="461" t="s">
        <v>1274</v>
      </c>
      <c r="J145" s="482" t="s">
        <v>2403</v>
      </c>
      <c r="K145" s="413">
        <f>SUM('HL KNIHA VYPOC'!G221)</f>
        <v>0</v>
      </c>
      <c r="L145" s="413">
        <f>SUM('HL KNIHA VYPOC'!K221)</f>
        <v>0</v>
      </c>
      <c r="M145" s="413">
        <f>SUM('HL KNIHA VYPOC'!H221)</f>
        <v>0</v>
      </c>
    </row>
    <row r="146" spans="1:13" ht="14.1" customHeight="1">
      <c r="A146" s="462" t="s">
        <v>413</v>
      </c>
      <c r="B146" s="463">
        <v>113</v>
      </c>
      <c r="C146" s="477"/>
      <c r="D146" s="478"/>
      <c r="E146" s="473"/>
      <c r="I146" s="462" t="s">
        <v>1274</v>
      </c>
      <c r="J146" s="463">
        <v>88</v>
      </c>
      <c r="K146" s="418">
        <f>SUM(K145-K147)</f>
        <v>0</v>
      </c>
      <c r="L146" s="419">
        <f>SUM(L145-L147)</f>
        <v>0</v>
      </c>
      <c r="M146" s="419">
        <f>SUM(M145-M147)</f>
        <v>0</v>
      </c>
    </row>
    <row r="147" spans="1:13" ht="14.1" customHeight="1">
      <c r="A147" s="464">
        <v>255</v>
      </c>
      <c r="B147" s="465">
        <v>140</v>
      </c>
      <c r="C147" s="422">
        <f>SUM(C145-C146)</f>
        <v>0</v>
      </c>
      <c r="D147" s="423">
        <f>SUM(D145-D146)</f>
        <v>0</v>
      </c>
      <c r="E147" s="423">
        <f>SUM(E145-E146)</f>
        <v>0</v>
      </c>
      <c r="I147" s="464" t="s">
        <v>1274</v>
      </c>
      <c r="J147" s="465">
        <v>89</v>
      </c>
      <c r="K147" s="475"/>
      <c r="L147" s="476"/>
      <c r="M147" s="473"/>
    </row>
    <row r="148" spans="1:13" ht="14.1" customHeight="1">
      <c r="A148" s="466"/>
      <c r="B148" s="467"/>
      <c r="I148" s="466"/>
      <c r="J148" s="467"/>
      <c r="K148" s="410"/>
      <c r="L148" s="410"/>
      <c r="M148" s="410"/>
    </row>
    <row r="149" spans="1:13" ht="14.1" customHeight="1">
      <c r="A149" s="461" t="s">
        <v>421</v>
      </c>
      <c r="B149" s="482" t="s">
        <v>2403</v>
      </c>
      <c r="C149" s="413">
        <f>SUM('HL KNIHA VYPOC'!G149)</f>
        <v>0</v>
      </c>
      <c r="D149" s="413">
        <f>SUM('HL KNIHA VYPOC'!K149)</f>
        <v>0</v>
      </c>
      <c r="E149" s="413">
        <f>SUM('HL KNIHA VYPOC'!H149)</f>
        <v>0</v>
      </c>
      <c r="I149" s="461" t="s">
        <v>1282</v>
      </c>
      <c r="J149" s="482" t="s">
        <v>2403</v>
      </c>
      <c r="K149" s="413">
        <f>SUM('HL KNIHA VYPOC'!G226)</f>
        <v>0</v>
      </c>
      <c r="L149" s="413">
        <f>SUM('HL KNIHA VYPOC'!K226)</f>
        <v>0</v>
      </c>
      <c r="M149" s="413">
        <f>SUM('HL KNIHA VYPOC'!H226)</f>
        <v>0</v>
      </c>
    </row>
    <row r="150" spans="1:13" ht="14.1" customHeight="1">
      <c r="A150" s="462" t="s">
        <v>421</v>
      </c>
      <c r="B150" s="463">
        <v>104</v>
      </c>
      <c r="C150" s="477"/>
      <c r="D150" s="478"/>
      <c r="E150" s="473"/>
      <c r="I150" s="462" t="s">
        <v>1282</v>
      </c>
      <c r="J150" s="463">
        <v>88</v>
      </c>
      <c r="K150" s="418">
        <f>SUM(K149-K151)</f>
        <v>0</v>
      </c>
      <c r="L150" s="419">
        <f>SUM(L149-L151)</f>
        <v>0</v>
      </c>
      <c r="M150" s="419">
        <f>SUM(M149-M151)</f>
        <v>0</v>
      </c>
    </row>
    <row r="151" spans="1:13" ht="14.1" customHeight="1">
      <c r="A151" s="468" t="s">
        <v>421</v>
      </c>
      <c r="B151" s="469">
        <v>105</v>
      </c>
      <c r="C151" s="473"/>
      <c r="D151" s="474"/>
      <c r="E151" s="473"/>
      <c r="I151" s="464" t="s">
        <v>1282</v>
      </c>
      <c r="J151" s="465">
        <v>89</v>
      </c>
      <c r="K151" s="475"/>
      <c r="L151" s="476"/>
      <c r="M151" s="473"/>
    </row>
    <row r="152" spans="1:13" ht="14.1" customHeight="1">
      <c r="A152" s="468" t="s">
        <v>421</v>
      </c>
      <c r="B152" s="469">
        <v>106</v>
      </c>
      <c r="C152" s="473"/>
      <c r="D152" s="474"/>
      <c r="E152" s="473"/>
      <c r="I152" s="466"/>
      <c r="J152" s="467"/>
      <c r="K152" s="410"/>
      <c r="L152" s="410"/>
      <c r="M152" s="410"/>
    </row>
    <row r="153" spans="1:13" ht="14.1" customHeight="1">
      <c r="A153" s="468">
        <v>321</v>
      </c>
      <c r="B153" s="469">
        <v>124</v>
      </c>
      <c r="C153" s="433">
        <f>SUM(C149-C150-C151-C152-C154-C155)</f>
        <v>0</v>
      </c>
      <c r="D153" s="434">
        <f>SUM(D149-D150-D151-D152-D154-D155)</f>
        <v>0</v>
      </c>
      <c r="E153" s="434">
        <f>SUM(E149-E150-E151-E152-E154-E155)</f>
        <v>0</v>
      </c>
      <c r="I153" s="461" t="s">
        <v>451</v>
      </c>
      <c r="J153" s="482" t="s">
        <v>2403</v>
      </c>
      <c r="K153" s="413">
        <f>SUM('HL KNIHA VYPOC'!G239)</f>
        <v>0</v>
      </c>
      <c r="L153" s="413">
        <f>SUM('HL KNIHA VYPOC'!K239)</f>
        <v>0</v>
      </c>
      <c r="M153" s="413">
        <f>SUM('HL KNIHA VYPOC'!H239)</f>
        <v>0</v>
      </c>
    </row>
    <row r="154" spans="1:13" ht="14.1" customHeight="1">
      <c r="A154" s="468">
        <v>321</v>
      </c>
      <c r="B154" s="469">
        <v>125</v>
      </c>
      <c r="C154" s="473"/>
      <c r="D154" s="474"/>
      <c r="E154" s="473"/>
      <c r="I154" s="462" t="s">
        <v>451</v>
      </c>
      <c r="J154" s="463">
        <v>119</v>
      </c>
      <c r="K154" s="477"/>
      <c r="L154" s="478"/>
      <c r="M154" s="473"/>
    </row>
    <row r="155" spans="1:13" ht="14.1" customHeight="1">
      <c r="A155" s="464">
        <v>321</v>
      </c>
      <c r="B155" s="465">
        <v>126</v>
      </c>
      <c r="C155" s="475"/>
      <c r="D155" s="476"/>
      <c r="E155" s="473"/>
      <c r="I155" s="464">
        <v>451</v>
      </c>
      <c r="J155" s="465">
        <v>137</v>
      </c>
      <c r="K155" s="422">
        <f>SUM(K153-K154)</f>
        <v>0</v>
      </c>
      <c r="L155" s="423">
        <f>SUM(L153-L154)</f>
        <v>0</v>
      </c>
      <c r="M155" s="423">
        <f>SUM(M153-M154)</f>
        <v>0</v>
      </c>
    </row>
    <row r="156" spans="1:13" ht="14.1" customHeight="1">
      <c r="A156" s="466"/>
      <c r="B156" s="467"/>
      <c r="I156" s="466"/>
      <c r="J156" s="467"/>
      <c r="K156" s="410"/>
      <c r="L156" s="410"/>
      <c r="M156" s="410"/>
    </row>
    <row r="157" spans="1:13" ht="14.1" customHeight="1">
      <c r="A157" s="461" t="s">
        <v>1189</v>
      </c>
      <c r="B157" s="482" t="s">
        <v>2403</v>
      </c>
      <c r="C157" s="470">
        <f>SUM('HL KNIHA VYPOC'!G150)</f>
        <v>0</v>
      </c>
      <c r="D157" s="470">
        <f>SUM('HL KNIHA VYPOC'!K150)</f>
        <v>0</v>
      </c>
      <c r="E157" s="470">
        <f>SUM('HL KNIHA VYPOC'!H150)</f>
        <v>0</v>
      </c>
      <c r="I157" s="461" t="s">
        <v>452</v>
      </c>
      <c r="J157" s="482" t="s">
        <v>2403</v>
      </c>
      <c r="K157" s="413">
        <f>SUM('HL KNIHA VYPOC'!G241)</f>
        <v>0</v>
      </c>
      <c r="L157" s="413">
        <f>SUM('HL KNIHA VYPOC'!K241)</f>
        <v>0</v>
      </c>
      <c r="M157" s="413">
        <f>SUM('HL KNIHA VYPOC'!H241)</f>
        <v>0</v>
      </c>
    </row>
    <row r="158" spans="1:13" ht="14.1" customHeight="1">
      <c r="A158" s="462" t="s">
        <v>1189</v>
      </c>
      <c r="B158" s="463">
        <v>124</v>
      </c>
      <c r="C158" s="418">
        <f>SUM(C157-C159-C160)</f>
        <v>0</v>
      </c>
      <c r="D158" s="418">
        <f>SUM(D157-D159-D160)</f>
        <v>0</v>
      </c>
      <c r="E158" s="418">
        <f>SUM(E157-E159-E160)</f>
        <v>0</v>
      </c>
      <c r="I158" s="462" t="s">
        <v>452</v>
      </c>
      <c r="J158" s="463">
        <v>120</v>
      </c>
      <c r="K158" s="477"/>
      <c r="L158" s="478"/>
      <c r="M158" s="473"/>
    </row>
    <row r="159" spans="1:13" ht="14.1" customHeight="1">
      <c r="A159" s="468" t="s">
        <v>1189</v>
      </c>
      <c r="B159" s="469">
        <v>125</v>
      </c>
      <c r="C159" s="473"/>
      <c r="D159" s="474"/>
      <c r="E159" s="473"/>
      <c r="I159" s="464">
        <v>459</v>
      </c>
      <c r="J159" s="465">
        <v>138</v>
      </c>
      <c r="K159" s="422">
        <f>SUM(K157-K158)</f>
        <v>0</v>
      </c>
      <c r="L159" s="423">
        <f>SUM(L157-L158)</f>
        <v>0</v>
      </c>
      <c r="M159" s="423">
        <f>SUM(M157-M158)</f>
        <v>0</v>
      </c>
    </row>
    <row r="160" spans="1:13" ht="14.1" customHeight="1">
      <c r="A160" s="464" t="s">
        <v>1189</v>
      </c>
      <c r="B160" s="465">
        <v>126</v>
      </c>
      <c r="C160" s="475"/>
      <c r="D160" s="476"/>
      <c r="E160" s="473"/>
      <c r="I160" s="466"/>
      <c r="J160" s="467"/>
      <c r="K160" s="410"/>
      <c r="L160" s="410"/>
      <c r="M160" s="410"/>
    </row>
    <row r="161" spans="1:13" ht="14.1" customHeight="1">
      <c r="A161" s="466"/>
      <c r="B161" s="467"/>
      <c r="I161" s="461" t="s">
        <v>453</v>
      </c>
      <c r="J161" s="482" t="s">
        <v>2403</v>
      </c>
      <c r="K161" s="413">
        <f>SUM('HL KNIHA VYPOC'!G244)</f>
        <v>0</v>
      </c>
      <c r="L161" s="413">
        <f>SUM('HL KNIHA VYPOC'!K244)</f>
        <v>0</v>
      </c>
      <c r="M161" s="413">
        <f>SUM('HL KNIHA VYPOC'!H244)</f>
        <v>0</v>
      </c>
    </row>
    <row r="162" spans="1:13" ht="14.1" customHeight="1">
      <c r="A162" s="461" t="s">
        <v>422</v>
      </c>
      <c r="B162" s="482" t="s">
        <v>2403</v>
      </c>
      <c r="C162" s="470">
        <f>SUM('HL KNIHA VYPOC'!G151)</f>
        <v>0</v>
      </c>
      <c r="D162" s="470">
        <f>SUM('HL KNIHA VYPOC'!K151)</f>
        <v>0</v>
      </c>
      <c r="E162" s="470">
        <f>SUM('HL KNIHA VYPOC'!H151)</f>
        <v>0</v>
      </c>
      <c r="I162" s="462" t="s">
        <v>453</v>
      </c>
      <c r="J162" s="463">
        <v>121</v>
      </c>
      <c r="K162" s="477"/>
      <c r="L162" s="478"/>
      <c r="M162" s="473"/>
    </row>
    <row r="163" spans="1:13" ht="14.1" customHeight="1">
      <c r="A163" s="462">
        <v>323</v>
      </c>
      <c r="B163" s="463">
        <v>137</v>
      </c>
      <c r="C163" s="418">
        <f>SUM(C162-C164)</f>
        <v>0</v>
      </c>
      <c r="D163" s="419">
        <f>SUM(D162-D164)</f>
        <v>0</v>
      </c>
      <c r="E163" s="419">
        <f>SUM(E162-E164)</f>
        <v>0</v>
      </c>
      <c r="I163" s="464">
        <v>461</v>
      </c>
      <c r="J163" s="465">
        <v>139</v>
      </c>
      <c r="K163" s="422">
        <f>SUM(K161-K162)</f>
        <v>0</v>
      </c>
      <c r="L163" s="423">
        <f>SUM(L161-L162)</f>
        <v>0</v>
      </c>
      <c r="M163" s="423">
        <f>SUM(M161-M162)</f>
        <v>0</v>
      </c>
    </row>
    <row r="164" spans="1:13" ht="14.1" customHeight="1">
      <c r="A164" s="468">
        <v>323</v>
      </c>
      <c r="B164" s="469">
        <v>138</v>
      </c>
      <c r="C164" s="473"/>
      <c r="D164" s="474"/>
      <c r="E164" s="473"/>
      <c r="I164" s="466"/>
      <c r="J164" s="467"/>
      <c r="K164" s="410"/>
      <c r="L164" s="410"/>
      <c r="M164" s="410"/>
    </row>
    <row r="165" spans="1:13" ht="14.1" customHeight="1">
      <c r="A165" s="466"/>
      <c r="B165" s="467"/>
      <c r="I165" s="461" t="s">
        <v>454</v>
      </c>
      <c r="J165" s="482" t="s">
        <v>2403</v>
      </c>
      <c r="K165" s="413">
        <f>SUM('HL KNIHA VYPOC'!G247)</f>
        <v>0</v>
      </c>
      <c r="L165" s="413">
        <f>SUM('HL KNIHA VYPOC'!K247)</f>
        <v>0</v>
      </c>
      <c r="M165" s="413">
        <f>SUM('HL KNIHA VYPOC'!H247)</f>
        <v>0</v>
      </c>
    </row>
    <row r="166" spans="1:13" ht="14.1" customHeight="1">
      <c r="A166" s="461" t="s">
        <v>1192</v>
      </c>
      <c r="B166" s="482" t="s">
        <v>2403</v>
      </c>
      <c r="C166" s="470">
        <f>SUM('HL KNIHA VYPOC'!G152)</f>
        <v>0</v>
      </c>
      <c r="D166" s="470">
        <f>SUM('HL KNIHA VYPOC'!K152)</f>
        <v>0</v>
      </c>
      <c r="E166" s="470">
        <f>SUM('HL KNIHA VYPOC'!H152)</f>
        <v>0</v>
      </c>
      <c r="I166" s="462" t="s">
        <v>454</v>
      </c>
      <c r="J166" s="463">
        <v>108</v>
      </c>
      <c r="K166" s="477"/>
      <c r="L166" s="478"/>
      <c r="M166" s="473"/>
    </row>
    <row r="167" spans="1:13" ht="14.1" customHeight="1">
      <c r="A167" s="462" t="s">
        <v>1192</v>
      </c>
      <c r="B167" s="463">
        <v>124</v>
      </c>
      <c r="C167" s="418">
        <f>SUM(C166-C168-C169)</f>
        <v>0</v>
      </c>
      <c r="D167" s="418">
        <f>SUM(D166-D168-D169)</f>
        <v>0</v>
      </c>
      <c r="E167" s="418">
        <f>SUM(E166-E168-E169)</f>
        <v>0</v>
      </c>
      <c r="I167" s="468" t="s">
        <v>454</v>
      </c>
      <c r="J167" s="469">
        <v>109</v>
      </c>
      <c r="K167" s="473"/>
      <c r="L167" s="474"/>
      <c r="M167" s="473"/>
    </row>
    <row r="168" spans="1:13" ht="14.1" customHeight="1">
      <c r="A168" s="468" t="s">
        <v>1192</v>
      </c>
      <c r="B168" s="469">
        <v>125</v>
      </c>
      <c r="C168" s="473"/>
      <c r="D168" s="474"/>
      <c r="E168" s="473"/>
      <c r="I168" s="468">
        <v>471</v>
      </c>
      <c r="J168" s="469">
        <v>128</v>
      </c>
      <c r="K168" s="433">
        <f>SUM(K165-K166-K167-K169)</f>
        <v>0</v>
      </c>
      <c r="L168" s="434">
        <f>SUM(L165-L166-L167-L169)</f>
        <v>0</v>
      </c>
      <c r="M168" s="434">
        <f>SUM(M165-M166-M167-M169)</f>
        <v>0</v>
      </c>
    </row>
    <row r="169" spans="1:13" ht="14.1" customHeight="1">
      <c r="A169" s="464" t="s">
        <v>1192</v>
      </c>
      <c r="B169" s="465">
        <v>126</v>
      </c>
      <c r="C169" s="475"/>
      <c r="D169" s="476"/>
      <c r="E169" s="473"/>
      <c r="I169" s="464">
        <v>471</v>
      </c>
      <c r="J169" s="465">
        <v>129</v>
      </c>
      <c r="K169" s="475"/>
      <c r="L169" s="476"/>
      <c r="M169" s="473"/>
    </row>
    <row r="170" spans="1:13" ht="14.1" customHeight="1">
      <c r="A170" s="466"/>
      <c r="B170" s="467"/>
      <c r="I170" s="466"/>
      <c r="J170" s="467"/>
      <c r="K170" s="410"/>
      <c r="L170" s="410"/>
      <c r="M170" s="410"/>
    </row>
    <row r="171" spans="1:13" ht="14.1" customHeight="1">
      <c r="A171" s="461" t="s">
        <v>1194</v>
      </c>
      <c r="B171" s="482" t="s">
        <v>2403</v>
      </c>
      <c r="C171" s="413">
        <f>SUM('HL KNIHA VYPOC'!G153)</f>
        <v>0</v>
      </c>
      <c r="D171" s="413">
        <f>SUM('HL KNIHA VYPOC'!K153)</f>
        <v>0</v>
      </c>
      <c r="E171" s="413">
        <f>SUM('HL KNIHA VYPOC'!H153)</f>
        <v>0</v>
      </c>
      <c r="I171" s="461" t="s">
        <v>455</v>
      </c>
      <c r="J171" s="482" t="s">
        <v>2403</v>
      </c>
      <c r="K171" s="675">
        <f>SUM('HL KNIHA VYPOC'!G249)</f>
        <v>0</v>
      </c>
      <c r="L171" s="675">
        <f>SUM('HL KNIHA VYPOC'!K249)</f>
        <v>0</v>
      </c>
      <c r="M171" s="675">
        <f>SUM('HL KNIHA VYPOC'!H249)</f>
        <v>0</v>
      </c>
    </row>
    <row r="172" spans="1:13" ht="14.1" customHeight="1">
      <c r="A172" s="462" t="s">
        <v>1194</v>
      </c>
      <c r="B172" s="463">
        <v>124</v>
      </c>
      <c r="C172" s="418">
        <f>SUM(C171-C173-C174)</f>
        <v>0</v>
      </c>
      <c r="D172" s="418">
        <f>SUM(D171-D173-D174)</f>
        <v>0</v>
      </c>
      <c r="E172" s="418">
        <f>SUM(E171-E173-E174)</f>
        <v>0</v>
      </c>
      <c r="I172" s="462" t="s">
        <v>455</v>
      </c>
      <c r="J172" s="463">
        <v>113</v>
      </c>
      <c r="K172" s="477"/>
      <c r="L172" s="478"/>
      <c r="M172" s="473"/>
    </row>
    <row r="173" spans="1:13" ht="14.1" customHeight="1">
      <c r="A173" s="468" t="s">
        <v>1194</v>
      </c>
      <c r="B173" s="469">
        <v>125</v>
      </c>
      <c r="C173" s="473"/>
      <c r="D173" s="474"/>
      <c r="E173" s="473"/>
      <c r="I173" s="464">
        <v>473</v>
      </c>
      <c r="J173" s="465">
        <v>140</v>
      </c>
      <c r="K173" s="422">
        <f>SUM(K171-K172)</f>
        <v>0</v>
      </c>
      <c r="L173" s="423">
        <f>SUM(L171-L172)</f>
        <v>0</v>
      </c>
      <c r="M173" s="423">
        <f>SUM(M171-M172)</f>
        <v>0</v>
      </c>
    </row>
    <row r="174" spans="1:13" ht="14.1" customHeight="1">
      <c r="A174" s="464" t="s">
        <v>1194</v>
      </c>
      <c r="B174" s="465">
        <v>126</v>
      </c>
      <c r="C174" s="475"/>
      <c r="D174" s="476"/>
      <c r="E174" s="473"/>
      <c r="I174" s="466"/>
      <c r="J174" s="467"/>
      <c r="K174" s="410"/>
      <c r="L174" s="410"/>
      <c r="M174" s="410"/>
    </row>
    <row r="175" spans="1:13" ht="14.1" customHeight="1">
      <c r="A175" s="466"/>
      <c r="B175" s="467"/>
      <c r="I175" s="461" t="s">
        <v>456</v>
      </c>
      <c r="J175" s="482" t="s">
        <v>2403</v>
      </c>
      <c r="K175" s="413">
        <f>SUM('HL KNIHA VYPOC'!G250)</f>
        <v>0</v>
      </c>
      <c r="L175" s="413">
        <f>SUM('HL KNIHA VYPOC'!K250)</f>
        <v>0</v>
      </c>
      <c r="M175" s="413">
        <f>SUM('HL KNIHA VYPOC'!H250)</f>
        <v>0</v>
      </c>
    </row>
    <row r="176" spans="1:13" ht="14.1" customHeight="1">
      <c r="A176" s="461" t="s">
        <v>1196</v>
      </c>
      <c r="B176" s="482" t="s">
        <v>2403</v>
      </c>
      <c r="C176" s="413">
        <f>SUM('HL KNIHA VYPOC'!G154)</f>
        <v>0</v>
      </c>
      <c r="D176" s="413">
        <f>SUM('HL KNIHA VYPOC'!K154)</f>
        <v>0</v>
      </c>
      <c r="E176" s="413">
        <f>SUM('HL KNIHA VYPOC'!H154)</f>
        <v>0</v>
      </c>
      <c r="I176" s="462" t="s">
        <v>456</v>
      </c>
      <c r="J176" s="463">
        <v>115</v>
      </c>
      <c r="K176" s="477"/>
      <c r="L176" s="478"/>
      <c r="M176" s="473"/>
    </row>
    <row r="177" spans="1:13" ht="14.1" customHeight="1">
      <c r="A177" s="462" t="s">
        <v>1196</v>
      </c>
      <c r="B177" s="463">
        <v>124</v>
      </c>
      <c r="C177" s="418">
        <f>SUM(C176-C178-C179)</f>
        <v>0</v>
      </c>
      <c r="D177" s="418">
        <f>SUM(D176-D178-D179)</f>
        <v>0</v>
      </c>
      <c r="E177" s="418">
        <f>SUM(E176-E178-E179)</f>
        <v>0</v>
      </c>
      <c r="I177" s="464">
        <v>474</v>
      </c>
      <c r="J177" s="465">
        <v>135</v>
      </c>
      <c r="K177" s="422">
        <f>SUM(K175-K176)</f>
        <v>0</v>
      </c>
      <c r="L177" s="423">
        <f>SUM(L175-L176)</f>
        <v>0</v>
      </c>
      <c r="M177" s="423">
        <f>SUM(M175-M176)</f>
        <v>0</v>
      </c>
    </row>
    <row r="178" spans="1:13" ht="14.1" customHeight="1">
      <c r="A178" s="468" t="s">
        <v>1196</v>
      </c>
      <c r="B178" s="469">
        <v>125</v>
      </c>
      <c r="C178" s="473"/>
      <c r="D178" s="474"/>
      <c r="E178" s="473"/>
      <c r="I178" s="466"/>
      <c r="J178" s="467"/>
      <c r="K178" s="410"/>
      <c r="L178" s="410"/>
      <c r="M178" s="410"/>
    </row>
    <row r="179" spans="1:13" ht="14.1" customHeight="1">
      <c r="A179" s="464" t="s">
        <v>1196</v>
      </c>
      <c r="B179" s="465">
        <v>126</v>
      </c>
      <c r="C179" s="475"/>
      <c r="D179" s="476"/>
      <c r="E179" s="473"/>
      <c r="I179" s="461" t="s">
        <v>457</v>
      </c>
      <c r="J179" s="482" t="s">
        <v>2403</v>
      </c>
      <c r="K179" s="413">
        <f>SUM('HL KNIHA VYPOC'!G251)</f>
        <v>0</v>
      </c>
      <c r="L179" s="413">
        <f>SUM('HL KNIHA VYPOC'!K251)</f>
        <v>0</v>
      </c>
      <c r="M179" s="413">
        <f>SUM('HL KNIHA VYPOC'!H251)</f>
        <v>0</v>
      </c>
    </row>
    <row r="180" spans="1:13" ht="14.1" customHeight="1">
      <c r="A180" s="466"/>
      <c r="B180" s="467"/>
      <c r="I180" s="462" t="s">
        <v>457</v>
      </c>
      <c r="J180" s="463">
        <v>104</v>
      </c>
      <c r="K180" s="477"/>
      <c r="L180" s="478"/>
      <c r="M180" s="473"/>
    </row>
    <row r="181" spans="1:13" ht="14.1" customHeight="1">
      <c r="A181" s="461" t="s">
        <v>437</v>
      </c>
      <c r="B181" s="482" t="s">
        <v>2403</v>
      </c>
      <c r="C181" s="413">
        <f>SUM('HL KNIHA VYPOC'!G187)</f>
        <v>0</v>
      </c>
      <c r="D181" s="413">
        <f>SUM('HL KNIHA VYPOC'!K187)</f>
        <v>0</v>
      </c>
      <c r="E181" s="413">
        <f>SUM('HL KNIHA VYPOC'!H187)</f>
        <v>0</v>
      </c>
      <c r="I181" s="468" t="s">
        <v>457</v>
      </c>
      <c r="J181" s="469">
        <v>105</v>
      </c>
      <c r="K181" s="473"/>
      <c r="L181" s="474"/>
      <c r="M181" s="473"/>
    </row>
    <row r="182" spans="1:13" ht="14.1" customHeight="1">
      <c r="A182" s="462" t="s">
        <v>437</v>
      </c>
      <c r="B182" s="463">
        <v>115</v>
      </c>
      <c r="C182" s="477"/>
      <c r="D182" s="478"/>
      <c r="E182" s="473"/>
      <c r="I182" s="468" t="s">
        <v>457</v>
      </c>
      <c r="J182" s="469">
        <v>106</v>
      </c>
      <c r="K182" s="473"/>
      <c r="L182" s="474"/>
      <c r="M182" s="473"/>
    </row>
    <row r="183" spans="1:13" ht="14.1" customHeight="1">
      <c r="A183" s="464">
        <v>372</v>
      </c>
      <c r="B183" s="465">
        <v>135</v>
      </c>
      <c r="C183" s="422">
        <f>SUM(C181-C182)</f>
        <v>0</v>
      </c>
      <c r="D183" s="423">
        <f>SUM(D181-D182)</f>
        <v>0</v>
      </c>
      <c r="E183" s="423">
        <f>SUM(E181-E182)</f>
        <v>0</v>
      </c>
      <c r="I183" s="468" t="s">
        <v>457</v>
      </c>
      <c r="J183" s="469">
        <v>111</v>
      </c>
      <c r="K183" s="473"/>
      <c r="L183" s="474"/>
      <c r="M183" s="473"/>
    </row>
    <row r="184" spans="1:13" ht="14.1" customHeight="1">
      <c r="A184" s="466"/>
      <c r="B184" s="467"/>
      <c r="I184" s="468">
        <v>475</v>
      </c>
      <c r="J184" s="469">
        <v>124</v>
      </c>
      <c r="K184" s="433">
        <f>SUM(K179-K180-K181-K182-K183-K185-K186-K187)</f>
        <v>0</v>
      </c>
      <c r="L184" s="434">
        <f>SUM(L179-L180-L181-L182-L183-L185-L186-L187)</f>
        <v>0</v>
      </c>
      <c r="M184" s="434">
        <f>SUM(M179-M180-M181-M182-M183-M185-M186-M187)</f>
        <v>0</v>
      </c>
    </row>
    <row r="185" spans="1:13" ht="14.1" customHeight="1">
      <c r="A185" s="461" t="s">
        <v>442</v>
      </c>
      <c r="B185" s="482" t="s">
        <v>2403</v>
      </c>
      <c r="C185" s="413">
        <f>SUM('HL KNIHA VYPOC'!G192)</f>
        <v>0</v>
      </c>
      <c r="D185" s="413">
        <f>SUM('HL KNIHA VYPOC'!K192)</f>
        <v>0</v>
      </c>
      <c r="E185" s="413">
        <f>SUM('HL KNIHA VYPOC'!H192)</f>
        <v>0</v>
      </c>
      <c r="I185" s="468">
        <v>475</v>
      </c>
      <c r="J185" s="469">
        <v>125</v>
      </c>
      <c r="K185" s="473"/>
      <c r="L185" s="474"/>
      <c r="M185" s="473"/>
    </row>
    <row r="186" spans="1:13" ht="14.1" customHeight="1">
      <c r="A186" s="462" t="s">
        <v>442</v>
      </c>
      <c r="B186" s="463">
        <v>116</v>
      </c>
      <c r="C186" s="477"/>
      <c r="D186" s="478"/>
      <c r="E186" s="473"/>
      <c r="I186" s="468">
        <v>475</v>
      </c>
      <c r="J186" s="469">
        <v>126</v>
      </c>
      <c r="K186" s="473"/>
      <c r="L186" s="474"/>
      <c r="M186" s="473"/>
    </row>
    <row r="187" spans="1:13" ht="14.1" customHeight="1">
      <c r="A187" s="464">
        <v>377</v>
      </c>
      <c r="B187" s="465">
        <v>134</v>
      </c>
      <c r="C187" s="422">
        <f>SUM(C185-C186)</f>
        <v>0</v>
      </c>
      <c r="D187" s="423">
        <f>SUM(D185-D186)</f>
        <v>0</v>
      </c>
      <c r="E187" s="423">
        <f>SUM(E185-E186)</f>
        <v>0</v>
      </c>
      <c r="I187" s="464">
        <v>475</v>
      </c>
      <c r="J187" s="465">
        <v>135</v>
      </c>
      <c r="K187" s="475"/>
      <c r="L187" s="476"/>
      <c r="M187" s="473"/>
    </row>
    <row r="188" spans="1:13" ht="14.1" customHeight="1">
      <c r="A188" s="466"/>
      <c r="B188" s="467"/>
      <c r="I188" s="466"/>
      <c r="J188" s="467"/>
      <c r="K188" s="410"/>
      <c r="L188" s="410"/>
      <c r="M188" s="410"/>
    </row>
    <row r="189" spans="1:13" ht="14.1" customHeight="1">
      <c r="A189" s="461" t="s">
        <v>446</v>
      </c>
      <c r="B189" s="482" t="s">
        <v>2403</v>
      </c>
      <c r="C189" s="413">
        <f>SUM('HL KNIHA VYPOC'!G199)</f>
        <v>0</v>
      </c>
      <c r="D189" s="413">
        <f>SUM('HL KNIHA VYPOC'!K199)</f>
        <v>0</v>
      </c>
      <c r="E189" s="413">
        <f>SUM('HL KNIHA VYPOC'!H199)</f>
        <v>0</v>
      </c>
      <c r="I189" s="461" t="s">
        <v>458</v>
      </c>
      <c r="J189" s="482" t="s">
        <v>2403</v>
      </c>
      <c r="K189" s="413">
        <f>SUM('HL KNIHA VYPOC'!G252)</f>
        <v>0</v>
      </c>
      <c r="L189" s="413">
        <f>SUM('HL KNIHA VYPOC'!K252)</f>
        <v>0</v>
      </c>
      <c r="M189" s="413">
        <f>SUM('HL KNIHA VYPOC'!H252)</f>
        <v>0</v>
      </c>
    </row>
    <row r="190" spans="1:13" ht="14.1" customHeight="1">
      <c r="A190" s="462">
        <v>383</v>
      </c>
      <c r="B190" s="463">
        <v>142</v>
      </c>
      <c r="C190" s="477"/>
      <c r="D190" s="478"/>
      <c r="E190" s="473"/>
      <c r="I190" s="462" t="s">
        <v>458</v>
      </c>
      <c r="J190" s="463">
        <v>104</v>
      </c>
      <c r="K190" s="477"/>
      <c r="L190" s="478"/>
      <c r="M190" s="473"/>
    </row>
    <row r="191" spans="1:13" ht="14.1" customHeight="1">
      <c r="A191" s="464">
        <v>383</v>
      </c>
      <c r="B191" s="465">
        <v>143</v>
      </c>
      <c r="C191" s="422">
        <f>SUM(C189-C190)</f>
        <v>0</v>
      </c>
      <c r="D191" s="423">
        <f>SUM(D189-D190)</f>
        <v>0</v>
      </c>
      <c r="E191" s="423">
        <f>SUM(E189-E190)</f>
        <v>0</v>
      </c>
      <c r="I191" s="468" t="s">
        <v>458</v>
      </c>
      <c r="J191" s="469">
        <v>105</v>
      </c>
      <c r="K191" s="473"/>
      <c r="L191" s="474"/>
      <c r="M191" s="473"/>
    </row>
    <row r="192" spans="1:13" ht="14.1" customHeight="1">
      <c r="A192" s="466"/>
      <c r="B192" s="467"/>
      <c r="H192" s="7"/>
      <c r="I192" s="468" t="s">
        <v>458</v>
      </c>
      <c r="J192" s="469">
        <v>106</v>
      </c>
      <c r="K192" s="473"/>
      <c r="L192" s="474"/>
      <c r="M192" s="473"/>
    </row>
    <row r="193" spans="1:13" ht="14.1" customHeight="1">
      <c r="A193" s="461" t="s">
        <v>447</v>
      </c>
      <c r="B193" s="482" t="s">
        <v>2403</v>
      </c>
      <c r="C193" s="413">
        <f>SUM('HL KNIHA VYPOC'!G200)</f>
        <v>0</v>
      </c>
      <c r="D193" s="413">
        <f>SUM('HL KNIHA VYPOC'!K200)</f>
        <v>0</v>
      </c>
      <c r="E193" s="413">
        <f>SUM('HL KNIHA VYPOC'!H200)</f>
        <v>0</v>
      </c>
      <c r="H193" s="7"/>
      <c r="I193" s="468">
        <v>476</v>
      </c>
      <c r="J193" s="469">
        <v>124</v>
      </c>
      <c r="K193" s="433">
        <f>SUM(K189-K190-K191-K192-K194-K195)</f>
        <v>0</v>
      </c>
      <c r="L193" s="434">
        <f>SUM(L189-L190-L191-L192-L194-L195)</f>
        <v>0</v>
      </c>
      <c r="M193" s="434">
        <f>SUM(M189-M190-M191-M192-M194-M195)</f>
        <v>0</v>
      </c>
    </row>
    <row r="194" spans="1:13" ht="14.1" customHeight="1">
      <c r="A194" s="462">
        <v>384</v>
      </c>
      <c r="B194" s="463">
        <v>144</v>
      </c>
      <c r="C194" s="477"/>
      <c r="D194" s="478"/>
      <c r="E194" s="473"/>
      <c r="H194" s="7"/>
      <c r="I194" s="468">
        <v>476</v>
      </c>
      <c r="J194" s="469">
        <v>125</v>
      </c>
      <c r="K194" s="473"/>
      <c r="L194" s="474"/>
      <c r="M194" s="473"/>
    </row>
    <row r="195" spans="1:13" ht="14.1" customHeight="1">
      <c r="A195" s="464">
        <v>384</v>
      </c>
      <c r="B195" s="465">
        <v>145</v>
      </c>
      <c r="C195" s="422">
        <f>SUM(C193-C194)</f>
        <v>0</v>
      </c>
      <c r="D195" s="423">
        <f>SUM(D193-D194)</f>
        <v>0</v>
      </c>
      <c r="E195" s="423">
        <f>SUM(E193-E194)</f>
        <v>0</v>
      </c>
      <c r="H195" s="7"/>
      <c r="I195" s="464">
        <v>476</v>
      </c>
      <c r="J195" s="465">
        <v>126</v>
      </c>
      <c r="K195" s="475"/>
      <c r="L195" s="476"/>
      <c r="M195" s="473"/>
    </row>
    <row r="196" spans="1:13" ht="14.1" customHeight="1">
      <c r="A196" s="466"/>
      <c r="B196" s="467"/>
      <c r="H196" s="7"/>
      <c r="I196" s="466"/>
      <c r="J196" s="467"/>
      <c r="K196" s="410"/>
      <c r="L196" s="410"/>
      <c r="M196" s="410"/>
    </row>
    <row r="197" spans="1:13" ht="14.1" customHeight="1">
      <c r="H197" s="7"/>
      <c r="I197" s="461" t="s">
        <v>459</v>
      </c>
      <c r="J197" s="482" t="s">
        <v>2403</v>
      </c>
      <c r="K197" s="413">
        <f>SUM('HL KNIHA VYPOC'!G253)</f>
        <v>0</v>
      </c>
      <c r="L197" s="413">
        <f>SUM('HL KNIHA VYPOC'!K253)</f>
        <v>0</v>
      </c>
      <c r="M197" s="413">
        <f>SUM('HL KNIHA VYPOC'!H253)</f>
        <v>0</v>
      </c>
    </row>
    <row r="198" spans="1:13" ht="14.1" customHeight="1">
      <c r="H198" s="7"/>
      <c r="I198" s="462" t="s">
        <v>459</v>
      </c>
      <c r="J198" s="463">
        <v>112</v>
      </c>
      <c r="K198" s="477"/>
      <c r="L198" s="478"/>
      <c r="M198" s="473"/>
    </row>
    <row r="199" spans="1:13" ht="14.1" customHeight="1">
      <c r="H199" s="7"/>
      <c r="I199" s="468" t="s">
        <v>459</v>
      </c>
      <c r="J199" s="469">
        <v>124</v>
      </c>
      <c r="K199" s="473"/>
      <c r="L199" s="474"/>
      <c r="M199" s="473"/>
    </row>
    <row r="200" spans="1:13" ht="14.1" customHeight="1">
      <c r="H200" s="7"/>
      <c r="I200" s="468" t="s">
        <v>459</v>
      </c>
      <c r="J200" s="469">
        <v>125</v>
      </c>
      <c r="K200" s="473"/>
      <c r="L200" s="474"/>
      <c r="M200" s="473"/>
    </row>
    <row r="201" spans="1:13" ht="14.1" customHeight="1">
      <c r="H201" s="7"/>
      <c r="I201" s="471" t="s">
        <v>459</v>
      </c>
      <c r="J201" s="469">
        <v>126</v>
      </c>
      <c r="K201" s="473"/>
      <c r="L201" s="474"/>
      <c r="M201" s="473"/>
    </row>
    <row r="202" spans="1:13" ht="14.1" customHeight="1">
      <c r="H202" s="7"/>
      <c r="I202" s="464">
        <v>478</v>
      </c>
      <c r="J202" s="465">
        <v>130</v>
      </c>
      <c r="K202" s="422">
        <f>SUM(K197-K198-K199-K200-K201)</f>
        <v>0</v>
      </c>
      <c r="L202" s="423">
        <f>SUM(L197-L198-L199-L200-L201)</f>
        <v>0</v>
      </c>
      <c r="M202" s="423">
        <f>SUM(M197-M198-M199-M200-M201)</f>
        <v>0</v>
      </c>
    </row>
    <row r="203" spans="1:13" ht="14.1" customHeight="1">
      <c r="H203" s="7"/>
      <c r="I203" s="466"/>
      <c r="J203" s="467"/>
      <c r="K203" s="410"/>
      <c r="L203" s="410"/>
      <c r="M203" s="410"/>
    </row>
    <row r="204" spans="1:13" ht="14.1" customHeight="1">
      <c r="H204" s="7"/>
      <c r="I204" s="461" t="s">
        <v>460</v>
      </c>
      <c r="J204" s="482" t="s">
        <v>2403</v>
      </c>
      <c r="K204" s="413">
        <f>SUM('HL KNIHA VYPOC'!G254)</f>
        <v>0</v>
      </c>
      <c r="L204" s="413">
        <f>SUM('HL KNIHA VYPOC'!K254)</f>
        <v>0</v>
      </c>
      <c r="M204" s="413">
        <f>SUM('HL KNIHA VYPOC'!H254)</f>
        <v>0</v>
      </c>
    </row>
    <row r="205" spans="1:13" ht="14.1" customHeight="1">
      <c r="H205" s="7"/>
      <c r="I205" s="462" t="s">
        <v>460</v>
      </c>
      <c r="J205" s="463">
        <v>110</v>
      </c>
      <c r="K205" s="477"/>
      <c r="L205" s="478"/>
      <c r="M205" s="473"/>
    </row>
    <row r="206" spans="1:13" ht="14.1" customHeight="1">
      <c r="H206" s="7"/>
      <c r="I206" s="468">
        <v>479</v>
      </c>
      <c r="J206" s="469">
        <v>130</v>
      </c>
      <c r="K206" s="433">
        <f>SUM(K204-K205-K207-K208)</f>
        <v>0</v>
      </c>
      <c r="L206" s="434">
        <f>SUM(L204-L205-L207-L208)</f>
        <v>0</v>
      </c>
      <c r="M206" s="434">
        <f>SUM(M204-M205-M207-M208)</f>
        <v>0</v>
      </c>
    </row>
    <row r="207" spans="1:13" ht="14.1" customHeight="1">
      <c r="H207" s="7"/>
      <c r="I207" s="468">
        <v>479</v>
      </c>
      <c r="J207" s="469">
        <v>131</v>
      </c>
      <c r="K207" s="473"/>
      <c r="L207" s="474"/>
      <c r="M207" s="473"/>
    </row>
    <row r="208" spans="1:13" ht="14.1" customHeight="1">
      <c r="H208" s="7"/>
      <c r="I208" s="464">
        <v>479</v>
      </c>
      <c r="J208" s="465">
        <v>135</v>
      </c>
      <c r="K208" s="475"/>
      <c r="L208" s="476"/>
      <c r="M208" s="473"/>
    </row>
    <row r="209" spans="1:15" ht="14.1" customHeight="1">
      <c r="H209" s="7"/>
    </row>
    <row r="210" spans="1:15" ht="14.1" customHeight="1">
      <c r="A210" s="1020" t="s">
        <v>2380</v>
      </c>
      <c r="B210" s="1020"/>
      <c r="C210" s="1020"/>
      <c r="D210" s="1020"/>
      <c r="E210" s="1020"/>
      <c r="F210" s="1020"/>
      <c r="G210" s="1020"/>
      <c r="H210" s="1020"/>
      <c r="I210" s="1020"/>
      <c r="J210" s="1020"/>
      <c r="K210" s="1020"/>
      <c r="L210" s="1020"/>
      <c r="M210" s="742"/>
    </row>
    <row r="211" spans="1:15" ht="14.1" customHeight="1">
      <c r="A211" s="461" t="s">
        <v>1391</v>
      </c>
      <c r="B211" s="482" t="s">
        <v>2403</v>
      </c>
      <c r="C211" s="470">
        <f>SUM('HL KNIHA VYPOC'!G318)</f>
        <v>0</v>
      </c>
      <c r="D211" s="470">
        <f>SUM('HL KNIHA VYPOC'!K318)</f>
        <v>0</v>
      </c>
      <c r="E211" s="470">
        <f>SUM('HL KNIHA VYPOC'!H318)</f>
        <v>0</v>
      </c>
      <c r="H211" s="7"/>
      <c r="I211" s="461" t="s">
        <v>1481</v>
      </c>
      <c r="J211" s="482" t="s">
        <v>2403</v>
      </c>
      <c r="K211" s="470">
        <f>SUM('HL KNIHA VYPOC'!G391)</f>
        <v>0</v>
      </c>
      <c r="L211" s="470">
        <f>SUM('HL KNIHA VYPOC'!K391)</f>
        <v>0</v>
      </c>
      <c r="M211" s="470">
        <f>SUM('HL KNIHA VYPOC'!H391)</f>
        <v>0</v>
      </c>
    </row>
    <row r="212" spans="1:15" ht="14.1" customHeight="1">
      <c r="A212" s="462" t="s">
        <v>1391</v>
      </c>
      <c r="B212" s="463">
        <v>32</v>
      </c>
      <c r="C212" s="418">
        <f>SUM(C211-C213)</f>
        <v>0</v>
      </c>
      <c r="D212" s="419">
        <f>SUM(D211-D213)</f>
        <v>0</v>
      </c>
      <c r="E212" s="419">
        <f>SUM(E211-E213)</f>
        <v>0</v>
      </c>
      <c r="H212" s="7"/>
      <c r="I212" s="462" t="s">
        <v>1481</v>
      </c>
      <c r="J212" s="463">
        <v>32</v>
      </c>
      <c r="K212" s="418">
        <f>SUM(K211-K213)</f>
        <v>0</v>
      </c>
      <c r="L212" s="419">
        <f>SUM(L211-L213)</f>
        <v>0</v>
      </c>
      <c r="M212" s="419">
        <f>SUM(M211-M213)</f>
        <v>0</v>
      </c>
      <c r="N212" s="418">
        <f>SUM(N211-N213)</f>
        <v>0</v>
      </c>
      <c r="O212" s="418">
        <f>SUM(O211-O213)</f>
        <v>0</v>
      </c>
    </row>
    <row r="213" spans="1:15" ht="14.1" customHeight="1">
      <c r="A213" s="464" t="s">
        <v>1391</v>
      </c>
      <c r="B213" s="465">
        <v>33</v>
      </c>
      <c r="C213" s="475"/>
      <c r="D213" s="476"/>
      <c r="E213" s="473"/>
      <c r="H213" s="7"/>
      <c r="I213" s="464" t="s">
        <v>1481</v>
      </c>
      <c r="J213" s="465">
        <v>33</v>
      </c>
      <c r="K213" s="475"/>
      <c r="L213" s="476"/>
      <c r="M213" s="473"/>
    </row>
    <row r="214" spans="1:15" ht="14.1" customHeight="1">
      <c r="A214" s="472"/>
      <c r="B214" s="469"/>
      <c r="C214" s="430"/>
      <c r="D214" s="430"/>
      <c r="E214" s="430"/>
      <c r="H214" s="7"/>
      <c r="I214" s="472"/>
      <c r="J214" s="469"/>
      <c r="K214" s="430"/>
      <c r="L214" s="430"/>
      <c r="M214" s="430"/>
    </row>
    <row r="215" spans="1:15" ht="14.1" customHeight="1">
      <c r="H215" s="7"/>
    </row>
    <row r="216" spans="1:15" ht="14.1" customHeight="1">
      <c r="A216" s="461" t="s">
        <v>1486</v>
      </c>
      <c r="B216" s="482" t="s">
        <v>2403</v>
      </c>
      <c r="C216" s="470">
        <f>SUM('HL KNIHA VYPOC'!G394)</f>
        <v>0</v>
      </c>
      <c r="D216" s="470">
        <f>SUM('HL KNIHA VYPOC'!K394)</f>
        <v>0</v>
      </c>
      <c r="E216" s="470">
        <f>SUM('HL KNIHA VYPOC'!H394)</f>
        <v>0</v>
      </c>
      <c r="H216" s="7"/>
      <c r="I216" s="461">
        <v>666</v>
      </c>
      <c r="J216" s="482" t="s">
        <v>2403</v>
      </c>
      <c r="K216" s="470">
        <f>SUM('HL KNIHA VYPOC'!G395)</f>
        <v>0</v>
      </c>
      <c r="L216" s="470">
        <f>SUM('HL KNIHA VYPOC'!K395)</f>
        <v>0</v>
      </c>
      <c r="M216" s="470">
        <f>SUM('HL KNIHA VYPOC'!H395)</f>
        <v>0</v>
      </c>
    </row>
    <row r="217" spans="1:15" ht="14.1" customHeight="1">
      <c r="A217" s="462" t="s">
        <v>1486</v>
      </c>
      <c r="B217" s="463">
        <v>32</v>
      </c>
      <c r="C217" s="418">
        <f>SUM(C216-C218-C219)</f>
        <v>0</v>
      </c>
      <c r="D217" s="419">
        <f>SUM(D216-D218-D219)</f>
        <v>0</v>
      </c>
      <c r="E217" s="419">
        <f>SUM(E216-E218-E219)</f>
        <v>0</v>
      </c>
      <c r="H217" s="7"/>
      <c r="I217" s="462" t="s">
        <v>1488</v>
      </c>
      <c r="J217" s="463">
        <v>36</v>
      </c>
      <c r="K217" s="418">
        <f>SUM(K216-K218-K219)</f>
        <v>0</v>
      </c>
      <c r="L217" s="419">
        <f>SUM(L216-L218-L219)</f>
        <v>0</v>
      </c>
      <c r="M217" s="419">
        <f>SUM(M216-M218-M219)</f>
        <v>0</v>
      </c>
    </row>
    <row r="218" spans="1:15" ht="14.1" customHeight="1">
      <c r="A218" s="468" t="s">
        <v>1486</v>
      </c>
      <c r="B218" s="469">
        <v>33</v>
      </c>
      <c r="C218" s="473"/>
      <c r="D218" s="474"/>
      <c r="E218" s="473"/>
      <c r="H218" s="7"/>
      <c r="I218" s="468" t="s">
        <v>1488</v>
      </c>
      <c r="J218" s="469">
        <v>37</v>
      </c>
      <c r="K218" s="473"/>
      <c r="L218" s="474"/>
      <c r="M218" s="473"/>
    </row>
    <row r="219" spans="1:15" ht="14.1" customHeight="1">
      <c r="A219" s="464" t="s">
        <v>1486</v>
      </c>
      <c r="B219" s="465">
        <v>34</v>
      </c>
      <c r="C219" s="475"/>
      <c r="D219" s="476"/>
      <c r="E219" s="473"/>
      <c r="H219" s="7"/>
      <c r="I219" s="464" t="s">
        <v>1488</v>
      </c>
      <c r="J219" s="465">
        <v>38</v>
      </c>
      <c r="K219" s="475"/>
      <c r="L219" s="476"/>
      <c r="M219" s="473"/>
    </row>
    <row r="220" spans="1:15" ht="14.1" customHeight="1">
      <c r="H220" s="7"/>
    </row>
    <row r="221" spans="1:15" ht="14.1" customHeight="1">
      <c r="H221" s="7"/>
    </row>
    <row r="222" spans="1:15" ht="14.1" customHeight="1">
      <c r="H222" s="7"/>
    </row>
    <row r="223" spans="1:15" ht="14.1" customHeight="1">
      <c r="H223" s="7"/>
    </row>
    <row r="224" spans="1:15" ht="14.1" customHeight="1">
      <c r="H224" s="7"/>
    </row>
    <row r="225" spans="8:8" ht="14.1" customHeight="1">
      <c r="H225" s="7"/>
    </row>
    <row r="226" spans="8:8" ht="14.1" customHeight="1">
      <c r="H226" s="7"/>
    </row>
    <row r="227" spans="8:8" ht="14.1" customHeight="1">
      <c r="H227" s="7"/>
    </row>
    <row r="228" spans="8:8" ht="14.1" customHeight="1">
      <c r="H228" s="7"/>
    </row>
    <row r="229" spans="8:8" ht="14.1" customHeight="1">
      <c r="H229" s="7"/>
    </row>
    <row r="230" spans="8:8" ht="14.1" customHeight="1">
      <c r="H230" s="7"/>
    </row>
    <row r="231" spans="8:8" ht="14.1" customHeight="1">
      <c r="H231" s="7"/>
    </row>
    <row r="232" spans="8:8" ht="14.1" customHeight="1">
      <c r="H232" s="7"/>
    </row>
    <row r="233" spans="8:8" ht="14.1" customHeight="1">
      <c r="H233" s="7"/>
    </row>
    <row r="234" spans="8:8" ht="14.1" customHeight="1">
      <c r="H234" s="7"/>
    </row>
    <row r="235" spans="8:8" ht="14.1" customHeight="1">
      <c r="H235" s="7"/>
    </row>
    <row r="236" spans="8:8" ht="14.1" customHeight="1">
      <c r="H236" s="7"/>
    </row>
    <row r="237" spans="8:8" ht="14.1" customHeight="1">
      <c r="H237" s="7"/>
    </row>
    <row r="238" spans="8:8" ht="14.1" customHeight="1">
      <c r="H238" s="7"/>
    </row>
    <row r="239" spans="8:8" ht="14.1" customHeight="1">
      <c r="H239" s="7"/>
    </row>
    <row r="240" spans="8:8" ht="14.1" customHeight="1">
      <c r="H240" s="7"/>
    </row>
    <row r="241" spans="8:8" ht="14.1" customHeight="1">
      <c r="H241" s="7"/>
    </row>
    <row r="242" spans="8:8" ht="14.1" customHeight="1">
      <c r="H242" s="7"/>
    </row>
    <row r="243" spans="8:8" ht="14.1" customHeight="1">
      <c r="H243" s="7"/>
    </row>
    <row r="244" spans="8:8" ht="14.1" customHeight="1">
      <c r="H244" s="7"/>
    </row>
    <row r="245" spans="8:8" ht="14.1" customHeight="1">
      <c r="H245" s="7"/>
    </row>
    <row r="246" spans="8:8" ht="14.1" customHeight="1">
      <c r="H246" s="7"/>
    </row>
    <row r="247" spans="8:8" ht="14.1" customHeight="1">
      <c r="H247" s="7"/>
    </row>
    <row r="286" spans="6:7" ht="14.1" customHeight="1">
      <c r="F286" s="267"/>
      <c r="G286" s="267"/>
    </row>
    <row r="287" spans="6:7" ht="14.1" customHeight="1">
      <c r="F287" s="267"/>
      <c r="G287" s="267"/>
    </row>
    <row r="288" spans="6:7" ht="14.1" customHeight="1">
      <c r="F288" s="267"/>
      <c r="G288" s="267"/>
    </row>
    <row r="289" spans="6:7" ht="14.1" customHeight="1">
      <c r="F289" s="267"/>
      <c r="G289" s="267"/>
    </row>
    <row r="290" spans="6:7" ht="14.1" customHeight="1">
      <c r="F290" s="18"/>
      <c r="G290" s="18"/>
    </row>
    <row r="291" spans="6:7" ht="14.1" customHeight="1">
      <c r="F291" s="18"/>
      <c r="G291" s="18"/>
    </row>
    <row r="292" spans="6:7" ht="14.1" customHeight="1">
      <c r="F292" s="436"/>
      <c r="G292" s="436"/>
    </row>
    <row r="293" spans="6:7" ht="14.1" customHeight="1">
      <c r="F293" s="18"/>
      <c r="G293" s="18"/>
    </row>
    <row r="294" spans="6:7" ht="14.1" customHeight="1">
      <c r="F294" s="18"/>
      <c r="G294" s="18"/>
    </row>
    <row r="295" spans="6:7" ht="14.1" customHeight="1">
      <c r="F295" s="18"/>
      <c r="G295" s="18"/>
    </row>
    <row r="296" spans="6:7" ht="14.1" customHeight="1">
      <c r="F296" s="18"/>
      <c r="G296" s="18"/>
    </row>
    <row r="297" spans="6:7" ht="14.1" customHeight="1">
      <c r="F297" s="18"/>
      <c r="G297" s="18"/>
    </row>
    <row r="298" spans="6:7" ht="14.1" customHeight="1">
      <c r="F298" s="18"/>
      <c r="G298" s="18"/>
    </row>
    <row r="299" spans="6:7" ht="14.1" customHeight="1">
      <c r="F299" s="18"/>
      <c r="G299" s="18"/>
    </row>
    <row r="300" spans="6:7" ht="14.1" customHeight="1">
      <c r="F300" s="18"/>
      <c r="G300" s="18"/>
    </row>
    <row r="301" spans="6:7" ht="14.1" customHeight="1">
      <c r="F301" s="18"/>
      <c r="G301" s="18"/>
    </row>
    <row r="302" spans="6:7" ht="14.1" customHeight="1">
      <c r="F302" s="18"/>
      <c r="G302" s="18"/>
    </row>
    <row r="303" spans="6:7" ht="14.1" customHeight="1">
      <c r="F303" s="18"/>
      <c r="G303" s="18"/>
    </row>
    <row r="304" spans="6:7" ht="14.1" customHeight="1">
      <c r="F304" s="18"/>
      <c r="G304" s="18"/>
    </row>
    <row r="305" spans="6:7" ht="14.1" customHeight="1">
      <c r="F305" s="18"/>
      <c r="G305" s="18"/>
    </row>
    <row r="306" spans="6:7" ht="14.1" customHeight="1">
      <c r="F306" s="18"/>
      <c r="G306" s="18"/>
    </row>
    <row r="307" spans="6:7" ht="14.1" customHeight="1">
      <c r="F307" s="18"/>
      <c r="G307" s="18"/>
    </row>
    <row r="308" spans="6:7" ht="14.1" customHeight="1">
      <c r="F308" s="18"/>
      <c r="G308" s="18"/>
    </row>
    <row r="309" spans="6:7" ht="14.1" customHeight="1">
      <c r="F309" s="18"/>
      <c r="G309" s="18"/>
    </row>
    <row r="310" spans="6:7" ht="14.1" customHeight="1">
      <c r="F310" s="436"/>
      <c r="G310" s="436"/>
    </row>
    <row r="311" spans="6:7" ht="14.1" customHeight="1">
      <c r="F311" s="18"/>
      <c r="G311" s="18"/>
    </row>
    <row r="312" spans="6:7" ht="14.1" customHeight="1">
      <c r="F312" s="18"/>
      <c r="G312" s="18"/>
    </row>
    <row r="313" spans="6:7" ht="14.1" customHeight="1">
      <c r="F313" s="18"/>
      <c r="G313" s="18"/>
    </row>
    <row r="314" spans="6:7" ht="14.1" customHeight="1">
      <c r="F314" s="18"/>
      <c r="G314" s="18"/>
    </row>
    <row r="315" spans="6:7" ht="14.1" customHeight="1">
      <c r="F315" s="18"/>
      <c r="G315" s="18"/>
    </row>
    <row r="316" spans="6:7" ht="14.1" customHeight="1">
      <c r="F316" s="18"/>
      <c r="G316" s="18"/>
    </row>
    <row r="317" spans="6:7" ht="14.1" customHeight="1">
      <c r="F317" s="18"/>
      <c r="G317" s="18"/>
    </row>
    <row r="318" spans="6:7" ht="14.1" customHeight="1">
      <c r="F318" s="18"/>
      <c r="G318" s="18"/>
    </row>
    <row r="319" spans="6:7" ht="14.1" customHeight="1">
      <c r="F319" s="18"/>
      <c r="G319" s="18"/>
    </row>
    <row r="320" spans="6:7" ht="14.1" customHeight="1">
      <c r="F320" s="18"/>
      <c r="G320" s="18"/>
    </row>
    <row r="321" spans="6:7" ht="14.1" customHeight="1">
      <c r="F321" s="18"/>
      <c r="G321" s="18"/>
    </row>
    <row r="322" spans="6:7" ht="14.1" customHeight="1">
      <c r="F322" s="18"/>
      <c r="G322" s="18"/>
    </row>
    <row r="323" spans="6:7" ht="14.1" customHeight="1">
      <c r="F323" s="18"/>
      <c r="G323" s="18"/>
    </row>
    <row r="324" spans="6:7" ht="14.1" customHeight="1">
      <c r="F324" s="18"/>
      <c r="G324" s="18"/>
    </row>
    <row r="325" spans="6:7" ht="14.1" customHeight="1">
      <c r="F325" s="18"/>
      <c r="G325" s="18"/>
    </row>
    <row r="326" spans="6:7" ht="14.1" customHeight="1">
      <c r="F326" s="18"/>
      <c r="G326" s="18"/>
    </row>
    <row r="327" spans="6:7" ht="14.1" customHeight="1">
      <c r="F327" s="18"/>
      <c r="G327" s="18"/>
    </row>
    <row r="328" spans="6:7" ht="14.1" customHeight="1">
      <c r="F328" s="18"/>
      <c r="G328" s="18"/>
    </row>
    <row r="329" spans="6:7" ht="14.1" customHeight="1">
      <c r="F329" s="18"/>
      <c r="G329" s="18"/>
    </row>
    <row r="330" spans="6:7" ht="14.1" customHeight="1">
      <c r="F330" s="436"/>
      <c r="G330" s="436"/>
    </row>
    <row r="331" spans="6:7" ht="14.1" customHeight="1">
      <c r="F331" s="18"/>
      <c r="G331" s="18"/>
    </row>
    <row r="332" spans="6:7" ht="14.1" customHeight="1">
      <c r="F332" s="18"/>
      <c r="G332" s="18"/>
    </row>
    <row r="333" spans="6:7" ht="14.1" customHeight="1">
      <c r="F333" s="18"/>
      <c r="G333" s="18"/>
    </row>
    <row r="334" spans="6:7" ht="14.1" customHeight="1">
      <c r="F334" s="18"/>
      <c r="G334" s="18"/>
    </row>
    <row r="335" spans="6:7" ht="14.1" customHeight="1">
      <c r="F335" s="18"/>
      <c r="G335" s="18"/>
    </row>
    <row r="336" spans="6:7" ht="14.1" customHeight="1">
      <c r="F336" s="18"/>
      <c r="G336" s="18"/>
    </row>
    <row r="337" spans="1:7" ht="14.1" customHeight="1">
      <c r="F337" s="18"/>
      <c r="G337" s="18"/>
    </row>
    <row r="338" spans="1:7" ht="14.1" customHeight="1">
      <c r="F338" s="18"/>
      <c r="G338" s="18"/>
    </row>
    <row r="339" spans="1:7" ht="14.1" customHeight="1">
      <c r="F339" s="18"/>
      <c r="G339" s="18"/>
    </row>
    <row r="340" spans="1:7" ht="14.1" customHeight="1">
      <c r="F340" s="18"/>
      <c r="G340" s="18"/>
    </row>
    <row r="341" spans="1:7" ht="14.1" customHeight="1">
      <c r="F341" s="7"/>
      <c r="G341" s="7"/>
    </row>
    <row r="342" spans="1:7" ht="14.1" customHeight="1">
      <c r="F342" s="7"/>
      <c r="G342" s="7"/>
    </row>
    <row r="343" spans="1:7" ht="14.1" customHeight="1">
      <c r="F343" s="7"/>
      <c r="G343" s="7"/>
    </row>
    <row r="344" spans="1:7" ht="14.1" customHeight="1">
      <c r="F344" s="7"/>
      <c r="G344" s="7"/>
    </row>
    <row r="345" spans="1:7" ht="14.1" customHeight="1">
      <c r="F345" s="7"/>
      <c r="G345" s="7"/>
    </row>
    <row r="346" spans="1:7" ht="14.1" customHeight="1">
      <c r="A346" s="466"/>
      <c r="B346" s="467"/>
    </row>
  </sheetData>
  <mergeCells count="4">
    <mergeCell ref="A1:L1"/>
    <mergeCell ref="A104:L104"/>
    <mergeCell ref="A143:L143"/>
    <mergeCell ref="A210:L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S227"/>
  <sheetViews>
    <sheetView showGridLines="0" showZeros="0" topLeftCell="C1" workbookViewId="0">
      <selection activeCell="D1" sqref="D1"/>
    </sheetView>
  </sheetViews>
  <sheetFormatPr defaultColWidth="15.7109375" defaultRowHeight="12.75" outlineLevelRow="1"/>
  <cols>
    <col min="1" max="1" width="2.7109375" style="531" hidden="1" customWidth="1"/>
    <col min="2" max="2" width="5" style="531" hidden="1" customWidth="1"/>
    <col min="3" max="3" width="4" style="531" customWidth="1"/>
    <col min="4" max="4" width="71.140625" style="531" customWidth="1"/>
    <col min="5" max="5" width="9" style="558" customWidth="1"/>
    <col min="6" max="6" width="3.5703125" style="570" hidden="1" customWidth="1"/>
    <col min="7" max="7" width="3.5703125" style="539" hidden="1" customWidth="1"/>
    <col min="8" max="8" width="3" style="539" hidden="1" customWidth="1"/>
    <col min="9" max="9" width="9.5703125" style="534" customWidth="1"/>
    <col min="10" max="10" width="7.140625" style="534" hidden="1" customWidth="1"/>
    <col min="11" max="11" width="7.5703125" style="534" bestFit="1" customWidth="1"/>
    <col min="12" max="12" width="3.5703125" style="534" hidden="1" customWidth="1"/>
    <col min="13" max="13" width="12.28515625" style="534" bestFit="1" customWidth="1"/>
    <col min="14" max="14" width="10.42578125" style="534" customWidth="1"/>
    <col min="15" max="15" width="5.5703125" style="534" hidden="1" customWidth="1"/>
    <col min="16" max="16" width="7.5703125" style="571" hidden="1" customWidth="1"/>
    <col min="17" max="17" width="3.5703125" style="547" hidden="1" customWidth="1"/>
    <col min="18" max="18" width="10.7109375" style="547" hidden="1" customWidth="1"/>
    <col min="19" max="19" width="9.5703125" style="534" bestFit="1" customWidth="1"/>
    <col min="20" max="20" width="0.140625" style="534" customWidth="1"/>
    <col min="21" max="21" width="7.5703125" style="534" bestFit="1" customWidth="1"/>
    <col min="22" max="22" width="0.28515625" style="534" customWidth="1"/>
    <col min="23" max="23" width="12.28515625" style="534" bestFit="1" customWidth="1"/>
    <col min="24" max="24" width="10.140625" style="534" customWidth="1"/>
    <col min="25" max="25" width="0.140625" style="534" customWidth="1"/>
    <col min="26" max="26" width="6" style="534" hidden="1" customWidth="1"/>
    <col min="27" max="27" width="5.28515625" style="531" hidden="1" customWidth="1"/>
    <col min="28" max="28" width="7" style="539" hidden="1" customWidth="1"/>
    <col min="29" max="29" width="6" style="539" hidden="1" customWidth="1"/>
    <col min="30" max="30" width="7.7109375" style="706" hidden="1" customWidth="1"/>
    <col min="31" max="31" width="7.42578125" style="706" hidden="1" customWidth="1"/>
    <col min="32" max="33" width="7.7109375" style="706" hidden="1" customWidth="1"/>
    <col min="34" max="35" width="15.7109375" style="531" hidden="1" customWidth="1"/>
    <col min="36" max="36" width="0.140625" style="531" customWidth="1"/>
    <col min="37" max="37" width="7.140625" style="571" hidden="1" customWidth="1"/>
    <col min="38" max="38" width="7.5703125" style="547" hidden="1" customWidth="1"/>
    <col min="39" max="39" width="10.7109375" style="547" hidden="1" customWidth="1"/>
    <col min="40" max="40" width="9.5703125" style="534" customWidth="1"/>
    <col min="41" max="41" width="3.5703125" style="534" hidden="1" customWidth="1"/>
    <col min="42" max="42" width="6.42578125" style="534" customWidth="1"/>
    <col min="43" max="43" width="5.7109375" style="534" hidden="1" customWidth="1"/>
    <col min="44" max="44" width="12.28515625" style="534" bestFit="1" customWidth="1"/>
    <col min="45" max="45" width="7.5703125" style="534" bestFit="1" customWidth="1"/>
    <col min="46" max="16384" width="15.7109375" style="531"/>
  </cols>
  <sheetData>
    <row r="1" spans="2:45" ht="13.5">
      <c r="B1" s="531">
        <f>IF(D225=D1,C225,IF(D226=D1,C226,IF(D227=D1,C227,)))</f>
        <v>3</v>
      </c>
      <c r="C1" s="651"/>
      <c r="D1" s="686" t="s">
        <v>3220</v>
      </c>
      <c r="E1" s="687"/>
      <c r="F1" s="532"/>
      <c r="G1" s="532"/>
      <c r="H1" s="532"/>
      <c r="I1" s="1022" t="str">
        <f>$D$216</f>
        <v>Bežné účtovné obdobie</v>
      </c>
      <c r="J1" s="1022"/>
      <c r="K1" s="1022"/>
      <c r="L1" s="1022"/>
      <c r="M1" s="1022"/>
      <c r="N1" s="1022"/>
      <c r="P1" s="535"/>
      <c r="Q1" s="535"/>
      <c r="R1" s="535"/>
      <c r="S1" s="1021" t="str">
        <f>$D$217</f>
        <v>Bezprostredne predchádzajúce účtovné obdobie</v>
      </c>
      <c r="T1" s="1021"/>
      <c r="U1" s="1021"/>
      <c r="V1" s="1021"/>
      <c r="W1" s="1021"/>
      <c r="X1" s="1021"/>
      <c r="AK1" s="535"/>
      <c r="AL1" s="535"/>
      <c r="AM1" s="535"/>
      <c r="AN1" s="1021" t="str">
        <f>$D$217</f>
        <v>Bezprostredne predchádzajúce účtovné obdobie</v>
      </c>
      <c r="AO1" s="1021"/>
      <c r="AP1" s="1021"/>
      <c r="AQ1" s="1021"/>
      <c r="AR1" s="1021"/>
      <c r="AS1" s="1021"/>
    </row>
    <row r="2" spans="2:45" ht="24.75" customHeight="1">
      <c r="C2" s="652" t="str">
        <f>$D$212</f>
        <v>Označenie</v>
      </c>
      <c r="D2" s="652" t="str">
        <f>$D$223</f>
        <v>Text</v>
      </c>
      <c r="E2" s="647" t="str">
        <f>$D$215</f>
        <v>Číslo riadku</v>
      </c>
      <c r="F2" s="648"/>
      <c r="G2" s="648"/>
      <c r="H2" s="648"/>
      <c r="I2" s="649" t="str">
        <f>$D$218</f>
        <v>Brutto-časť 1</v>
      </c>
      <c r="J2" s="650"/>
      <c r="K2" s="649" t="str">
        <f>$D$219</f>
        <v>Oprávky</v>
      </c>
      <c r="L2" s="650"/>
      <c r="M2" s="649" t="str">
        <f>$D$220</f>
        <v>Opravné položky</v>
      </c>
      <c r="N2" s="649" t="str">
        <f>$D$221</f>
        <v>Netto</v>
      </c>
      <c r="P2" s="535"/>
      <c r="Q2" s="535"/>
      <c r="R2" s="535"/>
      <c r="S2" s="649" t="str">
        <f>$D$218</f>
        <v>Brutto-časť 1</v>
      </c>
      <c r="T2" s="650"/>
      <c r="U2" s="649" t="str">
        <f>$D$219</f>
        <v>Oprávky</v>
      </c>
      <c r="V2" s="650"/>
      <c r="W2" s="649" t="str">
        <f>$D$220</f>
        <v>Opravné položky</v>
      </c>
      <c r="X2" s="649" t="str">
        <f>$D$221</f>
        <v>Netto</v>
      </c>
      <c r="AK2" s="535"/>
      <c r="AL2" s="535"/>
      <c r="AM2" s="535"/>
      <c r="AN2" s="649" t="str">
        <f>$D$218</f>
        <v>Brutto-časť 1</v>
      </c>
      <c r="AO2" s="650"/>
      <c r="AP2" s="649" t="str">
        <f>$D$219</f>
        <v>Oprávky</v>
      </c>
      <c r="AQ2" s="650"/>
      <c r="AR2" s="649" t="str">
        <f>$D$220</f>
        <v>Opravné položky</v>
      </c>
      <c r="AS2" s="649" t="str">
        <f>$D$221</f>
        <v>Netto</v>
      </c>
    </row>
    <row r="3" spans="2:45">
      <c r="B3" s="682" t="s">
        <v>955</v>
      </c>
      <c r="D3" s="604" t="str">
        <f>IF(VLOOKUP($B3,suvaha_p!$A:$G,1)=$B3,VLOOKUP($B3,suvaha_p!$A:$G,$B$1),0)</f>
        <v>Spolu majetok r. 02 + r. 33 + r. 74</v>
      </c>
      <c r="E3" s="537" t="s">
        <v>955</v>
      </c>
      <c r="F3" s="538"/>
      <c r="I3" s="540">
        <f>SUM(I4+I35+I76)</f>
        <v>0</v>
      </c>
      <c r="J3" s="541"/>
      <c r="K3" s="540">
        <f>SUM(K4+K35+K76)</f>
        <v>0</v>
      </c>
      <c r="L3" s="543"/>
      <c r="M3" s="540">
        <f>SUM(M4+M35+M76)</f>
        <v>0</v>
      </c>
      <c r="N3" s="545">
        <f>SUM(N4+N35+N76)</f>
        <v>0</v>
      </c>
      <c r="P3" s="546"/>
      <c r="S3" s="540">
        <f>SUM(S4+S35+S76)</f>
        <v>0</v>
      </c>
      <c r="T3" s="541"/>
      <c r="U3" s="542">
        <f>SUM(U4+U35+U76)</f>
        <v>0</v>
      </c>
      <c r="V3" s="543"/>
      <c r="W3" s="544">
        <f>SUM(W4+W35+W76)</f>
        <v>0</v>
      </c>
      <c r="X3" s="545">
        <f>SUM(X4+X35+X76)</f>
        <v>0</v>
      </c>
      <c r="Z3" s="705">
        <f>ROUND(I3,0)</f>
        <v>0</v>
      </c>
      <c r="AA3" s="705">
        <f>ROUND(K3+M3,0)</f>
        <v>0</v>
      </c>
      <c r="AB3" s="723">
        <f>ROUND(N3,0)</f>
        <v>0</v>
      </c>
      <c r="AC3" s="705">
        <f>ROUND(X3,0)</f>
        <v>0</v>
      </c>
      <c r="AD3" s="706" t="str">
        <f>REPT(" ",11-LEN(Z3))&amp;Z3</f>
        <v xml:space="preserve">          0</v>
      </c>
      <c r="AE3" s="706" t="str">
        <f>REPT(" ",11-LEN(AA3))&amp;AA3</f>
        <v xml:space="preserve">          0</v>
      </c>
      <c r="AF3" s="706" t="str">
        <f>REPT(" ",11-LEN(AB3))&amp;AB3</f>
        <v xml:space="preserve">          0</v>
      </c>
      <c r="AG3" s="706" t="str">
        <f>REPT(" ",11-LEN(AC3))&amp;AC3</f>
        <v xml:space="preserve">          0</v>
      </c>
      <c r="AK3" s="546"/>
      <c r="AN3" s="540">
        <f>SUM(AN4+AN35+AN76)</f>
        <v>0</v>
      </c>
      <c r="AO3" s="541"/>
      <c r="AP3" s="542">
        <f>SUM(AP4+AP35+AP76)</f>
        <v>0</v>
      </c>
      <c r="AQ3" s="543"/>
      <c r="AR3" s="544">
        <f>SUM(AR4+AR35+AR76)</f>
        <v>0</v>
      </c>
      <c r="AS3" s="545">
        <f>SUM(AS4+AS35+AS76)</f>
        <v>0</v>
      </c>
    </row>
    <row r="4" spans="2:45">
      <c r="B4" s="682" t="s">
        <v>973</v>
      </c>
      <c r="C4" s="531" t="s">
        <v>2057</v>
      </c>
      <c r="D4" s="604" t="str">
        <f>IF(VLOOKUP($B4,suvaha_p!$A:$G,1)=$B4,VLOOKUP($B4,suvaha_p!$A:$G,$B$1),0)</f>
        <v>Neobežný majetok r. 03 + r. 11 + r. 21</v>
      </c>
      <c r="E4" s="537" t="s">
        <v>973</v>
      </c>
      <c r="F4" s="538"/>
      <c r="I4" s="540">
        <f>SUM(I5+I13+I23)</f>
        <v>0</v>
      </c>
      <c r="J4" s="541"/>
      <c r="K4" s="540">
        <f>SUM(K5+K13+K23)</f>
        <v>0</v>
      </c>
      <c r="L4" s="543"/>
      <c r="M4" s="540">
        <f>SUM(M5+M13+M23)</f>
        <v>0</v>
      </c>
      <c r="N4" s="548">
        <f>SUM(N5+N13+N23)</f>
        <v>0</v>
      </c>
      <c r="P4" s="546"/>
      <c r="S4" s="540">
        <f>SUM(S5+S13+S23)</f>
        <v>0</v>
      </c>
      <c r="T4" s="541"/>
      <c r="U4" s="542">
        <f>SUM(U5+U13+U23)</f>
        <v>0</v>
      </c>
      <c r="V4" s="543"/>
      <c r="W4" s="544">
        <f>SUM(W5+W13+W23)</f>
        <v>0</v>
      </c>
      <c r="X4" s="548">
        <f>SUM(X5+X13+X23)</f>
        <v>0</v>
      </c>
      <c r="Z4" s="705">
        <f t="shared" ref="Z4:Z67" si="0">ROUND(I4,0)</f>
        <v>0</v>
      </c>
      <c r="AA4" s="705">
        <f t="shared" ref="AA4:AA67" si="1">ROUND(K4+M4,0)</f>
        <v>0</v>
      </c>
      <c r="AB4" s="705">
        <f t="shared" ref="AB4:AB67" si="2">ROUND(N4,0)</f>
        <v>0</v>
      </c>
      <c r="AC4" s="705">
        <f t="shared" ref="AC4:AC67" si="3">ROUND(X4,0)</f>
        <v>0</v>
      </c>
      <c r="AD4" s="706" t="str">
        <f t="shared" ref="AD4:AD67" si="4">REPT(" ",11-LEN(Z4))&amp;Z4</f>
        <v xml:space="preserve">          0</v>
      </c>
      <c r="AE4" s="706" t="str">
        <f t="shared" ref="AE4:AE67" si="5">REPT(" ",11-LEN(AA4))&amp;AA4</f>
        <v xml:space="preserve">          0</v>
      </c>
      <c r="AF4" s="706" t="str">
        <f t="shared" ref="AF4:AF67" si="6">REPT(" ",11-LEN(AB4))&amp;AB4</f>
        <v xml:space="preserve">          0</v>
      </c>
      <c r="AG4" s="706" t="str">
        <f t="shared" ref="AG4:AG67" si="7">REPT(" ",11-LEN(AC4))&amp;AC4</f>
        <v xml:space="preserve">          0</v>
      </c>
      <c r="AK4" s="546"/>
      <c r="AN4" s="540">
        <f>SUM(AN5+AN13+AN23)</f>
        <v>0</v>
      </c>
      <c r="AO4" s="541"/>
      <c r="AP4" s="542">
        <f>SUM(AP5+AP13+AP23)</f>
        <v>0</v>
      </c>
      <c r="AQ4" s="543"/>
      <c r="AR4" s="544">
        <f>SUM(AR5+AR13+AR23)</f>
        <v>0</v>
      </c>
      <c r="AS4" s="548">
        <f>SUM(AS5+AS13+AS23)</f>
        <v>0</v>
      </c>
    </row>
    <row r="5" spans="2:45" outlineLevel="1">
      <c r="B5" s="682" t="s">
        <v>991</v>
      </c>
      <c r="C5" s="531" t="s">
        <v>2494</v>
      </c>
      <c r="D5" s="604" t="str">
        <f>IF(VLOOKUP($B5,suvaha_p!$A:$G,1)=$B5,VLOOKUP($B5,suvaha_p!$A:$G,$B$1),0)</f>
        <v>Dlhodobý nehmotný majetok súčet  (r. 04 až r. 10)</v>
      </c>
      <c r="E5" s="537" t="s">
        <v>991</v>
      </c>
      <c r="F5" s="538"/>
      <c r="G5" s="549"/>
      <c r="I5" s="550">
        <f>SUM(I6:I12)</f>
        <v>0</v>
      </c>
      <c r="J5" s="551"/>
      <c r="K5" s="550">
        <f>SUM(K6:K12)</f>
        <v>0</v>
      </c>
      <c r="L5" s="553"/>
      <c r="M5" s="550">
        <f>SUM(M6:M12)</f>
        <v>0</v>
      </c>
      <c r="N5" s="555">
        <f>SUM(N6:N12)</f>
        <v>0</v>
      </c>
      <c r="P5" s="546"/>
      <c r="Q5" s="556"/>
      <c r="S5" s="550">
        <f>SUM(S6:S12)</f>
        <v>0</v>
      </c>
      <c r="T5" s="551"/>
      <c r="U5" s="552">
        <f>SUM(U6:U12)</f>
        <v>0</v>
      </c>
      <c r="V5" s="553"/>
      <c r="W5" s="554">
        <f>SUM(W6:W12)</f>
        <v>0</v>
      </c>
      <c r="X5" s="555">
        <f>SUM(X6:X12)</f>
        <v>0</v>
      </c>
      <c r="Z5" s="705">
        <f t="shared" si="0"/>
        <v>0</v>
      </c>
      <c r="AA5" s="705">
        <f t="shared" si="1"/>
        <v>0</v>
      </c>
      <c r="AB5" s="705">
        <f t="shared" si="2"/>
        <v>0</v>
      </c>
      <c r="AC5" s="705">
        <f t="shared" si="3"/>
        <v>0</v>
      </c>
      <c r="AD5" s="706" t="str">
        <f t="shared" si="4"/>
        <v xml:space="preserve">          0</v>
      </c>
      <c r="AE5" s="706" t="str">
        <f t="shared" si="5"/>
        <v xml:space="preserve">          0</v>
      </c>
      <c r="AF5" s="706" t="str">
        <f t="shared" si="6"/>
        <v xml:space="preserve">          0</v>
      </c>
      <c r="AG5" s="706" t="str">
        <f t="shared" si="7"/>
        <v xml:space="preserve">          0</v>
      </c>
      <c r="AK5" s="546"/>
      <c r="AL5" s="556"/>
      <c r="AN5" s="550">
        <f>SUM(AN6:AN12)</f>
        <v>0</v>
      </c>
      <c r="AO5" s="551"/>
      <c r="AP5" s="552">
        <f>SUM(AP6:AP12)</f>
        <v>0</v>
      </c>
      <c r="AQ5" s="553"/>
      <c r="AR5" s="554">
        <f>SUM(AR6:AR12)</f>
        <v>0</v>
      </c>
      <c r="AS5" s="555">
        <f>SUM(AS6:AS12)</f>
        <v>0</v>
      </c>
    </row>
    <row r="6" spans="2:45" outlineLevel="1">
      <c r="B6" s="682" t="s">
        <v>997</v>
      </c>
      <c r="C6" s="531" t="s">
        <v>2497</v>
      </c>
      <c r="D6" s="402" t="str">
        <f>IF(VLOOKUP($B6,suvaha_p!$A:$G,1)=$B6,VLOOKUP($B6,suvaha_p!$A:$G,$B$1),0)</f>
        <v>Aktivované náklady na vývoj (012) - /072, 091A/</v>
      </c>
      <c r="E6" s="558" t="s">
        <v>997</v>
      </c>
      <c r="F6" s="559">
        <f>SUM('HL KNIHA VYPOC'!G8)</f>
        <v>0</v>
      </c>
      <c r="I6" s="560">
        <f>ROUND(SUM(F6:H6),0)</f>
        <v>0</v>
      </c>
      <c r="J6" s="561">
        <f>SUM('HL KNIHA VYPOC'!G53)*-1</f>
        <v>0</v>
      </c>
      <c r="K6" s="562">
        <f>ROUND(SUM(J6),0)</f>
        <v>0</v>
      </c>
      <c r="L6" s="563">
        <f>SUM(ANALYTIKAVUJ!C26)*-1</f>
        <v>0</v>
      </c>
      <c r="M6" s="564">
        <f>ROUND(SUM(L6),0)</f>
        <v>0</v>
      </c>
      <c r="N6" s="565">
        <f>SUM(I6-K6-M6)</f>
        <v>0</v>
      </c>
      <c r="P6" s="566">
        <f>SUM('HL KNIHA VYPOC'!K8)</f>
        <v>0</v>
      </c>
      <c r="S6" s="560">
        <f>SUM(P6:R6)</f>
        <v>0</v>
      </c>
      <c r="T6" s="561">
        <f>SUM('HL KNIHA VYPOC'!K53)*-1</f>
        <v>0</v>
      </c>
      <c r="U6" s="562">
        <f>SUM(T6)</f>
        <v>0</v>
      </c>
      <c r="V6" s="563">
        <f>SUM(ANALYTIKAVUJ!D26)*-1</f>
        <v>0</v>
      </c>
      <c r="W6" s="564">
        <f>SUM(V6)</f>
        <v>0</v>
      </c>
      <c r="X6" s="565">
        <f>ROUND((S6-U6-W6),0)</f>
        <v>0</v>
      </c>
      <c r="Z6" s="705">
        <f t="shared" si="0"/>
        <v>0</v>
      </c>
      <c r="AA6" s="705">
        <f t="shared" si="1"/>
        <v>0</v>
      </c>
      <c r="AB6" s="705">
        <f t="shared" si="2"/>
        <v>0</v>
      </c>
      <c r="AC6" s="705">
        <f t="shared" si="3"/>
        <v>0</v>
      </c>
      <c r="AD6" s="706" t="str">
        <f t="shared" si="4"/>
        <v xml:space="preserve">          0</v>
      </c>
      <c r="AE6" s="706" t="str">
        <f t="shared" si="5"/>
        <v xml:space="preserve">          0</v>
      </c>
      <c r="AF6" s="706" t="str">
        <f t="shared" si="6"/>
        <v xml:space="preserve">          0</v>
      </c>
      <c r="AG6" s="706" t="str">
        <f t="shared" si="7"/>
        <v xml:space="preserve">          0</v>
      </c>
      <c r="AK6" s="566">
        <f>SUM('HL KNIHA VYPOC'!H8)</f>
        <v>0</v>
      </c>
      <c r="AN6" s="560">
        <f>SUM(AK6:AM6)</f>
        <v>0</v>
      </c>
      <c r="AO6" s="561">
        <f>SUM('HL KNIHA VYPOC'!AF53)*-1</f>
        <v>0</v>
      </c>
      <c r="AP6" s="562">
        <f>SUM(AO6)</f>
        <v>0</v>
      </c>
      <c r="AQ6" s="563">
        <f>SUM(ANALYTIKAVUJ!E26)*-1</f>
        <v>0</v>
      </c>
      <c r="AR6" s="564">
        <f>SUM(AQ6)</f>
        <v>0</v>
      </c>
      <c r="AS6" s="565">
        <f>ROUND((AN6-AP6-AR6),0)</f>
        <v>0</v>
      </c>
    </row>
    <row r="7" spans="2:45" outlineLevel="1">
      <c r="B7" s="682" t="s">
        <v>1007</v>
      </c>
      <c r="C7" s="531" t="s">
        <v>2500</v>
      </c>
      <c r="D7" s="402" t="str">
        <f>IF(VLOOKUP($B7,suvaha_p!$A:$G,1)=$B7,VLOOKUP($B7,suvaha_p!$A:$G,$B$1),0)</f>
        <v>Softvér (013)-/073, 091A/</v>
      </c>
      <c r="E7" s="558" t="s">
        <v>1007</v>
      </c>
      <c r="F7" s="559">
        <f>SUM('HL KNIHA VYPOC'!G9)</f>
        <v>0</v>
      </c>
      <c r="I7" s="560">
        <f>ROUND(SUM(F7:H7),0)</f>
        <v>0</v>
      </c>
      <c r="J7" s="561">
        <f>SUM('HL KNIHA VYPOC'!G54)*-1</f>
        <v>0</v>
      </c>
      <c r="K7" s="562">
        <f t="shared" ref="K7:K34" si="8">ROUND(SUM(J7),0)</f>
        <v>0</v>
      </c>
      <c r="L7" s="563">
        <f>SUM(ANALYTIKAVUJ!C27)*-1</f>
        <v>0</v>
      </c>
      <c r="M7" s="564">
        <f t="shared" ref="M7:M34" si="9">ROUND(SUM(L7),0)</f>
        <v>0</v>
      </c>
      <c r="N7" s="565">
        <f t="shared" ref="N7:N70" si="10">SUM(I7-K7-M7)</f>
        <v>0</v>
      </c>
      <c r="P7" s="566">
        <f>SUM('HL KNIHA VYPOC'!K9)</f>
        <v>0</v>
      </c>
      <c r="S7" s="560">
        <f t="shared" ref="S7:S12" si="11">SUM(P7:R7)</f>
        <v>0</v>
      </c>
      <c r="T7" s="561">
        <f>SUM('HL KNIHA VYPOC'!K54)*-1</f>
        <v>0</v>
      </c>
      <c r="U7" s="562">
        <f t="shared" ref="U7:U12" si="12">SUM(T7)</f>
        <v>0</v>
      </c>
      <c r="V7" s="563">
        <f>SUM(ANALYTIKAVUJ!D27)*-1</f>
        <v>0</v>
      </c>
      <c r="W7" s="564">
        <f t="shared" ref="W7:W12" si="13">SUM(V7)</f>
        <v>0</v>
      </c>
      <c r="X7" s="565">
        <f t="shared" ref="X7:X22" si="14">ROUND((S7-U7-W7),0)</f>
        <v>0</v>
      </c>
      <c r="Z7" s="705">
        <f t="shared" si="0"/>
        <v>0</v>
      </c>
      <c r="AA7" s="705">
        <f t="shared" si="1"/>
        <v>0</v>
      </c>
      <c r="AB7" s="705">
        <f t="shared" si="2"/>
        <v>0</v>
      </c>
      <c r="AC7" s="705">
        <f t="shared" si="3"/>
        <v>0</v>
      </c>
      <c r="AD7" s="706" t="str">
        <f t="shared" si="4"/>
        <v xml:space="preserve">          0</v>
      </c>
      <c r="AE7" s="706" t="str">
        <f t="shared" si="5"/>
        <v xml:space="preserve">          0</v>
      </c>
      <c r="AF7" s="706" t="str">
        <f t="shared" si="6"/>
        <v xml:space="preserve">          0</v>
      </c>
      <c r="AG7" s="706" t="str">
        <f t="shared" si="7"/>
        <v xml:space="preserve">          0</v>
      </c>
      <c r="AK7" s="566">
        <f>SUM('HL KNIHA VYPOC'!H9)</f>
        <v>0</v>
      </c>
      <c r="AN7" s="560">
        <f t="shared" ref="AN7:AN12" si="15">SUM(AK7:AM7)</f>
        <v>0</v>
      </c>
      <c r="AO7" s="561">
        <f>SUM('HL KNIHA VYPOC'!AF54)*-1</f>
        <v>0</v>
      </c>
      <c r="AP7" s="562">
        <f t="shared" ref="AP7:AP12" si="16">SUM(AO7)</f>
        <v>0</v>
      </c>
      <c r="AQ7" s="563">
        <f>SUM(ANALYTIKAVUJ!E27)*-1</f>
        <v>0</v>
      </c>
      <c r="AR7" s="564">
        <f t="shared" ref="AR7:AR12" si="17">SUM(AQ7)</f>
        <v>0</v>
      </c>
      <c r="AS7" s="565">
        <f t="shared" ref="AS7:AS12" si="18">ROUND((AN7-AP7-AR7),0)</f>
        <v>0</v>
      </c>
    </row>
    <row r="8" spans="2:45" outlineLevel="1">
      <c r="B8" s="682" t="s">
        <v>5</v>
      </c>
      <c r="C8" s="531" t="s">
        <v>2503</v>
      </c>
      <c r="D8" s="402" t="str">
        <f>IF(VLOOKUP($B8,suvaha_p!$A:$G,1)=$B8,VLOOKUP($B8,suvaha_p!$A:$G,$B$1),0)</f>
        <v>Oceniteľné práva (014)-/074, 091A/</v>
      </c>
      <c r="E8" s="558" t="s">
        <v>5</v>
      </c>
      <c r="F8" s="559">
        <f>SUM('HL KNIHA VYPOC'!G10)</f>
        <v>0</v>
      </c>
      <c r="I8" s="560">
        <f t="shared" ref="I8:I34" si="19">ROUND(SUM(F8:H8),0)</f>
        <v>0</v>
      </c>
      <c r="J8" s="561">
        <f>SUM('HL KNIHA VYPOC'!G55)*-1</f>
        <v>0</v>
      </c>
      <c r="K8" s="562">
        <f t="shared" si="8"/>
        <v>0</v>
      </c>
      <c r="L8" s="563">
        <f>SUM(ANALYTIKAVUJ!C28)*-1</f>
        <v>0</v>
      </c>
      <c r="M8" s="564">
        <f t="shared" si="9"/>
        <v>0</v>
      </c>
      <c r="N8" s="565">
        <f t="shared" si="10"/>
        <v>0</v>
      </c>
      <c r="P8" s="566">
        <f>SUM('HL KNIHA VYPOC'!K10)</f>
        <v>0</v>
      </c>
      <c r="S8" s="560">
        <f t="shared" si="11"/>
        <v>0</v>
      </c>
      <c r="T8" s="561">
        <f>SUM('HL KNIHA VYPOC'!K55)*-1</f>
        <v>0</v>
      </c>
      <c r="U8" s="562">
        <f t="shared" si="12"/>
        <v>0</v>
      </c>
      <c r="V8" s="563">
        <f>SUM(ANALYTIKAVUJ!D28)*-1</f>
        <v>0</v>
      </c>
      <c r="W8" s="564">
        <f t="shared" si="13"/>
        <v>0</v>
      </c>
      <c r="X8" s="565">
        <f t="shared" si="14"/>
        <v>0</v>
      </c>
      <c r="Z8" s="705">
        <f t="shared" si="0"/>
        <v>0</v>
      </c>
      <c r="AA8" s="705">
        <f t="shared" si="1"/>
        <v>0</v>
      </c>
      <c r="AB8" s="705">
        <f t="shared" si="2"/>
        <v>0</v>
      </c>
      <c r="AC8" s="705">
        <f t="shared" si="3"/>
        <v>0</v>
      </c>
      <c r="AD8" s="706" t="str">
        <f t="shared" si="4"/>
        <v xml:space="preserve">          0</v>
      </c>
      <c r="AE8" s="706" t="str">
        <f t="shared" si="5"/>
        <v xml:space="preserve">          0</v>
      </c>
      <c r="AF8" s="706" t="str">
        <f t="shared" si="6"/>
        <v xml:space="preserve">          0</v>
      </c>
      <c r="AG8" s="706" t="str">
        <f t="shared" si="7"/>
        <v xml:space="preserve">          0</v>
      </c>
      <c r="AK8" s="566">
        <f>SUM('HL KNIHA VYPOC'!H10)</f>
        <v>0</v>
      </c>
      <c r="AN8" s="560">
        <f t="shared" si="15"/>
        <v>0</v>
      </c>
      <c r="AO8" s="561">
        <f>SUM('HL KNIHA VYPOC'!AF55)*-1</f>
        <v>0</v>
      </c>
      <c r="AP8" s="562">
        <f t="shared" si="16"/>
        <v>0</v>
      </c>
      <c r="AQ8" s="563">
        <f>SUM(ANALYTIKAVUJ!E28)*-1</f>
        <v>0</v>
      </c>
      <c r="AR8" s="564">
        <f t="shared" si="17"/>
        <v>0</v>
      </c>
      <c r="AS8" s="565">
        <f t="shared" si="18"/>
        <v>0</v>
      </c>
    </row>
    <row r="9" spans="2:45" outlineLevel="1">
      <c r="B9" s="682" t="s">
        <v>21</v>
      </c>
      <c r="C9" s="531" t="s">
        <v>2506</v>
      </c>
      <c r="D9" s="402" t="str">
        <f>IF(VLOOKUP($B9,suvaha_p!$A:$G,1)=$B9,VLOOKUP($B9,suvaha_p!$A:$G,$B$1),0)</f>
        <v>Goodwill (015) - /075, 091A/</v>
      </c>
      <c r="E9" s="558" t="s">
        <v>21</v>
      </c>
      <c r="F9" s="559">
        <f>SUM('HL KNIHA VYPOC'!G11)</f>
        <v>0</v>
      </c>
      <c r="I9" s="560">
        <f t="shared" si="19"/>
        <v>0</v>
      </c>
      <c r="J9" s="561">
        <f>SUM('HL KNIHA VYPOC'!G56)*-1</f>
        <v>0</v>
      </c>
      <c r="K9" s="562">
        <f t="shared" si="8"/>
        <v>0</v>
      </c>
      <c r="L9" s="563">
        <f>SUM(ANALYTIKAVUJ!C29)*-1</f>
        <v>0</v>
      </c>
      <c r="M9" s="564">
        <f t="shared" si="9"/>
        <v>0</v>
      </c>
      <c r="N9" s="565">
        <f t="shared" si="10"/>
        <v>0</v>
      </c>
      <c r="P9" s="566">
        <f>SUM('HL KNIHA VYPOC'!K11)</f>
        <v>0</v>
      </c>
      <c r="S9" s="560">
        <f t="shared" si="11"/>
        <v>0</v>
      </c>
      <c r="T9" s="561">
        <f>SUM('HL KNIHA VYPOC'!K56)*-1</f>
        <v>0</v>
      </c>
      <c r="U9" s="562">
        <f t="shared" si="12"/>
        <v>0</v>
      </c>
      <c r="V9" s="563">
        <f>SUM(ANALYTIKAVUJ!D29)*-1</f>
        <v>0</v>
      </c>
      <c r="W9" s="564">
        <f t="shared" si="13"/>
        <v>0</v>
      </c>
      <c r="X9" s="565">
        <f t="shared" si="14"/>
        <v>0</v>
      </c>
      <c r="Z9" s="705">
        <f t="shared" si="0"/>
        <v>0</v>
      </c>
      <c r="AA9" s="705">
        <f t="shared" si="1"/>
        <v>0</v>
      </c>
      <c r="AB9" s="705">
        <f t="shared" si="2"/>
        <v>0</v>
      </c>
      <c r="AC9" s="705">
        <f t="shared" si="3"/>
        <v>0</v>
      </c>
      <c r="AD9" s="706" t="str">
        <f t="shared" si="4"/>
        <v xml:space="preserve">          0</v>
      </c>
      <c r="AE9" s="706" t="str">
        <f t="shared" si="5"/>
        <v xml:space="preserve">          0</v>
      </c>
      <c r="AF9" s="706" t="str">
        <f t="shared" si="6"/>
        <v xml:space="preserve">          0</v>
      </c>
      <c r="AG9" s="706" t="str">
        <f t="shared" si="7"/>
        <v xml:space="preserve">          0</v>
      </c>
      <c r="AK9" s="566">
        <f>SUM('HL KNIHA VYPOC'!H11)</f>
        <v>0</v>
      </c>
      <c r="AN9" s="560">
        <f t="shared" si="15"/>
        <v>0</v>
      </c>
      <c r="AO9" s="561">
        <f>SUM('HL KNIHA VYPOC'!AF56)*-1</f>
        <v>0</v>
      </c>
      <c r="AP9" s="562">
        <f t="shared" si="16"/>
        <v>0</v>
      </c>
      <c r="AQ9" s="563">
        <f>SUM(ANALYTIKAVUJ!E29)*-1</f>
        <v>0</v>
      </c>
      <c r="AR9" s="564">
        <f t="shared" si="17"/>
        <v>0</v>
      </c>
      <c r="AS9" s="565">
        <f t="shared" si="18"/>
        <v>0</v>
      </c>
    </row>
    <row r="10" spans="2:45" outlineLevel="1">
      <c r="B10" s="682" t="s">
        <v>39</v>
      </c>
      <c r="C10" s="531" t="s">
        <v>2508</v>
      </c>
      <c r="D10" s="402" t="str">
        <f>IF(VLOOKUP($B10,suvaha_p!$A:$G,1)=$B10,VLOOKUP($B10,suvaha_p!$A:$G,$B$1),0)</f>
        <v>Ostatný dlhodobý nehmotný majetok (019, 01X)
- /079, 07X, 091A/</v>
      </c>
      <c r="E10" s="558" t="s">
        <v>39</v>
      </c>
      <c r="F10" s="559">
        <f>SUM('HL KNIHA VYPOC'!G13)</f>
        <v>0</v>
      </c>
      <c r="I10" s="560">
        <f t="shared" si="19"/>
        <v>0</v>
      </c>
      <c r="J10" s="561">
        <f>SUM('HL KNIHA VYPOC'!G58)*-1</f>
        <v>0</v>
      </c>
      <c r="K10" s="562">
        <f t="shared" si="8"/>
        <v>0</v>
      </c>
      <c r="L10" s="563">
        <f>SUM(ANALYTIKAVUJ!C30)*-1</f>
        <v>0</v>
      </c>
      <c r="M10" s="564">
        <f t="shared" si="9"/>
        <v>0</v>
      </c>
      <c r="N10" s="565">
        <f t="shared" si="10"/>
        <v>0</v>
      </c>
      <c r="P10" s="566">
        <f>SUM('HL KNIHA VYPOC'!K13)</f>
        <v>0</v>
      </c>
      <c r="S10" s="560">
        <f t="shared" si="11"/>
        <v>0</v>
      </c>
      <c r="T10" s="561">
        <f>SUM('HL KNIHA VYPOC'!K58)*-1</f>
        <v>0</v>
      </c>
      <c r="U10" s="562">
        <f t="shared" si="12"/>
        <v>0</v>
      </c>
      <c r="V10" s="563">
        <f>SUM(ANALYTIKAVUJ!D30)*-1</f>
        <v>0</v>
      </c>
      <c r="W10" s="564">
        <f t="shared" si="13"/>
        <v>0</v>
      </c>
      <c r="X10" s="565">
        <f t="shared" si="14"/>
        <v>0</v>
      </c>
      <c r="Z10" s="705">
        <f t="shared" si="0"/>
        <v>0</v>
      </c>
      <c r="AA10" s="705">
        <f t="shared" si="1"/>
        <v>0</v>
      </c>
      <c r="AB10" s="705">
        <f t="shared" si="2"/>
        <v>0</v>
      </c>
      <c r="AC10" s="705">
        <f t="shared" si="3"/>
        <v>0</v>
      </c>
      <c r="AD10" s="706" t="str">
        <f t="shared" si="4"/>
        <v xml:space="preserve">          0</v>
      </c>
      <c r="AE10" s="706" t="str">
        <f t="shared" si="5"/>
        <v xml:space="preserve">          0</v>
      </c>
      <c r="AF10" s="706" t="str">
        <f t="shared" si="6"/>
        <v xml:space="preserve">          0</v>
      </c>
      <c r="AG10" s="706" t="str">
        <f t="shared" si="7"/>
        <v xml:space="preserve">          0</v>
      </c>
      <c r="AK10" s="566">
        <f>SUM('HL KNIHA VYPOC'!H13)</f>
        <v>0</v>
      </c>
      <c r="AN10" s="560">
        <f t="shared" si="15"/>
        <v>0</v>
      </c>
      <c r="AO10" s="561">
        <f>SUM('HL KNIHA VYPOC'!AF58)*-1</f>
        <v>0</v>
      </c>
      <c r="AP10" s="562">
        <f t="shared" si="16"/>
        <v>0</v>
      </c>
      <c r="AQ10" s="563">
        <f>SUM(ANALYTIKAVUJ!E30)*-1</f>
        <v>0</v>
      </c>
      <c r="AR10" s="564">
        <f t="shared" si="17"/>
        <v>0</v>
      </c>
      <c r="AS10" s="565">
        <f t="shared" si="18"/>
        <v>0</v>
      </c>
    </row>
    <row r="11" spans="2:45" outlineLevel="1">
      <c r="B11" s="682" t="s">
        <v>943</v>
      </c>
      <c r="C11" s="531" t="s">
        <v>2512</v>
      </c>
      <c r="D11" s="402" t="str">
        <f>IF(VLOOKUP($B11,suvaha_p!$A:$G,1)=$B11,VLOOKUP($B11,suvaha_p!$A:$G,$B$1),0)</f>
        <v>Obstarávaný dlhodobý nehmotný majetok (041)
- /093/</v>
      </c>
      <c r="E11" s="558" t="s">
        <v>943</v>
      </c>
      <c r="F11" s="559">
        <f>SUM('HL KNIHA VYPOC'!G31)</f>
        <v>0</v>
      </c>
      <c r="I11" s="560">
        <f t="shared" si="19"/>
        <v>0</v>
      </c>
      <c r="J11" s="561"/>
      <c r="K11" s="562">
        <f t="shared" si="8"/>
        <v>0</v>
      </c>
      <c r="L11" s="563">
        <f>SUM('HL KNIHA VYPOC'!G73)*-1</f>
        <v>0</v>
      </c>
      <c r="M11" s="564">
        <f t="shared" si="9"/>
        <v>0</v>
      </c>
      <c r="N11" s="565">
        <f t="shared" si="10"/>
        <v>0</v>
      </c>
      <c r="P11" s="566">
        <f>SUM('HL KNIHA VYPOC'!K31)</f>
        <v>0</v>
      </c>
      <c r="S11" s="560">
        <f t="shared" si="11"/>
        <v>0</v>
      </c>
      <c r="T11" s="561"/>
      <c r="U11" s="562">
        <f t="shared" si="12"/>
        <v>0</v>
      </c>
      <c r="V11" s="563">
        <f>SUM('HL KNIHA VYPOC'!K73)*-1</f>
        <v>0</v>
      </c>
      <c r="W11" s="564">
        <f t="shared" si="13"/>
        <v>0</v>
      </c>
      <c r="X11" s="565">
        <f t="shared" si="14"/>
        <v>0</v>
      </c>
      <c r="Z11" s="705">
        <f t="shared" si="0"/>
        <v>0</v>
      </c>
      <c r="AA11" s="705">
        <f t="shared" si="1"/>
        <v>0</v>
      </c>
      <c r="AB11" s="705">
        <f t="shared" si="2"/>
        <v>0</v>
      </c>
      <c r="AC11" s="705">
        <f t="shared" si="3"/>
        <v>0</v>
      </c>
      <c r="AD11" s="706" t="str">
        <f t="shared" si="4"/>
        <v xml:space="preserve">          0</v>
      </c>
      <c r="AE11" s="706" t="str">
        <f t="shared" si="5"/>
        <v xml:space="preserve">          0</v>
      </c>
      <c r="AF11" s="706" t="str">
        <f t="shared" si="6"/>
        <v xml:space="preserve">          0</v>
      </c>
      <c r="AG11" s="706" t="str">
        <f t="shared" si="7"/>
        <v xml:space="preserve">          0</v>
      </c>
      <c r="AK11" s="566">
        <f>SUM('HL KNIHA VYPOC'!H31)</f>
        <v>0</v>
      </c>
      <c r="AN11" s="560">
        <f t="shared" si="15"/>
        <v>0</v>
      </c>
      <c r="AO11" s="561"/>
      <c r="AP11" s="562">
        <f t="shared" si="16"/>
        <v>0</v>
      </c>
      <c r="AQ11" s="563">
        <f>SUM('HL KNIHA VYPOC'!M73)*-1</f>
        <v>0</v>
      </c>
      <c r="AR11" s="564">
        <f t="shared" si="17"/>
        <v>0</v>
      </c>
      <c r="AS11" s="565">
        <f t="shared" si="18"/>
        <v>0</v>
      </c>
    </row>
    <row r="12" spans="2:45" outlineLevel="1">
      <c r="B12" s="682">
        <v>10</v>
      </c>
      <c r="C12" s="531" t="s">
        <v>2516</v>
      </c>
      <c r="D12" s="402" t="str">
        <f>IF(VLOOKUP($B12,suvaha_p!$A:$G,1)=$B12,VLOOKUP($B12,suvaha_p!$A:$G,$B$1),0)</f>
        <v>Poskytnuté preddavky na dlhodobý nehmotný majetok (051) - /095A/</v>
      </c>
      <c r="E12" s="558" t="s">
        <v>796</v>
      </c>
      <c r="F12" s="559">
        <f>SUM('HL KNIHA VYPOC'!G37)</f>
        <v>0</v>
      </c>
      <c r="I12" s="560">
        <f t="shared" si="19"/>
        <v>0</v>
      </c>
      <c r="J12" s="563"/>
      <c r="K12" s="562">
        <f t="shared" si="8"/>
        <v>0</v>
      </c>
      <c r="L12" s="563">
        <f>SUM(ANALYTIKAVUJ!C41)*-1</f>
        <v>0</v>
      </c>
      <c r="M12" s="564">
        <f t="shared" si="9"/>
        <v>0</v>
      </c>
      <c r="N12" s="565">
        <f t="shared" si="10"/>
        <v>0</v>
      </c>
      <c r="P12" s="566">
        <f>SUM('HL KNIHA VYPOC'!K37)</f>
        <v>0</v>
      </c>
      <c r="S12" s="560">
        <f t="shared" si="11"/>
        <v>0</v>
      </c>
      <c r="T12" s="563"/>
      <c r="U12" s="562">
        <f t="shared" si="12"/>
        <v>0</v>
      </c>
      <c r="V12" s="563">
        <f>SUM(ANALYTIKAVUJ!D41)*-1</f>
        <v>0</v>
      </c>
      <c r="W12" s="564">
        <f t="shared" si="13"/>
        <v>0</v>
      </c>
      <c r="X12" s="565">
        <f t="shared" si="14"/>
        <v>0</v>
      </c>
      <c r="Z12" s="705">
        <f t="shared" si="0"/>
        <v>0</v>
      </c>
      <c r="AA12" s="705">
        <f t="shared" si="1"/>
        <v>0</v>
      </c>
      <c r="AB12" s="705">
        <f t="shared" si="2"/>
        <v>0</v>
      </c>
      <c r="AC12" s="705">
        <f t="shared" si="3"/>
        <v>0</v>
      </c>
      <c r="AD12" s="706" t="str">
        <f t="shared" si="4"/>
        <v xml:space="preserve">          0</v>
      </c>
      <c r="AE12" s="706" t="str">
        <f t="shared" si="5"/>
        <v xml:space="preserve">          0</v>
      </c>
      <c r="AF12" s="706" t="str">
        <f t="shared" si="6"/>
        <v xml:space="preserve">          0</v>
      </c>
      <c r="AG12" s="706" t="str">
        <f t="shared" si="7"/>
        <v xml:space="preserve">          0</v>
      </c>
      <c r="AK12" s="566">
        <f>SUM('HL KNIHA VYPOC'!H37)</f>
        <v>0</v>
      </c>
      <c r="AN12" s="560">
        <f t="shared" si="15"/>
        <v>0</v>
      </c>
      <c r="AO12" s="563"/>
      <c r="AP12" s="562">
        <f t="shared" si="16"/>
        <v>0</v>
      </c>
      <c r="AQ12" s="563">
        <f>SUM(ANALYTIKAVUJ!E41)*-1</f>
        <v>0</v>
      </c>
      <c r="AR12" s="564">
        <f t="shared" si="17"/>
        <v>0</v>
      </c>
      <c r="AS12" s="565">
        <f t="shared" si="18"/>
        <v>0</v>
      </c>
    </row>
    <row r="13" spans="2:45" outlineLevel="1">
      <c r="B13" s="682">
        <v>11</v>
      </c>
      <c r="C13" s="531" t="s">
        <v>2520</v>
      </c>
      <c r="D13" s="604" t="str">
        <f>IF(VLOOKUP($B13,suvaha_p!$A:$G,1)=$B13,VLOOKUP($B13,suvaha_p!$A:$G,$B$1),0)</f>
        <v>Dlhodobý hmotný majetok súčet (r. 12 až r. 20)</v>
      </c>
      <c r="E13" s="537" t="s">
        <v>1044</v>
      </c>
      <c r="F13" s="538"/>
      <c r="G13" s="567"/>
      <c r="H13" s="567"/>
      <c r="I13" s="550">
        <f>SUM(I14:I22)</f>
        <v>0</v>
      </c>
      <c r="J13" s="543"/>
      <c r="K13" s="550">
        <f>SUM(K14:K22)</f>
        <v>0</v>
      </c>
      <c r="L13" s="553"/>
      <c r="M13" s="554">
        <f>SUM(M14:M22)</f>
        <v>0</v>
      </c>
      <c r="N13" s="555">
        <f>SUM(N14:N22)</f>
        <v>0</v>
      </c>
      <c r="P13" s="546"/>
      <c r="Q13" s="568"/>
      <c r="R13" s="568"/>
      <c r="S13" s="550">
        <f>SUM(S14:S22)</f>
        <v>0</v>
      </c>
      <c r="T13" s="543"/>
      <c r="U13" s="552">
        <f>SUM(U14:U22)</f>
        <v>0</v>
      </c>
      <c r="V13" s="553"/>
      <c r="W13" s="554">
        <f>SUM(W14:W22)</f>
        <v>0</v>
      </c>
      <c r="X13" s="555">
        <f>SUM(X14:X22)</f>
        <v>0</v>
      </c>
      <c r="Z13" s="705">
        <f t="shared" si="0"/>
        <v>0</v>
      </c>
      <c r="AA13" s="705">
        <f t="shared" si="1"/>
        <v>0</v>
      </c>
      <c r="AB13" s="705">
        <f t="shared" si="2"/>
        <v>0</v>
      </c>
      <c r="AC13" s="705">
        <f t="shared" si="3"/>
        <v>0</v>
      </c>
      <c r="AD13" s="706" t="str">
        <f t="shared" si="4"/>
        <v xml:space="preserve">          0</v>
      </c>
      <c r="AE13" s="706" t="str">
        <f t="shared" si="5"/>
        <v xml:space="preserve">          0</v>
      </c>
      <c r="AF13" s="706" t="str">
        <f t="shared" si="6"/>
        <v xml:space="preserve">          0</v>
      </c>
      <c r="AG13" s="706" t="str">
        <f t="shared" si="7"/>
        <v xml:space="preserve">          0</v>
      </c>
      <c r="AK13" s="546"/>
      <c r="AL13" s="568"/>
      <c r="AM13" s="568"/>
      <c r="AN13" s="550">
        <f>SUM(AN14:AN22)</f>
        <v>0</v>
      </c>
      <c r="AO13" s="543"/>
      <c r="AP13" s="552">
        <f>SUM(AP14:AP22)</f>
        <v>0</v>
      </c>
      <c r="AQ13" s="553"/>
      <c r="AR13" s="554">
        <f>SUM(AR14:AR22)</f>
        <v>0</v>
      </c>
      <c r="AS13" s="555">
        <f>SUM(AS14:AS22)</f>
        <v>0</v>
      </c>
    </row>
    <row r="14" spans="2:45" outlineLevel="1">
      <c r="B14" s="682">
        <v>12</v>
      </c>
      <c r="C14" s="531" t="s">
        <v>2523</v>
      </c>
      <c r="D14" s="402" t="str">
        <f>IF(VLOOKUP($B14,suvaha_p!$A:$G,1)=$B14,VLOOKUP($B14,suvaha_p!$A:$G,$B$1),0)</f>
        <v>Pozemky (031) - /092A/</v>
      </c>
      <c r="E14" s="558" t="s">
        <v>84</v>
      </c>
      <c r="F14" s="559">
        <f>SUM('HL KNIHA VYPOC'!G26)</f>
        <v>0</v>
      </c>
      <c r="I14" s="560">
        <f t="shared" si="19"/>
        <v>0</v>
      </c>
      <c r="J14" s="563"/>
      <c r="K14" s="562">
        <f t="shared" si="8"/>
        <v>0</v>
      </c>
      <c r="L14" s="563">
        <f>SUM(ANALYTIKAVUJ!C33)*-1</f>
        <v>0</v>
      </c>
      <c r="M14" s="564">
        <f t="shared" si="9"/>
        <v>0</v>
      </c>
      <c r="N14" s="565">
        <f t="shared" si="10"/>
        <v>0</v>
      </c>
      <c r="P14" s="566">
        <f>SUM('HL KNIHA VYPOC'!K26)</f>
        <v>0</v>
      </c>
      <c r="S14" s="560">
        <f t="shared" ref="S14:S22" si="20">SUM(P14:R14)</f>
        <v>0</v>
      </c>
      <c r="T14" s="563"/>
      <c r="U14" s="562">
        <f t="shared" ref="U14:U22" si="21">SUM(T14)</f>
        <v>0</v>
      </c>
      <c r="V14" s="563">
        <f>SUM(ANALYTIKAVUJ!D33)*-1</f>
        <v>0</v>
      </c>
      <c r="W14" s="564">
        <f t="shared" ref="W14:W22" si="22">SUM(V14)</f>
        <v>0</v>
      </c>
      <c r="X14" s="565">
        <f t="shared" si="14"/>
        <v>0</v>
      </c>
      <c r="Z14" s="705">
        <f t="shared" si="0"/>
        <v>0</v>
      </c>
      <c r="AA14" s="705">
        <f t="shared" si="1"/>
        <v>0</v>
      </c>
      <c r="AB14" s="705">
        <f t="shared" si="2"/>
        <v>0</v>
      </c>
      <c r="AC14" s="705">
        <f t="shared" si="3"/>
        <v>0</v>
      </c>
      <c r="AD14" s="706" t="str">
        <f t="shared" si="4"/>
        <v xml:space="preserve">          0</v>
      </c>
      <c r="AE14" s="706" t="str">
        <f t="shared" si="5"/>
        <v xml:space="preserve">          0</v>
      </c>
      <c r="AF14" s="706" t="str">
        <f t="shared" si="6"/>
        <v xml:space="preserve">          0</v>
      </c>
      <c r="AG14" s="706" t="str">
        <f t="shared" si="7"/>
        <v xml:space="preserve">          0</v>
      </c>
      <c r="AK14" s="566">
        <f>SUM('HL KNIHA VYPOC'!H26)</f>
        <v>0</v>
      </c>
      <c r="AN14" s="560">
        <f t="shared" ref="AN14:AN22" si="23">SUM(AK14:AM14)</f>
        <v>0</v>
      </c>
      <c r="AO14" s="563"/>
      <c r="AP14" s="562">
        <f t="shared" ref="AP14:AP22" si="24">SUM(AO14)</f>
        <v>0</v>
      </c>
      <c r="AQ14" s="563">
        <f>SUM(ANALYTIKAVUJ!E33)*-1</f>
        <v>0</v>
      </c>
      <c r="AR14" s="564">
        <f t="shared" ref="AR14:AR22" si="25">SUM(AQ14)</f>
        <v>0</v>
      </c>
      <c r="AS14" s="565">
        <f t="shared" ref="AS14:AS22" si="26">ROUND((AN14-AP14-AR14),0)</f>
        <v>0</v>
      </c>
    </row>
    <row r="15" spans="2:45" outlineLevel="1">
      <c r="B15" s="682">
        <v>13</v>
      </c>
      <c r="C15" s="531" t="s">
        <v>2500</v>
      </c>
      <c r="D15" s="402" t="str">
        <f>IF(VLOOKUP($B15,suvaha_p!$A:$G,1)=$B15,VLOOKUP($B15,suvaha_p!$A:$G,$B$1),0)</f>
        <v>Stavby (021) - /081, 092A/</v>
      </c>
      <c r="E15" s="558" t="s">
        <v>94</v>
      </c>
      <c r="F15" s="559">
        <f>SUM('HL KNIHA VYPOC'!G16)</f>
        <v>0</v>
      </c>
      <c r="I15" s="560">
        <f t="shared" si="19"/>
        <v>0</v>
      </c>
      <c r="J15" s="561">
        <f>SUM('HL KNIHA VYPOC'!G61)*-1</f>
        <v>0</v>
      </c>
      <c r="K15" s="562">
        <f t="shared" si="8"/>
        <v>0</v>
      </c>
      <c r="L15" s="563">
        <f>SUM(ANALYTIKAVUJ!C34)*-1</f>
        <v>0</v>
      </c>
      <c r="M15" s="564">
        <f t="shared" si="9"/>
        <v>0</v>
      </c>
      <c r="N15" s="565">
        <f t="shared" si="10"/>
        <v>0</v>
      </c>
      <c r="P15" s="566">
        <f>SUM('HL KNIHA VYPOC'!K16)</f>
        <v>0</v>
      </c>
      <c r="S15" s="560">
        <f t="shared" si="20"/>
        <v>0</v>
      </c>
      <c r="T15" s="561">
        <f>SUM('HL KNIHA VYPOC'!K61)*-1</f>
        <v>0</v>
      </c>
      <c r="U15" s="562">
        <f t="shared" si="21"/>
        <v>0</v>
      </c>
      <c r="V15" s="563">
        <f>SUM(ANALYTIKAVUJ!D34)*-1</f>
        <v>0</v>
      </c>
      <c r="W15" s="564">
        <f t="shared" si="22"/>
        <v>0</v>
      </c>
      <c r="X15" s="565">
        <f t="shared" si="14"/>
        <v>0</v>
      </c>
      <c r="Z15" s="705">
        <f t="shared" si="0"/>
        <v>0</v>
      </c>
      <c r="AA15" s="705">
        <f t="shared" si="1"/>
        <v>0</v>
      </c>
      <c r="AB15" s="705">
        <f t="shared" si="2"/>
        <v>0</v>
      </c>
      <c r="AC15" s="705">
        <f t="shared" si="3"/>
        <v>0</v>
      </c>
      <c r="AD15" s="706" t="str">
        <f t="shared" si="4"/>
        <v xml:space="preserve">          0</v>
      </c>
      <c r="AE15" s="706" t="str">
        <f t="shared" si="5"/>
        <v xml:space="preserve">          0</v>
      </c>
      <c r="AF15" s="706" t="str">
        <f t="shared" si="6"/>
        <v xml:space="preserve">          0</v>
      </c>
      <c r="AG15" s="706" t="str">
        <f t="shared" si="7"/>
        <v xml:space="preserve">          0</v>
      </c>
      <c r="AK15" s="566">
        <f>SUM('HL KNIHA VYPOC'!H16)</f>
        <v>0</v>
      </c>
      <c r="AN15" s="560">
        <f t="shared" si="23"/>
        <v>0</v>
      </c>
      <c r="AO15" s="561">
        <f>SUM('HL KNIHA VYPOC'!AF61)*-1</f>
        <v>0</v>
      </c>
      <c r="AP15" s="562">
        <f t="shared" si="24"/>
        <v>0</v>
      </c>
      <c r="AQ15" s="563">
        <f>SUM(ANALYTIKAVUJ!E34)*-1</f>
        <v>0</v>
      </c>
      <c r="AR15" s="564">
        <f t="shared" si="25"/>
        <v>0</v>
      </c>
      <c r="AS15" s="565">
        <f t="shared" si="26"/>
        <v>0</v>
      </c>
    </row>
    <row r="16" spans="2:45" ht="13.5" customHeight="1" outlineLevel="1">
      <c r="B16" s="682">
        <v>14</v>
      </c>
      <c r="C16" s="531" t="s">
        <v>2503</v>
      </c>
      <c r="D16" s="402" t="str">
        <f>IF(VLOOKUP($B16,suvaha_p!$A:$G,1)=$B16,VLOOKUP($B16,suvaha_p!$A:$G,$B$1),0)</f>
        <v>Samostatné hnuteľné veci a súbory hnuteľných vecí (022) - /082, 092A/</v>
      </c>
      <c r="E16" s="558" t="s">
        <v>797</v>
      </c>
      <c r="F16" s="559">
        <f>SUM('HL KNIHA VYPOC'!G17)</f>
        <v>0</v>
      </c>
      <c r="I16" s="560">
        <f t="shared" si="19"/>
        <v>0</v>
      </c>
      <c r="J16" s="561">
        <f>SUM('HL KNIHA VYPOC'!G62)*-1</f>
        <v>0</v>
      </c>
      <c r="K16" s="562">
        <f t="shared" si="8"/>
        <v>0</v>
      </c>
      <c r="L16" s="563">
        <f>SUM(ANALYTIKAVUJ!C35)*-1</f>
        <v>0</v>
      </c>
      <c r="M16" s="564">
        <f t="shared" si="9"/>
        <v>0</v>
      </c>
      <c r="N16" s="565">
        <f t="shared" si="10"/>
        <v>0</v>
      </c>
      <c r="P16" s="566">
        <f>SUM('HL KNIHA VYPOC'!K17)</f>
        <v>0</v>
      </c>
      <c r="S16" s="560">
        <f t="shared" si="20"/>
        <v>0</v>
      </c>
      <c r="T16" s="561">
        <f>SUM('HL KNIHA VYPOC'!K62)*-1</f>
        <v>0</v>
      </c>
      <c r="U16" s="562">
        <f t="shared" si="21"/>
        <v>0</v>
      </c>
      <c r="V16" s="563">
        <f>SUM(ANALYTIKAVUJ!D35)*-1</f>
        <v>0</v>
      </c>
      <c r="W16" s="564">
        <f t="shared" si="22"/>
        <v>0</v>
      </c>
      <c r="X16" s="565">
        <f t="shared" si="14"/>
        <v>0</v>
      </c>
      <c r="Z16" s="705">
        <f t="shared" si="0"/>
        <v>0</v>
      </c>
      <c r="AA16" s="705">
        <f t="shared" si="1"/>
        <v>0</v>
      </c>
      <c r="AB16" s="705">
        <f t="shared" si="2"/>
        <v>0</v>
      </c>
      <c r="AC16" s="705">
        <f t="shared" si="3"/>
        <v>0</v>
      </c>
      <c r="AD16" s="706" t="str">
        <f t="shared" si="4"/>
        <v xml:space="preserve">          0</v>
      </c>
      <c r="AE16" s="706" t="str">
        <f t="shared" si="5"/>
        <v xml:space="preserve">          0</v>
      </c>
      <c r="AF16" s="706" t="str">
        <f t="shared" si="6"/>
        <v xml:space="preserve">          0</v>
      </c>
      <c r="AG16" s="706" t="str">
        <f t="shared" si="7"/>
        <v xml:space="preserve">          0</v>
      </c>
      <c r="AK16" s="566">
        <f>SUM('HL KNIHA VYPOC'!H17)</f>
        <v>0</v>
      </c>
      <c r="AN16" s="560">
        <f t="shared" si="23"/>
        <v>0</v>
      </c>
      <c r="AO16" s="561">
        <f>SUM('HL KNIHA VYPOC'!AF62)*-1</f>
        <v>0</v>
      </c>
      <c r="AP16" s="562">
        <f t="shared" si="24"/>
        <v>0</v>
      </c>
      <c r="AQ16" s="563">
        <f>SUM(ANALYTIKAVUJ!E35)*-1</f>
        <v>0</v>
      </c>
      <c r="AR16" s="564">
        <f t="shared" si="25"/>
        <v>0</v>
      </c>
      <c r="AS16" s="565">
        <f t="shared" si="26"/>
        <v>0</v>
      </c>
    </row>
    <row r="17" spans="2:45" outlineLevel="1">
      <c r="B17" s="682">
        <v>15</v>
      </c>
      <c r="C17" s="531" t="s">
        <v>2506</v>
      </c>
      <c r="D17" s="402" t="str">
        <f>IF(VLOOKUP($B17,suvaha_p!$A:$G,1)=$B17,VLOOKUP($B17,suvaha_p!$A:$G,$B$1),0)</f>
        <v>Pestovateľské celky trvalých porastov (025)
- /085, 092A/</v>
      </c>
      <c r="E17" s="558" t="s">
        <v>944</v>
      </c>
      <c r="F17" s="559">
        <f>SUM('HL KNIHA VYPOC'!G20)</f>
        <v>0</v>
      </c>
      <c r="I17" s="560">
        <f t="shared" si="19"/>
        <v>0</v>
      </c>
      <c r="J17" s="561">
        <f>SUM('HL KNIHA VYPOC'!G65)*-1</f>
        <v>0</v>
      </c>
      <c r="K17" s="562">
        <f t="shared" si="8"/>
        <v>0</v>
      </c>
      <c r="L17" s="563">
        <f>SUM(ANALYTIKAVUJ!C36)*-1</f>
        <v>0</v>
      </c>
      <c r="M17" s="564">
        <f t="shared" si="9"/>
        <v>0</v>
      </c>
      <c r="N17" s="565">
        <f t="shared" si="10"/>
        <v>0</v>
      </c>
      <c r="P17" s="566">
        <f>SUM('HL KNIHA VYPOC'!K20)</f>
        <v>0</v>
      </c>
      <c r="S17" s="560">
        <f t="shared" si="20"/>
        <v>0</v>
      </c>
      <c r="T17" s="561">
        <f>SUM('HL KNIHA VYPOC'!K65)*-1</f>
        <v>0</v>
      </c>
      <c r="U17" s="562">
        <f t="shared" si="21"/>
        <v>0</v>
      </c>
      <c r="V17" s="563">
        <f>SUM(ANALYTIKAVUJ!D36)*-1</f>
        <v>0</v>
      </c>
      <c r="W17" s="564">
        <f t="shared" si="22"/>
        <v>0</v>
      </c>
      <c r="X17" s="565">
        <f t="shared" si="14"/>
        <v>0</v>
      </c>
      <c r="Z17" s="705">
        <f t="shared" si="0"/>
        <v>0</v>
      </c>
      <c r="AA17" s="705">
        <f t="shared" si="1"/>
        <v>0</v>
      </c>
      <c r="AB17" s="705">
        <f t="shared" si="2"/>
        <v>0</v>
      </c>
      <c r="AC17" s="705">
        <f t="shared" si="3"/>
        <v>0</v>
      </c>
      <c r="AD17" s="706" t="str">
        <f t="shared" si="4"/>
        <v xml:space="preserve">          0</v>
      </c>
      <c r="AE17" s="706" t="str">
        <f t="shared" si="5"/>
        <v xml:space="preserve">          0</v>
      </c>
      <c r="AF17" s="706" t="str">
        <f t="shared" si="6"/>
        <v xml:space="preserve">          0</v>
      </c>
      <c r="AG17" s="706" t="str">
        <f t="shared" si="7"/>
        <v xml:space="preserve">          0</v>
      </c>
      <c r="AK17" s="566">
        <f>SUM('HL KNIHA VYPOC'!H20)</f>
        <v>0</v>
      </c>
      <c r="AN17" s="560">
        <f t="shared" si="23"/>
        <v>0</v>
      </c>
      <c r="AO17" s="561">
        <f>SUM('HL KNIHA VYPOC'!AF65)*-1</f>
        <v>0</v>
      </c>
      <c r="AP17" s="562">
        <f t="shared" si="24"/>
        <v>0</v>
      </c>
      <c r="AQ17" s="563">
        <f>SUM(ANALYTIKAVUJ!E36)*-1</f>
        <v>0</v>
      </c>
      <c r="AR17" s="564">
        <f t="shared" si="25"/>
        <v>0</v>
      </c>
      <c r="AS17" s="565">
        <f t="shared" si="26"/>
        <v>0</v>
      </c>
    </row>
    <row r="18" spans="2:45" outlineLevel="1">
      <c r="B18" s="682">
        <v>16</v>
      </c>
      <c r="C18" s="531" t="s">
        <v>2508</v>
      </c>
      <c r="D18" s="402" t="str">
        <f>IF(VLOOKUP($B18,suvaha_p!$A:$G,1)=$B18,VLOOKUP($B18,suvaha_p!$A:$G,$B$1),0)</f>
        <v>Základné stádo a ťažné zvieratá (026) - /086, 092A/</v>
      </c>
      <c r="E18" s="558" t="s">
        <v>798</v>
      </c>
      <c r="F18" s="559">
        <f>SUM('HL KNIHA VYPOC'!G21)</f>
        <v>0</v>
      </c>
      <c r="I18" s="560">
        <f t="shared" si="19"/>
        <v>0</v>
      </c>
      <c r="J18" s="561">
        <f>SUM('HL KNIHA VYPOC'!G66)*-1</f>
        <v>0</v>
      </c>
      <c r="K18" s="562">
        <f t="shared" si="8"/>
        <v>0</v>
      </c>
      <c r="L18" s="563">
        <f>SUM(ANALYTIKAVUJ!C37)*-1</f>
        <v>0</v>
      </c>
      <c r="M18" s="564">
        <f t="shared" si="9"/>
        <v>0</v>
      </c>
      <c r="N18" s="565">
        <f t="shared" si="10"/>
        <v>0</v>
      </c>
      <c r="P18" s="566">
        <f>SUM('HL KNIHA VYPOC'!K21)</f>
        <v>0</v>
      </c>
      <c r="S18" s="560">
        <f t="shared" si="20"/>
        <v>0</v>
      </c>
      <c r="T18" s="561">
        <f>SUM('HL KNIHA VYPOC'!K66)*-1</f>
        <v>0</v>
      </c>
      <c r="U18" s="562">
        <f t="shared" si="21"/>
        <v>0</v>
      </c>
      <c r="V18" s="563">
        <f>SUM(ANALYTIKAVUJ!D37)*-1</f>
        <v>0</v>
      </c>
      <c r="W18" s="564">
        <f t="shared" si="22"/>
        <v>0</v>
      </c>
      <c r="X18" s="565">
        <f t="shared" si="14"/>
        <v>0</v>
      </c>
      <c r="Z18" s="705">
        <f t="shared" si="0"/>
        <v>0</v>
      </c>
      <c r="AA18" s="705">
        <f t="shared" si="1"/>
        <v>0</v>
      </c>
      <c r="AB18" s="705">
        <f t="shared" si="2"/>
        <v>0</v>
      </c>
      <c r="AC18" s="705">
        <f t="shared" si="3"/>
        <v>0</v>
      </c>
      <c r="AD18" s="706" t="str">
        <f t="shared" si="4"/>
        <v xml:space="preserve">          0</v>
      </c>
      <c r="AE18" s="706" t="str">
        <f t="shared" si="5"/>
        <v xml:space="preserve">          0</v>
      </c>
      <c r="AF18" s="706" t="str">
        <f t="shared" si="6"/>
        <v xml:space="preserve">          0</v>
      </c>
      <c r="AG18" s="706" t="str">
        <f t="shared" si="7"/>
        <v xml:space="preserve">          0</v>
      </c>
      <c r="AK18" s="566">
        <f>SUM('HL KNIHA VYPOC'!H21)</f>
        <v>0</v>
      </c>
      <c r="AN18" s="560">
        <f t="shared" si="23"/>
        <v>0</v>
      </c>
      <c r="AO18" s="561">
        <f>SUM('HL KNIHA VYPOC'!AF66)*-1</f>
        <v>0</v>
      </c>
      <c r="AP18" s="562">
        <f t="shared" si="24"/>
        <v>0</v>
      </c>
      <c r="AQ18" s="563">
        <f>SUM(ANALYTIKAVUJ!E37)*-1</f>
        <v>0</v>
      </c>
      <c r="AR18" s="564">
        <f t="shared" si="25"/>
        <v>0</v>
      </c>
      <c r="AS18" s="565">
        <f t="shared" si="26"/>
        <v>0</v>
      </c>
    </row>
    <row r="19" spans="2:45" outlineLevel="1">
      <c r="B19" s="682">
        <v>17</v>
      </c>
      <c r="C19" s="531" t="s">
        <v>2512</v>
      </c>
      <c r="D19" s="402" t="str">
        <f>IF(VLOOKUP($B19,suvaha_p!$A:$G,1)=$B19,VLOOKUP($B19,suvaha_p!$A:$G,$B$1),0)</f>
        <v>Ostatný dlhodobý hmotný majetok
(029, 02X, 032) - /089, 08X, 092A/</v>
      </c>
      <c r="E19" s="558" t="s">
        <v>799</v>
      </c>
      <c r="F19" s="559">
        <f>SUM('HL KNIHA VYPOC'!G23+'HL KNIHA VYPOC'!G27)</f>
        <v>0</v>
      </c>
      <c r="I19" s="560">
        <f t="shared" si="19"/>
        <v>0</v>
      </c>
      <c r="J19" s="561">
        <f>SUM('HL KNIHA VYPOC'!G68)*-1</f>
        <v>0</v>
      </c>
      <c r="K19" s="562">
        <f t="shared" si="8"/>
        <v>0</v>
      </c>
      <c r="L19" s="563">
        <f>SUM(ANALYTIKAVUJ!C38)*-1</f>
        <v>0</v>
      </c>
      <c r="M19" s="564">
        <f t="shared" si="9"/>
        <v>0</v>
      </c>
      <c r="N19" s="565">
        <f t="shared" si="10"/>
        <v>0</v>
      </c>
      <c r="P19" s="566">
        <f>SUM('HL KNIHA VYPOC'!K23)</f>
        <v>0</v>
      </c>
      <c r="S19" s="560">
        <f t="shared" si="20"/>
        <v>0</v>
      </c>
      <c r="T19" s="561">
        <f>SUM('HL KNIHA VYPOC'!K68)*-1</f>
        <v>0</v>
      </c>
      <c r="U19" s="562">
        <f t="shared" si="21"/>
        <v>0</v>
      </c>
      <c r="V19" s="563">
        <f>SUM(ANALYTIKAVUJ!D38)*-1</f>
        <v>0</v>
      </c>
      <c r="W19" s="564">
        <f t="shared" si="22"/>
        <v>0</v>
      </c>
      <c r="X19" s="565">
        <f t="shared" si="14"/>
        <v>0</v>
      </c>
      <c r="Z19" s="705">
        <f t="shared" si="0"/>
        <v>0</v>
      </c>
      <c r="AA19" s="705">
        <f t="shared" si="1"/>
        <v>0</v>
      </c>
      <c r="AB19" s="705">
        <f t="shared" si="2"/>
        <v>0</v>
      </c>
      <c r="AC19" s="705">
        <f t="shared" si="3"/>
        <v>0</v>
      </c>
      <c r="AD19" s="706" t="str">
        <f t="shared" si="4"/>
        <v xml:space="preserve">          0</v>
      </c>
      <c r="AE19" s="706" t="str">
        <f t="shared" si="5"/>
        <v xml:space="preserve">          0</v>
      </c>
      <c r="AF19" s="706" t="str">
        <f t="shared" si="6"/>
        <v xml:space="preserve">          0</v>
      </c>
      <c r="AG19" s="706" t="str">
        <f t="shared" si="7"/>
        <v xml:space="preserve">          0</v>
      </c>
      <c r="AK19" s="566">
        <f>SUM('HL KNIHA VYPOC'!H23)</f>
        <v>0</v>
      </c>
      <c r="AN19" s="560">
        <f t="shared" si="23"/>
        <v>0</v>
      </c>
      <c r="AO19" s="561">
        <f>SUM('HL KNIHA VYPOC'!AF68)*-1</f>
        <v>0</v>
      </c>
      <c r="AP19" s="562">
        <f t="shared" si="24"/>
        <v>0</v>
      </c>
      <c r="AQ19" s="563">
        <f>SUM(ANALYTIKAVUJ!E38)*-1</f>
        <v>0</v>
      </c>
      <c r="AR19" s="564">
        <f t="shared" si="25"/>
        <v>0</v>
      </c>
      <c r="AS19" s="565">
        <f t="shared" si="26"/>
        <v>0</v>
      </c>
    </row>
    <row r="20" spans="2:45" outlineLevel="1">
      <c r="B20" s="682">
        <v>18</v>
      </c>
      <c r="C20" s="531" t="s">
        <v>2516</v>
      </c>
      <c r="D20" s="402" t="str">
        <f>IF(VLOOKUP($B20,suvaha_p!$A:$G,1)=$B20,VLOOKUP($B20,suvaha_p!$A:$G,$B$1),0)</f>
        <v>Obstarávaný dlhodobý hmotný majetok
(042) - /094/</v>
      </c>
      <c r="E20" s="558" t="s">
        <v>800</v>
      </c>
      <c r="F20" s="559">
        <f>SUM('HL KNIHA VYPOC'!G32)</f>
        <v>0</v>
      </c>
      <c r="I20" s="560">
        <f t="shared" si="19"/>
        <v>0</v>
      </c>
      <c r="J20" s="561"/>
      <c r="K20" s="562">
        <f t="shared" si="8"/>
        <v>0</v>
      </c>
      <c r="L20" s="563">
        <f>SUM('HL KNIHA VYPOC'!G74)*-1</f>
        <v>0</v>
      </c>
      <c r="M20" s="564">
        <f t="shared" si="9"/>
        <v>0</v>
      </c>
      <c r="N20" s="565">
        <f t="shared" si="10"/>
        <v>0</v>
      </c>
      <c r="P20" s="566">
        <f>SUM('HL KNIHA VYPOC'!K32)</f>
        <v>0</v>
      </c>
      <c r="S20" s="560">
        <f t="shared" si="20"/>
        <v>0</v>
      </c>
      <c r="T20" s="561"/>
      <c r="U20" s="562">
        <f t="shared" si="21"/>
        <v>0</v>
      </c>
      <c r="V20" s="563">
        <f>SUM('HL KNIHA VYPOC'!K74)*-1</f>
        <v>0</v>
      </c>
      <c r="W20" s="564">
        <f t="shared" si="22"/>
        <v>0</v>
      </c>
      <c r="X20" s="565">
        <f t="shared" si="14"/>
        <v>0</v>
      </c>
      <c r="Z20" s="705">
        <f t="shared" si="0"/>
        <v>0</v>
      </c>
      <c r="AA20" s="705">
        <f t="shared" si="1"/>
        <v>0</v>
      </c>
      <c r="AB20" s="705">
        <f t="shared" si="2"/>
        <v>0</v>
      </c>
      <c r="AC20" s="705">
        <f t="shared" si="3"/>
        <v>0</v>
      </c>
      <c r="AD20" s="706" t="str">
        <f t="shared" si="4"/>
        <v xml:space="preserve">          0</v>
      </c>
      <c r="AE20" s="706" t="str">
        <f t="shared" si="5"/>
        <v xml:space="preserve">          0</v>
      </c>
      <c r="AF20" s="706" t="str">
        <f t="shared" si="6"/>
        <v xml:space="preserve">          0</v>
      </c>
      <c r="AG20" s="706" t="str">
        <f t="shared" si="7"/>
        <v xml:space="preserve">          0</v>
      </c>
      <c r="AK20" s="566">
        <f>SUM('HL KNIHA VYPOC'!H32)</f>
        <v>0</v>
      </c>
      <c r="AN20" s="560">
        <f t="shared" si="23"/>
        <v>0</v>
      </c>
      <c r="AO20" s="561"/>
      <c r="AP20" s="562">
        <f t="shared" si="24"/>
        <v>0</v>
      </c>
      <c r="AQ20" s="563">
        <f>SUM('HL KNIHA VYPOC'!M74)*-1</f>
        <v>0</v>
      </c>
      <c r="AR20" s="564">
        <f t="shared" si="25"/>
        <v>0</v>
      </c>
      <c r="AS20" s="565">
        <f t="shared" si="26"/>
        <v>0</v>
      </c>
    </row>
    <row r="21" spans="2:45" outlineLevel="1">
      <c r="B21" s="682">
        <v>19</v>
      </c>
      <c r="C21" s="531" t="s">
        <v>2545</v>
      </c>
      <c r="D21" s="402" t="str">
        <f>IF(VLOOKUP($B21,suvaha_p!$A:$G,1)=$B21,VLOOKUP($B21,suvaha_p!$A:$G,$B$1),0)</f>
        <v>Poskytnuté preddavky na dlhodobý hmotný majetok (052) - /095A/</v>
      </c>
      <c r="E21" s="558" t="s">
        <v>102</v>
      </c>
      <c r="F21" s="559">
        <f>SUM('HL KNIHA VYPOC'!G38)</f>
        <v>0</v>
      </c>
      <c r="I21" s="560">
        <f t="shared" si="19"/>
        <v>0</v>
      </c>
      <c r="J21" s="563"/>
      <c r="K21" s="562">
        <f t="shared" si="8"/>
        <v>0</v>
      </c>
      <c r="L21" s="563">
        <f>SUM(ANALYTIKAVUJ!C42)*-1</f>
        <v>0</v>
      </c>
      <c r="M21" s="564">
        <f t="shared" si="9"/>
        <v>0</v>
      </c>
      <c r="N21" s="565">
        <f t="shared" si="10"/>
        <v>0</v>
      </c>
      <c r="P21" s="566">
        <f>SUM('HL KNIHA VYPOC'!K38)</f>
        <v>0</v>
      </c>
      <c r="S21" s="560">
        <f t="shared" si="20"/>
        <v>0</v>
      </c>
      <c r="T21" s="563"/>
      <c r="U21" s="562">
        <f t="shared" si="21"/>
        <v>0</v>
      </c>
      <c r="V21" s="563">
        <f>SUM(ANALYTIKAVUJ!D42)*-1</f>
        <v>0</v>
      </c>
      <c r="W21" s="564">
        <f t="shared" si="22"/>
        <v>0</v>
      </c>
      <c r="X21" s="565">
        <f t="shared" si="14"/>
        <v>0</v>
      </c>
      <c r="Z21" s="705">
        <f t="shared" si="0"/>
        <v>0</v>
      </c>
      <c r="AA21" s="705">
        <f t="shared" si="1"/>
        <v>0</v>
      </c>
      <c r="AB21" s="705">
        <f t="shared" si="2"/>
        <v>0</v>
      </c>
      <c r="AC21" s="705">
        <f t="shared" si="3"/>
        <v>0</v>
      </c>
      <c r="AD21" s="706" t="str">
        <f t="shared" si="4"/>
        <v xml:space="preserve">          0</v>
      </c>
      <c r="AE21" s="706" t="str">
        <f t="shared" si="5"/>
        <v xml:space="preserve">          0</v>
      </c>
      <c r="AF21" s="706" t="str">
        <f t="shared" si="6"/>
        <v xml:space="preserve">          0</v>
      </c>
      <c r="AG21" s="706" t="str">
        <f t="shared" si="7"/>
        <v xml:space="preserve">          0</v>
      </c>
      <c r="AK21" s="566">
        <f>SUM('HL KNIHA VYPOC'!H38)</f>
        <v>0</v>
      </c>
      <c r="AN21" s="560">
        <f t="shared" si="23"/>
        <v>0</v>
      </c>
      <c r="AO21" s="563"/>
      <c r="AP21" s="562">
        <f t="shared" si="24"/>
        <v>0</v>
      </c>
      <c r="AQ21" s="563">
        <f>SUM(ANALYTIKAVUJ!E42)*-1</f>
        <v>0</v>
      </c>
      <c r="AR21" s="564">
        <f t="shared" si="25"/>
        <v>0</v>
      </c>
      <c r="AS21" s="565">
        <f t="shared" si="26"/>
        <v>0</v>
      </c>
    </row>
    <row r="22" spans="2:45" outlineLevel="1">
      <c r="B22" s="682">
        <v>20</v>
      </c>
      <c r="C22" s="531" t="s">
        <v>2549</v>
      </c>
      <c r="D22" s="402" t="str">
        <f>IF(VLOOKUP($B22,suvaha_p!$A:$G,1)=$B22,VLOOKUP($B22,suvaha_p!$A:$G,$B$1),0)</f>
        <v>Opravná položka k nadobudnutému majetku 
(+/- 097) +/- 098</v>
      </c>
      <c r="E22" s="558" t="s">
        <v>801</v>
      </c>
      <c r="F22" s="559">
        <f>SUM('HL KNIHA VYPOC'!G77+'HL KNIHA VYPOC'!G78)</f>
        <v>0</v>
      </c>
      <c r="I22" s="560">
        <f t="shared" si="19"/>
        <v>0</v>
      </c>
      <c r="J22" s="561"/>
      <c r="K22" s="562">
        <f t="shared" si="8"/>
        <v>0</v>
      </c>
      <c r="L22" s="563"/>
      <c r="M22" s="564">
        <f t="shared" si="9"/>
        <v>0</v>
      </c>
      <c r="N22" s="565">
        <f t="shared" si="10"/>
        <v>0</v>
      </c>
      <c r="P22" s="566">
        <f>SUM('HL KNIHA VYPOC'!K77+'HL KNIHA VYPOC'!K78)</f>
        <v>0</v>
      </c>
      <c r="S22" s="560">
        <f t="shared" si="20"/>
        <v>0</v>
      </c>
      <c r="T22" s="561"/>
      <c r="U22" s="562">
        <f t="shared" si="21"/>
        <v>0</v>
      </c>
      <c r="V22" s="563"/>
      <c r="W22" s="564">
        <f t="shared" si="22"/>
        <v>0</v>
      </c>
      <c r="X22" s="565">
        <f t="shared" si="14"/>
        <v>0</v>
      </c>
      <c r="Z22" s="705">
        <f t="shared" si="0"/>
        <v>0</v>
      </c>
      <c r="AA22" s="705">
        <f t="shared" si="1"/>
        <v>0</v>
      </c>
      <c r="AB22" s="705">
        <f t="shared" si="2"/>
        <v>0</v>
      </c>
      <c r="AC22" s="705">
        <f t="shared" si="3"/>
        <v>0</v>
      </c>
      <c r="AD22" s="706" t="str">
        <f t="shared" si="4"/>
        <v xml:space="preserve">          0</v>
      </c>
      <c r="AE22" s="706" t="str">
        <f t="shared" si="5"/>
        <v xml:space="preserve">          0</v>
      </c>
      <c r="AF22" s="706" t="str">
        <f t="shared" si="6"/>
        <v xml:space="preserve">          0</v>
      </c>
      <c r="AG22" s="706" t="str">
        <f t="shared" si="7"/>
        <v xml:space="preserve">          0</v>
      </c>
      <c r="AK22" s="566">
        <f>SUM('HL KNIHA VYPOC'!H77+'HL KNIHA VYPOC'!H78)</f>
        <v>0</v>
      </c>
      <c r="AN22" s="560">
        <f t="shared" si="23"/>
        <v>0</v>
      </c>
      <c r="AO22" s="561"/>
      <c r="AP22" s="562">
        <f t="shared" si="24"/>
        <v>0</v>
      </c>
      <c r="AQ22" s="563"/>
      <c r="AR22" s="564">
        <f t="shared" si="25"/>
        <v>0</v>
      </c>
      <c r="AS22" s="565">
        <f t="shared" si="26"/>
        <v>0</v>
      </c>
    </row>
    <row r="23" spans="2:45" outlineLevel="1">
      <c r="B23" s="682">
        <v>21</v>
      </c>
      <c r="C23" s="531" t="s">
        <v>2553</v>
      </c>
      <c r="D23" s="604" t="str">
        <f>IF(VLOOKUP($B23,suvaha_p!$A:$G,1)=$B23,VLOOKUP($B23,suvaha_p!$A:$G,$B$1),0)</f>
        <v>Dlhodobý finančný majetok súčet (r. 22 až r. 32)</v>
      </c>
      <c r="E23" s="537" t="s">
        <v>117</v>
      </c>
      <c r="F23" s="538"/>
      <c r="G23" s="567"/>
      <c r="H23" s="567"/>
      <c r="I23" s="550">
        <f>SUM(I24:I34)</f>
        <v>0</v>
      </c>
      <c r="J23" s="541"/>
      <c r="K23" s="552">
        <f>SUM(K24:K34)</f>
        <v>0</v>
      </c>
      <c r="L23" s="553"/>
      <c r="M23" s="554">
        <f>SUM(M24:M34)</f>
        <v>0</v>
      </c>
      <c r="N23" s="555">
        <f>SUM(N24:N34)</f>
        <v>0</v>
      </c>
      <c r="P23" s="546"/>
      <c r="Q23" s="568"/>
      <c r="R23" s="568"/>
      <c r="S23" s="550">
        <f>SUM(S24:S34)</f>
        <v>0</v>
      </c>
      <c r="T23" s="541"/>
      <c r="U23" s="552">
        <f>SUM(U24:U34)</f>
        <v>0</v>
      </c>
      <c r="V23" s="553"/>
      <c r="W23" s="554">
        <f>SUM(W24:W34)</f>
        <v>0</v>
      </c>
      <c r="X23" s="555">
        <f>SUM(X24:X34)</f>
        <v>0</v>
      </c>
      <c r="Z23" s="705">
        <f t="shared" si="0"/>
        <v>0</v>
      </c>
      <c r="AA23" s="705">
        <f t="shared" si="1"/>
        <v>0</v>
      </c>
      <c r="AB23" s="705">
        <f t="shared" si="2"/>
        <v>0</v>
      </c>
      <c r="AC23" s="705">
        <f t="shared" si="3"/>
        <v>0</v>
      </c>
      <c r="AD23" s="706" t="str">
        <f t="shared" si="4"/>
        <v xml:space="preserve">          0</v>
      </c>
      <c r="AE23" s="706" t="str">
        <f t="shared" si="5"/>
        <v xml:space="preserve">          0</v>
      </c>
      <c r="AF23" s="706" t="str">
        <f t="shared" si="6"/>
        <v xml:space="preserve">          0</v>
      </c>
      <c r="AG23" s="706" t="str">
        <f t="shared" si="7"/>
        <v xml:space="preserve">          0</v>
      </c>
      <c r="AK23" s="546"/>
      <c r="AL23" s="568"/>
      <c r="AM23" s="568"/>
      <c r="AN23" s="550">
        <f>SUM(AN24:AN34)</f>
        <v>0</v>
      </c>
      <c r="AO23" s="541"/>
      <c r="AP23" s="552">
        <f>SUM(AP24:AP34)</f>
        <v>0</v>
      </c>
      <c r="AQ23" s="553"/>
      <c r="AR23" s="554">
        <f>SUM(AR24:AR34)</f>
        <v>0</v>
      </c>
      <c r="AS23" s="555">
        <f>SUM(AS24:AS34)</f>
        <v>0</v>
      </c>
    </row>
    <row r="24" spans="2:45" outlineLevel="1">
      <c r="B24" s="682">
        <v>22</v>
      </c>
      <c r="C24" s="531" t="s">
        <v>2557</v>
      </c>
      <c r="D24" s="402" t="str">
        <f>IF(VLOOKUP($B24,suvaha_p!$A:$G,1)=$B24,VLOOKUP($B24,suvaha_p!$A:$G,$B$1),0)</f>
        <v>Podielové cenné papiere a podiely v prepojených účtovných jednotkách (061A, 062A, 063A) - /096A/</v>
      </c>
      <c r="E24" s="558" t="s">
        <v>935</v>
      </c>
      <c r="F24" s="559">
        <f>SUM('HL KNIHA VYPOC'!G42)</f>
        <v>0</v>
      </c>
      <c r="G24" s="569">
        <f>SUM(ANALYTIKAVUJ!C5+ANALYTIKAVUJ!C9)</f>
        <v>0</v>
      </c>
      <c r="I24" s="560">
        <f t="shared" si="19"/>
        <v>0</v>
      </c>
      <c r="J24" s="563"/>
      <c r="K24" s="562">
        <f t="shared" si="8"/>
        <v>0</v>
      </c>
      <c r="L24" s="563">
        <f>SUM(ANALYTIKAVUJ!C46)*-1</f>
        <v>0</v>
      </c>
      <c r="M24" s="564">
        <f t="shared" si="9"/>
        <v>0</v>
      </c>
      <c r="N24" s="565">
        <f t="shared" si="10"/>
        <v>0</v>
      </c>
      <c r="P24" s="566">
        <f>SUM('HL KNIHA VYPOC'!K42)</f>
        <v>0</v>
      </c>
      <c r="Q24" s="561">
        <f>SUM(ANALYTIKAVUJ!D5+ANALYTIKAVUJ!D9)</f>
        <v>0</v>
      </c>
      <c r="S24" s="560">
        <f t="shared" ref="S24:S34" si="27">SUM(P24:R24)</f>
        <v>0</v>
      </c>
      <c r="T24" s="563"/>
      <c r="U24" s="562">
        <f t="shared" ref="U24:U35" si="28">SUM(T24)</f>
        <v>0</v>
      </c>
      <c r="V24" s="563">
        <f>SUM(ANALYTIKAVUJ!D46)*-1</f>
        <v>0</v>
      </c>
      <c r="W24" s="564">
        <f t="shared" ref="W24:W35" si="29">SUM(V24)</f>
        <v>0</v>
      </c>
      <c r="X24" s="565">
        <f t="shared" ref="X24:X34" si="30">ROUND((S24-U24-W24),0)</f>
        <v>0</v>
      </c>
      <c r="Z24" s="705">
        <f t="shared" si="0"/>
        <v>0</v>
      </c>
      <c r="AA24" s="705">
        <f t="shared" si="1"/>
        <v>0</v>
      </c>
      <c r="AB24" s="705">
        <f t="shared" si="2"/>
        <v>0</v>
      </c>
      <c r="AC24" s="705">
        <f t="shared" si="3"/>
        <v>0</v>
      </c>
      <c r="AD24" s="706" t="str">
        <f t="shared" si="4"/>
        <v xml:space="preserve">          0</v>
      </c>
      <c r="AE24" s="706" t="str">
        <f t="shared" si="5"/>
        <v xml:space="preserve">          0</v>
      </c>
      <c r="AF24" s="706" t="str">
        <f t="shared" si="6"/>
        <v xml:space="preserve">          0</v>
      </c>
      <c r="AG24" s="706" t="str">
        <f t="shared" si="7"/>
        <v xml:space="preserve">          0</v>
      </c>
      <c r="AK24" s="566">
        <f>SUM('HL KNIHA VYPOC'!H42)</f>
        <v>0</v>
      </c>
      <c r="AL24" s="561">
        <f>SUM(ANALYTIKAVUJ!E5+ANALYTIKAVUJ!E9)</f>
        <v>0</v>
      </c>
      <c r="AN24" s="560">
        <f t="shared" ref="AN24:AN34" si="31">SUM(AK24:AM24)</f>
        <v>0</v>
      </c>
      <c r="AO24" s="563"/>
      <c r="AP24" s="562">
        <f t="shared" ref="AP24:AP35" si="32">SUM(AO24)</f>
        <v>0</v>
      </c>
      <c r="AQ24" s="563">
        <f>SUM(ANALYTIKAVUJ!E46)*-1</f>
        <v>0</v>
      </c>
      <c r="AR24" s="564">
        <f t="shared" ref="AR24:AR35" si="33">SUM(AQ24)</f>
        <v>0</v>
      </c>
      <c r="AS24" s="565">
        <f t="shared" ref="AS24:AS34" si="34">ROUND((AN24-AP24-AR24),0)</f>
        <v>0</v>
      </c>
    </row>
    <row r="25" spans="2:45" outlineLevel="1">
      <c r="B25" s="682">
        <v>23</v>
      </c>
      <c r="C25" s="531" t="s">
        <v>2500</v>
      </c>
      <c r="D25" s="402" t="str">
        <f>IF(VLOOKUP($B25,suvaha_p!$A:$G,1)=$B25,VLOOKUP($B25,suvaha_p!$A:$G,$B$1),0)</f>
        <v>Podielové cenné papiere a podiely s podielovou účasťou okrem v prepojených účtovných jednotkách 
(062A) - /096A/</v>
      </c>
      <c r="E25" s="558" t="s">
        <v>936</v>
      </c>
      <c r="G25" s="569">
        <f>SUM(ANALYTIKAVUJ!C6)</f>
        <v>0</v>
      </c>
      <c r="I25" s="560">
        <f t="shared" si="19"/>
        <v>0</v>
      </c>
      <c r="J25" s="563"/>
      <c r="K25" s="562">
        <f t="shared" si="8"/>
        <v>0</v>
      </c>
      <c r="L25" s="563">
        <f>SUM(ANALYTIKAVUJ!C47)*-1</f>
        <v>0</v>
      </c>
      <c r="M25" s="564">
        <f t="shared" si="9"/>
        <v>0</v>
      </c>
      <c r="N25" s="565">
        <f t="shared" si="10"/>
        <v>0</v>
      </c>
      <c r="Q25" s="561">
        <f>SUM(ANALYTIKAVUJ!D6)</f>
        <v>0</v>
      </c>
      <c r="S25" s="560">
        <f t="shared" si="27"/>
        <v>0</v>
      </c>
      <c r="T25" s="563"/>
      <c r="U25" s="562">
        <f t="shared" si="28"/>
        <v>0</v>
      </c>
      <c r="V25" s="563">
        <f>SUM(ANALYTIKAVUJ!D47)*-1</f>
        <v>0</v>
      </c>
      <c r="W25" s="564">
        <f t="shared" si="29"/>
        <v>0</v>
      </c>
      <c r="X25" s="565">
        <f t="shared" si="30"/>
        <v>0</v>
      </c>
      <c r="Z25" s="705">
        <f t="shared" si="0"/>
        <v>0</v>
      </c>
      <c r="AA25" s="705">
        <f t="shared" si="1"/>
        <v>0</v>
      </c>
      <c r="AB25" s="705">
        <f t="shared" si="2"/>
        <v>0</v>
      </c>
      <c r="AC25" s="705">
        <f t="shared" si="3"/>
        <v>0</v>
      </c>
      <c r="AD25" s="706" t="str">
        <f t="shared" si="4"/>
        <v xml:space="preserve">          0</v>
      </c>
      <c r="AE25" s="706" t="str">
        <f t="shared" si="5"/>
        <v xml:space="preserve">          0</v>
      </c>
      <c r="AF25" s="706" t="str">
        <f t="shared" si="6"/>
        <v xml:space="preserve">          0</v>
      </c>
      <c r="AG25" s="706" t="str">
        <f t="shared" si="7"/>
        <v xml:space="preserve">          0</v>
      </c>
      <c r="AL25" s="561">
        <f>SUM(ANALYTIKAVUJ!E6)</f>
        <v>0</v>
      </c>
      <c r="AN25" s="560">
        <f t="shared" si="31"/>
        <v>0</v>
      </c>
      <c r="AO25" s="563"/>
      <c r="AP25" s="562">
        <f t="shared" si="32"/>
        <v>0</v>
      </c>
      <c r="AQ25" s="563">
        <f>SUM(ANALYTIKAVUJ!E47)*-1</f>
        <v>0</v>
      </c>
      <c r="AR25" s="564">
        <f t="shared" si="33"/>
        <v>0</v>
      </c>
      <c r="AS25" s="565">
        <f t="shared" si="34"/>
        <v>0</v>
      </c>
    </row>
    <row r="26" spans="2:45" outlineLevel="1">
      <c r="B26" s="682">
        <v>24</v>
      </c>
      <c r="C26" s="531" t="s">
        <v>2503</v>
      </c>
      <c r="D26" s="402" t="str">
        <f>IF(VLOOKUP($B26,suvaha_p!$A:$G,1)=$B26,VLOOKUP($B26,suvaha_p!$A:$G,$B$1),0)</f>
        <v>Ostatné realizovateľné cenné papiere a podiely
(063A) - /096A/</v>
      </c>
      <c r="E26" s="558" t="s">
        <v>134</v>
      </c>
      <c r="G26" s="569">
        <f>SUM(ANALYTIKAVUJ!C10)</f>
        <v>0</v>
      </c>
      <c r="I26" s="560">
        <f t="shared" si="19"/>
        <v>0</v>
      </c>
      <c r="J26" s="563"/>
      <c r="K26" s="562">
        <f t="shared" si="8"/>
        <v>0</v>
      </c>
      <c r="L26" s="563">
        <f>SUM(ANALYTIKAVUJ!C48)*-1</f>
        <v>0</v>
      </c>
      <c r="M26" s="564">
        <f t="shared" si="9"/>
        <v>0</v>
      </c>
      <c r="N26" s="565">
        <f t="shared" si="10"/>
        <v>0</v>
      </c>
      <c r="Q26" s="561">
        <f>SUM(ANALYTIKAVUJ!D10)</f>
        <v>0</v>
      </c>
      <c r="S26" s="560">
        <f t="shared" si="27"/>
        <v>0</v>
      </c>
      <c r="T26" s="563"/>
      <c r="U26" s="562">
        <f t="shared" si="28"/>
        <v>0</v>
      </c>
      <c r="V26" s="563">
        <f>SUM(ANALYTIKAVUJ!D48)*-1</f>
        <v>0</v>
      </c>
      <c r="W26" s="564">
        <f t="shared" si="29"/>
        <v>0</v>
      </c>
      <c r="X26" s="565">
        <f t="shared" si="30"/>
        <v>0</v>
      </c>
      <c r="Z26" s="705">
        <f t="shared" si="0"/>
        <v>0</v>
      </c>
      <c r="AA26" s="705">
        <f t="shared" si="1"/>
        <v>0</v>
      </c>
      <c r="AB26" s="705">
        <f t="shared" si="2"/>
        <v>0</v>
      </c>
      <c r="AC26" s="705">
        <f t="shared" si="3"/>
        <v>0</v>
      </c>
      <c r="AD26" s="706" t="str">
        <f t="shared" si="4"/>
        <v xml:space="preserve">          0</v>
      </c>
      <c r="AE26" s="706" t="str">
        <f t="shared" si="5"/>
        <v xml:space="preserve">          0</v>
      </c>
      <c r="AF26" s="706" t="str">
        <f t="shared" si="6"/>
        <v xml:space="preserve">          0</v>
      </c>
      <c r="AG26" s="706" t="str">
        <f t="shared" si="7"/>
        <v xml:space="preserve">          0</v>
      </c>
      <c r="AL26" s="561">
        <f>SUM(ANALYTIKAVUJ!E10)</f>
        <v>0</v>
      </c>
      <c r="AN26" s="560">
        <f t="shared" si="31"/>
        <v>0</v>
      </c>
      <c r="AO26" s="563"/>
      <c r="AP26" s="562">
        <f t="shared" si="32"/>
        <v>0</v>
      </c>
      <c r="AQ26" s="563">
        <f>SUM(ANALYTIKAVUJ!E48)*-1</f>
        <v>0</v>
      </c>
      <c r="AR26" s="564">
        <f t="shared" si="33"/>
        <v>0</v>
      </c>
      <c r="AS26" s="565">
        <f t="shared" si="34"/>
        <v>0</v>
      </c>
    </row>
    <row r="27" spans="2:45" outlineLevel="1">
      <c r="B27" s="682">
        <v>25</v>
      </c>
      <c r="C27" s="531" t="s">
        <v>2506</v>
      </c>
      <c r="D27" s="402" t="str">
        <f>IF(VLOOKUP($B27,suvaha_p!$A:$G,1)=$B27,VLOOKUP($B27,suvaha_p!$A:$G,$B$1),0)</f>
        <v>Pôžičky prepojeným účtovným jednotkám (066A)
- /096A/</v>
      </c>
      <c r="E27" s="558" t="s">
        <v>140</v>
      </c>
      <c r="G27" s="569">
        <f>SUM(ANALYTIKAVUJ!C13)</f>
        <v>0</v>
      </c>
      <c r="I27" s="560">
        <f t="shared" si="19"/>
        <v>0</v>
      </c>
      <c r="J27" s="563"/>
      <c r="K27" s="562">
        <f t="shared" si="8"/>
        <v>0</v>
      </c>
      <c r="L27" s="563">
        <f>SUM(ANALYTIKAVUJ!C49)*-1</f>
        <v>0</v>
      </c>
      <c r="M27" s="564">
        <f t="shared" si="9"/>
        <v>0</v>
      </c>
      <c r="N27" s="565">
        <f t="shared" si="10"/>
        <v>0</v>
      </c>
      <c r="Q27" s="561">
        <f>SUM(ANALYTIKAVUJ!D13)</f>
        <v>0</v>
      </c>
      <c r="S27" s="560">
        <f t="shared" si="27"/>
        <v>0</v>
      </c>
      <c r="T27" s="563"/>
      <c r="U27" s="562">
        <f t="shared" si="28"/>
        <v>0</v>
      </c>
      <c r="V27" s="563">
        <f>SUM(ANALYTIKAVUJ!D49)*-1</f>
        <v>0</v>
      </c>
      <c r="W27" s="564">
        <f t="shared" si="29"/>
        <v>0</v>
      </c>
      <c r="X27" s="565">
        <f t="shared" si="30"/>
        <v>0</v>
      </c>
      <c r="Z27" s="705">
        <f t="shared" si="0"/>
        <v>0</v>
      </c>
      <c r="AA27" s="705">
        <f t="shared" si="1"/>
        <v>0</v>
      </c>
      <c r="AB27" s="705">
        <f t="shared" si="2"/>
        <v>0</v>
      </c>
      <c r="AC27" s="705">
        <f t="shared" si="3"/>
        <v>0</v>
      </c>
      <c r="AD27" s="706" t="str">
        <f t="shared" si="4"/>
        <v xml:space="preserve">          0</v>
      </c>
      <c r="AE27" s="706" t="str">
        <f t="shared" si="5"/>
        <v xml:space="preserve">          0</v>
      </c>
      <c r="AF27" s="706" t="str">
        <f t="shared" si="6"/>
        <v xml:space="preserve">          0</v>
      </c>
      <c r="AG27" s="706" t="str">
        <f t="shared" si="7"/>
        <v xml:space="preserve">          0</v>
      </c>
      <c r="AL27" s="561">
        <f>SUM(ANALYTIKAVUJ!E13)</f>
        <v>0</v>
      </c>
      <c r="AN27" s="560">
        <f t="shared" si="31"/>
        <v>0</v>
      </c>
      <c r="AO27" s="563"/>
      <c r="AP27" s="562">
        <f t="shared" si="32"/>
        <v>0</v>
      </c>
      <c r="AQ27" s="563">
        <f>SUM(ANALYTIKAVUJ!E49)*-1</f>
        <v>0</v>
      </c>
      <c r="AR27" s="564">
        <f t="shared" si="33"/>
        <v>0</v>
      </c>
      <c r="AS27" s="565">
        <f t="shared" si="34"/>
        <v>0</v>
      </c>
    </row>
    <row r="28" spans="2:45" outlineLevel="1">
      <c r="B28" s="682">
        <v>26</v>
      </c>
      <c r="C28" s="531" t="s">
        <v>2508</v>
      </c>
      <c r="D28" s="402" t="str">
        <f>IF(VLOOKUP($B28,suvaha_p!$A:$G,1)=$B28,VLOOKUP($B28,suvaha_p!$A:$G,$B$1),0)</f>
        <v>Pôžičky v rámci podielovej účasti okrem prepojeným účtovným jednotkám (066A) - /096A/</v>
      </c>
      <c r="E28" s="558" t="s">
        <v>941</v>
      </c>
      <c r="G28" s="569">
        <f>SUM(ANALYTIKAVUJ!C14)</f>
        <v>0</v>
      </c>
      <c r="I28" s="560">
        <f t="shared" si="19"/>
        <v>0</v>
      </c>
      <c r="J28" s="563"/>
      <c r="K28" s="562">
        <f t="shared" si="8"/>
        <v>0</v>
      </c>
      <c r="L28" s="563">
        <f>SUM(ANALYTIKAVUJ!C50)*-1</f>
        <v>0</v>
      </c>
      <c r="M28" s="564">
        <f t="shared" si="9"/>
        <v>0</v>
      </c>
      <c r="N28" s="565">
        <f t="shared" si="10"/>
        <v>0</v>
      </c>
      <c r="Q28" s="561">
        <f>SUM(ANALYTIKAVUJ!D14)</f>
        <v>0</v>
      </c>
      <c r="S28" s="560">
        <f t="shared" si="27"/>
        <v>0</v>
      </c>
      <c r="T28" s="563"/>
      <c r="U28" s="562">
        <f t="shared" si="28"/>
        <v>0</v>
      </c>
      <c r="V28" s="563">
        <f>SUM(ANALYTIKAVUJ!D50)*-1</f>
        <v>0</v>
      </c>
      <c r="W28" s="564">
        <f t="shared" si="29"/>
        <v>0</v>
      </c>
      <c r="X28" s="565">
        <f t="shared" si="30"/>
        <v>0</v>
      </c>
      <c r="Z28" s="705">
        <f t="shared" si="0"/>
        <v>0</v>
      </c>
      <c r="AA28" s="705">
        <f t="shared" si="1"/>
        <v>0</v>
      </c>
      <c r="AB28" s="705">
        <f t="shared" si="2"/>
        <v>0</v>
      </c>
      <c r="AC28" s="705">
        <f t="shared" si="3"/>
        <v>0</v>
      </c>
      <c r="AD28" s="706" t="str">
        <f t="shared" si="4"/>
        <v xml:space="preserve">          0</v>
      </c>
      <c r="AE28" s="706" t="str">
        <f t="shared" si="5"/>
        <v xml:space="preserve">          0</v>
      </c>
      <c r="AF28" s="706" t="str">
        <f t="shared" si="6"/>
        <v xml:space="preserve">          0</v>
      </c>
      <c r="AG28" s="706" t="str">
        <f t="shared" si="7"/>
        <v xml:space="preserve">          0</v>
      </c>
      <c r="AL28" s="561">
        <f>SUM(ANALYTIKAVUJ!E14)</f>
        <v>0</v>
      </c>
      <c r="AN28" s="560">
        <f t="shared" si="31"/>
        <v>0</v>
      </c>
      <c r="AO28" s="563"/>
      <c r="AP28" s="562">
        <f t="shared" si="32"/>
        <v>0</v>
      </c>
      <c r="AQ28" s="563">
        <f>SUM(ANALYTIKAVUJ!E50)*-1</f>
        <v>0</v>
      </c>
      <c r="AR28" s="564">
        <f t="shared" si="33"/>
        <v>0</v>
      </c>
      <c r="AS28" s="565">
        <f t="shared" si="34"/>
        <v>0</v>
      </c>
    </row>
    <row r="29" spans="2:45" ht="12.75" customHeight="1" outlineLevel="1">
      <c r="B29" s="682">
        <v>27</v>
      </c>
      <c r="C29" s="531" t="s">
        <v>2512</v>
      </c>
      <c r="D29" s="402" t="str">
        <f>IF(VLOOKUP($B29,suvaha_p!$A:$G,1)=$B29,VLOOKUP($B29,suvaha_p!$A:$G,$B$1),0)</f>
        <v>Ostatné pôžičky (067A) - /096A/</v>
      </c>
      <c r="E29" s="558" t="s">
        <v>946</v>
      </c>
      <c r="G29" s="569">
        <f>SUM(ANALYTIKAVUJ!C18)</f>
        <v>0</v>
      </c>
      <c r="I29" s="560">
        <f t="shared" si="19"/>
        <v>0</v>
      </c>
      <c r="J29" s="563"/>
      <c r="K29" s="562">
        <f t="shared" si="8"/>
        <v>0</v>
      </c>
      <c r="L29" s="563">
        <f>SUM(ANALYTIKAVUJ!C51)*-1</f>
        <v>0</v>
      </c>
      <c r="M29" s="564">
        <f t="shared" si="9"/>
        <v>0</v>
      </c>
      <c r="N29" s="565">
        <f t="shared" si="10"/>
        <v>0</v>
      </c>
      <c r="Q29" s="561">
        <f>SUM(ANALYTIKAVUJ!D18)</f>
        <v>0</v>
      </c>
      <c r="S29" s="560">
        <f t="shared" si="27"/>
        <v>0</v>
      </c>
      <c r="T29" s="563"/>
      <c r="U29" s="562">
        <f t="shared" si="28"/>
        <v>0</v>
      </c>
      <c r="V29" s="563">
        <f>SUM(ANALYTIKAVUJ!D51)*-1</f>
        <v>0</v>
      </c>
      <c r="W29" s="564">
        <f t="shared" si="29"/>
        <v>0</v>
      </c>
      <c r="X29" s="565">
        <f t="shared" si="30"/>
        <v>0</v>
      </c>
      <c r="Z29" s="705">
        <f t="shared" si="0"/>
        <v>0</v>
      </c>
      <c r="AA29" s="705">
        <f t="shared" si="1"/>
        <v>0</v>
      </c>
      <c r="AB29" s="705">
        <f t="shared" si="2"/>
        <v>0</v>
      </c>
      <c r="AC29" s="705">
        <f t="shared" si="3"/>
        <v>0</v>
      </c>
      <c r="AD29" s="706" t="str">
        <f t="shared" si="4"/>
        <v xml:space="preserve">          0</v>
      </c>
      <c r="AE29" s="706" t="str">
        <f t="shared" si="5"/>
        <v xml:space="preserve">          0</v>
      </c>
      <c r="AF29" s="706" t="str">
        <f t="shared" si="6"/>
        <v xml:space="preserve">          0</v>
      </c>
      <c r="AG29" s="706" t="str">
        <f t="shared" si="7"/>
        <v xml:space="preserve">          0</v>
      </c>
      <c r="AL29" s="561">
        <f>SUM(ANALYTIKAVUJ!E18)</f>
        <v>0</v>
      </c>
      <c r="AN29" s="560">
        <f t="shared" si="31"/>
        <v>0</v>
      </c>
      <c r="AO29" s="563"/>
      <c r="AP29" s="562">
        <f t="shared" si="32"/>
        <v>0</v>
      </c>
      <c r="AQ29" s="563">
        <f>SUM(ANALYTIKAVUJ!E51)*-1</f>
        <v>0</v>
      </c>
      <c r="AR29" s="564">
        <f t="shared" si="33"/>
        <v>0</v>
      </c>
      <c r="AS29" s="565">
        <f t="shared" si="34"/>
        <v>0</v>
      </c>
    </row>
    <row r="30" spans="2:45" outlineLevel="1">
      <c r="B30" s="682">
        <v>28</v>
      </c>
      <c r="C30" s="531" t="s">
        <v>2516</v>
      </c>
      <c r="D30" s="402" t="str">
        <f>IF(VLOOKUP($B30,suvaha_p!$A:$G,1)=$B30,VLOOKUP($B30,suvaha_p!$A:$G,$B$1),0)</f>
        <v>Dlhové cenné papiere a ostatný dlhodobý finančný majetok (065A, 069A, 06XA) - /096A/</v>
      </c>
      <c r="E30" s="558" t="s">
        <v>802</v>
      </c>
      <c r="F30" s="559">
        <f>SUM('HL KNIHA VYPOC'!G45)</f>
        <v>0</v>
      </c>
      <c r="G30" s="569">
        <f>SUM(ANALYTIKAVUJ!C22)</f>
        <v>0</v>
      </c>
      <c r="I30" s="560">
        <f t="shared" si="19"/>
        <v>0</v>
      </c>
      <c r="J30" s="563"/>
      <c r="K30" s="562">
        <f t="shared" si="8"/>
        <v>0</v>
      </c>
      <c r="L30" s="563">
        <f>SUM(ANALYTIKAVUJ!C52)*-1</f>
        <v>0</v>
      </c>
      <c r="M30" s="564">
        <f t="shared" si="9"/>
        <v>0</v>
      </c>
      <c r="N30" s="565">
        <f t="shared" si="10"/>
        <v>0</v>
      </c>
      <c r="P30" s="566">
        <f>SUM('HL KNIHA VYPOC'!K45)</f>
        <v>0</v>
      </c>
      <c r="Q30" s="561">
        <f>SUM(ANALYTIKAVUJ!D22)</f>
        <v>0</v>
      </c>
      <c r="S30" s="560">
        <f t="shared" si="27"/>
        <v>0</v>
      </c>
      <c r="T30" s="563"/>
      <c r="U30" s="562">
        <f t="shared" si="28"/>
        <v>0</v>
      </c>
      <c r="V30" s="563">
        <f>SUM(ANALYTIKAVUJ!D52)*-1</f>
        <v>0</v>
      </c>
      <c r="W30" s="564">
        <f t="shared" si="29"/>
        <v>0</v>
      </c>
      <c r="X30" s="565">
        <f t="shared" si="30"/>
        <v>0</v>
      </c>
      <c r="Z30" s="705">
        <f t="shared" si="0"/>
        <v>0</v>
      </c>
      <c r="AA30" s="705">
        <f t="shared" si="1"/>
        <v>0</v>
      </c>
      <c r="AB30" s="705">
        <f t="shared" si="2"/>
        <v>0</v>
      </c>
      <c r="AC30" s="705">
        <f t="shared" si="3"/>
        <v>0</v>
      </c>
      <c r="AD30" s="706" t="str">
        <f t="shared" si="4"/>
        <v xml:space="preserve">          0</v>
      </c>
      <c r="AE30" s="706" t="str">
        <f t="shared" si="5"/>
        <v xml:space="preserve">          0</v>
      </c>
      <c r="AF30" s="706" t="str">
        <f t="shared" si="6"/>
        <v xml:space="preserve">          0</v>
      </c>
      <c r="AG30" s="706" t="str">
        <f t="shared" si="7"/>
        <v xml:space="preserve">          0</v>
      </c>
      <c r="AK30" s="566">
        <f>SUM('HL KNIHA VYPOC'!H45)</f>
        <v>0</v>
      </c>
      <c r="AL30" s="561">
        <f>SUM(ANALYTIKAVUJ!E22)</f>
        <v>0</v>
      </c>
      <c r="AN30" s="560">
        <f t="shared" si="31"/>
        <v>0</v>
      </c>
      <c r="AO30" s="563"/>
      <c r="AP30" s="562">
        <f t="shared" si="32"/>
        <v>0</v>
      </c>
      <c r="AQ30" s="563">
        <f>SUM(ANALYTIKAVUJ!E52)*-1</f>
        <v>0</v>
      </c>
      <c r="AR30" s="564">
        <f t="shared" si="33"/>
        <v>0</v>
      </c>
      <c r="AS30" s="565">
        <f t="shared" si="34"/>
        <v>0</v>
      </c>
    </row>
    <row r="31" spans="2:45" outlineLevel="1">
      <c r="B31" s="682">
        <v>29</v>
      </c>
      <c r="C31" s="531" t="s">
        <v>2545</v>
      </c>
      <c r="D31" s="40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558" t="s">
        <v>159</v>
      </c>
      <c r="G31" s="569">
        <f>SUM(ANALYTIKAVUJ!C15+ANALYTIKAVUJ!C19+ANALYTIKAVUJ!C23)</f>
        <v>0</v>
      </c>
      <c r="I31" s="560">
        <f t="shared" si="19"/>
        <v>0</v>
      </c>
      <c r="J31" s="563"/>
      <c r="K31" s="562">
        <f t="shared" si="8"/>
        <v>0</v>
      </c>
      <c r="L31" s="563">
        <f>SUM(ANALYTIKAVUJ!C53)*-1</f>
        <v>0</v>
      </c>
      <c r="M31" s="564">
        <f t="shared" si="9"/>
        <v>0</v>
      </c>
      <c r="N31" s="565">
        <f t="shared" si="10"/>
        <v>0</v>
      </c>
      <c r="Q31" s="561">
        <f>SUM(ANALYTIKAVUJ!D15+ANALYTIKAVUJ!D19+ANALYTIKAVUJ!D23)</f>
        <v>0</v>
      </c>
      <c r="S31" s="560">
        <f t="shared" si="27"/>
        <v>0</v>
      </c>
      <c r="T31" s="563"/>
      <c r="U31" s="562">
        <f t="shared" si="28"/>
        <v>0</v>
      </c>
      <c r="V31" s="563">
        <f>SUM(ANALYTIKAVUJ!D53)*-1</f>
        <v>0</v>
      </c>
      <c r="W31" s="564">
        <f t="shared" si="29"/>
        <v>0</v>
      </c>
      <c r="X31" s="565">
        <f t="shared" si="30"/>
        <v>0</v>
      </c>
      <c r="Z31" s="705">
        <f t="shared" si="0"/>
        <v>0</v>
      </c>
      <c r="AA31" s="705">
        <f t="shared" si="1"/>
        <v>0</v>
      </c>
      <c r="AB31" s="705">
        <f t="shared" si="2"/>
        <v>0</v>
      </c>
      <c r="AC31" s="705">
        <f t="shared" si="3"/>
        <v>0</v>
      </c>
      <c r="AD31" s="706" t="str">
        <f t="shared" si="4"/>
        <v xml:space="preserve">          0</v>
      </c>
      <c r="AE31" s="706" t="str">
        <f t="shared" si="5"/>
        <v xml:space="preserve">          0</v>
      </c>
      <c r="AF31" s="706" t="str">
        <f t="shared" si="6"/>
        <v xml:space="preserve">          0</v>
      </c>
      <c r="AG31" s="706" t="str">
        <f t="shared" si="7"/>
        <v xml:space="preserve">          0</v>
      </c>
      <c r="AL31" s="561">
        <f>SUM(ANALYTIKAVUJ!E15+ANALYTIKAVUJ!E19+ANALYTIKAVUJ!E23)</f>
        <v>0</v>
      </c>
      <c r="AN31" s="560">
        <f t="shared" si="31"/>
        <v>0</v>
      </c>
      <c r="AO31" s="563"/>
      <c r="AP31" s="562">
        <f t="shared" si="32"/>
        <v>0</v>
      </c>
      <c r="AQ31" s="563">
        <f>SUM(ANALYTIKAVUJ!E53)*-1</f>
        <v>0</v>
      </c>
      <c r="AR31" s="564">
        <f t="shared" si="33"/>
        <v>0</v>
      </c>
      <c r="AS31" s="565">
        <f t="shared" si="34"/>
        <v>0</v>
      </c>
    </row>
    <row r="32" spans="2:45" outlineLevel="1">
      <c r="B32" s="682" t="s">
        <v>2308</v>
      </c>
      <c r="C32" s="531" t="s">
        <v>2549</v>
      </c>
      <c r="D32" s="402" t="str">
        <f>IF(VLOOKUP($B32,suvaha_p!$A:$G,1)=$B32,VLOOKUP($B32,suvaha_p!$A:$G,$B$1),0)</f>
        <v>Účty v bankách s dobou viazanosti dlhšou ako jeden rok (22XA)</v>
      </c>
      <c r="E32" s="558" t="s">
        <v>2308</v>
      </c>
      <c r="G32" s="569">
        <f>SUM(ANALYTIKAVUJ!C108)</f>
        <v>0</v>
      </c>
      <c r="I32" s="560">
        <f t="shared" si="19"/>
        <v>0</v>
      </c>
      <c r="K32" s="562">
        <f t="shared" si="8"/>
        <v>0</v>
      </c>
      <c r="L32" s="563"/>
      <c r="M32" s="564">
        <f t="shared" si="9"/>
        <v>0</v>
      </c>
      <c r="N32" s="565">
        <f t="shared" si="10"/>
        <v>0</v>
      </c>
      <c r="Q32" s="561">
        <f>SUM(ANALYTIKAVUJ!D108)</f>
        <v>0</v>
      </c>
      <c r="S32" s="560">
        <f t="shared" si="27"/>
        <v>0</v>
      </c>
      <c r="U32" s="562">
        <f t="shared" si="28"/>
        <v>0</v>
      </c>
      <c r="V32" s="563"/>
      <c r="W32" s="564">
        <f t="shared" si="29"/>
        <v>0</v>
      </c>
      <c r="X32" s="565">
        <f t="shared" si="30"/>
        <v>0</v>
      </c>
      <c r="Z32" s="705">
        <f t="shared" si="0"/>
        <v>0</v>
      </c>
      <c r="AA32" s="705">
        <f t="shared" si="1"/>
        <v>0</v>
      </c>
      <c r="AB32" s="705">
        <f t="shared" si="2"/>
        <v>0</v>
      </c>
      <c r="AC32" s="705">
        <f t="shared" si="3"/>
        <v>0</v>
      </c>
      <c r="AD32" s="706" t="str">
        <f t="shared" si="4"/>
        <v xml:space="preserve">          0</v>
      </c>
      <c r="AE32" s="706" t="str">
        <f t="shared" si="5"/>
        <v xml:space="preserve">          0</v>
      </c>
      <c r="AF32" s="706" t="str">
        <f t="shared" si="6"/>
        <v xml:space="preserve">          0</v>
      </c>
      <c r="AG32" s="706" t="str">
        <f t="shared" si="7"/>
        <v xml:space="preserve">          0</v>
      </c>
      <c r="AL32" s="561">
        <f>SUM(ANALYTIKAVUJ!E108)</f>
        <v>0</v>
      </c>
      <c r="AN32" s="560">
        <f t="shared" si="31"/>
        <v>0</v>
      </c>
      <c r="AP32" s="562">
        <f t="shared" si="32"/>
        <v>0</v>
      </c>
      <c r="AQ32" s="563"/>
      <c r="AR32" s="564">
        <f t="shared" si="33"/>
        <v>0</v>
      </c>
      <c r="AS32" s="565">
        <f t="shared" si="34"/>
        <v>0</v>
      </c>
    </row>
    <row r="33" spans="2:45" outlineLevel="1">
      <c r="B33" s="682" t="s">
        <v>949</v>
      </c>
      <c r="C33" s="531" t="s">
        <v>2584</v>
      </c>
      <c r="D33" s="402" t="str">
        <f>IF(VLOOKUP($B33,suvaha_p!$A:$G,1)=$B33,VLOOKUP($B33,suvaha_p!$A:$G,$B$1),0)</f>
        <v>Obstarávaný dlhodobý finančný majetok (043) - /096A/</v>
      </c>
      <c r="E33" s="558" t="s">
        <v>949</v>
      </c>
      <c r="F33" s="559">
        <f>SUM('HL KNIHA VYPOC'!G33)</f>
        <v>0</v>
      </c>
      <c r="I33" s="560">
        <f t="shared" si="19"/>
        <v>0</v>
      </c>
      <c r="J33" s="563"/>
      <c r="K33" s="562">
        <f t="shared" si="8"/>
        <v>0</v>
      </c>
      <c r="L33" s="563">
        <f>SUM(ANALYTIKAVUJ!C54)*-1</f>
        <v>0</v>
      </c>
      <c r="M33" s="564">
        <f t="shared" si="9"/>
        <v>0</v>
      </c>
      <c r="N33" s="565">
        <f t="shared" si="10"/>
        <v>0</v>
      </c>
      <c r="P33" s="566">
        <f>SUM('HL KNIHA VYPOC'!K33)</f>
        <v>0</v>
      </c>
      <c r="S33" s="560">
        <f t="shared" si="27"/>
        <v>0</v>
      </c>
      <c r="T33" s="563"/>
      <c r="U33" s="562">
        <f t="shared" si="28"/>
        <v>0</v>
      </c>
      <c r="V33" s="563">
        <f>SUM(ANALYTIKAVUJ!D54)*-1</f>
        <v>0</v>
      </c>
      <c r="W33" s="564">
        <f t="shared" si="29"/>
        <v>0</v>
      </c>
      <c r="X33" s="565">
        <f t="shared" si="30"/>
        <v>0</v>
      </c>
      <c r="Z33" s="705">
        <f t="shared" si="0"/>
        <v>0</v>
      </c>
      <c r="AA33" s="705">
        <f t="shared" si="1"/>
        <v>0</v>
      </c>
      <c r="AB33" s="705">
        <f t="shared" si="2"/>
        <v>0</v>
      </c>
      <c r="AC33" s="705">
        <f t="shared" si="3"/>
        <v>0</v>
      </c>
      <c r="AD33" s="706" t="str">
        <f t="shared" si="4"/>
        <v xml:space="preserve">          0</v>
      </c>
      <c r="AE33" s="706" t="str">
        <f t="shared" si="5"/>
        <v xml:space="preserve">          0</v>
      </c>
      <c r="AF33" s="706" t="str">
        <f t="shared" si="6"/>
        <v xml:space="preserve">          0</v>
      </c>
      <c r="AG33" s="706" t="str">
        <f t="shared" si="7"/>
        <v xml:space="preserve">          0</v>
      </c>
      <c r="AK33" s="566">
        <f>SUM('HL KNIHA VYPOC'!H33)</f>
        <v>0</v>
      </c>
      <c r="AN33" s="560">
        <f t="shared" si="31"/>
        <v>0</v>
      </c>
      <c r="AO33" s="563"/>
      <c r="AP33" s="562">
        <f t="shared" si="32"/>
        <v>0</v>
      </c>
      <c r="AQ33" s="563">
        <f>SUM(ANALYTIKAVUJ!E54)*-1</f>
        <v>0</v>
      </c>
      <c r="AR33" s="564">
        <f t="shared" si="33"/>
        <v>0</v>
      </c>
      <c r="AS33" s="565">
        <f t="shared" si="34"/>
        <v>0</v>
      </c>
    </row>
    <row r="34" spans="2:45" outlineLevel="1">
      <c r="B34" s="682" t="s">
        <v>938</v>
      </c>
      <c r="C34" s="531" t="s">
        <v>2588</v>
      </c>
      <c r="D34" s="402" t="str">
        <f>IF(VLOOKUP($B34,suvaha_p!$A:$G,1)=$B34,VLOOKUP($B34,suvaha_p!$A:$G,$B$1),0)</f>
        <v>Poskytnuté preddavky na dlhodobý finančný majetok (053) - /095A/</v>
      </c>
      <c r="E34" s="558" t="s">
        <v>938</v>
      </c>
      <c r="F34" s="559">
        <f>SUM('HL KNIHA VYPOC'!G39)</f>
        <v>0</v>
      </c>
      <c r="I34" s="560">
        <f t="shared" si="19"/>
        <v>0</v>
      </c>
      <c r="J34" s="563"/>
      <c r="K34" s="562">
        <f t="shared" si="8"/>
        <v>0</v>
      </c>
      <c r="L34" s="563">
        <f>SUM(ANALYTIKAVUJ!C43)*-1</f>
        <v>0</v>
      </c>
      <c r="M34" s="564">
        <f t="shared" si="9"/>
        <v>0</v>
      </c>
      <c r="N34" s="565">
        <f t="shared" si="10"/>
        <v>0</v>
      </c>
      <c r="P34" s="566">
        <f>SUM('HL KNIHA VYPOC'!K39)</f>
        <v>0</v>
      </c>
      <c r="S34" s="560">
        <f t="shared" si="27"/>
        <v>0</v>
      </c>
      <c r="T34" s="563"/>
      <c r="U34" s="562">
        <f t="shared" si="28"/>
        <v>0</v>
      </c>
      <c r="V34" s="563">
        <f>SUM(ANALYTIKAVUJ!D43)*-1</f>
        <v>0</v>
      </c>
      <c r="W34" s="564">
        <f t="shared" si="29"/>
        <v>0</v>
      </c>
      <c r="X34" s="565">
        <f t="shared" si="30"/>
        <v>0</v>
      </c>
      <c r="Z34" s="705">
        <f t="shared" si="0"/>
        <v>0</v>
      </c>
      <c r="AA34" s="705">
        <f t="shared" si="1"/>
        <v>0</v>
      </c>
      <c r="AB34" s="705">
        <f t="shared" si="2"/>
        <v>0</v>
      </c>
      <c r="AC34" s="705">
        <f t="shared" si="3"/>
        <v>0</v>
      </c>
      <c r="AD34" s="706" t="str">
        <f t="shared" si="4"/>
        <v xml:space="preserve">          0</v>
      </c>
      <c r="AE34" s="706" t="str">
        <f t="shared" si="5"/>
        <v xml:space="preserve">          0</v>
      </c>
      <c r="AF34" s="706" t="str">
        <f t="shared" si="6"/>
        <v xml:space="preserve">          0</v>
      </c>
      <c r="AG34" s="706" t="str">
        <f t="shared" si="7"/>
        <v xml:space="preserve">          0</v>
      </c>
      <c r="AK34" s="566">
        <f>SUM('HL KNIHA VYPOC'!H39)</f>
        <v>0</v>
      </c>
      <c r="AN34" s="560">
        <f t="shared" si="31"/>
        <v>0</v>
      </c>
      <c r="AO34" s="563"/>
      <c r="AP34" s="562">
        <f t="shared" si="32"/>
        <v>0</v>
      </c>
      <c r="AQ34" s="563">
        <f>SUM(ANALYTIKAVUJ!E43)*-1</f>
        <v>0</v>
      </c>
      <c r="AR34" s="564">
        <f t="shared" si="33"/>
        <v>0</v>
      </c>
      <c r="AS34" s="565">
        <f t="shared" si="34"/>
        <v>0</v>
      </c>
    </row>
    <row r="35" spans="2:45">
      <c r="B35" s="682" t="s">
        <v>939</v>
      </c>
      <c r="C35" s="531" t="s">
        <v>2016</v>
      </c>
      <c r="D35" s="604" t="str">
        <f>IF(VLOOKUP($B35,suvaha_p!$A:$G,1)=$B35,VLOOKUP($B35,suvaha_p!$A:$G,$B$1),0)</f>
        <v>Obežný majetok r. 34 + r. 41 + r. 53 + r. 66 + r. 71</v>
      </c>
      <c r="E35" s="537" t="s">
        <v>939</v>
      </c>
      <c r="F35" s="538"/>
      <c r="G35" s="567"/>
      <c r="H35" s="567"/>
      <c r="I35" s="550">
        <f>SUM(I36+I43+I55+I68+I73)</f>
        <v>0</v>
      </c>
      <c r="J35" s="541"/>
      <c r="K35" s="550">
        <f>SUM(K36+K43+K55+K68+K73)</f>
        <v>0</v>
      </c>
      <c r="L35" s="543"/>
      <c r="M35" s="550">
        <f>SUM(M36+M43+M55+M68+M73)</f>
        <v>0</v>
      </c>
      <c r="N35" s="565">
        <f>SUM(N36+N43+N55+N68+N73)</f>
        <v>0</v>
      </c>
      <c r="P35" s="546"/>
      <c r="Q35" s="568"/>
      <c r="R35" s="568"/>
      <c r="S35" s="550">
        <f>SUM(S36+S43+S55+S68+S73+S76)</f>
        <v>0</v>
      </c>
      <c r="T35" s="541"/>
      <c r="U35" s="562">
        <f t="shared" si="28"/>
        <v>0</v>
      </c>
      <c r="V35" s="543"/>
      <c r="W35" s="564">
        <f t="shared" si="29"/>
        <v>0</v>
      </c>
      <c r="X35" s="565">
        <f>SUM(X36+X43+X55+X68+X73)</f>
        <v>0</v>
      </c>
      <c r="Y35" s="561"/>
      <c r="Z35" s="705">
        <f t="shared" si="0"/>
        <v>0</v>
      </c>
      <c r="AA35" s="705">
        <f t="shared" si="1"/>
        <v>0</v>
      </c>
      <c r="AB35" s="705">
        <f t="shared" si="2"/>
        <v>0</v>
      </c>
      <c r="AC35" s="705">
        <f t="shared" si="3"/>
        <v>0</v>
      </c>
      <c r="AD35" s="706" t="str">
        <f t="shared" si="4"/>
        <v xml:space="preserve">          0</v>
      </c>
      <c r="AE35" s="706" t="str">
        <f t="shared" si="5"/>
        <v xml:space="preserve">          0</v>
      </c>
      <c r="AF35" s="706" t="str">
        <f t="shared" si="6"/>
        <v xml:space="preserve">          0</v>
      </c>
      <c r="AG35" s="706" t="str">
        <f t="shared" si="7"/>
        <v xml:space="preserve">          0</v>
      </c>
      <c r="AK35" s="546"/>
      <c r="AL35" s="568"/>
      <c r="AM35" s="568"/>
      <c r="AN35" s="550">
        <f>SUM(AN36+AN43+AN55+AN68+AN73+AN76)</f>
        <v>0</v>
      </c>
      <c r="AO35" s="541"/>
      <c r="AP35" s="562">
        <f t="shared" si="32"/>
        <v>0</v>
      </c>
      <c r="AQ35" s="543"/>
      <c r="AR35" s="564">
        <f t="shared" si="33"/>
        <v>0</v>
      </c>
      <c r="AS35" s="565">
        <f>SUM(AS36+AS43+AS55+AS68+AS73)</f>
        <v>0</v>
      </c>
    </row>
    <row r="36" spans="2:45" outlineLevel="1">
      <c r="B36" s="682" t="s">
        <v>948</v>
      </c>
      <c r="C36" s="531" t="s">
        <v>2594</v>
      </c>
      <c r="D36" s="604" t="str">
        <f>IF(VLOOKUP($B36,suvaha_p!$A:$G,1)=$B36,VLOOKUP($B36,suvaha_p!$A:$G,$B$1),0)</f>
        <v>Zásoby súčet (r. 35 až r. 40)</v>
      </c>
      <c r="E36" s="537" t="s">
        <v>948</v>
      </c>
      <c r="F36" s="538"/>
      <c r="I36" s="550">
        <f>SUM(I37:I42)</f>
        <v>0</v>
      </c>
      <c r="J36" s="541"/>
      <c r="K36" s="550">
        <f>SUM(K37:K42)</f>
        <v>0</v>
      </c>
      <c r="L36" s="553"/>
      <c r="M36" s="550">
        <f>SUM(M37:M42)</f>
        <v>0</v>
      </c>
      <c r="N36" s="555">
        <f>SUM(N37:N42)</f>
        <v>0</v>
      </c>
      <c r="P36" s="546"/>
      <c r="S36" s="550">
        <f>SUM(S37:S42)</f>
        <v>0</v>
      </c>
      <c r="T36" s="541"/>
      <c r="U36" s="552">
        <f>SUM(U37:U42)</f>
        <v>0</v>
      </c>
      <c r="V36" s="553"/>
      <c r="W36" s="554">
        <f>SUM(W37:W42)</f>
        <v>0</v>
      </c>
      <c r="X36" s="555">
        <f>SUM(X37:X42)</f>
        <v>0</v>
      </c>
      <c r="Z36" s="705">
        <f t="shared" si="0"/>
        <v>0</v>
      </c>
      <c r="AA36" s="705">
        <f t="shared" si="1"/>
        <v>0</v>
      </c>
      <c r="AB36" s="705">
        <f t="shared" si="2"/>
        <v>0</v>
      </c>
      <c r="AC36" s="705">
        <f t="shared" si="3"/>
        <v>0</v>
      </c>
      <c r="AD36" s="706" t="str">
        <f t="shared" si="4"/>
        <v xml:space="preserve">          0</v>
      </c>
      <c r="AE36" s="706" t="str">
        <f t="shared" si="5"/>
        <v xml:space="preserve">          0</v>
      </c>
      <c r="AF36" s="706" t="str">
        <f t="shared" si="6"/>
        <v xml:space="preserve">          0</v>
      </c>
      <c r="AG36" s="706" t="str">
        <f t="shared" si="7"/>
        <v xml:space="preserve">          0</v>
      </c>
      <c r="AK36" s="546"/>
      <c r="AN36" s="550">
        <f>SUM(AN37:AN42)</f>
        <v>0</v>
      </c>
      <c r="AO36" s="541"/>
      <c r="AP36" s="552">
        <f>SUM(AP37:AP42)</f>
        <v>0</v>
      </c>
      <c r="AQ36" s="553"/>
      <c r="AR36" s="554">
        <f>SUM(AR37:AR42)</f>
        <v>0</v>
      </c>
      <c r="AS36" s="555">
        <f>SUM(AS37:AS42)</f>
        <v>0</v>
      </c>
    </row>
    <row r="37" spans="2:45" outlineLevel="1">
      <c r="B37" s="682" t="s">
        <v>947</v>
      </c>
      <c r="C37" s="531" t="s">
        <v>2597</v>
      </c>
      <c r="D37" s="402" t="str">
        <f>IF(VLOOKUP($B37,suvaha_p!$A:$G,1)=$B37,VLOOKUP($B37,suvaha_p!$A:$G,$B$1),0)</f>
        <v>Materiál (112, 119, 11X) - /191, 19X/</v>
      </c>
      <c r="E37" s="558" t="s">
        <v>947</v>
      </c>
      <c r="F37" s="559">
        <f>SUM('HL KNIHA VYPOC'!G83+'HL KNIHA VYPOC'!G84)</f>
        <v>0</v>
      </c>
      <c r="I37" s="560">
        <f t="shared" ref="I37:I42" si="35">ROUND(SUM(F37:H37),0)</f>
        <v>0</v>
      </c>
      <c r="J37" s="561"/>
      <c r="K37" s="562">
        <f t="shared" ref="K37:K42" si="36">ROUND(SUM(J37),0)</f>
        <v>0</v>
      </c>
      <c r="L37" s="563">
        <f>SUM('HL KNIHA VYPOC'!G99)*-1</f>
        <v>0</v>
      </c>
      <c r="M37" s="564">
        <f t="shared" ref="M37:M42" si="37">ROUND(SUM(L37),0)</f>
        <v>0</v>
      </c>
      <c r="N37" s="565">
        <f t="shared" si="10"/>
        <v>0</v>
      </c>
      <c r="P37" s="566">
        <f>SUM('HL KNIHA VYPOC'!K83+'HL KNIHA VYPOC'!K84)</f>
        <v>0</v>
      </c>
      <c r="S37" s="560">
        <f t="shared" ref="S37:S42" si="38">SUM(P37:R37)</f>
        <v>0</v>
      </c>
      <c r="T37" s="561"/>
      <c r="U37" s="562">
        <f t="shared" ref="U37:U42" si="39">SUM(T37)</f>
        <v>0</v>
      </c>
      <c r="V37" s="563">
        <f>SUM('HL KNIHA VYPOC'!K99)*-1</f>
        <v>0</v>
      </c>
      <c r="W37" s="564">
        <f t="shared" ref="W37:W42" si="40">SUM(V37)</f>
        <v>0</v>
      </c>
      <c r="X37" s="565">
        <f t="shared" ref="X37:X42" si="41">ROUND((S37-U37-W37),0)</f>
        <v>0</v>
      </c>
      <c r="Z37" s="705">
        <f t="shared" si="0"/>
        <v>0</v>
      </c>
      <c r="AA37" s="705">
        <f t="shared" si="1"/>
        <v>0</v>
      </c>
      <c r="AB37" s="705">
        <f t="shared" si="2"/>
        <v>0</v>
      </c>
      <c r="AC37" s="705">
        <f t="shared" si="3"/>
        <v>0</v>
      </c>
      <c r="AD37" s="706" t="str">
        <f t="shared" si="4"/>
        <v xml:space="preserve">          0</v>
      </c>
      <c r="AE37" s="706" t="str">
        <f t="shared" si="5"/>
        <v xml:space="preserve">          0</v>
      </c>
      <c r="AF37" s="706" t="str">
        <f t="shared" si="6"/>
        <v xml:space="preserve">          0</v>
      </c>
      <c r="AG37" s="706" t="str">
        <f t="shared" si="7"/>
        <v xml:space="preserve">          0</v>
      </c>
      <c r="AK37" s="566">
        <f>SUM('HL KNIHA VYPOC'!H83+'HL KNIHA VYPOC'!H84)</f>
        <v>0</v>
      </c>
      <c r="AN37" s="560">
        <f t="shared" ref="AN37:AN42" si="42">SUM(AK37:AM37)</f>
        <v>0</v>
      </c>
      <c r="AO37" s="561"/>
      <c r="AP37" s="562">
        <f t="shared" ref="AP37:AP42" si="43">SUM(AO37)</f>
        <v>0</v>
      </c>
      <c r="AQ37" s="563">
        <f>SUM('HL KNIHA VYPOC'!M99)*-1</f>
        <v>0</v>
      </c>
      <c r="AR37" s="564">
        <f t="shared" ref="AR37:AR42" si="44">SUM(AQ37)</f>
        <v>0</v>
      </c>
      <c r="AS37" s="565">
        <f t="shared" ref="AS37:AS42" si="45">ROUND((AN37-AP37-AR37),0)</f>
        <v>0</v>
      </c>
    </row>
    <row r="38" spans="2:45" outlineLevel="1">
      <c r="B38" s="682" t="s">
        <v>945</v>
      </c>
      <c r="C38" s="531" t="s">
        <v>2500</v>
      </c>
      <c r="D38" s="402" t="str">
        <f>IF(VLOOKUP($B38,suvaha_p!$A:$G,1)=$B38,VLOOKUP($B38,suvaha_p!$A:$G,$B$1),0)</f>
        <v>Nedokončená výroba a polotovary vlastnej výroby  (121, 122, 12X) - /192, 193, 19X/</v>
      </c>
      <c r="E38" s="558" t="s">
        <v>945</v>
      </c>
      <c r="F38" s="559">
        <f>SUM('HL KNIHA VYPOC'!G87+'HL KNIHA VYPOC'!G88)</f>
        <v>0</v>
      </c>
      <c r="I38" s="560">
        <f t="shared" si="35"/>
        <v>0</v>
      </c>
      <c r="J38" s="561"/>
      <c r="K38" s="562">
        <f t="shared" si="36"/>
        <v>0</v>
      </c>
      <c r="L38" s="563">
        <f>SUM('HL KNIHA VYPOC'!G100+'HL KNIHA VYPOC'!G101)*-1</f>
        <v>0</v>
      </c>
      <c r="M38" s="564">
        <f t="shared" si="37"/>
        <v>0</v>
      </c>
      <c r="N38" s="565">
        <f t="shared" si="10"/>
        <v>0</v>
      </c>
      <c r="P38" s="566">
        <f>SUM('HL KNIHA VYPOC'!K87+'HL KNIHA VYPOC'!K88)</f>
        <v>0</v>
      </c>
      <c r="S38" s="560">
        <f t="shared" si="38"/>
        <v>0</v>
      </c>
      <c r="T38" s="561"/>
      <c r="U38" s="562">
        <f t="shared" si="39"/>
        <v>0</v>
      </c>
      <c r="V38" s="563">
        <f>SUM('HL KNIHA VYPOC'!K100+'HL KNIHA VYPOC'!K101)*-1</f>
        <v>0</v>
      </c>
      <c r="W38" s="564">
        <f t="shared" si="40"/>
        <v>0</v>
      </c>
      <c r="X38" s="565">
        <f t="shared" si="41"/>
        <v>0</v>
      </c>
      <c r="Z38" s="705">
        <f t="shared" si="0"/>
        <v>0</v>
      </c>
      <c r="AA38" s="705">
        <f t="shared" si="1"/>
        <v>0</v>
      </c>
      <c r="AB38" s="705">
        <f t="shared" si="2"/>
        <v>0</v>
      </c>
      <c r="AC38" s="705">
        <f t="shared" si="3"/>
        <v>0</v>
      </c>
      <c r="AD38" s="706" t="str">
        <f t="shared" si="4"/>
        <v xml:space="preserve">          0</v>
      </c>
      <c r="AE38" s="706" t="str">
        <f t="shared" si="5"/>
        <v xml:space="preserve">          0</v>
      </c>
      <c r="AF38" s="706" t="str">
        <f t="shared" si="6"/>
        <v xml:space="preserve">          0</v>
      </c>
      <c r="AG38" s="706" t="str">
        <f t="shared" si="7"/>
        <v xml:space="preserve">          0</v>
      </c>
      <c r="AK38" s="566">
        <f>SUM('HL KNIHA VYPOC'!H87+'HL KNIHA VYPOC'!H88)</f>
        <v>0</v>
      </c>
      <c r="AN38" s="560">
        <f t="shared" si="42"/>
        <v>0</v>
      </c>
      <c r="AO38" s="561"/>
      <c r="AP38" s="562">
        <f t="shared" si="43"/>
        <v>0</v>
      </c>
      <c r="AQ38" s="563">
        <f>SUM('HL KNIHA VYPOC'!M100+'HL KNIHA VYPOC'!M101)*-1</f>
        <v>0</v>
      </c>
      <c r="AR38" s="564">
        <f t="shared" si="44"/>
        <v>0</v>
      </c>
      <c r="AS38" s="565">
        <f t="shared" si="45"/>
        <v>0</v>
      </c>
    </row>
    <row r="39" spans="2:45" outlineLevel="1">
      <c r="B39" s="682" t="s">
        <v>933</v>
      </c>
      <c r="C39" s="531" t="s">
        <v>2503</v>
      </c>
      <c r="D39" s="402" t="str">
        <f>IF(VLOOKUP($B39,suvaha_p!$A:$G,1)=$B39,VLOOKUP($B39,suvaha_p!$A:$G,$B$1),0)</f>
        <v>Výrobky (123) - /194/</v>
      </c>
      <c r="E39" s="558" t="s">
        <v>933</v>
      </c>
      <c r="F39" s="559">
        <f>SUM('HL KNIHA VYPOC'!G89)</f>
        <v>0</v>
      </c>
      <c r="I39" s="560">
        <f t="shared" si="35"/>
        <v>0</v>
      </c>
      <c r="J39" s="561"/>
      <c r="K39" s="562">
        <f t="shared" si="36"/>
        <v>0</v>
      </c>
      <c r="L39" s="563">
        <f>SUM('HL KNIHA VYPOC'!G102)*-1</f>
        <v>0</v>
      </c>
      <c r="M39" s="564">
        <f t="shared" si="37"/>
        <v>0</v>
      </c>
      <c r="N39" s="565">
        <f t="shared" si="10"/>
        <v>0</v>
      </c>
      <c r="P39" s="566">
        <f>SUM('HL KNIHA VYPOC'!K89)</f>
        <v>0</v>
      </c>
      <c r="S39" s="560">
        <f t="shared" si="38"/>
        <v>0</v>
      </c>
      <c r="T39" s="561"/>
      <c r="U39" s="562">
        <f t="shared" si="39"/>
        <v>0</v>
      </c>
      <c r="V39" s="563">
        <f>SUM('HL KNIHA VYPOC'!K102)*-1</f>
        <v>0</v>
      </c>
      <c r="W39" s="564">
        <f t="shared" si="40"/>
        <v>0</v>
      </c>
      <c r="X39" s="565">
        <f t="shared" si="41"/>
        <v>0</v>
      </c>
      <c r="Z39" s="705">
        <f t="shared" si="0"/>
        <v>0</v>
      </c>
      <c r="AA39" s="705">
        <f t="shared" si="1"/>
        <v>0</v>
      </c>
      <c r="AB39" s="705">
        <f t="shared" si="2"/>
        <v>0</v>
      </c>
      <c r="AC39" s="705">
        <f t="shared" si="3"/>
        <v>0</v>
      </c>
      <c r="AD39" s="706" t="str">
        <f t="shared" si="4"/>
        <v xml:space="preserve">          0</v>
      </c>
      <c r="AE39" s="706" t="str">
        <f t="shared" si="5"/>
        <v xml:space="preserve">          0</v>
      </c>
      <c r="AF39" s="706" t="str">
        <f t="shared" si="6"/>
        <v xml:space="preserve">          0</v>
      </c>
      <c r="AG39" s="706" t="str">
        <f t="shared" si="7"/>
        <v xml:space="preserve">          0</v>
      </c>
      <c r="AK39" s="566">
        <f>SUM('HL KNIHA VYPOC'!H89)</f>
        <v>0</v>
      </c>
      <c r="AN39" s="560">
        <f t="shared" si="42"/>
        <v>0</v>
      </c>
      <c r="AO39" s="561"/>
      <c r="AP39" s="562">
        <f t="shared" si="43"/>
        <v>0</v>
      </c>
      <c r="AQ39" s="563">
        <f>SUM('HL KNIHA VYPOC'!M102)*-1</f>
        <v>0</v>
      </c>
      <c r="AR39" s="564">
        <f t="shared" si="44"/>
        <v>0</v>
      </c>
      <c r="AS39" s="565">
        <f t="shared" si="45"/>
        <v>0</v>
      </c>
    </row>
    <row r="40" spans="2:45" outlineLevel="1">
      <c r="B40" s="682" t="s">
        <v>934</v>
      </c>
      <c r="C40" s="531" t="s">
        <v>2506</v>
      </c>
      <c r="D40" s="402" t="str">
        <f>IF(VLOOKUP($B40,suvaha_p!$A:$G,1)=$B40,VLOOKUP($B40,suvaha_p!$A:$G,$B$1),0)</f>
        <v>Zvieratá (124) - /195/</v>
      </c>
      <c r="E40" s="558" t="s">
        <v>934</v>
      </c>
      <c r="F40" s="559">
        <f>SUM('HL KNIHA VYPOC'!G90)</f>
        <v>0</v>
      </c>
      <c r="I40" s="560">
        <f t="shared" si="35"/>
        <v>0</v>
      </c>
      <c r="J40" s="561"/>
      <c r="K40" s="562">
        <f t="shared" si="36"/>
        <v>0</v>
      </c>
      <c r="L40" s="563">
        <f>SUM('HL KNIHA VYPOC'!G103)*-1</f>
        <v>0</v>
      </c>
      <c r="M40" s="564">
        <f t="shared" si="37"/>
        <v>0</v>
      </c>
      <c r="N40" s="565">
        <f t="shared" si="10"/>
        <v>0</v>
      </c>
      <c r="P40" s="566">
        <f>SUM('HL KNIHA VYPOC'!K90)</f>
        <v>0</v>
      </c>
      <c r="S40" s="560">
        <f t="shared" si="38"/>
        <v>0</v>
      </c>
      <c r="T40" s="561"/>
      <c r="U40" s="562">
        <f t="shared" si="39"/>
        <v>0</v>
      </c>
      <c r="V40" s="563">
        <f>SUM('HL KNIHA VYPOC'!K103)*-1</f>
        <v>0</v>
      </c>
      <c r="W40" s="564">
        <f t="shared" si="40"/>
        <v>0</v>
      </c>
      <c r="X40" s="565">
        <f t="shared" si="41"/>
        <v>0</v>
      </c>
      <c r="Z40" s="705">
        <f t="shared" si="0"/>
        <v>0</v>
      </c>
      <c r="AA40" s="705">
        <f t="shared" si="1"/>
        <v>0</v>
      </c>
      <c r="AB40" s="705">
        <f t="shared" si="2"/>
        <v>0</v>
      </c>
      <c r="AC40" s="705">
        <f t="shared" si="3"/>
        <v>0</v>
      </c>
      <c r="AD40" s="706" t="str">
        <f t="shared" si="4"/>
        <v xml:space="preserve">          0</v>
      </c>
      <c r="AE40" s="706" t="str">
        <f t="shared" si="5"/>
        <v xml:space="preserve">          0</v>
      </c>
      <c r="AF40" s="706" t="str">
        <f t="shared" si="6"/>
        <v xml:space="preserve">          0</v>
      </c>
      <c r="AG40" s="706" t="str">
        <f t="shared" si="7"/>
        <v xml:space="preserve">          0</v>
      </c>
      <c r="AK40" s="566">
        <f>SUM('HL KNIHA VYPOC'!H90)</f>
        <v>0</v>
      </c>
      <c r="AN40" s="560">
        <f t="shared" si="42"/>
        <v>0</v>
      </c>
      <c r="AO40" s="561"/>
      <c r="AP40" s="562">
        <f t="shared" si="43"/>
        <v>0</v>
      </c>
      <c r="AQ40" s="563">
        <f>SUM('HL KNIHA VYPOC'!M103)*-1</f>
        <v>0</v>
      </c>
      <c r="AR40" s="564">
        <f t="shared" si="44"/>
        <v>0</v>
      </c>
      <c r="AS40" s="565">
        <f t="shared" si="45"/>
        <v>0</v>
      </c>
    </row>
    <row r="41" spans="2:45" outlineLevel="1">
      <c r="B41" s="682" t="s">
        <v>276</v>
      </c>
      <c r="C41" s="531" t="s">
        <v>2508</v>
      </c>
      <c r="D41" s="402" t="str">
        <f>IF(VLOOKUP($B41,suvaha_p!$A:$G,1)=$B41,VLOOKUP($B41,suvaha_p!$A:$G,$B$1),0)</f>
        <v>Tovar (132, 133, 13X, 139) - /196, 19X/</v>
      </c>
      <c r="E41" s="558" t="s">
        <v>276</v>
      </c>
      <c r="F41" s="559">
        <f>SUM('HL KNIHA VYPOC'!G92)</f>
        <v>0</v>
      </c>
      <c r="I41" s="560">
        <f t="shared" si="35"/>
        <v>0</v>
      </c>
      <c r="J41" s="561"/>
      <c r="K41" s="562">
        <f t="shared" si="36"/>
        <v>0</v>
      </c>
      <c r="L41" s="563">
        <f>SUM('HL KNIHA VYPOC'!G104)*-1</f>
        <v>0</v>
      </c>
      <c r="M41" s="564">
        <f t="shared" si="37"/>
        <v>0</v>
      </c>
      <c r="N41" s="565">
        <f t="shared" si="10"/>
        <v>0</v>
      </c>
      <c r="P41" s="566">
        <f>SUM('HL KNIHA VYPOC'!K92)</f>
        <v>0</v>
      </c>
      <c r="S41" s="560">
        <f t="shared" si="38"/>
        <v>0</v>
      </c>
      <c r="T41" s="561"/>
      <c r="U41" s="562">
        <f t="shared" si="39"/>
        <v>0</v>
      </c>
      <c r="V41" s="563">
        <f>SUM('HL KNIHA VYPOC'!K104)*-1</f>
        <v>0</v>
      </c>
      <c r="W41" s="564">
        <f t="shared" si="40"/>
        <v>0</v>
      </c>
      <c r="X41" s="565">
        <f t="shared" si="41"/>
        <v>0</v>
      </c>
      <c r="Z41" s="705">
        <f t="shared" si="0"/>
        <v>0</v>
      </c>
      <c r="AA41" s="705">
        <f t="shared" si="1"/>
        <v>0</v>
      </c>
      <c r="AB41" s="705">
        <f t="shared" si="2"/>
        <v>0</v>
      </c>
      <c r="AC41" s="705">
        <f t="shared" si="3"/>
        <v>0</v>
      </c>
      <c r="AD41" s="706" t="str">
        <f t="shared" si="4"/>
        <v xml:space="preserve">          0</v>
      </c>
      <c r="AE41" s="706" t="str">
        <f t="shared" si="5"/>
        <v xml:space="preserve">          0</v>
      </c>
      <c r="AF41" s="706" t="str">
        <f t="shared" si="6"/>
        <v xml:space="preserve">          0</v>
      </c>
      <c r="AG41" s="706" t="str">
        <f t="shared" si="7"/>
        <v xml:space="preserve">          0</v>
      </c>
      <c r="AK41" s="566">
        <f>SUM('HL KNIHA VYPOC'!H92)</f>
        <v>0</v>
      </c>
      <c r="AN41" s="560">
        <f t="shared" si="42"/>
        <v>0</v>
      </c>
      <c r="AO41" s="561"/>
      <c r="AP41" s="562">
        <f t="shared" si="43"/>
        <v>0</v>
      </c>
      <c r="AQ41" s="744">
        <f>SUM('HL KNIHA VYPOC'!M104)*-1</f>
        <v>0</v>
      </c>
      <c r="AR41" s="564">
        <f t="shared" si="44"/>
        <v>0</v>
      </c>
      <c r="AS41" s="565">
        <f t="shared" si="45"/>
        <v>0</v>
      </c>
    </row>
    <row r="42" spans="2:45" outlineLevel="1">
      <c r="B42" s="682" t="s">
        <v>2306</v>
      </c>
      <c r="C42" s="531" t="s">
        <v>2512</v>
      </c>
      <c r="D42" s="402" t="str">
        <f>IF(VLOOKUP($B42,suvaha_p!$A:$G,1)=$B42,VLOOKUP($B42,suvaha_p!$A:$G,$B$1),0)</f>
        <v>Poskytnuté preddavky na zásoby (314A) - /391A/</v>
      </c>
      <c r="E42" s="558" t="s">
        <v>2306</v>
      </c>
      <c r="G42" s="569">
        <f>SUM(ANALYTIKAVUJ!K87)</f>
        <v>0</v>
      </c>
      <c r="I42" s="560">
        <f t="shared" si="35"/>
        <v>0</v>
      </c>
      <c r="K42" s="562">
        <f t="shared" si="36"/>
        <v>0</v>
      </c>
      <c r="L42" s="561">
        <f>SUM(ANALYTIKAVUJ!K60)*-1</f>
        <v>0</v>
      </c>
      <c r="M42" s="564">
        <f t="shared" si="37"/>
        <v>0</v>
      </c>
      <c r="N42" s="565">
        <f t="shared" si="10"/>
        <v>0</v>
      </c>
      <c r="Q42" s="561">
        <f>SUM(ANALYTIKAVUJ!L87)</f>
        <v>0</v>
      </c>
      <c r="S42" s="560">
        <f t="shared" si="38"/>
        <v>0</v>
      </c>
      <c r="U42" s="562">
        <f t="shared" si="39"/>
        <v>0</v>
      </c>
      <c r="V42" s="561">
        <f>SUM(ANALYTIKAVUJ!L60)*-1</f>
        <v>0</v>
      </c>
      <c r="W42" s="564">
        <f t="shared" si="40"/>
        <v>0</v>
      </c>
      <c r="X42" s="565">
        <f t="shared" si="41"/>
        <v>0</v>
      </c>
      <c r="Z42" s="705">
        <f t="shared" si="0"/>
        <v>0</v>
      </c>
      <c r="AA42" s="705">
        <f t="shared" si="1"/>
        <v>0</v>
      </c>
      <c r="AB42" s="705">
        <f t="shared" si="2"/>
        <v>0</v>
      </c>
      <c r="AC42" s="705">
        <f t="shared" si="3"/>
        <v>0</v>
      </c>
      <c r="AD42" s="706" t="str">
        <f t="shared" si="4"/>
        <v xml:space="preserve">          0</v>
      </c>
      <c r="AE42" s="706" t="str">
        <f t="shared" si="5"/>
        <v xml:space="preserve">          0</v>
      </c>
      <c r="AF42" s="706" t="str">
        <f t="shared" si="6"/>
        <v xml:space="preserve">          0</v>
      </c>
      <c r="AG42" s="706" t="str">
        <f t="shared" si="7"/>
        <v xml:space="preserve">          0</v>
      </c>
      <c r="AL42" s="561">
        <f>SUM(ANALYTIKAVUJ!M87)</f>
        <v>0</v>
      </c>
      <c r="AN42" s="560">
        <f t="shared" si="42"/>
        <v>0</v>
      </c>
      <c r="AP42" s="562">
        <f t="shared" si="43"/>
        <v>0</v>
      </c>
      <c r="AQ42" s="561">
        <f>SUM(ANALYTIKAVUJ!M60)*-1</f>
        <v>0</v>
      </c>
      <c r="AR42" s="564">
        <f t="shared" si="44"/>
        <v>0</v>
      </c>
      <c r="AS42" s="565">
        <f t="shared" si="45"/>
        <v>0</v>
      </c>
    </row>
    <row r="43" spans="2:45" outlineLevel="1">
      <c r="B43" s="682" t="s">
        <v>285</v>
      </c>
      <c r="C43" s="531" t="s">
        <v>2616</v>
      </c>
      <c r="D43" s="604" t="str">
        <f>IF(VLOOKUP($B43,suvaha_p!$A:$G,1)=$B43,VLOOKUP($B43,suvaha_p!$A:$G,$B$1),0)</f>
        <v>Dlhodobé pohľadávky súčet (r. 42 + r. 46 až r. 52)</v>
      </c>
      <c r="E43" s="537" t="s">
        <v>285</v>
      </c>
      <c r="F43" s="538"/>
      <c r="I43" s="550">
        <f>SUM(I44+I48+I49+I50+I51+I52+I53+I54)</f>
        <v>0</v>
      </c>
      <c r="K43" s="550">
        <f>SUM(K44+K48+K49+K50+K51+K52+K53+K54)</f>
        <v>0</v>
      </c>
      <c r="M43" s="573">
        <f>SUM(M44+M48+M49+M50+M51+M52+M53+M54)</f>
        <v>0</v>
      </c>
      <c r="N43" s="565">
        <f>SUM(N44+N48+N49+N50+N51+N52+N53+N54)</f>
        <v>0</v>
      </c>
      <c r="P43" s="546"/>
      <c r="S43" s="745">
        <f>SUM(S44+S48+S49+S50+S51+S52+S53+S54)</f>
        <v>0</v>
      </c>
      <c r="U43" s="572">
        <f>SUM(U44+U48+U49+U50+U51+U52+U53+U54)</f>
        <v>0</v>
      </c>
      <c r="W43" s="573">
        <f>SUM(W44+W48+W49+W50+W51+W52+W53+W54)</f>
        <v>0</v>
      </c>
      <c r="X43" s="565">
        <f>SUM(X44+X48+X49+X50+X51+X52+X53+X54)</f>
        <v>0</v>
      </c>
      <c r="Z43" s="705">
        <f t="shared" si="0"/>
        <v>0</v>
      </c>
      <c r="AA43" s="705">
        <f t="shared" si="1"/>
        <v>0</v>
      </c>
      <c r="AB43" s="705">
        <f t="shared" si="2"/>
        <v>0</v>
      </c>
      <c r="AC43" s="705">
        <f t="shared" si="3"/>
        <v>0</v>
      </c>
      <c r="AD43" s="706" t="str">
        <f t="shared" si="4"/>
        <v xml:space="preserve">          0</v>
      </c>
      <c r="AE43" s="706" t="str">
        <f t="shared" si="5"/>
        <v xml:space="preserve">          0</v>
      </c>
      <c r="AF43" s="706" t="str">
        <f t="shared" si="6"/>
        <v xml:space="preserve">          0</v>
      </c>
      <c r="AG43" s="706" t="str">
        <f t="shared" si="7"/>
        <v xml:space="preserve">          0</v>
      </c>
      <c r="AK43" s="546"/>
      <c r="AN43" s="560">
        <f>SUM(AN44+AN48+AN49+AN50+AN51+AN52+AN53+AN54)</f>
        <v>0</v>
      </c>
      <c r="AP43" s="572">
        <f>SUM(AP44+AP48+AP49+AP50+AP51+AP52+AP53+AP54)</f>
        <v>0</v>
      </c>
      <c r="AR43" s="573">
        <f>SUM(AR44+AR48+AR49+AR50+AR51+AR52+AR53+AR54)</f>
        <v>0</v>
      </c>
      <c r="AS43" s="565">
        <f>SUM(AS44+AS48+AS49+AS50+AS51+AS52+AS53+AS54)</f>
        <v>0</v>
      </c>
    </row>
    <row r="44" spans="2:45" outlineLevel="1">
      <c r="B44" s="682" t="s">
        <v>940</v>
      </c>
      <c r="C44" s="531" t="s">
        <v>2619</v>
      </c>
      <c r="D44" s="604" t="str">
        <f>IF(VLOOKUP($B44,suvaha_p!$A:$G,1)=$B44,VLOOKUP($B44,suvaha_p!$A:$G,$B$1),0)</f>
        <v>Pohľadávky z obchodného styku súčet (r. 43 až r. 45)</v>
      </c>
      <c r="E44" s="537" t="s">
        <v>940</v>
      </c>
      <c r="F44" s="538"/>
      <c r="I44" s="550">
        <f>SUM(I45:I47)</f>
        <v>0</v>
      </c>
      <c r="K44" s="550">
        <f>SUM(K45:K47)</f>
        <v>0</v>
      </c>
      <c r="L44" s="541"/>
      <c r="M44" s="576">
        <f>SUM(M45:M47)</f>
        <v>0</v>
      </c>
      <c r="N44" s="577">
        <f>SUM(N45:N47)</f>
        <v>0</v>
      </c>
      <c r="P44" s="546"/>
      <c r="S44" s="745">
        <f>SUM(S45:S47)</f>
        <v>0</v>
      </c>
      <c r="U44" s="575">
        <f>SUM(U45:U47)</f>
        <v>0</v>
      </c>
      <c r="V44" s="541"/>
      <c r="W44" s="576">
        <f>SUM(W45:W47)</f>
        <v>0</v>
      </c>
      <c r="X44" s="577">
        <f>SUM(X45:X47)</f>
        <v>0</v>
      </c>
      <c r="Z44" s="705">
        <f t="shared" si="0"/>
        <v>0</v>
      </c>
      <c r="AA44" s="705">
        <f t="shared" si="1"/>
        <v>0</v>
      </c>
      <c r="AB44" s="705">
        <f t="shared" si="2"/>
        <v>0</v>
      </c>
      <c r="AC44" s="705">
        <f t="shared" si="3"/>
        <v>0</v>
      </c>
      <c r="AD44" s="706" t="str">
        <f t="shared" si="4"/>
        <v xml:space="preserve">          0</v>
      </c>
      <c r="AE44" s="706" t="str">
        <f t="shared" si="5"/>
        <v xml:space="preserve">          0</v>
      </c>
      <c r="AF44" s="706" t="str">
        <f t="shared" si="6"/>
        <v xml:space="preserve">          0</v>
      </c>
      <c r="AG44" s="706" t="str">
        <f t="shared" si="7"/>
        <v xml:space="preserve">          0</v>
      </c>
      <c r="AK44" s="546"/>
      <c r="AN44" s="574">
        <f>SUM(AN45:AN47)</f>
        <v>0</v>
      </c>
      <c r="AP44" s="575">
        <f>SUM(AP45:AP47)</f>
        <v>0</v>
      </c>
      <c r="AQ44" s="541"/>
      <c r="AR44" s="576">
        <f>SUM(AR45:AR47)</f>
        <v>0</v>
      </c>
      <c r="AS44" s="577">
        <f>SUM(AS45:AS47)</f>
        <v>0</v>
      </c>
    </row>
    <row r="45" spans="2:45" outlineLevel="1">
      <c r="B45" s="682" t="s">
        <v>942</v>
      </c>
      <c r="C45" s="531" t="s">
        <v>2622</v>
      </c>
      <c r="D45" s="402" t="str">
        <f>IF(VLOOKUP($B45,suvaha_p!$A:$G,1)=$B45,VLOOKUP($B45,suvaha_p!$A:$G,$B$1),0)</f>
        <v>Pohľadávky z obchodného styku voči prepojeným účtovným jednotkám (311A, 312A, 313A, 314A, 315A, 31XA) - /391A/</v>
      </c>
      <c r="E45" s="558" t="s">
        <v>942</v>
      </c>
      <c r="G45" s="569">
        <f>SUM(ANALYTIKAVUJ!C79+ANALYTIKAVUJ!C87+ANALYTIKAVUJ!K79+ANALYTIKAVUJ!K88+ANALYTIKAVUJ!K97)</f>
        <v>0</v>
      </c>
      <c r="I45" s="560">
        <f t="shared" ref="I45:I54" si="46">ROUND(SUM(F45:H45),0)</f>
        <v>0</v>
      </c>
      <c r="K45" s="562">
        <f t="shared" ref="K45:K54" si="47">ROUND(SUM(J45),0)</f>
        <v>0</v>
      </c>
      <c r="L45" s="561">
        <f>SUM(ANALYTIKAVUJ!K61)*-1</f>
        <v>0</v>
      </c>
      <c r="M45" s="564">
        <f t="shared" ref="M45:M54" si="48">ROUND(SUM(L45),0)</f>
        <v>0</v>
      </c>
      <c r="N45" s="565">
        <f t="shared" si="10"/>
        <v>0</v>
      </c>
      <c r="Q45" s="561">
        <f>SUM(ANALYTIKAVUJ!D79+ANALYTIKAVUJ!D87+ANALYTIKAVUJ!L79+ANALYTIKAVUJ!L88+ANALYTIKAVUJ!L97)</f>
        <v>0</v>
      </c>
      <c r="S45" s="560">
        <f t="shared" ref="S45:S54" si="49">SUM(P45:R45)</f>
        <v>0</v>
      </c>
      <c r="U45" s="562">
        <f t="shared" ref="U45:U54" si="50">SUM(T45)</f>
        <v>0</v>
      </c>
      <c r="V45" s="561">
        <f>SUM(ANALYTIKAVUJ!L61)*-1</f>
        <v>0</v>
      </c>
      <c r="W45" s="564">
        <f t="shared" ref="W45:W54" si="51">SUM(V45)</f>
        <v>0</v>
      </c>
      <c r="X45" s="565">
        <f t="shared" ref="X45:X54" si="52">ROUND((S45-U45-W45),0)</f>
        <v>0</v>
      </c>
      <c r="Z45" s="705">
        <f t="shared" si="0"/>
        <v>0</v>
      </c>
      <c r="AA45" s="705">
        <f t="shared" si="1"/>
        <v>0</v>
      </c>
      <c r="AB45" s="705">
        <f t="shared" si="2"/>
        <v>0</v>
      </c>
      <c r="AC45" s="705">
        <f t="shared" si="3"/>
        <v>0</v>
      </c>
      <c r="AD45" s="706" t="str">
        <f t="shared" si="4"/>
        <v xml:space="preserve">          0</v>
      </c>
      <c r="AE45" s="706" t="str">
        <f t="shared" si="5"/>
        <v xml:space="preserve">          0</v>
      </c>
      <c r="AF45" s="706" t="str">
        <f t="shared" si="6"/>
        <v xml:space="preserve">          0</v>
      </c>
      <c r="AG45" s="706" t="str">
        <f t="shared" si="7"/>
        <v xml:space="preserve">          0</v>
      </c>
      <c r="AL45" s="561">
        <f>SUM(ANALYTIKAVUJ!E79+ANALYTIKAVUJ!E87+ANALYTIKAVUJ!M79+ANALYTIKAVUJ!M88+ANALYTIKAVUJ!M97)</f>
        <v>0</v>
      </c>
      <c r="AN45" s="560">
        <f t="shared" ref="AN45:AN54" si="53">SUM(AK45:AM45)</f>
        <v>0</v>
      </c>
      <c r="AP45" s="562">
        <f t="shared" ref="AP45:AP54" si="54">SUM(AO45)</f>
        <v>0</v>
      </c>
      <c r="AQ45" s="743">
        <f>SUM(ANALYTIKAVUJ!M61)*-1</f>
        <v>0</v>
      </c>
      <c r="AR45" s="564">
        <f t="shared" ref="AR45:AR54" si="55">SUM(AQ45)</f>
        <v>0</v>
      </c>
      <c r="AS45" s="565">
        <f t="shared" ref="AS45:AS54" si="56">ROUND((AN45-AP45-AR45),0)</f>
        <v>0</v>
      </c>
    </row>
    <row r="46" spans="2:45" outlineLevel="1">
      <c r="B46" s="682" t="s">
        <v>2305</v>
      </c>
      <c r="C46" s="531" t="s">
        <v>2626</v>
      </c>
      <c r="D46" s="40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558" t="s">
        <v>2305</v>
      </c>
      <c r="G46" s="569">
        <f>SUM(ANALYTIKAVUJ!C80+ANALYTIKAVUJ!C88+ANALYTIKAVUJ!K80+ANALYTIKAVUJ!K89+ANALYTIKAVUJ!K98)</f>
        <v>0</v>
      </c>
      <c r="I46" s="560">
        <f t="shared" si="46"/>
        <v>0</v>
      </c>
      <c r="K46" s="562">
        <f t="shared" si="47"/>
        <v>0</v>
      </c>
      <c r="L46" s="561">
        <f>SUM(ANALYTIKAVUJ!K62)*-1</f>
        <v>0</v>
      </c>
      <c r="M46" s="564">
        <f t="shared" si="48"/>
        <v>0</v>
      </c>
      <c r="N46" s="565">
        <f t="shared" si="10"/>
        <v>0</v>
      </c>
      <c r="Q46" s="561">
        <f>SUM(ANALYTIKAVUJ!D80+ANALYTIKAVUJ!D88+ANALYTIKAVUJ!L80+ANALYTIKAVUJ!L89+ANALYTIKAVUJ!L98)</f>
        <v>0</v>
      </c>
      <c r="S46" s="560">
        <f t="shared" si="49"/>
        <v>0</v>
      </c>
      <c r="U46" s="562">
        <f t="shared" si="50"/>
        <v>0</v>
      </c>
      <c r="V46" s="561">
        <f>SUM(ANALYTIKAVUJ!L62)*-1</f>
        <v>0</v>
      </c>
      <c r="W46" s="564">
        <f t="shared" si="51"/>
        <v>0</v>
      </c>
      <c r="X46" s="565">
        <f t="shared" si="52"/>
        <v>0</v>
      </c>
      <c r="Z46" s="705">
        <f t="shared" si="0"/>
        <v>0</v>
      </c>
      <c r="AA46" s="705">
        <f t="shared" si="1"/>
        <v>0</v>
      </c>
      <c r="AB46" s="705">
        <f t="shared" si="2"/>
        <v>0</v>
      </c>
      <c r="AC46" s="705">
        <f t="shared" si="3"/>
        <v>0</v>
      </c>
      <c r="AD46" s="706" t="str">
        <f t="shared" si="4"/>
        <v xml:space="preserve">          0</v>
      </c>
      <c r="AE46" s="706" t="str">
        <f t="shared" si="5"/>
        <v xml:space="preserve">          0</v>
      </c>
      <c r="AF46" s="706" t="str">
        <f t="shared" si="6"/>
        <v xml:space="preserve">          0</v>
      </c>
      <c r="AG46" s="706" t="str">
        <f t="shared" si="7"/>
        <v xml:space="preserve">          0</v>
      </c>
      <c r="AL46" s="561">
        <f>SUM(ANALYTIKAVUJ!E80+ANALYTIKAVUJ!E88+ANALYTIKAVUJ!M80+ANALYTIKAVUJ!M89+ANALYTIKAVUJ!M98)</f>
        <v>0</v>
      </c>
      <c r="AN46" s="560">
        <f t="shared" si="53"/>
        <v>0</v>
      </c>
      <c r="AP46" s="562">
        <f t="shared" si="54"/>
        <v>0</v>
      </c>
      <c r="AQ46" s="561">
        <f>SUM(ANALYTIKAVUJ!M62)*-1</f>
        <v>0</v>
      </c>
      <c r="AR46" s="564">
        <f t="shared" si="55"/>
        <v>0</v>
      </c>
      <c r="AS46" s="565">
        <f t="shared" si="56"/>
        <v>0</v>
      </c>
    </row>
    <row r="47" spans="2:45" outlineLevel="1">
      <c r="B47" s="682" t="s">
        <v>937</v>
      </c>
      <c r="C47" s="531" t="s">
        <v>2630</v>
      </c>
      <c r="D47" s="402" t="str">
        <f>IF(VLOOKUP($B47,suvaha_p!$A:$G,1)=$B47,VLOOKUP($B47,suvaha_p!$A:$G,$B$1),0)</f>
        <v>Ostatné pohľadávky z obchodného styku (311A, 312A, 313A, 314A, 315A, 31XA) - /391A/</v>
      </c>
      <c r="E47" s="558" t="s">
        <v>937</v>
      </c>
      <c r="G47" s="569">
        <f>SUM(ANALYTIKAVUJ!C81+ANALYTIKAVUJ!C89+ANALYTIKAVUJ!K81+ANALYTIKAVUJ!K90+ANALYTIKAVUJ!K99)</f>
        <v>0</v>
      </c>
      <c r="I47" s="560">
        <f t="shared" si="46"/>
        <v>0</v>
      </c>
      <c r="K47" s="562">
        <f t="shared" si="47"/>
        <v>0</v>
      </c>
      <c r="L47" s="561">
        <f>SUM(ANALYTIKAVUJ!K63)*-1</f>
        <v>0</v>
      </c>
      <c r="M47" s="564">
        <f t="shared" si="48"/>
        <v>0</v>
      </c>
      <c r="N47" s="565">
        <f t="shared" si="10"/>
        <v>0</v>
      </c>
      <c r="Q47" s="561">
        <f>SUM(ANALYTIKAVUJ!D81+ANALYTIKAVUJ!D89+ANALYTIKAVUJ!L81+ANALYTIKAVUJ!L90+ANALYTIKAVUJ!L99)</f>
        <v>0</v>
      </c>
      <c r="S47" s="560">
        <f t="shared" si="49"/>
        <v>0</v>
      </c>
      <c r="U47" s="562">
        <f t="shared" si="50"/>
        <v>0</v>
      </c>
      <c r="V47" s="561">
        <f>SUM(ANALYTIKAVUJ!L63)*-1</f>
        <v>0</v>
      </c>
      <c r="W47" s="564">
        <f t="shared" si="51"/>
        <v>0</v>
      </c>
      <c r="X47" s="565">
        <f t="shared" si="52"/>
        <v>0</v>
      </c>
      <c r="Z47" s="705">
        <f t="shared" si="0"/>
        <v>0</v>
      </c>
      <c r="AA47" s="705">
        <f t="shared" si="1"/>
        <v>0</v>
      </c>
      <c r="AB47" s="705">
        <f t="shared" si="2"/>
        <v>0</v>
      </c>
      <c r="AC47" s="705">
        <f t="shared" si="3"/>
        <v>0</v>
      </c>
      <c r="AD47" s="706" t="str">
        <f t="shared" si="4"/>
        <v xml:space="preserve">          0</v>
      </c>
      <c r="AE47" s="706" t="str">
        <f t="shared" si="5"/>
        <v xml:space="preserve">          0</v>
      </c>
      <c r="AF47" s="706" t="str">
        <f t="shared" si="6"/>
        <v xml:space="preserve">          0</v>
      </c>
      <c r="AG47" s="706" t="str">
        <f t="shared" si="7"/>
        <v xml:space="preserve">          0</v>
      </c>
      <c r="AL47" s="561">
        <f>SUM(ANALYTIKAVUJ!E81+ANALYTIKAVUJ!E89+ANALYTIKAVUJ!M81+ANALYTIKAVUJ!M90+ANALYTIKAVUJ!M99)</f>
        <v>0</v>
      </c>
      <c r="AN47" s="560">
        <f t="shared" si="53"/>
        <v>0</v>
      </c>
      <c r="AP47" s="562">
        <f t="shared" si="54"/>
        <v>0</v>
      </c>
      <c r="AQ47" s="561">
        <f>SUM(ANALYTIKAVUJ!M63)*-1</f>
        <v>0</v>
      </c>
      <c r="AR47" s="564">
        <f t="shared" si="55"/>
        <v>0</v>
      </c>
      <c r="AS47" s="565">
        <f t="shared" si="56"/>
        <v>0</v>
      </c>
    </row>
    <row r="48" spans="2:45" outlineLevel="1">
      <c r="B48" s="682" t="s">
        <v>330</v>
      </c>
      <c r="C48" s="531" t="s">
        <v>2500</v>
      </c>
      <c r="D48" s="402" t="str">
        <f>IF(VLOOKUP($B48,suvaha_p!$A:$G,1)=$B48,VLOOKUP($B48,suvaha_p!$A:$G,$B$1),0)</f>
        <v>Čistá hodnota zákazky (316A)</v>
      </c>
      <c r="E48" s="558" t="s">
        <v>330</v>
      </c>
      <c r="G48" s="569">
        <f>SUM(ANALYTIKAVUJ!C114)</f>
        <v>0</v>
      </c>
      <c r="I48" s="560">
        <f t="shared" si="46"/>
        <v>0</v>
      </c>
      <c r="K48" s="562">
        <f t="shared" si="47"/>
        <v>0</v>
      </c>
      <c r="L48" s="561"/>
      <c r="M48" s="564">
        <f t="shared" si="48"/>
        <v>0</v>
      </c>
      <c r="N48" s="565">
        <f t="shared" si="10"/>
        <v>0</v>
      </c>
      <c r="Q48" s="561">
        <f>SUM(ANALYTIKAVUJ!D114)</f>
        <v>0</v>
      </c>
      <c r="S48" s="560">
        <f t="shared" si="49"/>
        <v>0</v>
      </c>
      <c r="U48" s="562">
        <f t="shared" si="50"/>
        <v>0</v>
      </c>
      <c r="V48" s="561"/>
      <c r="W48" s="564">
        <f t="shared" si="51"/>
        <v>0</v>
      </c>
      <c r="X48" s="565">
        <f t="shared" si="52"/>
        <v>0</v>
      </c>
      <c r="Z48" s="705">
        <f t="shared" si="0"/>
        <v>0</v>
      </c>
      <c r="AA48" s="705">
        <f t="shared" si="1"/>
        <v>0</v>
      </c>
      <c r="AB48" s="705">
        <f t="shared" si="2"/>
        <v>0</v>
      </c>
      <c r="AC48" s="705">
        <f t="shared" si="3"/>
        <v>0</v>
      </c>
      <c r="AD48" s="706" t="str">
        <f t="shared" si="4"/>
        <v xml:space="preserve">          0</v>
      </c>
      <c r="AE48" s="706" t="str">
        <f t="shared" si="5"/>
        <v xml:space="preserve">          0</v>
      </c>
      <c r="AF48" s="706" t="str">
        <f t="shared" si="6"/>
        <v xml:space="preserve">          0</v>
      </c>
      <c r="AG48" s="706" t="str">
        <f t="shared" si="7"/>
        <v xml:space="preserve">          0</v>
      </c>
      <c r="AL48" s="561">
        <f>SUM(ANALYTIKAVUJ!E114)</f>
        <v>0</v>
      </c>
      <c r="AN48" s="560">
        <f t="shared" si="53"/>
        <v>0</v>
      </c>
      <c r="AP48" s="562">
        <f t="shared" si="54"/>
        <v>0</v>
      </c>
      <c r="AQ48" s="561"/>
      <c r="AR48" s="564">
        <f t="shared" si="55"/>
        <v>0</v>
      </c>
      <c r="AS48" s="565">
        <f t="shared" si="56"/>
        <v>0</v>
      </c>
    </row>
    <row r="49" spans="2:45" ht="14.25" customHeight="1" outlineLevel="1">
      <c r="B49" s="682" t="s">
        <v>333</v>
      </c>
      <c r="C49" s="531" t="s">
        <v>2503</v>
      </c>
      <c r="D49" s="402" t="str">
        <f>IF(VLOOKUP($B49,suvaha_p!$A:$G,1)=$B49,VLOOKUP($B49,suvaha_p!$A:$G,$B$1),0)</f>
        <v>Ostatné pohľadávky voči prepojeným účtovným jednotkám (351A) - /391A/</v>
      </c>
      <c r="E49" s="558" t="s">
        <v>333</v>
      </c>
      <c r="G49" s="569">
        <f>SUM(ANALYTIKAVUJ!K8)</f>
        <v>0</v>
      </c>
      <c r="I49" s="560">
        <f t="shared" si="46"/>
        <v>0</v>
      </c>
      <c r="K49" s="562">
        <f t="shared" si="47"/>
        <v>0</v>
      </c>
      <c r="L49" s="561">
        <f>SUM(ANALYTIKAVUJ!K64)*-1</f>
        <v>0</v>
      </c>
      <c r="M49" s="564">
        <f t="shared" si="48"/>
        <v>0</v>
      </c>
      <c r="N49" s="565">
        <f t="shared" si="10"/>
        <v>0</v>
      </c>
      <c r="Q49" s="561">
        <f>SUM(ANALYTIKAVUJ!L8)</f>
        <v>0</v>
      </c>
      <c r="S49" s="560">
        <f t="shared" si="49"/>
        <v>0</v>
      </c>
      <c r="U49" s="562">
        <f t="shared" si="50"/>
        <v>0</v>
      </c>
      <c r="V49" s="561">
        <f>SUM(ANALYTIKAVUJ!L64)*-1</f>
        <v>0</v>
      </c>
      <c r="W49" s="564">
        <f t="shared" si="51"/>
        <v>0</v>
      </c>
      <c r="X49" s="565">
        <f t="shared" si="52"/>
        <v>0</v>
      </c>
      <c r="Z49" s="705">
        <f t="shared" si="0"/>
        <v>0</v>
      </c>
      <c r="AA49" s="705">
        <f t="shared" si="1"/>
        <v>0</v>
      </c>
      <c r="AB49" s="705">
        <f t="shared" si="2"/>
        <v>0</v>
      </c>
      <c r="AC49" s="705">
        <f t="shared" si="3"/>
        <v>0</v>
      </c>
      <c r="AD49" s="706" t="str">
        <f t="shared" si="4"/>
        <v xml:space="preserve">          0</v>
      </c>
      <c r="AE49" s="706" t="str">
        <f t="shared" si="5"/>
        <v xml:space="preserve">          0</v>
      </c>
      <c r="AF49" s="706" t="str">
        <f t="shared" si="6"/>
        <v xml:space="preserve">          0</v>
      </c>
      <c r="AG49" s="706" t="str">
        <f t="shared" si="7"/>
        <v xml:space="preserve">          0</v>
      </c>
      <c r="AL49" s="561">
        <f>SUM(ANALYTIKAVUJ!M8)</f>
        <v>0</v>
      </c>
      <c r="AN49" s="560">
        <f t="shared" si="53"/>
        <v>0</v>
      </c>
      <c r="AP49" s="562">
        <f t="shared" si="54"/>
        <v>0</v>
      </c>
      <c r="AQ49" s="561">
        <f>SUM(ANALYTIKAVUJ!M64)*-1</f>
        <v>0</v>
      </c>
      <c r="AR49" s="564">
        <f t="shared" si="55"/>
        <v>0</v>
      </c>
      <c r="AS49" s="565">
        <f t="shared" si="56"/>
        <v>0</v>
      </c>
    </row>
    <row r="50" spans="2:45" outlineLevel="1">
      <c r="B50" s="682" t="s">
        <v>351</v>
      </c>
      <c r="C50" s="531" t="s">
        <v>2506</v>
      </c>
      <c r="D50" s="402" t="str">
        <f>IF(VLOOKUP($B50,suvaha_p!$A:$G,1)=$B50,VLOOKUP($B50,suvaha_p!$A:$G,$B$1),0)</f>
        <v>Ostatné pohľadávky v rámci podielovej účasti okrem pohľadávok voči prepojeným účtovným jednotkám (351A) - /391A/</v>
      </c>
      <c r="E50" s="558" t="s">
        <v>351</v>
      </c>
      <c r="G50" s="569">
        <f>SUM(ANALYTIKAVUJ!K9)</f>
        <v>0</v>
      </c>
      <c r="I50" s="560">
        <f t="shared" si="46"/>
        <v>0</v>
      </c>
      <c r="K50" s="562">
        <f t="shared" si="47"/>
        <v>0</v>
      </c>
      <c r="L50" s="561">
        <f>SUM(ANALYTIKAVUJ!K65)*-1</f>
        <v>0</v>
      </c>
      <c r="M50" s="564">
        <f t="shared" si="48"/>
        <v>0</v>
      </c>
      <c r="N50" s="565">
        <f t="shared" si="10"/>
        <v>0</v>
      </c>
      <c r="Q50" s="561">
        <f>SUM(ANALYTIKAVUJ!L9)</f>
        <v>0</v>
      </c>
      <c r="S50" s="560">
        <f t="shared" si="49"/>
        <v>0</v>
      </c>
      <c r="U50" s="562">
        <f t="shared" si="50"/>
        <v>0</v>
      </c>
      <c r="V50" s="561">
        <f>SUM(ANALYTIKAVUJ!L65)*-1</f>
        <v>0</v>
      </c>
      <c r="W50" s="564">
        <f t="shared" si="51"/>
        <v>0</v>
      </c>
      <c r="X50" s="565">
        <f t="shared" si="52"/>
        <v>0</v>
      </c>
      <c r="Z50" s="705">
        <f t="shared" si="0"/>
        <v>0</v>
      </c>
      <c r="AA50" s="705">
        <f t="shared" si="1"/>
        <v>0</v>
      </c>
      <c r="AB50" s="705">
        <f t="shared" si="2"/>
        <v>0</v>
      </c>
      <c r="AC50" s="705">
        <f t="shared" si="3"/>
        <v>0</v>
      </c>
      <c r="AD50" s="706" t="str">
        <f t="shared" si="4"/>
        <v xml:space="preserve">          0</v>
      </c>
      <c r="AE50" s="706" t="str">
        <f t="shared" si="5"/>
        <v xml:space="preserve">          0</v>
      </c>
      <c r="AF50" s="706" t="str">
        <f t="shared" si="6"/>
        <v xml:space="preserve">          0</v>
      </c>
      <c r="AG50" s="706" t="str">
        <f t="shared" si="7"/>
        <v xml:space="preserve">          0</v>
      </c>
      <c r="AL50" s="561">
        <f>SUM(ANALYTIKAVUJ!M9)</f>
        <v>0</v>
      </c>
      <c r="AN50" s="560">
        <f t="shared" si="53"/>
        <v>0</v>
      </c>
      <c r="AP50" s="562">
        <f t="shared" si="54"/>
        <v>0</v>
      </c>
      <c r="AQ50" s="561">
        <f>SUM(ANALYTIKAVUJ!M65)*-1</f>
        <v>0</v>
      </c>
      <c r="AR50" s="564">
        <f t="shared" si="55"/>
        <v>0</v>
      </c>
      <c r="AS50" s="565">
        <f t="shared" si="56"/>
        <v>0</v>
      </c>
    </row>
    <row r="51" spans="2:45" outlineLevel="1">
      <c r="B51" s="682" t="s">
        <v>355</v>
      </c>
      <c r="C51" s="531" t="s">
        <v>2508</v>
      </c>
      <c r="D51" s="402" t="str">
        <f>IF(VLOOKUP($B51,suvaha_p!$A:$G,1)=$B51,VLOOKUP($B51,suvaha_p!$A:$G,$B$1),0)</f>
        <v>Pohľadávky voči spoločníkom, členom a združeniu (354A, 355A, 358A, 35XA) - /391A/</v>
      </c>
      <c r="E51" s="558" t="s">
        <v>355</v>
      </c>
      <c r="G51" s="569">
        <f>SUM(ANALYTIKAVUJ!K15+ANALYTIKAVUJ!K19+ANALYTIKAVUJ!K23)</f>
        <v>0</v>
      </c>
      <c r="I51" s="560">
        <f t="shared" si="46"/>
        <v>0</v>
      </c>
      <c r="K51" s="562">
        <f t="shared" si="47"/>
        <v>0</v>
      </c>
      <c r="L51" s="561">
        <f>SUM(ANALYTIKAVUJ!K66)*-1</f>
        <v>0</v>
      </c>
      <c r="M51" s="564">
        <f t="shared" si="48"/>
        <v>0</v>
      </c>
      <c r="N51" s="565">
        <f t="shared" si="10"/>
        <v>0</v>
      </c>
      <c r="Q51" s="561">
        <f>SUM(ANALYTIKAVUJ!L15+ANALYTIKAVUJ!L19+ANALYTIKAVUJ!L23)</f>
        <v>0</v>
      </c>
      <c r="S51" s="560">
        <f t="shared" si="49"/>
        <v>0</v>
      </c>
      <c r="U51" s="562">
        <f t="shared" si="50"/>
        <v>0</v>
      </c>
      <c r="V51" s="561">
        <f>SUM(ANALYTIKAVUJ!L66)*-1</f>
        <v>0</v>
      </c>
      <c r="W51" s="564">
        <f t="shared" si="51"/>
        <v>0</v>
      </c>
      <c r="X51" s="565">
        <f t="shared" si="52"/>
        <v>0</v>
      </c>
      <c r="Z51" s="705">
        <f t="shared" si="0"/>
        <v>0</v>
      </c>
      <c r="AA51" s="705">
        <f t="shared" si="1"/>
        <v>0</v>
      </c>
      <c r="AB51" s="705">
        <f t="shared" si="2"/>
        <v>0</v>
      </c>
      <c r="AC51" s="705">
        <f t="shared" si="3"/>
        <v>0</v>
      </c>
      <c r="AD51" s="706" t="str">
        <f t="shared" si="4"/>
        <v xml:space="preserve">          0</v>
      </c>
      <c r="AE51" s="706" t="str">
        <f t="shared" si="5"/>
        <v xml:space="preserve">          0</v>
      </c>
      <c r="AF51" s="706" t="str">
        <f t="shared" si="6"/>
        <v xml:space="preserve">          0</v>
      </c>
      <c r="AG51" s="706" t="str">
        <f t="shared" si="7"/>
        <v xml:space="preserve">          0</v>
      </c>
      <c r="AL51" s="561">
        <f>SUM(ANALYTIKAVUJ!M15+ANALYTIKAVUJ!M19+ANALYTIKAVUJ!M23)</f>
        <v>0</v>
      </c>
      <c r="AN51" s="560">
        <f t="shared" si="53"/>
        <v>0</v>
      </c>
      <c r="AP51" s="562">
        <f t="shared" si="54"/>
        <v>0</v>
      </c>
      <c r="AQ51" s="561">
        <f>SUM(ANALYTIKAVUJ!M66)*-1</f>
        <v>0</v>
      </c>
      <c r="AR51" s="564">
        <f t="shared" si="55"/>
        <v>0</v>
      </c>
      <c r="AS51" s="565">
        <f t="shared" si="56"/>
        <v>0</v>
      </c>
    </row>
    <row r="52" spans="2:45" outlineLevel="1">
      <c r="B52" s="682" t="s">
        <v>360</v>
      </c>
      <c r="C52" s="531" t="s">
        <v>2512</v>
      </c>
      <c r="D52" s="402" t="str">
        <f>IF(VLOOKUP($B52,suvaha_p!$A:$G,1)=$B52,VLOOKUP($B52,suvaha_p!$A:$G,$B$1),0)</f>
        <v>Pohľadávky z derivátových operácií (373A, 376A)</v>
      </c>
      <c r="E52" s="558" t="s">
        <v>360</v>
      </c>
      <c r="G52" s="569">
        <f>SUM(ANALYTIKAVUJ!K132+ANALYTIKAVUJ!K39)</f>
        <v>0</v>
      </c>
      <c r="I52" s="560">
        <f t="shared" si="46"/>
        <v>0</v>
      </c>
      <c r="K52" s="562">
        <f t="shared" si="47"/>
        <v>0</v>
      </c>
      <c r="M52" s="564">
        <f t="shared" si="48"/>
        <v>0</v>
      </c>
      <c r="N52" s="565">
        <f t="shared" si="10"/>
        <v>0</v>
      </c>
      <c r="Q52" s="561">
        <f>SUM(ANALYTIKAVUJ!L132+ANALYTIKAVUJ!L39)</f>
        <v>0</v>
      </c>
      <c r="S52" s="560">
        <f t="shared" si="49"/>
        <v>0</v>
      </c>
      <c r="U52" s="562">
        <f t="shared" si="50"/>
        <v>0</v>
      </c>
      <c r="W52" s="564">
        <f t="shared" si="51"/>
        <v>0</v>
      </c>
      <c r="X52" s="565">
        <f t="shared" si="52"/>
        <v>0</v>
      </c>
      <c r="Z52" s="705">
        <f t="shared" si="0"/>
        <v>0</v>
      </c>
      <c r="AA52" s="705">
        <f t="shared" si="1"/>
        <v>0</v>
      </c>
      <c r="AB52" s="705">
        <f t="shared" si="2"/>
        <v>0</v>
      </c>
      <c r="AC52" s="705">
        <f t="shared" si="3"/>
        <v>0</v>
      </c>
      <c r="AD52" s="706" t="str">
        <f t="shared" si="4"/>
        <v xml:space="preserve">          0</v>
      </c>
      <c r="AE52" s="706" t="str">
        <f t="shared" si="5"/>
        <v xml:space="preserve">          0</v>
      </c>
      <c r="AF52" s="706" t="str">
        <f t="shared" si="6"/>
        <v xml:space="preserve">          0</v>
      </c>
      <c r="AG52" s="706" t="str">
        <f t="shared" si="7"/>
        <v xml:space="preserve">          0</v>
      </c>
      <c r="AL52" s="561">
        <f>SUM(ANALYTIKAVUJ!M132+ANALYTIKAVUJ!M39)</f>
        <v>0</v>
      </c>
      <c r="AN52" s="560">
        <f t="shared" si="53"/>
        <v>0</v>
      </c>
      <c r="AP52" s="562">
        <f t="shared" si="54"/>
        <v>0</v>
      </c>
      <c r="AR52" s="564">
        <f t="shared" si="55"/>
        <v>0</v>
      </c>
      <c r="AS52" s="565">
        <f t="shared" si="56"/>
        <v>0</v>
      </c>
    </row>
    <row r="53" spans="2:45" outlineLevel="1">
      <c r="B53" s="682" t="s">
        <v>371</v>
      </c>
      <c r="C53" s="531" t="s">
        <v>2516</v>
      </c>
      <c r="D53" s="402" t="str">
        <f>IF(VLOOKUP($B53,suvaha_p!$A:$G,1)=$B53,VLOOKUP($B53,suvaha_p!$A:$G,$B$1),0)</f>
        <v>Iné pohľadávky (335A, 336A, 33XA, 371A, 374A, 375A, 378A) - /391A/</v>
      </c>
      <c r="E53" s="558" t="s">
        <v>371</v>
      </c>
      <c r="G53" s="569">
        <f>SUM(ANALYTIKAVUJ!K4+ANALYTIKAVUJ!C122+ANALYTIKAVUJ!K27+ANALYTIKAVUJ!K31+ANALYTIKAVUJ!K35+ANALYTIKAVUJ!K44)</f>
        <v>0</v>
      </c>
      <c r="I53" s="560">
        <f t="shared" si="46"/>
        <v>0</v>
      </c>
      <c r="K53" s="562">
        <f t="shared" si="47"/>
        <v>0</v>
      </c>
      <c r="L53" s="561">
        <f>SUM(ANALYTIKAVUJ!K67)*-1</f>
        <v>0</v>
      </c>
      <c r="M53" s="564">
        <f t="shared" si="48"/>
        <v>0</v>
      </c>
      <c r="N53" s="565">
        <f t="shared" si="10"/>
        <v>0</v>
      </c>
      <c r="Q53" s="561">
        <f>SUM(ANALYTIKAVUJ!L4+ANALYTIKAVUJ!D122+ANALYTIKAVUJ!L27+ANALYTIKAVUJ!L31+ANALYTIKAVUJ!L35+ANALYTIKAVUJ!L44)</f>
        <v>0</v>
      </c>
      <c r="S53" s="560">
        <f t="shared" si="49"/>
        <v>0</v>
      </c>
      <c r="U53" s="562">
        <f t="shared" si="50"/>
        <v>0</v>
      </c>
      <c r="V53" s="561">
        <f>SUM(ANALYTIKAVUJ!L67)*-1</f>
        <v>0</v>
      </c>
      <c r="W53" s="564">
        <f t="shared" si="51"/>
        <v>0</v>
      </c>
      <c r="X53" s="565">
        <f t="shared" si="52"/>
        <v>0</v>
      </c>
      <c r="Z53" s="705">
        <f t="shared" si="0"/>
        <v>0</v>
      </c>
      <c r="AA53" s="705">
        <f t="shared" si="1"/>
        <v>0</v>
      </c>
      <c r="AB53" s="705">
        <f t="shared" si="2"/>
        <v>0</v>
      </c>
      <c r="AC53" s="705">
        <f t="shared" si="3"/>
        <v>0</v>
      </c>
      <c r="AD53" s="706" t="str">
        <f t="shared" si="4"/>
        <v xml:space="preserve">          0</v>
      </c>
      <c r="AE53" s="706" t="str">
        <f t="shared" si="5"/>
        <v xml:space="preserve">          0</v>
      </c>
      <c r="AF53" s="706" t="str">
        <f t="shared" si="6"/>
        <v xml:space="preserve">          0</v>
      </c>
      <c r="AG53" s="706" t="str">
        <f t="shared" si="7"/>
        <v xml:space="preserve">          0</v>
      </c>
      <c r="AL53" s="561">
        <f>SUM(ANALYTIKAVUJ!M4+ANALYTIKAVUJ!E122+ANALYTIKAVUJ!M27+ANALYTIKAVUJ!M31+ANALYTIKAVUJ!M35+ANALYTIKAVUJ!M44)</f>
        <v>0</v>
      </c>
      <c r="AN53" s="560">
        <f t="shared" si="53"/>
        <v>0</v>
      </c>
      <c r="AP53" s="562">
        <f t="shared" si="54"/>
        <v>0</v>
      </c>
      <c r="AQ53" s="561">
        <f>SUM(ANALYTIKAVUJ!M67)*-1</f>
        <v>0</v>
      </c>
      <c r="AR53" s="564">
        <f t="shared" si="55"/>
        <v>0</v>
      </c>
      <c r="AS53" s="565">
        <f t="shared" si="56"/>
        <v>0</v>
      </c>
    </row>
    <row r="54" spans="2:45" outlineLevel="1">
      <c r="B54" s="682" t="s">
        <v>382</v>
      </c>
      <c r="C54" s="531" t="s">
        <v>2545</v>
      </c>
      <c r="D54" s="402" t="str">
        <f>IF(VLOOKUP($B54,suvaha_p!$A:$G,1)=$B54,VLOOKUP($B54,suvaha_p!$A:$G,$B$1),0)</f>
        <v>Odložená daňová pohľadávka (481A)</v>
      </c>
      <c r="E54" s="558" t="s">
        <v>382</v>
      </c>
      <c r="G54" s="569">
        <f>SUM(ANALYTIKAVUJ!K140)</f>
        <v>0</v>
      </c>
      <c r="I54" s="560">
        <f t="shared" si="46"/>
        <v>0</v>
      </c>
      <c r="K54" s="562">
        <f t="shared" si="47"/>
        <v>0</v>
      </c>
      <c r="M54" s="564">
        <f t="shared" si="48"/>
        <v>0</v>
      </c>
      <c r="N54" s="565">
        <f t="shared" si="10"/>
        <v>0</v>
      </c>
      <c r="Q54" s="561">
        <f>SUM(ANALYTIKAVUJ!L140)</f>
        <v>0</v>
      </c>
      <c r="S54" s="560">
        <f t="shared" si="49"/>
        <v>0</v>
      </c>
      <c r="U54" s="562">
        <f t="shared" si="50"/>
        <v>0</v>
      </c>
      <c r="W54" s="564">
        <f t="shared" si="51"/>
        <v>0</v>
      </c>
      <c r="X54" s="565">
        <f t="shared" si="52"/>
        <v>0</v>
      </c>
      <c r="Z54" s="705">
        <f t="shared" si="0"/>
        <v>0</v>
      </c>
      <c r="AA54" s="705">
        <f t="shared" si="1"/>
        <v>0</v>
      </c>
      <c r="AB54" s="705">
        <f t="shared" si="2"/>
        <v>0</v>
      </c>
      <c r="AC54" s="705">
        <f t="shared" si="3"/>
        <v>0</v>
      </c>
      <c r="AD54" s="706" t="str">
        <f t="shared" si="4"/>
        <v xml:space="preserve">          0</v>
      </c>
      <c r="AE54" s="706" t="str">
        <f t="shared" si="5"/>
        <v xml:space="preserve">          0</v>
      </c>
      <c r="AF54" s="706" t="str">
        <f t="shared" si="6"/>
        <v xml:space="preserve">          0</v>
      </c>
      <c r="AG54" s="706" t="str">
        <f t="shared" si="7"/>
        <v xml:space="preserve">          0</v>
      </c>
      <c r="AL54" s="561">
        <f>SUM(ANALYTIKAVUJ!M140)</f>
        <v>0</v>
      </c>
      <c r="AN54" s="560">
        <f t="shared" si="53"/>
        <v>0</v>
      </c>
      <c r="AP54" s="562">
        <f t="shared" si="54"/>
        <v>0</v>
      </c>
      <c r="AR54" s="564">
        <f t="shared" si="55"/>
        <v>0</v>
      </c>
      <c r="AS54" s="565">
        <f t="shared" si="56"/>
        <v>0</v>
      </c>
    </row>
    <row r="55" spans="2:45" outlineLevel="1">
      <c r="B55" s="682" t="s">
        <v>401</v>
      </c>
      <c r="C55" s="531" t="s">
        <v>2655</v>
      </c>
      <c r="D55" s="604" t="str">
        <f>IF(VLOOKUP($B55,suvaha_p!$A:$G,1)=$B55,VLOOKUP($B55,suvaha_p!$A:$G,$B$1),0)</f>
        <v>Krátkodobé pohľadávky súčet (r. 54 + r. 58 až r. 65)</v>
      </c>
      <c r="E55" s="537" t="s">
        <v>401</v>
      </c>
      <c r="F55" s="538"/>
      <c r="I55" s="550">
        <f>SUM(I56+I60+I61+I62+I63+I64+I65+I66+I67)</f>
        <v>0</v>
      </c>
      <c r="K55" s="550">
        <f>SUM(K56+K60+K61+K62+K63+K64+K65+K66+K67)</f>
        <v>0</v>
      </c>
      <c r="L55" s="541"/>
      <c r="M55" s="554">
        <f>SUM(M56+M60+M61+M62+M63+M64+M65+M66+M67)</f>
        <v>0</v>
      </c>
      <c r="N55" s="555">
        <f>SUM(N56+N60+N61+N62+N63+N64+N65+N66+N67)</f>
        <v>0</v>
      </c>
      <c r="P55" s="546"/>
      <c r="S55" s="550">
        <f>SUM(S56+S60+S61+S62+S63+S64+S65+S66+S67)</f>
        <v>0</v>
      </c>
      <c r="U55" s="552">
        <f>SUM(U56+U60+U61+U62+U63+U64+U65+U66+U67)</f>
        <v>0</v>
      </c>
      <c r="V55" s="541"/>
      <c r="W55" s="554">
        <f>SUM(W56+W60+W61+W62+W63+W64+W65+W66+W67)</f>
        <v>0</v>
      </c>
      <c r="X55" s="555">
        <f>SUM(X56+X60+X61+X62+X63+X64+X65+X66+X67)</f>
        <v>0</v>
      </c>
      <c r="Z55" s="705">
        <f t="shared" si="0"/>
        <v>0</v>
      </c>
      <c r="AA55" s="705">
        <f t="shared" si="1"/>
        <v>0</v>
      </c>
      <c r="AB55" s="705">
        <f t="shared" si="2"/>
        <v>0</v>
      </c>
      <c r="AC55" s="705">
        <f t="shared" si="3"/>
        <v>0</v>
      </c>
      <c r="AD55" s="706" t="str">
        <f t="shared" si="4"/>
        <v xml:space="preserve">          0</v>
      </c>
      <c r="AE55" s="706" t="str">
        <f t="shared" si="5"/>
        <v xml:space="preserve">          0</v>
      </c>
      <c r="AF55" s="706" t="str">
        <f t="shared" si="6"/>
        <v xml:space="preserve">          0</v>
      </c>
      <c r="AG55" s="706" t="str">
        <f t="shared" si="7"/>
        <v xml:space="preserve">          0</v>
      </c>
      <c r="AK55" s="546"/>
      <c r="AN55" s="550">
        <f>SUM(AN56+AN60+AN61+AN62+AN63+AN64+AN65+AN66+AN67)</f>
        <v>0</v>
      </c>
      <c r="AP55" s="552">
        <f>SUM(AP56+AP60+AP61+AP62+AP63+AP64+AP65+AP66+AP67)</f>
        <v>0</v>
      </c>
      <c r="AQ55" s="541"/>
      <c r="AR55" s="554">
        <f>SUM(AR56+AR60+AR61+AR62+AR63+AR64+AR65+AR66+AR67)</f>
        <v>0</v>
      </c>
      <c r="AS55" s="555">
        <f>SUM(AS56+AS60+AS61+AS62+AS63+AS64+AS65+AS66+AS67)</f>
        <v>0</v>
      </c>
    </row>
    <row r="56" spans="2:45" outlineLevel="1">
      <c r="B56" s="682" t="s">
        <v>605</v>
      </c>
      <c r="C56" s="531" t="s">
        <v>2658</v>
      </c>
      <c r="D56" s="604" t="str">
        <f>IF(VLOOKUP($B56,suvaha_p!$A:$G,1)=$B56,VLOOKUP($B56,suvaha_p!$A:$G,$B$1),0)</f>
        <v>Pohľadávky z obchodného styku súčet (r. 55 až r. 57)</v>
      </c>
      <c r="E56" s="537" t="s">
        <v>605</v>
      </c>
      <c r="F56" s="538"/>
      <c r="I56" s="574">
        <f>SUM(I57:I59)</f>
        <v>0</v>
      </c>
      <c r="K56" s="574">
        <f>SUM(K57:K59)</f>
        <v>0</v>
      </c>
      <c r="L56" s="541"/>
      <c r="M56" s="576">
        <f>SUM(M57:M59)</f>
        <v>0</v>
      </c>
      <c r="N56" s="577">
        <f>SUM(N57:N59)</f>
        <v>0</v>
      </c>
      <c r="P56" s="546"/>
      <c r="S56" s="574">
        <f>SUM(S57:S59)</f>
        <v>0</v>
      </c>
      <c r="U56" s="575">
        <f>SUM(U57:U59)</f>
        <v>0</v>
      </c>
      <c r="V56" s="541"/>
      <c r="W56" s="576">
        <f>SUM(W57:W59)</f>
        <v>0</v>
      </c>
      <c r="X56" s="577">
        <f>SUM(X57:X59)</f>
        <v>0</v>
      </c>
      <c r="Z56" s="705">
        <f t="shared" si="0"/>
        <v>0</v>
      </c>
      <c r="AA56" s="705">
        <f t="shared" si="1"/>
        <v>0</v>
      </c>
      <c r="AB56" s="705">
        <f t="shared" si="2"/>
        <v>0</v>
      </c>
      <c r="AC56" s="705">
        <f t="shared" si="3"/>
        <v>0</v>
      </c>
      <c r="AD56" s="706" t="str">
        <f t="shared" si="4"/>
        <v xml:space="preserve">          0</v>
      </c>
      <c r="AE56" s="706" t="str">
        <f t="shared" si="5"/>
        <v xml:space="preserve">          0</v>
      </c>
      <c r="AF56" s="706" t="str">
        <f t="shared" si="6"/>
        <v xml:space="preserve">          0</v>
      </c>
      <c r="AG56" s="706" t="str">
        <f t="shared" si="7"/>
        <v xml:space="preserve">          0</v>
      </c>
      <c r="AK56" s="546"/>
      <c r="AN56" s="574">
        <f>SUM(AN57:AN59)</f>
        <v>0</v>
      </c>
      <c r="AP56" s="575">
        <f>SUM(AP57:AP59)</f>
        <v>0</v>
      </c>
      <c r="AQ56" s="541"/>
      <c r="AR56" s="576">
        <f>SUM(AR57:AR59)</f>
        <v>0</v>
      </c>
      <c r="AS56" s="577">
        <f>SUM(AS57:AS59)</f>
        <v>0</v>
      </c>
    </row>
    <row r="57" spans="2:45" outlineLevel="1">
      <c r="B57" s="682" t="s">
        <v>624</v>
      </c>
      <c r="C57" s="531" t="s">
        <v>2622</v>
      </c>
      <c r="D57" s="402" t="str">
        <f>IF(VLOOKUP($B57,suvaha_p!$A:$G,1)=$B57,VLOOKUP($B57,suvaha_p!$A:$G,$B$1),0)</f>
        <v>Pohľadávky z obchodného styku voči prepojeným účtovným jednotkám (311A, 312A, 313A, 314A, 315A, 31XA) - /391A/</v>
      </c>
      <c r="E57" s="558" t="s">
        <v>624</v>
      </c>
      <c r="G57" s="569">
        <f>SUM(ANALYTIKAVUJ!C82+ANALYTIKAVUJ!C90+ANALYTIKAVUJ!K82+ANALYTIKAVUJ!K91+ANALYTIKAVUJ!K100)</f>
        <v>0</v>
      </c>
      <c r="I57" s="560">
        <f t="shared" ref="I57:I80" si="57">ROUND(SUM(F57:H57),0)</f>
        <v>0</v>
      </c>
      <c r="K57" s="562">
        <f t="shared" ref="K57:K80" si="58">ROUND(SUM(J57),0)</f>
        <v>0</v>
      </c>
      <c r="L57" s="561">
        <f>SUM(ANALYTIKAVUJ!K68)*-1</f>
        <v>0</v>
      </c>
      <c r="M57" s="564">
        <f t="shared" ref="M57:M80" si="59">ROUND(SUM(L57),0)</f>
        <v>0</v>
      </c>
      <c r="N57" s="565">
        <f t="shared" si="10"/>
        <v>0</v>
      </c>
      <c r="Q57" s="561">
        <f>SUM(ANALYTIKAVUJ!D82+ANALYTIKAVUJ!D90+ANALYTIKAVUJ!L82+ANALYTIKAVUJ!L91+ANALYTIKAVUJ!L100)</f>
        <v>0</v>
      </c>
      <c r="S57" s="560">
        <f t="shared" ref="S57:S67" si="60">SUM(P57:R57)</f>
        <v>0</v>
      </c>
      <c r="U57" s="562">
        <f t="shared" ref="U57:U67" si="61">SUM(T57)</f>
        <v>0</v>
      </c>
      <c r="V57" s="561">
        <f>SUM(ANALYTIKAVUJ!L68)*-1</f>
        <v>0</v>
      </c>
      <c r="W57" s="564">
        <f t="shared" ref="W57:W67" si="62">SUM(V57)</f>
        <v>0</v>
      </c>
      <c r="X57" s="565">
        <f t="shared" ref="X57:X67" si="63">ROUND((S57-U57-W57),0)</f>
        <v>0</v>
      </c>
      <c r="Z57" s="705">
        <f t="shared" si="0"/>
        <v>0</v>
      </c>
      <c r="AA57" s="705">
        <f t="shared" si="1"/>
        <v>0</v>
      </c>
      <c r="AB57" s="705">
        <f t="shared" si="2"/>
        <v>0</v>
      </c>
      <c r="AC57" s="705">
        <f t="shared" si="3"/>
        <v>0</v>
      </c>
      <c r="AD57" s="706" t="str">
        <f t="shared" si="4"/>
        <v xml:space="preserve">          0</v>
      </c>
      <c r="AE57" s="706" t="str">
        <f t="shared" si="5"/>
        <v xml:space="preserve">          0</v>
      </c>
      <c r="AF57" s="706" t="str">
        <f t="shared" si="6"/>
        <v xml:space="preserve">          0</v>
      </c>
      <c r="AG57" s="706" t="str">
        <f t="shared" si="7"/>
        <v xml:space="preserve">          0</v>
      </c>
      <c r="AL57" s="561">
        <f>SUM(ANALYTIKAVUJ!E82+ANALYTIKAVUJ!E90+ANALYTIKAVUJ!M82+ANALYTIKAVUJ!M91+ANALYTIKAVUJ!M100)</f>
        <v>0</v>
      </c>
      <c r="AN57" s="560">
        <f t="shared" ref="AN57:AN67" si="64">SUM(AK57:AM57)</f>
        <v>0</v>
      </c>
      <c r="AP57" s="562">
        <f t="shared" ref="AP57:AP67" si="65">SUM(AO57)</f>
        <v>0</v>
      </c>
      <c r="AQ57" s="561">
        <f>SUM(ANALYTIKAVUJ!M68)*-1</f>
        <v>0</v>
      </c>
      <c r="AR57" s="564">
        <f t="shared" ref="AR57:AR67" si="66">SUM(AQ57)</f>
        <v>0</v>
      </c>
      <c r="AS57" s="565">
        <f t="shared" ref="AS57:AS67" si="67">ROUND((AN57-AP57-AR57),0)</f>
        <v>0</v>
      </c>
    </row>
    <row r="58" spans="2:45" outlineLevel="1">
      <c r="B58" s="682" t="s">
        <v>640</v>
      </c>
      <c r="C58" s="531" t="s">
        <v>2626</v>
      </c>
      <c r="D58" s="40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558" t="s">
        <v>640</v>
      </c>
      <c r="G58" s="569">
        <f>SUM(ANALYTIKAVUJ!C83+ANALYTIKAVUJ!C91+ANALYTIKAVUJ!K83+ANALYTIKAVUJ!K92+ANALYTIKAVUJ!K101)</f>
        <v>0</v>
      </c>
      <c r="I58" s="560">
        <f t="shared" si="57"/>
        <v>0</v>
      </c>
      <c r="K58" s="562">
        <f t="shared" si="58"/>
        <v>0</v>
      </c>
      <c r="L58" s="561">
        <f>SUM(ANALYTIKAVUJ!K69)*-1</f>
        <v>0</v>
      </c>
      <c r="M58" s="564">
        <f t="shared" si="59"/>
        <v>0</v>
      </c>
      <c r="N58" s="565">
        <f t="shared" si="10"/>
        <v>0</v>
      </c>
      <c r="Q58" s="561">
        <f>SUM(ANALYTIKAVUJ!D83+ANALYTIKAVUJ!D91+ANALYTIKAVUJ!L83+ANALYTIKAVUJ!L92+ANALYTIKAVUJ!L101)</f>
        <v>0</v>
      </c>
      <c r="S58" s="560">
        <f t="shared" si="60"/>
        <v>0</v>
      </c>
      <c r="U58" s="562">
        <f t="shared" si="61"/>
        <v>0</v>
      </c>
      <c r="V58" s="561">
        <f>SUM(ANALYTIKAVUJ!L69)*-1</f>
        <v>0</v>
      </c>
      <c r="W58" s="564">
        <f t="shared" si="62"/>
        <v>0</v>
      </c>
      <c r="X58" s="565">
        <f t="shared" si="63"/>
        <v>0</v>
      </c>
      <c r="Z58" s="705">
        <f t="shared" si="0"/>
        <v>0</v>
      </c>
      <c r="AA58" s="705">
        <f t="shared" si="1"/>
        <v>0</v>
      </c>
      <c r="AB58" s="705">
        <f t="shared" si="2"/>
        <v>0</v>
      </c>
      <c r="AC58" s="705">
        <f t="shared" si="3"/>
        <v>0</v>
      </c>
      <c r="AD58" s="706" t="str">
        <f t="shared" si="4"/>
        <v xml:space="preserve">          0</v>
      </c>
      <c r="AE58" s="706" t="str">
        <f t="shared" si="5"/>
        <v xml:space="preserve">          0</v>
      </c>
      <c r="AF58" s="706" t="str">
        <f t="shared" si="6"/>
        <v xml:space="preserve">          0</v>
      </c>
      <c r="AG58" s="706" t="str">
        <f t="shared" si="7"/>
        <v xml:space="preserve">          0</v>
      </c>
      <c r="AL58" s="561">
        <f>SUM(ANALYTIKAVUJ!E83+ANALYTIKAVUJ!E91+ANALYTIKAVUJ!M83+ANALYTIKAVUJ!M92+ANALYTIKAVUJ!M101)</f>
        <v>0</v>
      </c>
      <c r="AN58" s="560">
        <f t="shared" si="64"/>
        <v>0</v>
      </c>
      <c r="AP58" s="562">
        <f t="shared" si="65"/>
        <v>0</v>
      </c>
      <c r="AQ58" s="561">
        <f>SUM(ANALYTIKAVUJ!M69)*-1</f>
        <v>0</v>
      </c>
      <c r="AR58" s="564">
        <f t="shared" si="66"/>
        <v>0</v>
      </c>
      <c r="AS58" s="565">
        <f t="shared" si="67"/>
        <v>0</v>
      </c>
    </row>
    <row r="59" spans="2:45" outlineLevel="1">
      <c r="B59" s="682" t="s">
        <v>659</v>
      </c>
      <c r="C59" s="531" t="s">
        <v>2630</v>
      </c>
      <c r="D59" s="402" t="str">
        <f>IF(VLOOKUP($B59,suvaha_p!$A:$G,1)=$B59,VLOOKUP($B59,suvaha_p!$A:$G,$B$1),0)</f>
        <v>Ostatné pohľadávky z obchodného styku (311A, 312A, 313A, 314A, 315A, 31XA) - /391A/</v>
      </c>
      <c r="E59" s="558" t="s">
        <v>659</v>
      </c>
      <c r="G59" s="569">
        <f>SUM(ANALYTIKAVUJ!C84+ANALYTIKAVUJ!C92+ANALYTIKAVUJ!K84+ANALYTIKAVUJ!K93+ANALYTIKAVUJ!K102)</f>
        <v>0</v>
      </c>
      <c r="I59" s="560">
        <f t="shared" si="57"/>
        <v>0</v>
      </c>
      <c r="K59" s="562">
        <f t="shared" si="58"/>
        <v>0</v>
      </c>
      <c r="L59" s="561">
        <f>SUM(ANALYTIKAVUJ!K70)*-1</f>
        <v>0</v>
      </c>
      <c r="M59" s="564">
        <f t="shared" si="59"/>
        <v>0</v>
      </c>
      <c r="N59" s="565">
        <f t="shared" si="10"/>
        <v>0</v>
      </c>
      <c r="Q59" s="561">
        <f>SUM(ANALYTIKAVUJ!D84+ANALYTIKAVUJ!D92+ANALYTIKAVUJ!L84+ANALYTIKAVUJ!L93+ANALYTIKAVUJ!L102)</f>
        <v>0</v>
      </c>
      <c r="S59" s="560">
        <f t="shared" si="60"/>
        <v>0</v>
      </c>
      <c r="U59" s="562">
        <f t="shared" si="61"/>
        <v>0</v>
      </c>
      <c r="V59" s="561">
        <f>SUM(ANALYTIKAVUJ!L70)*-1</f>
        <v>0</v>
      </c>
      <c r="W59" s="564">
        <f t="shared" si="62"/>
        <v>0</v>
      </c>
      <c r="X59" s="565">
        <f t="shared" si="63"/>
        <v>0</v>
      </c>
      <c r="Z59" s="705">
        <f t="shared" si="0"/>
        <v>0</v>
      </c>
      <c r="AA59" s="705">
        <f t="shared" si="1"/>
        <v>0</v>
      </c>
      <c r="AB59" s="705">
        <f t="shared" si="2"/>
        <v>0</v>
      </c>
      <c r="AC59" s="705">
        <f t="shared" si="3"/>
        <v>0</v>
      </c>
      <c r="AD59" s="706" t="str">
        <f t="shared" si="4"/>
        <v xml:space="preserve">          0</v>
      </c>
      <c r="AE59" s="706" t="str">
        <f t="shared" si="5"/>
        <v xml:space="preserve">          0</v>
      </c>
      <c r="AF59" s="706" t="str">
        <f t="shared" si="6"/>
        <v xml:space="preserve">          0</v>
      </c>
      <c r="AG59" s="706" t="str">
        <f t="shared" si="7"/>
        <v xml:space="preserve">          0</v>
      </c>
      <c r="AL59" s="561">
        <f>SUM(ANALYTIKAVUJ!E84+ANALYTIKAVUJ!E92+ANALYTIKAVUJ!M84+ANALYTIKAVUJ!M93+ANALYTIKAVUJ!M102)</f>
        <v>0</v>
      </c>
      <c r="AN59" s="560">
        <f t="shared" si="64"/>
        <v>0</v>
      </c>
      <c r="AP59" s="562">
        <f t="shared" si="65"/>
        <v>0</v>
      </c>
      <c r="AQ59" s="561">
        <f>SUM(ANALYTIKAVUJ!M70)*-1</f>
        <v>0</v>
      </c>
      <c r="AR59" s="564">
        <f t="shared" si="66"/>
        <v>0</v>
      </c>
      <c r="AS59" s="565">
        <f t="shared" si="67"/>
        <v>0</v>
      </c>
    </row>
    <row r="60" spans="2:45" outlineLevel="1">
      <c r="B60" s="682" t="s">
        <v>665</v>
      </c>
      <c r="C60" s="531" t="s">
        <v>2500</v>
      </c>
      <c r="D60" s="402" t="str">
        <f>IF(VLOOKUP($B60,suvaha_p!$A:$G,1)=$B60,VLOOKUP($B60,suvaha_p!$A:$G,$B$1),0)</f>
        <v>Čistá hodnota zákazky (316A)</v>
      </c>
      <c r="E60" s="558" t="s">
        <v>665</v>
      </c>
      <c r="G60" s="569">
        <f>SUM(ANALYTIKAVUJ!C115)</f>
        <v>0</v>
      </c>
      <c r="I60" s="560">
        <f t="shared" si="57"/>
        <v>0</v>
      </c>
      <c r="K60" s="562">
        <f t="shared" si="58"/>
        <v>0</v>
      </c>
      <c r="M60" s="564">
        <f t="shared" si="59"/>
        <v>0</v>
      </c>
      <c r="N60" s="565">
        <f t="shared" si="10"/>
        <v>0</v>
      </c>
      <c r="Q60" s="561">
        <f>SUM(ANALYTIKAVUJ!D115)</f>
        <v>0</v>
      </c>
      <c r="S60" s="560">
        <f t="shared" si="60"/>
        <v>0</v>
      </c>
      <c r="U60" s="562">
        <f t="shared" si="61"/>
        <v>0</v>
      </c>
      <c r="W60" s="564">
        <f t="shared" si="62"/>
        <v>0</v>
      </c>
      <c r="X60" s="565">
        <f t="shared" si="63"/>
        <v>0</v>
      </c>
      <c r="Z60" s="705">
        <f t="shared" si="0"/>
        <v>0</v>
      </c>
      <c r="AA60" s="705">
        <f t="shared" si="1"/>
        <v>0</v>
      </c>
      <c r="AB60" s="705">
        <f t="shared" si="2"/>
        <v>0</v>
      </c>
      <c r="AC60" s="705">
        <f t="shared" si="3"/>
        <v>0</v>
      </c>
      <c r="AD60" s="706" t="str">
        <f t="shared" si="4"/>
        <v xml:space="preserve">          0</v>
      </c>
      <c r="AE60" s="706" t="str">
        <f t="shared" si="5"/>
        <v xml:space="preserve">          0</v>
      </c>
      <c r="AF60" s="706" t="str">
        <f t="shared" si="6"/>
        <v xml:space="preserve">          0</v>
      </c>
      <c r="AG60" s="706" t="str">
        <f t="shared" si="7"/>
        <v xml:space="preserve">          0</v>
      </c>
      <c r="AL60" s="561">
        <f>SUM(ANALYTIKAVUJ!E115)</f>
        <v>0</v>
      </c>
      <c r="AN60" s="560">
        <f t="shared" si="64"/>
        <v>0</v>
      </c>
      <c r="AP60" s="562">
        <f t="shared" si="65"/>
        <v>0</v>
      </c>
      <c r="AR60" s="564">
        <f t="shared" si="66"/>
        <v>0</v>
      </c>
      <c r="AS60" s="565">
        <f t="shared" si="67"/>
        <v>0</v>
      </c>
    </row>
    <row r="61" spans="2:45" ht="13.5" customHeight="1" outlineLevel="1">
      <c r="B61" s="682" t="s">
        <v>676</v>
      </c>
      <c r="C61" s="531" t="s">
        <v>2503</v>
      </c>
      <c r="D61" s="402" t="str">
        <f>IF(VLOOKUP($B61,suvaha_p!$A:$G,1)=$B61,VLOOKUP($B61,suvaha_p!$A:$G,$B$1),0)</f>
        <v>Ostatné pohľadávky voči prepojeným účtovným jednotkám  (351A) - /391A/</v>
      </c>
      <c r="E61" s="558" t="s">
        <v>676</v>
      </c>
      <c r="G61" s="569">
        <f>SUM(ANALYTIKAVUJ!K10)</f>
        <v>0</v>
      </c>
      <c r="I61" s="560">
        <f t="shared" si="57"/>
        <v>0</v>
      </c>
      <c r="K61" s="562">
        <f t="shared" si="58"/>
        <v>0</v>
      </c>
      <c r="L61" s="561">
        <f>SUM(ANALYTIKAVUJ!K71)*-1</f>
        <v>0</v>
      </c>
      <c r="M61" s="564">
        <f t="shared" si="59"/>
        <v>0</v>
      </c>
      <c r="N61" s="565">
        <f t="shared" si="10"/>
        <v>0</v>
      </c>
      <c r="Q61" s="561">
        <f>SUM(ANALYTIKAVUJ!L10)</f>
        <v>0</v>
      </c>
      <c r="S61" s="560">
        <f t="shared" si="60"/>
        <v>0</v>
      </c>
      <c r="U61" s="562">
        <f t="shared" si="61"/>
        <v>0</v>
      </c>
      <c r="V61" s="561">
        <f>SUM(ANALYTIKAVUJ!L71)*-1</f>
        <v>0</v>
      </c>
      <c r="W61" s="564">
        <f t="shared" si="62"/>
        <v>0</v>
      </c>
      <c r="X61" s="565">
        <f t="shared" si="63"/>
        <v>0</v>
      </c>
      <c r="Z61" s="705">
        <f t="shared" si="0"/>
        <v>0</v>
      </c>
      <c r="AA61" s="705">
        <f t="shared" si="1"/>
        <v>0</v>
      </c>
      <c r="AB61" s="705">
        <f t="shared" si="2"/>
        <v>0</v>
      </c>
      <c r="AC61" s="705">
        <f t="shared" si="3"/>
        <v>0</v>
      </c>
      <c r="AD61" s="706" t="str">
        <f t="shared" si="4"/>
        <v xml:space="preserve">          0</v>
      </c>
      <c r="AE61" s="706" t="str">
        <f t="shared" si="5"/>
        <v xml:space="preserve">          0</v>
      </c>
      <c r="AF61" s="706" t="str">
        <f t="shared" si="6"/>
        <v xml:space="preserve">          0</v>
      </c>
      <c r="AG61" s="706" t="str">
        <f t="shared" si="7"/>
        <v xml:space="preserve">          0</v>
      </c>
      <c r="AL61" s="561">
        <f>SUM(ANALYTIKAVUJ!M10)</f>
        <v>0</v>
      </c>
      <c r="AN61" s="560">
        <f t="shared" si="64"/>
        <v>0</v>
      </c>
      <c r="AP61" s="562">
        <f t="shared" si="65"/>
        <v>0</v>
      </c>
      <c r="AQ61" s="561">
        <f>SUM(ANALYTIKAVUJ!M71)*-1</f>
        <v>0</v>
      </c>
      <c r="AR61" s="564">
        <f t="shared" si="66"/>
        <v>0</v>
      </c>
      <c r="AS61" s="565">
        <f t="shared" si="67"/>
        <v>0</v>
      </c>
    </row>
    <row r="62" spans="2:45" outlineLevel="1">
      <c r="B62" s="682" t="s">
        <v>694</v>
      </c>
      <c r="C62" s="531" t="s">
        <v>2506</v>
      </c>
      <c r="D62" s="402" t="str">
        <f>IF(VLOOKUP($B62,suvaha_p!$A:$G,1)=$B62,VLOOKUP($B62,suvaha_p!$A:$G,$B$1),0)</f>
        <v>Ostatné pohľadávky v rámci podielovej účasti okrem pohľadávok voči prepojeným účtovným jednotkám  (351A) - /391A/</v>
      </c>
      <c r="E62" s="558" t="s">
        <v>694</v>
      </c>
      <c r="G62" s="569">
        <f>SUM(ANALYTIKAVUJ!K11)</f>
        <v>0</v>
      </c>
      <c r="I62" s="560">
        <f t="shared" si="57"/>
        <v>0</v>
      </c>
      <c r="K62" s="562">
        <f t="shared" si="58"/>
        <v>0</v>
      </c>
      <c r="L62" s="561">
        <f>SUM(ANALYTIKAVUJ!K72)*-1</f>
        <v>0</v>
      </c>
      <c r="M62" s="564">
        <f t="shared" si="59"/>
        <v>0</v>
      </c>
      <c r="N62" s="565">
        <f t="shared" si="10"/>
        <v>0</v>
      </c>
      <c r="Q62" s="561">
        <f>SUM(ANALYTIKAVUJ!L11)</f>
        <v>0</v>
      </c>
      <c r="S62" s="560">
        <f t="shared" si="60"/>
        <v>0</v>
      </c>
      <c r="U62" s="562">
        <f t="shared" si="61"/>
        <v>0</v>
      </c>
      <c r="V62" s="561">
        <f>SUM(ANALYTIKAVUJ!L72)*-1</f>
        <v>0</v>
      </c>
      <c r="W62" s="564">
        <f t="shared" si="62"/>
        <v>0</v>
      </c>
      <c r="X62" s="565">
        <f t="shared" si="63"/>
        <v>0</v>
      </c>
      <c r="Z62" s="705">
        <f t="shared" si="0"/>
        <v>0</v>
      </c>
      <c r="AA62" s="705">
        <f t="shared" si="1"/>
        <v>0</v>
      </c>
      <c r="AB62" s="705">
        <f t="shared" si="2"/>
        <v>0</v>
      </c>
      <c r="AC62" s="705">
        <f t="shared" si="3"/>
        <v>0</v>
      </c>
      <c r="AD62" s="706" t="str">
        <f t="shared" si="4"/>
        <v xml:space="preserve">          0</v>
      </c>
      <c r="AE62" s="706" t="str">
        <f t="shared" si="5"/>
        <v xml:space="preserve">          0</v>
      </c>
      <c r="AF62" s="706" t="str">
        <f t="shared" si="6"/>
        <v xml:space="preserve">          0</v>
      </c>
      <c r="AG62" s="706" t="str">
        <f t="shared" si="7"/>
        <v xml:space="preserve">          0</v>
      </c>
      <c r="AL62" s="561">
        <f>SUM(ANALYTIKAVUJ!M11)</f>
        <v>0</v>
      </c>
      <c r="AN62" s="560">
        <f t="shared" si="64"/>
        <v>0</v>
      </c>
      <c r="AP62" s="562">
        <f t="shared" si="65"/>
        <v>0</v>
      </c>
      <c r="AQ62" s="561">
        <f>SUM(ANALYTIKAVUJ!M72)*-1</f>
        <v>0</v>
      </c>
      <c r="AR62" s="564">
        <f t="shared" si="66"/>
        <v>0</v>
      </c>
      <c r="AS62" s="565">
        <f t="shared" si="67"/>
        <v>0</v>
      </c>
    </row>
    <row r="63" spans="2:45" outlineLevel="1">
      <c r="B63" s="682" t="s">
        <v>704</v>
      </c>
      <c r="C63" s="531" t="s">
        <v>2508</v>
      </c>
      <c r="D63" s="402" t="str">
        <f>IF(VLOOKUP($B63,suvaha_p!$A:$G,1)=$B63,VLOOKUP($B63,suvaha_p!$A:$G,$B$1),0)</f>
        <v>Pohľadávky voči spoločníkom, členom a združeniu (354A, 355A, 358A, 35XA, 398A) - /391A/</v>
      </c>
      <c r="E63" s="558" t="s">
        <v>704</v>
      </c>
      <c r="G63" s="569">
        <f>SUM(ANALYTIKAVUJ!K16+ANALYTIKAVUJ!K20+ANALYTIKAVUJ!K24)</f>
        <v>0</v>
      </c>
      <c r="I63" s="560">
        <f t="shared" si="57"/>
        <v>0</v>
      </c>
      <c r="K63" s="562">
        <f t="shared" si="58"/>
        <v>0</v>
      </c>
      <c r="L63" s="561">
        <f>SUM(ANALYTIKAVUJ!K73)*-1</f>
        <v>0</v>
      </c>
      <c r="M63" s="564">
        <f t="shared" si="59"/>
        <v>0</v>
      </c>
      <c r="N63" s="565">
        <f t="shared" si="10"/>
        <v>0</v>
      </c>
      <c r="Q63" s="561">
        <f>SUM(ANALYTIKAVUJ!L16+ANALYTIKAVUJ!L20+ANALYTIKAVUJ!L24)</f>
        <v>0</v>
      </c>
      <c r="S63" s="560">
        <f t="shared" si="60"/>
        <v>0</v>
      </c>
      <c r="U63" s="562">
        <f t="shared" si="61"/>
        <v>0</v>
      </c>
      <c r="V63" s="561">
        <f>SUM(ANALYTIKAVUJ!L73)*-1</f>
        <v>0</v>
      </c>
      <c r="W63" s="564">
        <f t="shared" si="62"/>
        <v>0</v>
      </c>
      <c r="X63" s="565">
        <f t="shared" si="63"/>
        <v>0</v>
      </c>
      <c r="Z63" s="705">
        <f t="shared" si="0"/>
        <v>0</v>
      </c>
      <c r="AA63" s="705">
        <f t="shared" si="1"/>
        <v>0</v>
      </c>
      <c r="AB63" s="705">
        <f t="shared" si="2"/>
        <v>0</v>
      </c>
      <c r="AC63" s="705">
        <f t="shared" si="3"/>
        <v>0</v>
      </c>
      <c r="AD63" s="706" t="str">
        <f t="shared" si="4"/>
        <v xml:space="preserve">          0</v>
      </c>
      <c r="AE63" s="706" t="str">
        <f t="shared" si="5"/>
        <v xml:space="preserve">          0</v>
      </c>
      <c r="AF63" s="706" t="str">
        <f t="shared" si="6"/>
        <v xml:space="preserve">          0</v>
      </c>
      <c r="AG63" s="706" t="str">
        <f t="shared" si="7"/>
        <v xml:space="preserve">          0</v>
      </c>
      <c r="AL63" s="561">
        <f>SUM(ANALYTIKAVUJ!M16+ANALYTIKAVUJ!M20+ANALYTIKAVUJ!M24)</f>
        <v>0</v>
      </c>
      <c r="AN63" s="560">
        <f t="shared" si="64"/>
        <v>0</v>
      </c>
      <c r="AP63" s="562">
        <f t="shared" si="65"/>
        <v>0</v>
      </c>
      <c r="AQ63" s="561">
        <f>SUM(ANALYTIKAVUJ!M73)*-1</f>
        <v>0</v>
      </c>
      <c r="AR63" s="564">
        <f t="shared" si="66"/>
        <v>0</v>
      </c>
      <c r="AS63" s="565">
        <f t="shared" si="67"/>
        <v>0</v>
      </c>
    </row>
    <row r="64" spans="2:45" outlineLevel="1">
      <c r="B64" s="682" t="s">
        <v>716</v>
      </c>
      <c r="C64" s="531" t="s">
        <v>2512</v>
      </c>
      <c r="D64" s="402" t="str">
        <f>IF(VLOOKUP($B64,suvaha_p!$A:$G,1)=$B64,VLOOKUP($B64,suvaha_p!$A:$G,$B$1),0)</f>
        <v>Sociálne poistenie (336A) - /391A/</v>
      </c>
      <c r="E64" s="558" t="s">
        <v>716</v>
      </c>
      <c r="G64" s="569">
        <f>SUM(ANALYTIKAVUJ!C123)</f>
        <v>0</v>
      </c>
      <c r="I64" s="560">
        <f t="shared" si="57"/>
        <v>0</v>
      </c>
      <c r="K64" s="562">
        <f t="shared" si="58"/>
        <v>0</v>
      </c>
      <c r="L64" s="561">
        <f>SUM(ANALYTIKAVUJ!K74)*-1</f>
        <v>0</v>
      </c>
      <c r="M64" s="564">
        <f t="shared" si="59"/>
        <v>0</v>
      </c>
      <c r="N64" s="565">
        <f t="shared" si="10"/>
        <v>0</v>
      </c>
      <c r="Q64" s="561">
        <f>SUM(ANALYTIKAVUJ!D123)</f>
        <v>0</v>
      </c>
      <c r="S64" s="560">
        <f t="shared" si="60"/>
        <v>0</v>
      </c>
      <c r="U64" s="562">
        <f t="shared" si="61"/>
        <v>0</v>
      </c>
      <c r="V64" s="561">
        <f>SUM(ANALYTIKAVUJ!L74)*-1</f>
        <v>0</v>
      </c>
      <c r="W64" s="564">
        <f t="shared" si="62"/>
        <v>0</v>
      </c>
      <c r="X64" s="565">
        <f t="shared" si="63"/>
        <v>0</v>
      </c>
      <c r="Z64" s="705">
        <f t="shared" si="0"/>
        <v>0</v>
      </c>
      <c r="AA64" s="705">
        <f t="shared" si="1"/>
        <v>0</v>
      </c>
      <c r="AB64" s="705">
        <f t="shared" si="2"/>
        <v>0</v>
      </c>
      <c r="AC64" s="705">
        <f t="shared" si="3"/>
        <v>0</v>
      </c>
      <c r="AD64" s="706" t="str">
        <f t="shared" si="4"/>
        <v xml:space="preserve">          0</v>
      </c>
      <c r="AE64" s="706" t="str">
        <f t="shared" si="5"/>
        <v xml:space="preserve">          0</v>
      </c>
      <c r="AF64" s="706" t="str">
        <f t="shared" si="6"/>
        <v xml:space="preserve">          0</v>
      </c>
      <c r="AG64" s="706" t="str">
        <f t="shared" si="7"/>
        <v xml:space="preserve">          0</v>
      </c>
      <c r="AL64" s="561">
        <f>SUM(ANALYTIKAVUJ!E123)</f>
        <v>0</v>
      </c>
      <c r="AN64" s="560">
        <f t="shared" si="64"/>
        <v>0</v>
      </c>
      <c r="AP64" s="562">
        <f t="shared" si="65"/>
        <v>0</v>
      </c>
      <c r="AQ64" s="561">
        <f>SUM(ANALYTIKAVUJ!M74)*-1</f>
        <v>0</v>
      </c>
      <c r="AR64" s="564">
        <f t="shared" si="66"/>
        <v>0</v>
      </c>
      <c r="AS64" s="565">
        <f t="shared" si="67"/>
        <v>0</v>
      </c>
    </row>
    <row r="65" spans="2:45" outlineLevel="1">
      <c r="B65" s="682" t="s">
        <v>2307</v>
      </c>
      <c r="C65" s="531" t="s">
        <v>2516</v>
      </c>
      <c r="D65" s="402" t="str">
        <f>IF(VLOOKUP($B65,suvaha_p!$A:$G,1)=$B65,VLOOKUP($B65,suvaha_p!$A:$G,$B$1),0)</f>
        <v>Daňové pohľadávky a dotácie (341, 342, 343, 345, 346, 347) - /391A/</v>
      </c>
      <c r="E65" s="558" t="s">
        <v>2307</v>
      </c>
      <c r="G65" s="569">
        <f>SUM(ANALYTIKAVUJ!K107+ANALYTIKAVUJ!K111+ANALYTIKAVUJ!K115+ANALYTIKAVUJ!K119+ANALYTIKAVUJ!K123+ANALYTIKAVUJ!K127)</f>
        <v>0</v>
      </c>
      <c r="I65" s="560">
        <f t="shared" si="57"/>
        <v>0</v>
      </c>
      <c r="K65" s="562">
        <f t="shared" si="58"/>
        <v>0</v>
      </c>
      <c r="L65" s="561">
        <f>SUM(ANALYTIKAVUJ!K75)*-1</f>
        <v>0</v>
      </c>
      <c r="M65" s="564">
        <f t="shared" si="59"/>
        <v>0</v>
      </c>
      <c r="N65" s="565">
        <f t="shared" si="10"/>
        <v>0</v>
      </c>
      <c r="Q65" s="561">
        <f>SUM(ANALYTIKAVUJ!L107+ANALYTIKAVUJ!L111+ANALYTIKAVUJ!L115+ANALYTIKAVUJ!L119+ANALYTIKAVUJ!L123+ANALYTIKAVUJ!L127)</f>
        <v>0</v>
      </c>
      <c r="S65" s="560">
        <f t="shared" si="60"/>
        <v>0</v>
      </c>
      <c r="U65" s="562">
        <f t="shared" si="61"/>
        <v>0</v>
      </c>
      <c r="V65" s="561">
        <f>SUM(ANALYTIKAVUJ!L75)*-1</f>
        <v>0</v>
      </c>
      <c r="W65" s="564">
        <f t="shared" si="62"/>
        <v>0</v>
      </c>
      <c r="X65" s="565">
        <f t="shared" si="63"/>
        <v>0</v>
      </c>
      <c r="Z65" s="705">
        <f t="shared" si="0"/>
        <v>0</v>
      </c>
      <c r="AA65" s="705">
        <f t="shared" si="1"/>
        <v>0</v>
      </c>
      <c r="AB65" s="705">
        <f t="shared" si="2"/>
        <v>0</v>
      </c>
      <c r="AC65" s="705">
        <f t="shared" si="3"/>
        <v>0</v>
      </c>
      <c r="AD65" s="706" t="str">
        <f t="shared" si="4"/>
        <v xml:space="preserve">          0</v>
      </c>
      <c r="AE65" s="706" t="str">
        <f t="shared" si="5"/>
        <v xml:space="preserve">          0</v>
      </c>
      <c r="AF65" s="706" t="str">
        <f t="shared" si="6"/>
        <v xml:space="preserve">          0</v>
      </c>
      <c r="AG65" s="706" t="str">
        <f t="shared" si="7"/>
        <v xml:space="preserve">          0</v>
      </c>
      <c r="AL65" s="561">
        <f>SUM(ANALYTIKAVUJ!M107+ANALYTIKAVUJ!M111+ANALYTIKAVUJ!M115+ANALYTIKAVUJ!M119+ANALYTIKAVUJ!M123+ANALYTIKAVUJ!M127)</f>
        <v>0</v>
      </c>
      <c r="AN65" s="560">
        <f t="shared" si="64"/>
        <v>0</v>
      </c>
      <c r="AP65" s="562">
        <f t="shared" si="65"/>
        <v>0</v>
      </c>
      <c r="AQ65" s="561">
        <f>SUM(ANALYTIKAVUJ!M75)*-1</f>
        <v>0</v>
      </c>
      <c r="AR65" s="564">
        <f t="shared" si="66"/>
        <v>0</v>
      </c>
      <c r="AS65" s="565">
        <f t="shared" si="67"/>
        <v>0</v>
      </c>
    </row>
    <row r="66" spans="2:45" outlineLevel="1">
      <c r="B66" s="682" t="s">
        <v>727</v>
      </c>
      <c r="C66" s="531" t="s">
        <v>2545</v>
      </c>
      <c r="D66" s="402" t="str">
        <f>IF(VLOOKUP($B66,suvaha_p!$A:$G,1)=$B66,VLOOKUP($B66,suvaha_p!$A:$G,$B$1),0)</f>
        <v>Pohľadávky z derivátových operácií (373A, 376A)</v>
      </c>
      <c r="E66" s="558" t="s">
        <v>727</v>
      </c>
      <c r="G66" s="569">
        <f>SUM(ANALYTIKAVUJ!K133+ANALYTIKAVUJ!K40)</f>
        <v>0</v>
      </c>
      <c r="I66" s="560">
        <f t="shared" si="57"/>
        <v>0</v>
      </c>
      <c r="K66" s="562">
        <f t="shared" si="58"/>
        <v>0</v>
      </c>
      <c r="M66" s="564">
        <f t="shared" si="59"/>
        <v>0</v>
      </c>
      <c r="N66" s="565">
        <f t="shared" si="10"/>
        <v>0</v>
      </c>
      <c r="Q66" s="561">
        <f>SUM(ANALYTIKAVUJ!L133+ANALYTIKAVUJ!L40)</f>
        <v>0</v>
      </c>
      <c r="S66" s="560">
        <f t="shared" si="60"/>
        <v>0</v>
      </c>
      <c r="U66" s="562">
        <f t="shared" si="61"/>
        <v>0</v>
      </c>
      <c r="W66" s="564">
        <f t="shared" si="62"/>
        <v>0</v>
      </c>
      <c r="X66" s="565">
        <f t="shared" si="63"/>
        <v>0</v>
      </c>
      <c r="Z66" s="705">
        <f t="shared" si="0"/>
        <v>0</v>
      </c>
      <c r="AA66" s="705">
        <f t="shared" si="1"/>
        <v>0</v>
      </c>
      <c r="AB66" s="705">
        <f t="shared" si="2"/>
        <v>0</v>
      </c>
      <c r="AC66" s="705">
        <f t="shared" si="3"/>
        <v>0</v>
      </c>
      <c r="AD66" s="706" t="str">
        <f t="shared" si="4"/>
        <v xml:space="preserve">          0</v>
      </c>
      <c r="AE66" s="706" t="str">
        <f t="shared" si="5"/>
        <v xml:space="preserve">          0</v>
      </c>
      <c r="AF66" s="706" t="str">
        <f t="shared" si="6"/>
        <v xml:space="preserve">          0</v>
      </c>
      <c r="AG66" s="706" t="str">
        <f t="shared" si="7"/>
        <v xml:space="preserve">          0</v>
      </c>
      <c r="AL66" s="561">
        <f>SUM(ANALYTIKAVUJ!M133+ANALYTIKAVUJ!M40)</f>
        <v>0</v>
      </c>
      <c r="AN66" s="560">
        <f t="shared" si="64"/>
        <v>0</v>
      </c>
      <c r="AP66" s="562">
        <f t="shared" si="65"/>
        <v>0</v>
      </c>
      <c r="AR66" s="564">
        <f t="shared" si="66"/>
        <v>0</v>
      </c>
      <c r="AS66" s="565">
        <f t="shared" si="67"/>
        <v>0</v>
      </c>
    </row>
    <row r="67" spans="2:45" outlineLevel="1">
      <c r="B67" s="682" t="s">
        <v>741</v>
      </c>
      <c r="C67" s="531" t="s">
        <v>2549</v>
      </c>
      <c r="D67" s="402" t="str">
        <f>IF(VLOOKUP($B67,suvaha_p!$A:$G,1)=$B67,VLOOKUP($B67,suvaha_p!$A:$G,$B$1),0)</f>
        <v>Iné pohľadávky (335A, 33XA, 371A, 374A, 375A,  378A)
- /391A/</v>
      </c>
      <c r="E67" s="558" t="s">
        <v>741</v>
      </c>
      <c r="G67" s="569">
        <f>SUM(ANALYTIKAVUJ!K5+ANALYTIKAVUJ!K28+ANALYTIKAVUJ!K32+ANALYTIKAVUJ!K36+ANALYTIKAVUJ!K41+ANALYTIKAVUJ!K45+ANALYTIKAVUJ!K134)</f>
        <v>0</v>
      </c>
      <c r="I67" s="560">
        <f t="shared" si="57"/>
        <v>0</v>
      </c>
      <c r="K67" s="562">
        <f t="shared" si="58"/>
        <v>0</v>
      </c>
      <c r="L67" s="561">
        <f>SUM(ANALYTIKAVUJ!K76)*-1</f>
        <v>0</v>
      </c>
      <c r="M67" s="564">
        <f t="shared" si="59"/>
        <v>0</v>
      </c>
      <c r="N67" s="565">
        <f t="shared" si="10"/>
        <v>0</v>
      </c>
      <c r="Q67" s="561">
        <f>SUM(ANALYTIKAVUJ!L5+ANALYTIKAVUJ!L28+ANALYTIKAVUJ!L32+ANALYTIKAVUJ!L36+ANALYTIKAVUJ!L41+ANALYTIKAVUJ!L45+ANALYTIKAVUJ!L134)</f>
        <v>0</v>
      </c>
      <c r="S67" s="560">
        <f t="shared" si="60"/>
        <v>0</v>
      </c>
      <c r="U67" s="562">
        <f t="shared" si="61"/>
        <v>0</v>
      </c>
      <c r="V67" s="561">
        <f>SUM(ANALYTIKAVUJ!L76)*-1</f>
        <v>0</v>
      </c>
      <c r="W67" s="564">
        <f t="shared" si="62"/>
        <v>0</v>
      </c>
      <c r="X67" s="565">
        <f t="shared" si="63"/>
        <v>0</v>
      </c>
      <c r="Z67" s="705">
        <f t="shared" si="0"/>
        <v>0</v>
      </c>
      <c r="AA67" s="705">
        <f t="shared" si="1"/>
        <v>0</v>
      </c>
      <c r="AB67" s="705">
        <f t="shared" si="2"/>
        <v>0</v>
      </c>
      <c r="AC67" s="705">
        <f t="shared" si="3"/>
        <v>0</v>
      </c>
      <c r="AD67" s="706" t="str">
        <f t="shared" si="4"/>
        <v xml:space="preserve">          0</v>
      </c>
      <c r="AE67" s="706" t="str">
        <f t="shared" si="5"/>
        <v xml:space="preserve">          0</v>
      </c>
      <c r="AF67" s="706" t="str">
        <f t="shared" si="6"/>
        <v xml:space="preserve">          0</v>
      </c>
      <c r="AG67" s="706" t="str">
        <f t="shared" si="7"/>
        <v xml:space="preserve">          0</v>
      </c>
      <c r="AL67" s="561">
        <f>SUM(ANALYTIKAVUJ!M5+ANALYTIKAVUJ!M28+ANALYTIKAVUJ!M32+ANALYTIKAVUJ!M36+ANALYTIKAVUJ!M41+ANALYTIKAVUJ!M45+ANALYTIKAVUJ!M134)</f>
        <v>0</v>
      </c>
      <c r="AN67" s="560">
        <f t="shared" si="64"/>
        <v>0</v>
      </c>
      <c r="AP67" s="562">
        <f t="shared" si="65"/>
        <v>0</v>
      </c>
      <c r="AQ67" s="561">
        <f>SUM(ANALYTIKAVUJ!M76)*-1</f>
        <v>0</v>
      </c>
      <c r="AR67" s="564">
        <f t="shared" si="66"/>
        <v>0</v>
      </c>
      <c r="AS67" s="565">
        <f t="shared" si="67"/>
        <v>0</v>
      </c>
    </row>
    <row r="68" spans="2:45" outlineLevel="1">
      <c r="B68" s="682" t="s">
        <v>754</v>
      </c>
      <c r="C68" s="531" t="s">
        <v>2680</v>
      </c>
      <c r="D68" s="604" t="str">
        <f>IF(VLOOKUP($B68,suvaha_p!$A:$G,1)=$B68,VLOOKUP($B68,suvaha_p!$A:$G,$B$1),0)</f>
        <v>Krátkodobý finančný majetok súčet (r . 67 až r. 70)</v>
      </c>
      <c r="E68" s="537" t="s">
        <v>754</v>
      </c>
      <c r="F68" s="538"/>
      <c r="I68" s="550">
        <f>SUM(I69:I72)</f>
        <v>0</v>
      </c>
      <c r="J68" s="541"/>
      <c r="K68" s="550">
        <f>SUM(K69:K72)</f>
        <v>0</v>
      </c>
      <c r="L68" s="543"/>
      <c r="M68" s="554">
        <f>SUM(M69:M72)</f>
        <v>0</v>
      </c>
      <c r="N68" s="555">
        <f>SUM(N69:N72)</f>
        <v>0</v>
      </c>
      <c r="P68" s="546"/>
      <c r="S68" s="550">
        <f>SUM(S69:S72)</f>
        <v>0</v>
      </c>
      <c r="T68" s="541"/>
      <c r="U68" s="552">
        <f>SUM(U69:U72)</f>
        <v>0</v>
      </c>
      <c r="V68" s="543"/>
      <c r="W68" s="554">
        <f>SUM(W69:W72)</f>
        <v>0</v>
      </c>
      <c r="X68" s="555">
        <f>SUM(X69:X72)</f>
        <v>0</v>
      </c>
      <c r="Z68" s="705">
        <f t="shared" ref="Z68:Z81" si="68">ROUND(I68,0)</f>
        <v>0</v>
      </c>
      <c r="AA68" s="705">
        <f t="shared" ref="AA68:AA81" si="69">ROUND(K68+M68,0)</f>
        <v>0</v>
      </c>
      <c r="AB68" s="705">
        <f t="shared" ref="AB68:AB131" si="70">ROUND(N68,0)</f>
        <v>0</v>
      </c>
      <c r="AC68" s="705">
        <f t="shared" ref="AC68:AC131" si="71">ROUND(X68,0)</f>
        <v>0</v>
      </c>
      <c r="AD68" s="706" t="str">
        <f t="shared" ref="AD68:AD131" si="72">REPT(" ",11-LEN(Z68))&amp;Z68</f>
        <v xml:space="preserve">          0</v>
      </c>
      <c r="AE68" s="706" t="str">
        <f t="shared" ref="AE68:AE131" si="73">REPT(" ",11-LEN(AA68))&amp;AA68</f>
        <v xml:space="preserve">          0</v>
      </c>
      <c r="AF68" s="706" t="str">
        <f t="shared" ref="AF68:AF131" si="74">REPT(" ",11-LEN(AB68))&amp;AB68</f>
        <v xml:space="preserve">          0</v>
      </c>
      <c r="AG68" s="706" t="str">
        <f t="shared" ref="AG68:AG131" si="75">REPT(" ",11-LEN(AC68))&amp;AC68</f>
        <v xml:space="preserve">          0</v>
      </c>
      <c r="AK68" s="546"/>
      <c r="AN68" s="550">
        <f>SUM(AN69:AN72)</f>
        <v>0</v>
      </c>
      <c r="AO68" s="541"/>
      <c r="AP68" s="552">
        <f>SUM(AP69:AP72)</f>
        <v>0</v>
      </c>
      <c r="AQ68" s="543"/>
      <c r="AR68" s="554">
        <f>SUM(AR69:AR72)</f>
        <v>0</v>
      </c>
      <c r="AS68" s="555">
        <f>SUM(AS69:AS72)</f>
        <v>0</v>
      </c>
    </row>
    <row r="69" spans="2:45" outlineLevel="1">
      <c r="B69" s="682" t="s">
        <v>772</v>
      </c>
      <c r="C69" s="531" t="s">
        <v>2684</v>
      </c>
      <c r="D69" s="402" t="str">
        <f>IF(VLOOKUP($B69,suvaha_p!$A:$G,1)=$B69,VLOOKUP($B69,suvaha_p!$A:$G,$B$1),0)</f>
        <v>Krátkodobý finančný majetok v prepojených účtovných jednotkách (251A, 253A, 256A, 257A, 25XA)
- /291A, 29XA/</v>
      </c>
      <c r="E69" s="558" t="s">
        <v>772</v>
      </c>
      <c r="G69" s="569">
        <f>SUM(ANALYTIKAVUJ!C57+ANALYTIKAVUJ!C61+ANALYTIKAVUJ!C65+ANALYTIKAVUJ!C69)</f>
        <v>0</v>
      </c>
      <c r="I69" s="560">
        <f t="shared" si="57"/>
        <v>0</v>
      </c>
      <c r="K69" s="562">
        <f t="shared" si="58"/>
        <v>0</v>
      </c>
      <c r="L69" s="563">
        <f>SUM(ANALYTIKAVUJ!C73)*-1</f>
        <v>0</v>
      </c>
      <c r="M69" s="564">
        <f t="shared" si="59"/>
        <v>0</v>
      </c>
      <c r="N69" s="565">
        <f t="shared" si="10"/>
        <v>0</v>
      </c>
      <c r="Q69" s="561">
        <f>SUM(ANALYTIKAVUJ!D57+ANALYTIKAVUJ!D61+ANALYTIKAVUJ!D65+ANALYTIKAVUJ!D69)</f>
        <v>0</v>
      </c>
      <c r="S69" s="560">
        <f>SUM(P69:R69)</f>
        <v>0</v>
      </c>
      <c r="U69" s="562">
        <f>SUM(T69)</f>
        <v>0</v>
      </c>
      <c r="V69" s="563">
        <f>SUM(ANALYTIKAVUJ!D73)*-1</f>
        <v>0</v>
      </c>
      <c r="W69" s="564">
        <f>SUM(V69)</f>
        <v>0</v>
      </c>
      <c r="X69" s="565">
        <f t="shared" ref="X69:X72" si="76">ROUND((S69-U69-W69),0)</f>
        <v>0</v>
      </c>
      <c r="Z69" s="705">
        <f t="shared" si="68"/>
        <v>0</v>
      </c>
      <c r="AA69" s="705">
        <f t="shared" si="69"/>
        <v>0</v>
      </c>
      <c r="AB69" s="705">
        <f t="shared" si="70"/>
        <v>0</v>
      </c>
      <c r="AC69" s="705">
        <f t="shared" si="71"/>
        <v>0</v>
      </c>
      <c r="AD69" s="706" t="str">
        <f t="shared" si="72"/>
        <v xml:space="preserve">          0</v>
      </c>
      <c r="AE69" s="706" t="str">
        <f t="shared" si="73"/>
        <v xml:space="preserve">          0</v>
      </c>
      <c r="AF69" s="706" t="str">
        <f t="shared" si="74"/>
        <v xml:space="preserve">          0</v>
      </c>
      <c r="AG69" s="706" t="str">
        <f t="shared" si="75"/>
        <v xml:space="preserve">          0</v>
      </c>
      <c r="AL69" s="561">
        <f>SUM(ANALYTIKAVUJ!E57+ANALYTIKAVUJ!E61+ANALYTIKAVUJ!E65+ANALYTIKAVUJ!E69)</f>
        <v>0</v>
      </c>
      <c r="AN69" s="560">
        <f>SUM(AK69:AM69)</f>
        <v>0</v>
      </c>
      <c r="AP69" s="562">
        <f>SUM(AO69)</f>
        <v>0</v>
      </c>
      <c r="AQ69" s="563">
        <f>SUM(ANALYTIKAVUJ!E73)*-1</f>
        <v>0</v>
      </c>
      <c r="AR69" s="564">
        <f>SUM(AQ69)</f>
        <v>0</v>
      </c>
      <c r="AS69" s="565">
        <f t="shared" ref="AS69:AS72" si="77">ROUND((AN69-AP69-AR69),0)</f>
        <v>0</v>
      </c>
    </row>
    <row r="70" spans="2:45" outlineLevel="1">
      <c r="B70" s="682" t="s">
        <v>778</v>
      </c>
      <c r="C70" s="531" t="s">
        <v>2500</v>
      </c>
      <c r="D70" s="40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558" t="s">
        <v>778</v>
      </c>
      <c r="G70" s="569">
        <f>SUM(ANALYTIKAVUJ!C58+ANALYTIKAVUJ!C62+ANALYTIKAVUJ!C66+ANALYTIKAVUJ!C70)</f>
        <v>0</v>
      </c>
      <c r="I70" s="560">
        <f t="shared" si="57"/>
        <v>0</v>
      </c>
      <c r="K70" s="562">
        <f t="shared" si="58"/>
        <v>0</v>
      </c>
      <c r="L70" s="563">
        <f>SUM(ANALYTIKAVUJ!C74)*-1</f>
        <v>0</v>
      </c>
      <c r="M70" s="564">
        <f t="shared" si="59"/>
        <v>0</v>
      </c>
      <c r="N70" s="565">
        <f t="shared" si="10"/>
        <v>0</v>
      </c>
      <c r="Q70" s="561">
        <f>SUM(ANALYTIKAVUJ!D58+ANALYTIKAVUJ!D62+ANALYTIKAVUJ!D66+ANALYTIKAVUJ!D70)</f>
        <v>0</v>
      </c>
      <c r="S70" s="560">
        <f>SUM(P70:R70)</f>
        <v>0</v>
      </c>
      <c r="U70" s="562">
        <f>SUM(T70)</f>
        <v>0</v>
      </c>
      <c r="V70" s="563">
        <f>SUM(ANALYTIKAVUJ!D74)*-1</f>
        <v>0</v>
      </c>
      <c r="W70" s="564">
        <f>SUM(V70)</f>
        <v>0</v>
      </c>
      <c r="X70" s="565">
        <f t="shared" si="76"/>
        <v>0</v>
      </c>
      <c r="Z70" s="705">
        <f t="shared" si="68"/>
        <v>0</v>
      </c>
      <c r="AA70" s="705">
        <f t="shared" si="69"/>
        <v>0</v>
      </c>
      <c r="AB70" s="705">
        <f t="shared" si="70"/>
        <v>0</v>
      </c>
      <c r="AC70" s="705">
        <f t="shared" si="71"/>
        <v>0</v>
      </c>
      <c r="AD70" s="706" t="str">
        <f t="shared" si="72"/>
        <v xml:space="preserve">          0</v>
      </c>
      <c r="AE70" s="706" t="str">
        <f t="shared" si="73"/>
        <v xml:space="preserve">          0</v>
      </c>
      <c r="AF70" s="706" t="str">
        <f t="shared" si="74"/>
        <v xml:space="preserve">          0</v>
      </c>
      <c r="AG70" s="706" t="str">
        <f t="shared" si="75"/>
        <v xml:space="preserve">          0</v>
      </c>
      <c r="AL70" s="561">
        <f>SUM(ANALYTIKAVUJ!E58+ANALYTIKAVUJ!E62+ANALYTIKAVUJ!E66+ANALYTIKAVUJ!E70)</f>
        <v>0</v>
      </c>
      <c r="AN70" s="560">
        <f>SUM(AK70:AM70)</f>
        <v>0</v>
      </c>
      <c r="AP70" s="562">
        <f>SUM(AO70)</f>
        <v>0</v>
      </c>
      <c r="AQ70" s="563">
        <f>SUM(ANALYTIKAVUJ!E74)*-1</f>
        <v>0</v>
      </c>
      <c r="AR70" s="564">
        <f>SUM(AQ70)</f>
        <v>0</v>
      </c>
      <c r="AS70" s="565">
        <f t="shared" si="77"/>
        <v>0</v>
      </c>
    </row>
    <row r="71" spans="2:45" outlineLevel="1">
      <c r="B71" s="682" t="s">
        <v>789</v>
      </c>
      <c r="C71" s="531" t="s">
        <v>2503</v>
      </c>
      <c r="D71" s="402" t="str">
        <f>IF(VLOOKUP($B71,suvaha_p!$A:$G,1)=$B71,VLOOKUP($B71,suvaha_p!$A:$G,$B$1),0)</f>
        <v>Vlastné akcie a vlastné obchodné podiely (252)</v>
      </c>
      <c r="E71" s="558" t="s">
        <v>789</v>
      </c>
      <c r="F71" s="569">
        <f>SUM('HL KNIHA VYPOC'!G126)</f>
        <v>0</v>
      </c>
      <c r="I71" s="560">
        <f t="shared" si="57"/>
        <v>0</v>
      </c>
      <c r="K71" s="562">
        <f t="shared" si="58"/>
        <v>0</v>
      </c>
      <c r="L71" s="563"/>
      <c r="M71" s="564">
        <f t="shared" si="59"/>
        <v>0</v>
      </c>
      <c r="N71" s="565">
        <f t="shared" ref="N71:N80" si="78">SUM(I71-K71-M71)</f>
        <v>0</v>
      </c>
      <c r="P71" s="561">
        <f>SUM('HL KNIHA VYPOC'!K126)</f>
        <v>0</v>
      </c>
      <c r="S71" s="560">
        <f>SUM(P71:R71)</f>
        <v>0</v>
      </c>
      <c r="U71" s="562">
        <f>SUM(T71)</f>
        <v>0</v>
      </c>
      <c r="V71" s="563"/>
      <c r="W71" s="564">
        <f>SUM(V71)</f>
        <v>0</v>
      </c>
      <c r="X71" s="565">
        <f t="shared" si="76"/>
        <v>0</v>
      </c>
      <c r="Z71" s="705">
        <f t="shared" si="68"/>
        <v>0</v>
      </c>
      <c r="AA71" s="705">
        <f t="shared" si="69"/>
        <v>0</v>
      </c>
      <c r="AB71" s="705">
        <f t="shared" si="70"/>
        <v>0</v>
      </c>
      <c r="AC71" s="705">
        <f t="shared" si="71"/>
        <v>0</v>
      </c>
      <c r="AD71" s="706" t="str">
        <f t="shared" si="72"/>
        <v xml:space="preserve">          0</v>
      </c>
      <c r="AE71" s="706" t="str">
        <f t="shared" si="73"/>
        <v xml:space="preserve">          0</v>
      </c>
      <c r="AF71" s="706" t="str">
        <f t="shared" si="74"/>
        <v xml:space="preserve">          0</v>
      </c>
      <c r="AG71" s="706" t="str">
        <f t="shared" si="75"/>
        <v xml:space="preserve">          0</v>
      </c>
      <c r="AK71" s="561">
        <f>SUM('HL KNIHA VYPOC'!H126)</f>
        <v>0</v>
      </c>
      <c r="AN71" s="560">
        <f>SUM(AK71:AM71)</f>
        <v>0</v>
      </c>
      <c r="AP71" s="562">
        <f>SUM(AO71)</f>
        <v>0</v>
      </c>
      <c r="AQ71" s="563"/>
      <c r="AR71" s="564">
        <f>SUM(AQ71)</f>
        <v>0</v>
      </c>
      <c r="AS71" s="565">
        <f t="shared" si="77"/>
        <v>0</v>
      </c>
    </row>
    <row r="72" spans="2:45" outlineLevel="1">
      <c r="B72" s="682" t="s">
        <v>804</v>
      </c>
      <c r="C72" s="531" t="s">
        <v>2506</v>
      </c>
      <c r="D72" s="402" t="str">
        <f>IF(VLOOKUP($B72,suvaha_p!$A:$G,1)=$B72,VLOOKUP($B72,suvaha_p!$A:$G,$B$1),0)</f>
        <v>Obstarávaný krátkodobý finančný majetok 
(259, 314A) - /291A/</v>
      </c>
      <c r="E72" s="558" t="s">
        <v>804</v>
      </c>
      <c r="F72" s="559">
        <f>SUM('HL KNIHA VYPOC'!G131)</f>
        <v>0</v>
      </c>
      <c r="G72" s="569">
        <f>SUM(ANALYTIKAVUJ!K94)</f>
        <v>0</v>
      </c>
      <c r="I72" s="560">
        <f t="shared" si="57"/>
        <v>0</v>
      </c>
      <c r="K72" s="562">
        <f t="shared" si="58"/>
        <v>0</v>
      </c>
      <c r="L72" s="563">
        <f>SUM(ANALYTIKAVUJ!C75)*-1</f>
        <v>0</v>
      </c>
      <c r="M72" s="564">
        <f t="shared" si="59"/>
        <v>0</v>
      </c>
      <c r="N72" s="565">
        <f t="shared" si="78"/>
        <v>0</v>
      </c>
      <c r="P72" s="566">
        <f>SUM('HL KNIHA VYPOC'!K131)</f>
        <v>0</v>
      </c>
      <c r="Q72" s="561">
        <f>SUM(ANALYTIKAVUJ!L94)</f>
        <v>0</v>
      </c>
      <c r="S72" s="560">
        <f>SUM(P72:R72)</f>
        <v>0</v>
      </c>
      <c r="U72" s="562">
        <f>SUM(T72)</f>
        <v>0</v>
      </c>
      <c r="V72" s="563">
        <f>SUM(ANALYTIKAVUJ!D75)*-1</f>
        <v>0</v>
      </c>
      <c r="W72" s="564">
        <f>SUM(V72)</f>
        <v>0</v>
      </c>
      <c r="X72" s="565">
        <f t="shared" si="76"/>
        <v>0</v>
      </c>
      <c r="Z72" s="705">
        <f t="shared" si="68"/>
        <v>0</v>
      </c>
      <c r="AA72" s="705">
        <f t="shared" si="69"/>
        <v>0</v>
      </c>
      <c r="AB72" s="705">
        <f t="shared" si="70"/>
        <v>0</v>
      </c>
      <c r="AC72" s="705">
        <f t="shared" si="71"/>
        <v>0</v>
      </c>
      <c r="AD72" s="706" t="str">
        <f t="shared" si="72"/>
        <v xml:space="preserve">          0</v>
      </c>
      <c r="AE72" s="706" t="str">
        <f t="shared" si="73"/>
        <v xml:space="preserve">          0</v>
      </c>
      <c r="AF72" s="706" t="str">
        <f t="shared" si="74"/>
        <v xml:space="preserve">          0</v>
      </c>
      <c r="AG72" s="706" t="str">
        <f t="shared" si="75"/>
        <v xml:space="preserve">          0</v>
      </c>
      <c r="AK72" s="566">
        <f>SUM('HL KNIHA VYPOC'!H131)</f>
        <v>0</v>
      </c>
      <c r="AL72" s="561">
        <f>SUM(ANALYTIKAVUJ!M94)</f>
        <v>0</v>
      </c>
      <c r="AN72" s="560">
        <f>SUM(AK72:AM72)</f>
        <v>0</v>
      </c>
      <c r="AP72" s="562">
        <f>SUM(AO72)</f>
        <v>0</v>
      </c>
      <c r="AQ72" s="563">
        <f>SUM(ANALYTIKAVUJ!E75)*-1</f>
        <v>0</v>
      </c>
      <c r="AR72" s="564">
        <f>SUM(AQ72)</f>
        <v>0</v>
      </c>
      <c r="AS72" s="565">
        <f t="shared" si="77"/>
        <v>0</v>
      </c>
    </row>
    <row r="73" spans="2:45" outlineLevel="1">
      <c r="B73" s="682" t="s">
        <v>810</v>
      </c>
      <c r="C73" s="531" t="s">
        <v>2697</v>
      </c>
      <c r="D73" s="604" t="str">
        <f>IF(VLOOKUP($B73,suvaha_p!$A:$G,1)=$B73,VLOOKUP($B73,suvaha_p!$A:$G,$B$1),0)</f>
        <v>Finančné účty r. 72 + r. 73</v>
      </c>
      <c r="E73" s="537" t="s">
        <v>810</v>
      </c>
      <c r="F73" s="538"/>
      <c r="I73" s="550">
        <f>SUM(I74:I75)</f>
        <v>0</v>
      </c>
      <c r="K73" s="550">
        <f>SUM(K74:K75)</f>
        <v>0</v>
      </c>
      <c r="L73" s="563"/>
      <c r="M73" s="554">
        <f>SUM(M74:M75)</f>
        <v>0</v>
      </c>
      <c r="N73" s="555">
        <f>SUM(N74:N75)</f>
        <v>0</v>
      </c>
      <c r="P73" s="546"/>
      <c r="S73" s="550">
        <f>SUM(S74:S75)</f>
        <v>0</v>
      </c>
      <c r="U73" s="552">
        <f>SUM(U74:U75)</f>
        <v>0</v>
      </c>
      <c r="V73" s="563"/>
      <c r="W73" s="554">
        <f>SUM(W74:W75)</f>
        <v>0</v>
      </c>
      <c r="X73" s="555">
        <f>SUM(X74:X75)</f>
        <v>0</v>
      </c>
      <c r="Z73" s="705">
        <f t="shared" si="68"/>
        <v>0</v>
      </c>
      <c r="AA73" s="705">
        <f t="shared" si="69"/>
        <v>0</v>
      </c>
      <c r="AB73" s="705">
        <f t="shared" si="70"/>
        <v>0</v>
      </c>
      <c r="AC73" s="705">
        <f t="shared" si="71"/>
        <v>0</v>
      </c>
      <c r="AD73" s="706" t="str">
        <f t="shared" si="72"/>
        <v xml:space="preserve">          0</v>
      </c>
      <c r="AE73" s="706" t="str">
        <f t="shared" si="73"/>
        <v xml:space="preserve">          0</v>
      </c>
      <c r="AF73" s="706" t="str">
        <f t="shared" si="74"/>
        <v xml:space="preserve">          0</v>
      </c>
      <c r="AG73" s="706" t="str">
        <f t="shared" si="75"/>
        <v xml:space="preserve">          0</v>
      </c>
      <c r="AK73" s="546"/>
      <c r="AN73" s="550">
        <f>SUM(AN74:AN75)</f>
        <v>0</v>
      </c>
      <c r="AP73" s="552">
        <f>SUM(AP74:AP75)</f>
        <v>0</v>
      </c>
      <c r="AQ73" s="563"/>
      <c r="AR73" s="554">
        <f>SUM(AR74:AR75)</f>
        <v>0</v>
      </c>
      <c r="AS73" s="555">
        <f>SUM(AS74:AS75)</f>
        <v>0</v>
      </c>
    </row>
    <row r="74" spans="2:45" outlineLevel="1">
      <c r="B74" s="682" t="s">
        <v>2318</v>
      </c>
      <c r="C74" s="531" t="s">
        <v>2700</v>
      </c>
      <c r="D74" s="402" t="str">
        <f>IF(VLOOKUP($B74,suvaha_p!$A:$G,1)=$B74,VLOOKUP($B74,suvaha_p!$A:$G,$B$1),0)</f>
        <v>Peniaze (211, 213, 21X)</v>
      </c>
      <c r="E74" s="558" t="s">
        <v>2318</v>
      </c>
      <c r="F74" s="559">
        <f>SUM('HL KNIHA VYPOC'!G110+'HL KNIHA VYPOC'!G111)</f>
        <v>0</v>
      </c>
      <c r="I74" s="560">
        <f t="shared" si="57"/>
        <v>0</v>
      </c>
      <c r="K74" s="562">
        <f t="shared" si="58"/>
        <v>0</v>
      </c>
      <c r="L74" s="563"/>
      <c r="M74" s="564">
        <f t="shared" si="59"/>
        <v>0</v>
      </c>
      <c r="N74" s="565">
        <f t="shared" si="78"/>
        <v>0</v>
      </c>
      <c r="P74" s="566">
        <f>SUM('HL KNIHA VYPOC'!K110+'HL KNIHA VYPOC'!K111)</f>
        <v>0</v>
      </c>
      <c r="S74" s="560">
        <f>SUM(P74:R74)</f>
        <v>0</v>
      </c>
      <c r="U74" s="562">
        <f>SUM(T74)</f>
        <v>0</v>
      </c>
      <c r="V74" s="563"/>
      <c r="W74" s="564">
        <f>SUM(V74)</f>
        <v>0</v>
      </c>
      <c r="X74" s="565">
        <f t="shared" ref="X74:X75" si="79">ROUND((S74-U74-W74),0)</f>
        <v>0</v>
      </c>
      <c r="Z74" s="705">
        <f t="shared" si="68"/>
        <v>0</v>
      </c>
      <c r="AA74" s="705">
        <f t="shared" si="69"/>
        <v>0</v>
      </c>
      <c r="AB74" s="705">
        <f t="shared" si="70"/>
        <v>0</v>
      </c>
      <c r="AC74" s="705">
        <f t="shared" si="71"/>
        <v>0</v>
      </c>
      <c r="AD74" s="706" t="str">
        <f t="shared" si="72"/>
        <v xml:space="preserve">          0</v>
      </c>
      <c r="AE74" s="706" t="str">
        <f t="shared" si="73"/>
        <v xml:space="preserve">          0</v>
      </c>
      <c r="AF74" s="706" t="str">
        <f t="shared" si="74"/>
        <v xml:space="preserve">          0</v>
      </c>
      <c r="AG74" s="706" t="str">
        <f t="shared" si="75"/>
        <v xml:space="preserve">          0</v>
      </c>
      <c r="AK74" s="566">
        <f>SUM('HL KNIHA VYPOC'!H110+'HL KNIHA VYPOC'!H111)</f>
        <v>0</v>
      </c>
      <c r="AN74" s="560">
        <f>SUM(AK74:AM74)</f>
        <v>0</v>
      </c>
      <c r="AP74" s="562">
        <f>SUM(AO74)</f>
        <v>0</v>
      </c>
      <c r="AQ74" s="563"/>
      <c r="AR74" s="564">
        <f>SUM(AQ74)</f>
        <v>0</v>
      </c>
      <c r="AS74" s="565">
        <f t="shared" ref="AS74:AS75" si="80">ROUND((AN74-AP74-AR74),0)</f>
        <v>0</v>
      </c>
    </row>
    <row r="75" spans="2:45" outlineLevel="1">
      <c r="B75" s="682" t="s">
        <v>2319</v>
      </c>
      <c r="C75" s="531" t="s">
        <v>2500</v>
      </c>
      <c r="D75" s="402" t="str">
        <f>IF(VLOOKUP($B75,suvaha_p!$A:$G,1)=$B75,VLOOKUP($B75,suvaha_p!$A:$G,$B$1),0)</f>
        <v>Účty v bankách (221A, 22X, +/- 261)</v>
      </c>
      <c r="E75" s="558" t="s">
        <v>2319</v>
      </c>
      <c r="F75" s="559">
        <f>SUM('HL KNIHA VYPOC'!G134)</f>
        <v>0</v>
      </c>
      <c r="G75" s="569">
        <f>SUM(ANALYTIKAVUJ!C109)</f>
        <v>0</v>
      </c>
      <c r="I75" s="560">
        <f t="shared" si="57"/>
        <v>0</v>
      </c>
      <c r="K75" s="562">
        <f t="shared" si="58"/>
        <v>0</v>
      </c>
      <c r="L75" s="563"/>
      <c r="M75" s="564">
        <f t="shared" si="59"/>
        <v>0</v>
      </c>
      <c r="N75" s="565">
        <f t="shared" si="78"/>
        <v>0</v>
      </c>
      <c r="P75" s="566">
        <f>SUM('HL KNIHA VYPOC'!K134)</f>
        <v>0</v>
      </c>
      <c r="Q75" s="561">
        <f>SUM(ANALYTIKAVUJ!D109)</f>
        <v>0</v>
      </c>
      <c r="S75" s="560">
        <f>SUM(P75:R75)</f>
        <v>0</v>
      </c>
      <c r="U75" s="562">
        <f>SUM(T75)</f>
        <v>0</v>
      </c>
      <c r="V75" s="563"/>
      <c r="W75" s="564">
        <f>SUM(V75)</f>
        <v>0</v>
      </c>
      <c r="X75" s="565">
        <f t="shared" si="79"/>
        <v>0</v>
      </c>
      <c r="Z75" s="705">
        <f t="shared" si="68"/>
        <v>0</v>
      </c>
      <c r="AA75" s="705">
        <f t="shared" si="69"/>
        <v>0</v>
      </c>
      <c r="AB75" s="705">
        <f t="shared" si="70"/>
        <v>0</v>
      </c>
      <c r="AC75" s="705">
        <f t="shared" si="71"/>
        <v>0</v>
      </c>
      <c r="AD75" s="706" t="str">
        <f t="shared" si="72"/>
        <v xml:space="preserve">          0</v>
      </c>
      <c r="AE75" s="706" t="str">
        <f t="shared" si="73"/>
        <v xml:space="preserve">          0</v>
      </c>
      <c r="AF75" s="706" t="str">
        <f t="shared" si="74"/>
        <v xml:space="preserve">          0</v>
      </c>
      <c r="AG75" s="706" t="str">
        <f t="shared" si="75"/>
        <v xml:space="preserve">          0</v>
      </c>
      <c r="AK75" s="566">
        <f>SUM('HL KNIHA VYPOC'!H134)</f>
        <v>0</v>
      </c>
      <c r="AL75" s="561">
        <f>SUM(ANALYTIKAVUJ!E109)</f>
        <v>0</v>
      </c>
      <c r="AN75" s="560">
        <f>SUM(AK75:AM75)</f>
        <v>0</v>
      </c>
      <c r="AP75" s="562">
        <f>SUM(AO75)</f>
        <v>0</v>
      </c>
      <c r="AQ75" s="563"/>
      <c r="AR75" s="564">
        <f>SUM(AQ75)</f>
        <v>0</v>
      </c>
      <c r="AS75" s="565">
        <f t="shared" si="80"/>
        <v>0</v>
      </c>
    </row>
    <row r="76" spans="2:45">
      <c r="B76" s="682" t="s">
        <v>2321</v>
      </c>
      <c r="C76" s="531" t="s">
        <v>1959</v>
      </c>
      <c r="D76" s="604" t="str">
        <f>IF(VLOOKUP($B76,suvaha_p!$A:$G,1)=$B76,VLOOKUP($B76,suvaha_p!$A:$G,$B$1),0)</f>
        <v>Časové rozlíšenie súčet (r. 75 až r. 78)</v>
      </c>
      <c r="E76" s="537" t="s">
        <v>2321</v>
      </c>
      <c r="F76" s="538"/>
      <c r="I76" s="550">
        <f>SUM(I77:I80)</f>
        <v>0</v>
      </c>
      <c r="J76" s="541"/>
      <c r="K76" s="550">
        <f>SUM(K77:K80)</f>
        <v>0</v>
      </c>
      <c r="L76" s="543"/>
      <c r="M76" s="554">
        <f>SUM(M77:M81)</f>
        <v>0</v>
      </c>
      <c r="N76" s="555">
        <f>SUM(N77:N80)</f>
        <v>0</v>
      </c>
      <c r="P76" s="546"/>
      <c r="S76" s="550">
        <f>SUM(S77:S81)</f>
        <v>0</v>
      </c>
      <c r="T76" s="541"/>
      <c r="U76" s="552">
        <f>SUM(U77:U81)</f>
        <v>0</v>
      </c>
      <c r="V76" s="543"/>
      <c r="W76" s="554">
        <f>SUM(W77:W81)</f>
        <v>0</v>
      </c>
      <c r="X76" s="555">
        <f>SUM(X77:X80)</f>
        <v>0</v>
      </c>
      <c r="Z76" s="705">
        <f t="shared" si="68"/>
        <v>0</v>
      </c>
      <c r="AA76" s="705">
        <f t="shared" si="69"/>
        <v>0</v>
      </c>
      <c r="AB76" s="705">
        <f t="shared" si="70"/>
        <v>0</v>
      </c>
      <c r="AC76" s="705">
        <f t="shared" si="71"/>
        <v>0</v>
      </c>
      <c r="AD76" s="706" t="str">
        <f t="shared" si="72"/>
        <v xml:space="preserve">          0</v>
      </c>
      <c r="AE76" s="706" t="str">
        <f t="shared" si="73"/>
        <v xml:space="preserve">          0</v>
      </c>
      <c r="AF76" s="706" t="str">
        <f t="shared" si="74"/>
        <v xml:space="preserve">          0</v>
      </c>
      <c r="AG76" s="706" t="str">
        <f t="shared" si="75"/>
        <v xml:space="preserve">          0</v>
      </c>
      <c r="AK76" s="546"/>
      <c r="AN76" s="550">
        <f>SUM(AN77:AN81)</f>
        <v>0</v>
      </c>
      <c r="AO76" s="541"/>
      <c r="AP76" s="552">
        <f>SUM(AP77:AP81)</f>
        <v>0</v>
      </c>
      <c r="AQ76" s="543"/>
      <c r="AR76" s="554">
        <f>SUM(AR77:AR81)</f>
        <v>0</v>
      </c>
      <c r="AS76" s="555">
        <f>SUM(AS77:AS80)</f>
        <v>0</v>
      </c>
    </row>
    <row r="77" spans="2:45" outlineLevel="1">
      <c r="B77" s="682" t="s">
        <v>2322</v>
      </c>
      <c r="C77" s="531" t="s">
        <v>2709</v>
      </c>
      <c r="D77" s="402" t="str">
        <f>IF(VLOOKUP($B77,suvaha_p!$A:$G,1)=$B77,VLOOKUP($B77,suvaha_p!$A:$G,$B$1),0)</f>
        <v>Náklady budúcich období dlhodobé (381A, 382A)</v>
      </c>
      <c r="E77" s="558" t="s">
        <v>2322</v>
      </c>
      <c r="G77" s="559">
        <f>SUM(ANALYTIKAVUJ!K48+ANALYTIKAVUJ!K52)</f>
        <v>0</v>
      </c>
      <c r="I77" s="560">
        <f t="shared" si="57"/>
        <v>0</v>
      </c>
      <c r="K77" s="562">
        <f t="shared" si="58"/>
        <v>0</v>
      </c>
      <c r="L77" s="563"/>
      <c r="M77" s="564">
        <f t="shared" si="59"/>
        <v>0</v>
      </c>
      <c r="N77" s="565">
        <f t="shared" si="78"/>
        <v>0</v>
      </c>
      <c r="Q77" s="566">
        <f>SUM(ANALYTIKAVUJ!L48+ANALYTIKAVUJ!L52)</f>
        <v>0</v>
      </c>
      <c r="S77" s="560">
        <f>SUM(P77:R77)</f>
        <v>0</v>
      </c>
      <c r="U77" s="562">
        <f>SUM(T77)</f>
        <v>0</v>
      </c>
      <c r="V77" s="563"/>
      <c r="W77" s="564">
        <f>SUM(V77)</f>
        <v>0</v>
      </c>
      <c r="X77" s="565">
        <f t="shared" ref="X77:X80" si="81">ROUND((S77-U77-W77),0)</f>
        <v>0</v>
      </c>
      <c r="Z77" s="705">
        <f t="shared" si="68"/>
        <v>0</v>
      </c>
      <c r="AA77" s="705">
        <f t="shared" si="69"/>
        <v>0</v>
      </c>
      <c r="AB77" s="705">
        <f t="shared" si="70"/>
        <v>0</v>
      </c>
      <c r="AC77" s="705">
        <f t="shared" si="71"/>
        <v>0</v>
      </c>
      <c r="AD77" s="706" t="str">
        <f t="shared" si="72"/>
        <v xml:space="preserve">          0</v>
      </c>
      <c r="AE77" s="706" t="str">
        <f t="shared" si="73"/>
        <v xml:space="preserve">          0</v>
      </c>
      <c r="AF77" s="706" t="str">
        <f t="shared" si="74"/>
        <v xml:space="preserve">          0</v>
      </c>
      <c r="AG77" s="706" t="str">
        <f t="shared" si="75"/>
        <v xml:space="preserve">          0</v>
      </c>
      <c r="AL77" s="566">
        <f>SUM(ANALYTIKAVUJ!M48+ANALYTIKAVUJ!M52)</f>
        <v>0</v>
      </c>
      <c r="AN77" s="560">
        <f>SUM(AK77:AM77)</f>
        <v>0</v>
      </c>
      <c r="AP77" s="562">
        <f>SUM(AO77)</f>
        <v>0</v>
      </c>
      <c r="AQ77" s="563"/>
      <c r="AR77" s="564">
        <f>SUM(AQ77)</f>
        <v>0</v>
      </c>
      <c r="AS77" s="565">
        <f t="shared" ref="AS77:AS80" si="82">ROUND((AN77-AP77-AR77),0)</f>
        <v>0</v>
      </c>
    </row>
    <row r="78" spans="2:45" outlineLevel="1">
      <c r="B78" s="682" t="s">
        <v>2323</v>
      </c>
      <c r="C78" s="531" t="s">
        <v>2500</v>
      </c>
      <c r="D78" s="402" t="str">
        <f>IF(VLOOKUP($B78,suvaha_p!$A:$G,1)=$B78,VLOOKUP($B78,suvaha_p!$A:$G,$B$1),0)</f>
        <v>Náklady budúcich období krátkodobé (381A, 382A)</v>
      </c>
      <c r="E78" s="558" t="s">
        <v>2323</v>
      </c>
      <c r="G78" s="569">
        <f>SUM(ANALYTIKAVUJ!K49+ANALYTIKAVUJ!K53)</f>
        <v>0</v>
      </c>
      <c r="I78" s="560">
        <f t="shared" si="57"/>
        <v>0</v>
      </c>
      <c r="K78" s="562">
        <f t="shared" si="58"/>
        <v>0</v>
      </c>
      <c r="L78" s="563"/>
      <c r="M78" s="564">
        <f t="shared" si="59"/>
        <v>0</v>
      </c>
      <c r="N78" s="565">
        <f t="shared" si="78"/>
        <v>0</v>
      </c>
      <c r="Q78" s="561">
        <f>SUM(ANALYTIKAVUJ!L49+ANALYTIKAVUJ!L53)</f>
        <v>0</v>
      </c>
      <c r="S78" s="560">
        <f>SUM(P78:R78)</f>
        <v>0</v>
      </c>
      <c r="U78" s="562">
        <f>SUM(T78)</f>
        <v>0</v>
      </c>
      <c r="V78" s="563"/>
      <c r="W78" s="564">
        <f>SUM(V78)</f>
        <v>0</v>
      </c>
      <c r="X78" s="565">
        <f t="shared" si="81"/>
        <v>0</v>
      </c>
      <c r="Z78" s="705">
        <f t="shared" si="68"/>
        <v>0</v>
      </c>
      <c r="AA78" s="705">
        <f t="shared" si="69"/>
        <v>0</v>
      </c>
      <c r="AB78" s="705">
        <f t="shared" si="70"/>
        <v>0</v>
      </c>
      <c r="AC78" s="705">
        <f t="shared" si="71"/>
        <v>0</v>
      </c>
      <c r="AD78" s="706" t="str">
        <f t="shared" si="72"/>
        <v xml:space="preserve">          0</v>
      </c>
      <c r="AE78" s="706" t="str">
        <f t="shared" si="73"/>
        <v xml:space="preserve">          0</v>
      </c>
      <c r="AF78" s="706" t="str">
        <f t="shared" si="74"/>
        <v xml:space="preserve">          0</v>
      </c>
      <c r="AG78" s="706" t="str">
        <f t="shared" si="75"/>
        <v xml:space="preserve">          0</v>
      </c>
      <c r="AL78" s="561">
        <f>SUM(ANALYTIKAVUJ!M49+ANALYTIKAVUJ!M53)</f>
        <v>0</v>
      </c>
      <c r="AN78" s="560">
        <f>SUM(AK78:AM78)</f>
        <v>0</v>
      </c>
      <c r="AP78" s="562">
        <f>SUM(AO78)</f>
        <v>0</v>
      </c>
      <c r="AQ78" s="563"/>
      <c r="AR78" s="564">
        <f>SUM(AQ78)</f>
        <v>0</v>
      </c>
      <c r="AS78" s="565">
        <f t="shared" si="82"/>
        <v>0</v>
      </c>
    </row>
    <row r="79" spans="2:45" outlineLevel="1">
      <c r="B79" s="682" t="s">
        <v>2324</v>
      </c>
      <c r="C79" s="531" t="s">
        <v>2503</v>
      </c>
      <c r="D79" s="402" t="str">
        <f>IF(VLOOKUP($B79,suvaha_p!$A:$G,1)=$B79,VLOOKUP($B79,suvaha_p!$A:$G,$B$1),0)</f>
        <v>Príjmy budúcich období dlhodobé (385A)</v>
      </c>
      <c r="E79" s="558" t="s">
        <v>2324</v>
      </c>
      <c r="G79" s="569">
        <f>SUM(ANALYTIKAVUJ!K56)</f>
        <v>0</v>
      </c>
      <c r="I79" s="560">
        <f t="shared" si="57"/>
        <v>0</v>
      </c>
      <c r="K79" s="562">
        <f t="shared" si="58"/>
        <v>0</v>
      </c>
      <c r="L79" s="563"/>
      <c r="M79" s="564">
        <f t="shared" si="59"/>
        <v>0</v>
      </c>
      <c r="N79" s="565">
        <f t="shared" si="78"/>
        <v>0</v>
      </c>
      <c r="Q79" s="561">
        <f>SUM(ANALYTIKAVUJ!L56)</f>
        <v>0</v>
      </c>
      <c r="S79" s="560">
        <f>SUM(P79:R79)</f>
        <v>0</v>
      </c>
      <c r="U79" s="562">
        <f>SUM(T79)</f>
        <v>0</v>
      </c>
      <c r="V79" s="563"/>
      <c r="W79" s="564">
        <f>SUM(V79)</f>
        <v>0</v>
      </c>
      <c r="X79" s="565">
        <f t="shared" si="81"/>
        <v>0</v>
      </c>
      <c r="Z79" s="705">
        <f t="shared" si="68"/>
        <v>0</v>
      </c>
      <c r="AA79" s="705">
        <f t="shared" si="69"/>
        <v>0</v>
      </c>
      <c r="AB79" s="705">
        <f t="shared" si="70"/>
        <v>0</v>
      </c>
      <c r="AC79" s="705">
        <f t="shared" si="71"/>
        <v>0</v>
      </c>
      <c r="AD79" s="706" t="str">
        <f t="shared" si="72"/>
        <v xml:space="preserve">          0</v>
      </c>
      <c r="AE79" s="706" t="str">
        <f t="shared" si="73"/>
        <v xml:space="preserve">          0</v>
      </c>
      <c r="AF79" s="706" t="str">
        <f t="shared" si="74"/>
        <v xml:space="preserve">          0</v>
      </c>
      <c r="AG79" s="706" t="str">
        <f t="shared" si="75"/>
        <v xml:space="preserve">          0</v>
      </c>
      <c r="AL79" s="561">
        <f>SUM(ANALYTIKAVUJ!M56)</f>
        <v>0</v>
      </c>
      <c r="AN79" s="560">
        <f>SUM(AK79:AM79)</f>
        <v>0</v>
      </c>
      <c r="AP79" s="562">
        <f>SUM(AO79)</f>
        <v>0</v>
      </c>
      <c r="AQ79" s="563"/>
      <c r="AR79" s="564">
        <f>SUM(AQ79)</f>
        <v>0</v>
      </c>
      <c r="AS79" s="565">
        <f t="shared" si="82"/>
        <v>0</v>
      </c>
    </row>
    <row r="80" spans="2:45" outlineLevel="1">
      <c r="B80" s="682" t="s">
        <v>2325</v>
      </c>
      <c r="C80" s="531" t="s">
        <v>2506</v>
      </c>
      <c r="D80" s="402" t="str">
        <f>IF(VLOOKUP($B80,suvaha_p!$A:$G,1)=$B80,VLOOKUP($B80,suvaha_p!$A:$G,$B$1),0)</f>
        <v>Príjmy budúcich období krátkodobé (385A)</v>
      </c>
      <c r="E80" s="558" t="s">
        <v>2325</v>
      </c>
      <c r="G80" s="569">
        <f>SUM(ANALYTIKAVUJ!K57)</f>
        <v>0</v>
      </c>
      <c r="I80" s="560">
        <f t="shared" si="57"/>
        <v>0</v>
      </c>
      <c r="K80" s="562">
        <f t="shared" si="58"/>
        <v>0</v>
      </c>
      <c r="L80" s="563"/>
      <c r="M80" s="564">
        <f t="shared" si="59"/>
        <v>0</v>
      </c>
      <c r="N80" s="565">
        <f t="shared" si="78"/>
        <v>0</v>
      </c>
      <c r="Q80" s="561">
        <f>SUM(ANALYTIKAVUJ!L57)</f>
        <v>0</v>
      </c>
      <c r="S80" s="560">
        <f>SUM(P80:R80)</f>
        <v>0</v>
      </c>
      <c r="U80" s="562">
        <f>SUM(T80)</f>
        <v>0</v>
      </c>
      <c r="V80" s="563"/>
      <c r="W80" s="564">
        <f>SUM(V80)</f>
        <v>0</v>
      </c>
      <c r="X80" s="565">
        <f t="shared" si="81"/>
        <v>0</v>
      </c>
      <c r="Z80" s="705">
        <f t="shared" si="68"/>
        <v>0</v>
      </c>
      <c r="AA80" s="705">
        <f t="shared" si="69"/>
        <v>0</v>
      </c>
      <c r="AB80" s="705">
        <f t="shared" si="70"/>
        <v>0</v>
      </c>
      <c r="AC80" s="705">
        <f t="shared" si="71"/>
        <v>0</v>
      </c>
      <c r="AD80" s="706" t="str">
        <f t="shared" si="72"/>
        <v xml:space="preserve">          0</v>
      </c>
      <c r="AE80" s="706" t="str">
        <f t="shared" si="73"/>
        <v xml:space="preserve">          0</v>
      </c>
      <c r="AF80" s="706" t="str">
        <f t="shared" si="74"/>
        <v xml:space="preserve">          0</v>
      </c>
      <c r="AG80" s="706" t="str">
        <f t="shared" si="75"/>
        <v xml:space="preserve">          0</v>
      </c>
      <c r="AL80" s="561">
        <f>SUM(ANALYTIKAVUJ!M57)</f>
        <v>0</v>
      </c>
      <c r="AN80" s="560">
        <f>SUM(AK80:AM80)</f>
        <v>0</v>
      </c>
      <c r="AP80" s="562">
        <f>SUM(AO80)</f>
        <v>0</v>
      </c>
      <c r="AQ80" s="563"/>
      <c r="AR80" s="564">
        <f>SUM(AQ80)</f>
        <v>0</v>
      </c>
      <c r="AS80" s="565">
        <f t="shared" si="82"/>
        <v>0</v>
      </c>
    </row>
    <row r="81" spans="2:45">
      <c r="B81" s="683">
        <v>79</v>
      </c>
      <c r="D81" s="604" t="str">
        <f>IF(VLOOKUP($B81,suvaha_p!$A:$G,1)=$B81,VLOOKUP($B81,suvaha_p!$A:$G,$B$1),0)</f>
        <v>Spolu vlastné imanie a záväzky r. 80 + r. 101 + r. 141</v>
      </c>
      <c r="E81" s="578" t="s">
        <v>2326</v>
      </c>
      <c r="F81" s="538"/>
      <c r="G81" s="579"/>
      <c r="H81" s="579"/>
      <c r="I81" s="560">
        <f t="shared" ref="I81" si="83">SUM(F81:H81)</f>
        <v>0</v>
      </c>
      <c r="J81" s="580"/>
      <c r="K81" s="562">
        <f t="shared" ref="K81" si="84">SUM(J81)</f>
        <v>0</v>
      </c>
      <c r="L81" s="580"/>
      <c r="M81" s="564">
        <f t="shared" ref="M81" si="85">SUM(L81)</f>
        <v>0</v>
      </c>
      <c r="N81" s="584">
        <f>SUM(N82+N103+N143)</f>
        <v>0</v>
      </c>
      <c r="P81" s="546"/>
      <c r="Q81" s="581"/>
      <c r="R81" s="581"/>
      <c r="S81" s="560">
        <f>SUM(P81:R81)</f>
        <v>0</v>
      </c>
      <c r="T81" s="580"/>
      <c r="U81" s="562">
        <f>SUM(T81)</f>
        <v>0</v>
      </c>
      <c r="V81" s="580"/>
      <c r="W81" s="564">
        <f>SUM(V81)</f>
        <v>0</v>
      </c>
      <c r="X81" s="565">
        <f>SUM(X82+X103+X143)</f>
        <v>0</v>
      </c>
      <c r="Z81" s="705">
        <f t="shared" si="68"/>
        <v>0</v>
      </c>
      <c r="AA81" s="705">
        <f t="shared" si="69"/>
        <v>0</v>
      </c>
      <c r="AB81" s="723">
        <f t="shared" si="70"/>
        <v>0</v>
      </c>
      <c r="AC81" s="705">
        <f t="shared" si="71"/>
        <v>0</v>
      </c>
      <c r="AD81" s="706" t="str">
        <f t="shared" si="72"/>
        <v xml:space="preserve">          0</v>
      </c>
      <c r="AE81" s="706" t="str">
        <f t="shared" si="73"/>
        <v xml:space="preserve">          0</v>
      </c>
      <c r="AF81" s="706" t="str">
        <f t="shared" si="74"/>
        <v xml:space="preserve">          0</v>
      </c>
      <c r="AG81" s="706" t="str">
        <f t="shared" si="75"/>
        <v xml:space="preserve">          0</v>
      </c>
      <c r="AK81" s="546"/>
      <c r="AL81" s="581"/>
      <c r="AM81" s="581"/>
      <c r="AN81" s="560">
        <f>SUM(AK81:AM81)</f>
        <v>0</v>
      </c>
      <c r="AO81" s="580"/>
      <c r="AP81" s="562">
        <f>SUM(AO81)</f>
        <v>0</v>
      </c>
      <c r="AQ81" s="580"/>
      <c r="AR81" s="564">
        <f>SUM(AQ81)</f>
        <v>0</v>
      </c>
      <c r="AS81" s="565">
        <f>SUM(AS82+AS103+AS143)</f>
        <v>0</v>
      </c>
    </row>
    <row r="82" spans="2:45" ht="18.75" customHeight="1">
      <c r="B82" s="683">
        <v>80</v>
      </c>
      <c r="C82" s="531" t="s">
        <v>2057</v>
      </c>
      <c r="D82" s="604" t="str">
        <f>IF(VLOOKUP($B82,suvaha_p!$A:$G,1)=$B82,VLOOKUP($B82,suvaha_p!$A:$G,$B$1),0)</f>
        <v>Vlastné imanie r. 81 + r. 85 + r. 86 + r. 87 + r. 90 + r. 93
+ r. 97 + r. 100</v>
      </c>
      <c r="E82" s="537" t="s">
        <v>2327</v>
      </c>
      <c r="F82" s="538"/>
      <c r="I82" s="582"/>
      <c r="K82" s="583"/>
      <c r="M82" s="544"/>
      <c r="N82" s="545">
        <f>SUM(N83+N87+N88+N89+N92+N95+N99+N102)</f>
        <v>0</v>
      </c>
      <c r="P82" s="546"/>
      <c r="S82" s="582"/>
      <c r="U82" s="583"/>
      <c r="W82" s="544"/>
      <c r="X82" s="545">
        <f>SUM(X83+X87+X88+X89+X92+X95+X99+X102)</f>
        <v>0</v>
      </c>
      <c r="Z82" s="536"/>
      <c r="AB82" s="705">
        <f t="shared" si="70"/>
        <v>0</v>
      </c>
      <c r="AC82" s="705">
        <f t="shared" si="71"/>
        <v>0</v>
      </c>
      <c r="AD82" s="706" t="str">
        <f t="shared" si="72"/>
        <v xml:space="preserve">           </v>
      </c>
      <c r="AE82" s="706" t="str">
        <f t="shared" si="73"/>
        <v xml:space="preserve">           </v>
      </c>
      <c r="AF82" s="706" t="str">
        <f t="shared" si="74"/>
        <v xml:space="preserve">          0</v>
      </c>
      <c r="AG82" s="706" t="str">
        <f t="shared" si="75"/>
        <v xml:space="preserve">          0</v>
      </c>
      <c r="AK82" s="546"/>
      <c r="AN82" s="582"/>
      <c r="AP82" s="583"/>
      <c r="AR82" s="544"/>
      <c r="AS82" s="545">
        <f>SUM(AS83+AS87+AS88+AS89+AS92+AS95+AS99+AS102)</f>
        <v>0</v>
      </c>
    </row>
    <row r="83" spans="2:45" outlineLevel="1">
      <c r="B83" s="683">
        <v>81</v>
      </c>
      <c r="C83" s="531" t="s">
        <v>2494</v>
      </c>
      <c r="D83" s="604" t="str">
        <f>IF(VLOOKUP($B83,suvaha_p!$A:$G,1)=$B83,VLOOKUP($B83,suvaha_p!$A:$G,$B$1),0)</f>
        <v>Základné imanie súčet (r. 82 až r. 84)</v>
      </c>
      <c r="E83" s="537" t="s">
        <v>2329</v>
      </c>
      <c r="F83" s="538"/>
      <c r="I83" s="582"/>
      <c r="K83" s="583"/>
      <c r="M83" s="544"/>
      <c r="N83" s="584">
        <f>SUM(N84:N86)</f>
        <v>0</v>
      </c>
      <c r="P83" s="546"/>
      <c r="S83" s="582"/>
      <c r="U83" s="583"/>
      <c r="W83" s="544"/>
      <c r="X83" s="584">
        <f>SUM(X84:X86)</f>
        <v>0</v>
      </c>
      <c r="Z83" s="536"/>
      <c r="AB83" s="705">
        <f t="shared" si="70"/>
        <v>0</v>
      </c>
      <c r="AC83" s="705">
        <f t="shared" si="71"/>
        <v>0</v>
      </c>
      <c r="AD83" s="706" t="str">
        <f t="shared" si="72"/>
        <v xml:space="preserve">           </v>
      </c>
      <c r="AE83" s="706" t="str">
        <f t="shared" si="73"/>
        <v xml:space="preserve">           </v>
      </c>
      <c r="AF83" s="706" t="str">
        <f t="shared" si="74"/>
        <v xml:space="preserve">          0</v>
      </c>
      <c r="AG83" s="706" t="str">
        <f t="shared" si="75"/>
        <v xml:space="preserve">          0</v>
      </c>
      <c r="AK83" s="546"/>
      <c r="AN83" s="582"/>
      <c r="AP83" s="583"/>
      <c r="AR83" s="544"/>
      <c r="AS83" s="584">
        <f>SUM(AS84:AS86)</f>
        <v>0</v>
      </c>
    </row>
    <row r="84" spans="2:45" outlineLevel="1">
      <c r="B84" s="683">
        <v>82</v>
      </c>
      <c r="C84" s="531" t="s">
        <v>2497</v>
      </c>
      <c r="D84" s="402" t="str">
        <f>IF(VLOOKUP($B84,suvaha_p!$A:$G,1)=$B84,VLOOKUP($B84,suvaha_p!$A:$G,$B$1),0)</f>
        <v>Základné imanie (411 alebo +/- 491)</v>
      </c>
      <c r="E84" s="558" t="s">
        <v>2330</v>
      </c>
      <c r="F84" s="559">
        <f>SUM('HL KNIHA VYPOC'!G215+'HL KNIHA VYPOC'!G260)</f>
        <v>0</v>
      </c>
      <c r="I84" s="560">
        <f t="shared" ref="I84:I88" si="86">SUM(F84:H84)</f>
        <v>0</v>
      </c>
      <c r="K84" s="583"/>
      <c r="M84" s="573"/>
      <c r="N84" s="565">
        <f>ROUND((I84*-1),0)</f>
        <v>0</v>
      </c>
      <c r="P84" s="566">
        <f>SUM('HL KNIHA VYPOC'!K215+'HL KNIHA VYPOC'!K260)</f>
        <v>0</v>
      </c>
      <c r="S84" s="560">
        <f>SUM(P84:R84)</f>
        <v>0</v>
      </c>
      <c r="U84" s="583"/>
      <c r="W84" s="573"/>
      <c r="X84" s="565">
        <f>ROUND((S84*-1),0)</f>
        <v>0</v>
      </c>
      <c r="Z84" s="557"/>
      <c r="AB84" s="705">
        <f t="shared" si="70"/>
        <v>0</v>
      </c>
      <c r="AC84" s="705">
        <f t="shared" si="71"/>
        <v>0</v>
      </c>
      <c r="AD84" s="706" t="str">
        <f t="shared" si="72"/>
        <v xml:space="preserve">           </v>
      </c>
      <c r="AE84" s="706" t="str">
        <f t="shared" si="73"/>
        <v xml:space="preserve">           </v>
      </c>
      <c r="AF84" s="706" t="str">
        <f t="shared" si="74"/>
        <v xml:space="preserve">          0</v>
      </c>
      <c r="AG84" s="706" t="str">
        <f t="shared" si="75"/>
        <v xml:space="preserve">          0</v>
      </c>
      <c r="AK84" s="566">
        <f>SUM('HL KNIHA VYPOC'!H215+'HL KNIHA VYPOC'!H260)</f>
        <v>0</v>
      </c>
      <c r="AN84" s="560">
        <f>SUM(AK84:AM84)</f>
        <v>0</v>
      </c>
      <c r="AP84" s="583"/>
      <c r="AR84" s="573"/>
      <c r="AS84" s="565">
        <f>ROUND((AN84*-1),0)</f>
        <v>0</v>
      </c>
    </row>
    <row r="85" spans="2:45" outlineLevel="1">
      <c r="B85" s="683">
        <v>83</v>
      </c>
      <c r="C85" s="531" t="s">
        <v>2500</v>
      </c>
      <c r="D85" s="402" t="str">
        <f>IF(VLOOKUP($B85,suvaha_p!$A:$G,1)=$B85,VLOOKUP($B85,suvaha_p!$A:$G,$B$1),0)</f>
        <v>Zmena základného imania +/- 419</v>
      </c>
      <c r="E85" s="558" t="s">
        <v>2331</v>
      </c>
      <c r="F85" s="559">
        <f>SUM('HL KNIHA VYPOC'!G223)</f>
        <v>0</v>
      </c>
      <c r="I85" s="560">
        <f t="shared" si="86"/>
        <v>0</v>
      </c>
      <c r="K85" s="583"/>
      <c r="M85" s="573"/>
      <c r="N85" s="565">
        <f t="shared" ref="N85:N88" si="87">ROUND((I85*-1),0)</f>
        <v>0</v>
      </c>
      <c r="P85" s="566">
        <f>SUM('HL KNIHA VYPOC'!K223)</f>
        <v>0</v>
      </c>
      <c r="S85" s="560">
        <f t="shared" ref="S85:S147" si="88">SUM(P85:R85)</f>
        <v>0</v>
      </c>
      <c r="U85" s="583"/>
      <c r="W85" s="573"/>
      <c r="X85" s="565">
        <f t="shared" ref="X85:X88" si="89">ROUND((S85*-1),0)</f>
        <v>0</v>
      </c>
      <c r="Z85" s="557"/>
      <c r="AB85" s="705">
        <f t="shared" si="70"/>
        <v>0</v>
      </c>
      <c r="AC85" s="705">
        <f t="shared" si="71"/>
        <v>0</v>
      </c>
      <c r="AD85" s="706" t="str">
        <f t="shared" si="72"/>
        <v xml:space="preserve">           </v>
      </c>
      <c r="AE85" s="706" t="str">
        <f t="shared" si="73"/>
        <v xml:space="preserve">           </v>
      </c>
      <c r="AF85" s="706" t="str">
        <f t="shared" si="74"/>
        <v xml:space="preserve">          0</v>
      </c>
      <c r="AG85" s="706" t="str">
        <f t="shared" si="75"/>
        <v xml:space="preserve">          0</v>
      </c>
      <c r="AK85" s="566">
        <f>SUM('HL KNIHA VYPOC'!H223)</f>
        <v>0</v>
      </c>
      <c r="AN85" s="560">
        <f t="shared" ref="AN85:AN147" si="90">SUM(AK85:AM85)</f>
        <v>0</v>
      </c>
      <c r="AP85" s="583"/>
      <c r="AR85" s="573"/>
      <c r="AS85" s="565">
        <f t="shared" ref="AS85:AS88" si="91">ROUND((AN85*-1),0)</f>
        <v>0</v>
      </c>
    </row>
    <row r="86" spans="2:45" outlineLevel="1">
      <c r="B86" s="683">
        <v>84</v>
      </c>
      <c r="C86" s="531" t="s">
        <v>2503</v>
      </c>
      <c r="D86" s="402" t="str">
        <f>IF(VLOOKUP($B86,suvaha_p!$A:$G,1)=$B86,VLOOKUP($B86,suvaha_p!$A:$G,$B$1),0)</f>
        <v>Pohľadávky za upísané vlastné imanie (/-/353)</v>
      </c>
      <c r="E86" s="558" t="s">
        <v>2332</v>
      </c>
      <c r="F86" s="559">
        <f>SUM('HL KNIHA VYPOC'!G172)</f>
        <v>0</v>
      </c>
      <c r="I86" s="560">
        <f t="shared" si="86"/>
        <v>0</v>
      </c>
      <c r="K86" s="583"/>
      <c r="M86" s="573"/>
      <c r="N86" s="565">
        <f t="shared" si="87"/>
        <v>0</v>
      </c>
      <c r="P86" s="566">
        <f>SUM('HL KNIHA VYPOC'!K172)</f>
        <v>0</v>
      </c>
      <c r="S86" s="560">
        <f t="shared" si="88"/>
        <v>0</v>
      </c>
      <c r="U86" s="583"/>
      <c r="W86" s="573"/>
      <c r="X86" s="565">
        <f t="shared" si="89"/>
        <v>0</v>
      </c>
      <c r="Z86" s="557"/>
      <c r="AB86" s="705">
        <f t="shared" si="70"/>
        <v>0</v>
      </c>
      <c r="AC86" s="705">
        <f t="shared" si="71"/>
        <v>0</v>
      </c>
      <c r="AD86" s="706" t="str">
        <f t="shared" si="72"/>
        <v xml:space="preserve">           </v>
      </c>
      <c r="AE86" s="706" t="str">
        <f t="shared" si="73"/>
        <v xml:space="preserve">           </v>
      </c>
      <c r="AF86" s="706" t="str">
        <f t="shared" si="74"/>
        <v xml:space="preserve">          0</v>
      </c>
      <c r="AG86" s="706" t="str">
        <f t="shared" si="75"/>
        <v xml:space="preserve">          0</v>
      </c>
      <c r="AK86" s="566">
        <f>SUM('HL KNIHA VYPOC'!H172)</f>
        <v>0</v>
      </c>
      <c r="AN86" s="560">
        <f t="shared" si="90"/>
        <v>0</v>
      </c>
      <c r="AP86" s="583"/>
      <c r="AR86" s="573"/>
      <c r="AS86" s="565">
        <f t="shared" si="91"/>
        <v>0</v>
      </c>
    </row>
    <row r="87" spans="2:45" outlineLevel="1">
      <c r="B87" s="683">
        <v>85</v>
      </c>
      <c r="C87" s="531" t="s">
        <v>2520</v>
      </c>
      <c r="D87" s="604" t="str">
        <f>IF(VLOOKUP($B87,suvaha_p!$A:$G,1)=$B87,VLOOKUP($B87,suvaha_p!$A:$G,$B$1),0)</f>
        <v>Emisné ážio (412)</v>
      </c>
      <c r="E87" s="537" t="s">
        <v>2333</v>
      </c>
      <c r="F87" s="585">
        <f>SUM('HL KNIHA VYPOC'!G216)</f>
        <v>0</v>
      </c>
      <c r="I87" s="560">
        <f t="shared" si="86"/>
        <v>0</v>
      </c>
      <c r="K87" s="583"/>
      <c r="M87" s="573"/>
      <c r="N87" s="565">
        <f t="shared" si="87"/>
        <v>0</v>
      </c>
      <c r="P87" s="586">
        <f>SUM('HL KNIHA VYPOC'!K216)</f>
        <v>0</v>
      </c>
      <c r="S87" s="560">
        <f t="shared" si="88"/>
        <v>0</v>
      </c>
      <c r="U87" s="583"/>
      <c r="W87" s="573"/>
      <c r="X87" s="565">
        <f t="shared" si="89"/>
        <v>0</v>
      </c>
      <c r="Z87" s="536"/>
      <c r="AB87" s="705">
        <f t="shared" si="70"/>
        <v>0</v>
      </c>
      <c r="AC87" s="705">
        <f t="shared" si="71"/>
        <v>0</v>
      </c>
      <c r="AD87" s="706" t="str">
        <f t="shared" si="72"/>
        <v xml:space="preserve">           </v>
      </c>
      <c r="AE87" s="706" t="str">
        <f t="shared" si="73"/>
        <v xml:space="preserve">           </v>
      </c>
      <c r="AF87" s="706" t="str">
        <f t="shared" si="74"/>
        <v xml:space="preserve">          0</v>
      </c>
      <c r="AG87" s="706" t="str">
        <f t="shared" si="75"/>
        <v xml:space="preserve">          0</v>
      </c>
      <c r="AK87" s="586">
        <f>SUM('HL KNIHA VYPOC'!H216)</f>
        <v>0</v>
      </c>
      <c r="AN87" s="560">
        <f t="shared" si="90"/>
        <v>0</v>
      </c>
      <c r="AP87" s="583"/>
      <c r="AR87" s="573"/>
      <c r="AS87" s="565">
        <f t="shared" si="91"/>
        <v>0</v>
      </c>
    </row>
    <row r="88" spans="2:45" outlineLevel="1">
      <c r="B88" s="683">
        <v>86</v>
      </c>
      <c r="C88" s="531" t="s">
        <v>2740</v>
      </c>
      <c r="D88" s="604" t="str">
        <f>IF(VLOOKUP($B88,suvaha_p!$A:$G,1)=$B88,VLOOKUP($B88,suvaha_p!$A:$G,$B$1),0)</f>
        <v>Ostatné kapitálové fondy (413)</v>
      </c>
      <c r="E88" s="537" t="s">
        <v>2334</v>
      </c>
      <c r="F88" s="585">
        <f>SUM('HL KNIHA VYPOC'!G217)</f>
        <v>0</v>
      </c>
      <c r="I88" s="560">
        <f t="shared" si="86"/>
        <v>0</v>
      </c>
      <c r="K88" s="583"/>
      <c r="M88" s="573"/>
      <c r="N88" s="565">
        <f t="shared" si="87"/>
        <v>0</v>
      </c>
      <c r="P88" s="586">
        <f>SUM('HL KNIHA VYPOC'!K217)</f>
        <v>0</v>
      </c>
      <c r="S88" s="560">
        <f t="shared" si="88"/>
        <v>0</v>
      </c>
      <c r="U88" s="583"/>
      <c r="W88" s="573"/>
      <c r="X88" s="565">
        <f t="shared" si="89"/>
        <v>0</v>
      </c>
      <c r="Z88" s="536"/>
      <c r="AB88" s="705">
        <f t="shared" si="70"/>
        <v>0</v>
      </c>
      <c r="AC88" s="705">
        <f t="shared" si="71"/>
        <v>0</v>
      </c>
      <c r="AD88" s="706" t="str">
        <f t="shared" si="72"/>
        <v xml:space="preserve">           </v>
      </c>
      <c r="AE88" s="706" t="str">
        <f t="shared" si="73"/>
        <v xml:space="preserve">           </v>
      </c>
      <c r="AF88" s="706" t="str">
        <f t="shared" si="74"/>
        <v xml:space="preserve">          0</v>
      </c>
      <c r="AG88" s="706" t="str">
        <f t="shared" si="75"/>
        <v xml:space="preserve">          0</v>
      </c>
      <c r="AK88" s="586">
        <f>SUM('HL KNIHA VYPOC'!H217)</f>
        <v>0</v>
      </c>
      <c r="AN88" s="560">
        <f t="shared" si="90"/>
        <v>0</v>
      </c>
      <c r="AP88" s="583"/>
      <c r="AR88" s="573"/>
      <c r="AS88" s="565">
        <f t="shared" si="91"/>
        <v>0</v>
      </c>
    </row>
    <row r="89" spans="2:45" outlineLevel="1">
      <c r="B89" s="683">
        <v>87</v>
      </c>
      <c r="C89" s="531" t="s">
        <v>2743</v>
      </c>
      <c r="D89" s="604" t="str">
        <f>IF(VLOOKUP($B89,suvaha_p!$A:$G,1)=$B89,VLOOKUP($B89,suvaha_p!$A:$G,$B$1),0)</f>
        <v>Zákonné rezervné fondy r. 88 + r. 89</v>
      </c>
      <c r="E89" s="537" t="s">
        <v>2336</v>
      </c>
      <c r="F89" s="538"/>
      <c r="I89" s="560">
        <f t="shared" ref="I89:I147" si="92">SUM(F89:H89)</f>
        <v>0</v>
      </c>
      <c r="K89" s="583"/>
      <c r="M89" s="544"/>
      <c r="N89" s="584">
        <f>SUM(N90:N91)</f>
        <v>0</v>
      </c>
      <c r="P89" s="546"/>
      <c r="S89" s="560">
        <f t="shared" si="88"/>
        <v>0</v>
      </c>
      <c r="U89" s="583"/>
      <c r="W89" s="544"/>
      <c r="X89" s="584">
        <f>SUM(X90:X91)</f>
        <v>0</v>
      </c>
      <c r="Z89" s="536"/>
      <c r="AB89" s="705">
        <f t="shared" si="70"/>
        <v>0</v>
      </c>
      <c r="AC89" s="705">
        <f t="shared" si="71"/>
        <v>0</v>
      </c>
      <c r="AD89" s="706" t="str">
        <f t="shared" si="72"/>
        <v xml:space="preserve">           </v>
      </c>
      <c r="AE89" s="706" t="str">
        <f t="shared" si="73"/>
        <v xml:space="preserve">           </v>
      </c>
      <c r="AF89" s="706" t="str">
        <f t="shared" si="74"/>
        <v xml:space="preserve">          0</v>
      </c>
      <c r="AG89" s="706" t="str">
        <f t="shared" si="75"/>
        <v xml:space="preserve">          0</v>
      </c>
      <c r="AK89" s="546"/>
      <c r="AN89" s="560">
        <f t="shared" si="90"/>
        <v>0</v>
      </c>
      <c r="AP89" s="583"/>
      <c r="AR89" s="544"/>
      <c r="AS89" s="584">
        <f>SUM(AS90:AS91)</f>
        <v>0</v>
      </c>
    </row>
    <row r="90" spans="2:45" outlineLevel="1">
      <c r="B90" s="683">
        <v>88</v>
      </c>
      <c r="C90" s="531" t="s">
        <v>2746</v>
      </c>
      <c r="D90" s="402" t="str">
        <f>IF(VLOOKUP($B90,suvaha_p!$A:$G,1)=$B90,VLOOKUP($B90,suvaha_p!$A:$G,$B$1),0)</f>
        <v>Zákonný rezervný fond a nedeliteľný fond (417A, 418, 421A, 422)</v>
      </c>
      <c r="E90" s="558" t="s">
        <v>2337</v>
      </c>
      <c r="F90" s="559">
        <f>SUM('HL KNIHA VYPOC'!G222+'HL KNIHA VYPOC'!G227)</f>
        <v>0</v>
      </c>
      <c r="G90" s="569">
        <f>SUM(ANALYTIKAVUJ!K146+ANALYTIKAVUJ!K150)</f>
        <v>0</v>
      </c>
      <c r="I90" s="560">
        <f t="shared" si="92"/>
        <v>0</v>
      </c>
      <c r="K90" s="583"/>
      <c r="M90" s="573"/>
      <c r="N90" s="565">
        <f t="shared" ref="N90:N91" si="93">ROUND((I90*-1),0)</f>
        <v>0</v>
      </c>
      <c r="P90" s="566">
        <f>SUM('HL KNIHA VYPOC'!K222+'HL KNIHA VYPOC'!K227)</f>
        <v>0</v>
      </c>
      <c r="Q90" s="561">
        <f>SUM(ANALYTIKAVUJ!L146+ANALYTIKAVUJ!L150)</f>
        <v>0</v>
      </c>
      <c r="S90" s="560">
        <f t="shared" si="88"/>
        <v>0</v>
      </c>
      <c r="U90" s="583"/>
      <c r="W90" s="573"/>
      <c r="X90" s="565">
        <f t="shared" ref="X90:X91" si="94">ROUND((S90*-1),0)</f>
        <v>0</v>
      </c>
      <c r="Z90" s="557"/>
      <c r="AB90" s="705">
        <f t="shared" si="70"/>
        <v>0</v>
      </c>
      <c r="AC90" s="705">
        <f t="shared" si="71"/>
        <v>0</v>
      </c>
      <c r="AD90" s="706" t="str">
        <f t="shared" si="72"/>
        <v xml:space="preserve">           </v>
      </c>
      <c r="AE90" s="706" t="str">
        <f t="shared" si="73"/>
        <v xml:space="preserve">           </v>
      </c>
      <c r="AF90" s="706" t="str">
        <f t="shared" si="74"/>
        <v xml:space="preserve">          0</v>
      </c>
      <c r="AG90" s="706" t="str">
        <f t="shared" si="75"/>
        <v xml:space="preserve">          0</v>
      </c>
      <c r="AK90" s="566">
        <f>SUM('HL KNIHA VYPOC'!H222+'HL KNIHA VYPOC'!H227)</f>
        <v>0</v>
      </c>
      <c r="AL90" s="561">
        <f>SUM(ANALYTIKAVUJ!M146+ANALYTIKAVUJ!M150)</f>
        <v>0</v>
      </c>
      <c r="AN90" s="560">
        <f t="shared" si="90"/>
        <v>0</v>
      </c>
      <c r="AP90" s="583"/>
      <c r="AR90" s="573"/>
      <c r="AS90" s="565">
        <f t="shared" ref="AS90:AS91" si="95">ROUND((AN90*-1),0)</f>
        <v>0</v>
      </c>
    </row>
    <row r="91" spans="2:45" outlineLevel="1">
      <c r="B91" s="683">
        <v>89</v>
      </c>
      <c r="C91" s="531" t="s">
        <v>2500</v>
      </c>
      <c r="D91" s="402" t="str">
        <f>IF(VLOOKUP($B91,suvaha_p!$A:$G,1)=$B91,VLOOKUP($B91,suvaha_p!$A:$G,$B$1),0)</f>
        <v>Rezervný fond na vlastné akcie a vlastné podiely (417A, 421A)</v>
      </c>
      <c r="E91" s="558" t="s">
        <v>2338</v>
      </c>
      <c r="G91" s="569">
        <f>SUM(ANALYTIKAVUJ!K147+ANALYTIKAVUJ!K151)</f>
        <v>0</v>
      </c>
      <c r="I91" s="560">
        <f t="shared" si="92"/>
        <v>0</v>
      </c>
      <c r="K91" s="583"/>
      <c r="M91" s="573"/>
      <c r="N91" s="565">
        <f t="shared" si="93"/>
        <v>0</v>
      </c>
      <c r="Q91" s="561">
        <f>SUM(ANALYTIKAVUJ!L147+ANALYTIKAVUJ!L151)</f>
        <v>0</v>
      </c>
      <c r="S91" s="560">
        <f t="shared" si="88"/>
        <v>0</v>
      </c>
      <c r="U91" s="583"/>
      <c r="W91" s="573"/>
      <c r="X91" s="565">
        <f t="shared" si="94"/>
        <v>0</v>
      </c>
      <c r="Z91" s="557"/>
      <c r="AB91" s="705">
        <f t="shared" si="70"/>
        <v>0</v>
      </c>
      <c r="AC91" s="705">
        <f t="shared" si="71"/>
        <v>0</v>
      </c>
      <c r="AD91" s="706" t="str">
        <f t="shared" si="72"/>
        <v xml:space="preserve">           </v>
      </c>
      <c r="AE91" s="706" t="str">
        <f t="shared" si="73"/>
        <v xml:space="preserve">           </v>
      </c>
      <c r="AF91" s="706" t="str">
        <f t="shared" si="74"/>
        <v xml:space="preserve">          0</v>
      </c>
      <c r="AG91" s="706" t="str">
        <f t="shared" si="75"/>
        <v xml:space="preserve">          0</v>
      </c>
      <c r="AL91" s="561">
        <f>SUM(ANALYTIKAVUJ!M147+ANALYTIKAVUJ!M151)</f>
        <v>0</v>
      </c>
      <c r="AN91" s="560">
        <f t="shared" si="90"/>
        <v>0</v>
      </c>
      <c r="AP91" s="583"/>
      <c r="AR91" s="573"/>
      <c r="AS91" s="565">
        <f t="shared" si="95"/>
        <v>0</v>
      </c>
    </row>
    <row r="92" spans="2:45" outlineLevel="1">
      <c r="B92" s="683">
        <v>90</v>
      </c>
      <c r="C92" s="531" t="s">
        <v>2753</v>
      </c>
      <c r="D92" s="604" t="str">
        <f>IF(VLOOKUP($B92,suvaha_p!$A:$G,1)=$B92,VLOOKUP($B92,suvaha_p!$A:$G,$B$1),0)</f>
        <v>Ostatné fondy zo zisku r. 91 + r. 92</v>
      </c>
      <c r="E92" s="537" t="s">
        <v>2340</v>
      </c>
      <c r="F92" s="538"/>
      <c r="I92" s="560">
        <f t="shared" si="92"/>
        <v>0</v>
      </c>
      <c r="K92" s="583"/>
      <c r="M92" s="573"/>
      <c r="N92" s="584">
        <f>SUM(N93:N94)</f>
        <v>0</v>
      </c>
      <c r="P92" s="546"/>
      <c r="S92" s="560">
        <f t="shared" si="88"/>
        <v>0</v>
      </c>
      <c r="U92" s="583"/>
      <c r="W92" s="573"/>
      <c r="X92" s="584">
        <f>SUM(X93:X94)</f>
        <v>0</v>
      </c>
      <c r="Z92" s="536"/>
      <c r="AB92" s="705">
        <f t="shared" si="70"/>
        <v>0</v>
      </c>
      <c r="AC92" s="705">
        <f t="shared" si="71"/>
        <v>0</v>
      </c>
      <c r="AD92" s="706" t="str">
        <f t="shared" si="72"/>
        <v xml:space="preserve">           </v>
      </c>
      <c r="AE92" s="706" t="str">
        <f t="shared" si="73"/>
        <v xml:space="preserve">           </v>
      </c>
      <c r="AF92" s="706" t="str">
        <f t="shared" si="74"/>
        <v xml:space="preserve">          0</v>
      </c>
      <c r="AG92" s="706" t="str">
        <f t="shared" si="75"/>
        <v xml:space="preserve">          0</v>
      </c>
      <c r="AK92" s="546"/>
      <c r="AN92" s="560">
        <f t="shared" si="90"/>
        <v>0</v>
      </c>
      <c r="AP92" s="583"/>
      <c r="AR92" s="573"/>
      <c r="AS92" s="584">
        <f>SUM(AS93:AS94)</f>
        <v>0</v>
      </c>
    </row>
    <row r="93" spans="2:45" outlineLevel="1">
      <c r="B93" s="683">
        <v>91</v>
      </c>
      <c r="C93" s="531" t="s">
        <v>2756</v>
      </c>
      <c r="D93" s="402" t="str">
        <f>IF(VLOOKUP($B93,suvaha_p!$A:$G,1)=$B93,VLOOKUP($B93,suvaha_p!$A:$G,$B$1),0)</f>
        <v>Štatutárne fondy (423, 42X)</v>
      </c>
      <c r="E93" s="558" t="s">
        <v>2341</v>
      </c>
      <c r="F93" s="559">
        <f>SUM('HL KNIHA VYPOC'!G228)</f>
        <v>0</v>
      </c>
      <c r="I93" s="560">
        <f t="shared" si="92"/>
        <v>0</v>
      </c>
      <c r="K93" s="583"/>
      <c r="M93" s="573"/>
      <c r="N93" s="565">
        <f t="shared" ref="N93:N94" si="96">ROUND((I93*-1),0)</f>
        <v>0</v>
      </c>
      <c r="P93" s="566">
        <f>SUM('HL KNIHA VYPOC'!K228)</f>
        <v>0</v>
      </c>
      <c r="S93" s="560">
        <f t="shared" si="88"/>
        <v>0</v>
      </c>
      <c r="U93" s="583"/>
      <c r="W93" s="573"/>
      <c r="X93" s="565">
        <f t="shared" ref="X93:X94" si="97">ROUND((S93*-1),0)</f>
        <v>0</v>
      </c>
      <c r="Z93" s="557"/>
      <c r="AB93" s="705">
        <f t="shared" si="70"/>
        <v>0</v>
      </c>
      <c r="AC93" s="705">
        <f t="shared" si="71"/>
        <v>0</v>
      </c>
      <c r="AD93" s="706" t="str">
        <f t="shared" si="72"/>
        <v xml:space="preserve">           </v>
      </c>
      <c r="AE93" s="706" t="str">
        <f t="shared" si="73"/>
        <v xml:space="preserve">           </v>
      </c>
      <c r="AF93" s="706" t="str">
        <f t="shared" si="74"/>
        <v xml:space="preserve">          0</v>
      </c>
      <c r="AG93" s="706" t="str">
        <f t="shared" si="75"/>
        <v xml:space="preserve">          0</v>
      </c>
      <c r="AK93" s="566">
        <f>SUM('HL KNIHA VYPOC'!H228)</f>
        <v>0</v>
      </c>
      <c r="AN93" s="560">
        <f t="shared" si="90"/>
        <v>0</v>
      </c>
      <c r="AP93" s="583"/>
      <c r="AR93" s="573"/>
      <c r="AS93" s="565">
        <f t="shared" ref="AS93:AS94" si="98">ROUND((AN93*-1),0)</f>
        <v>0</v>
      </c>
    </row>
    <row r="94" spans="2:45" outlineLevel="1">
      <c r="B94" s="683">
        <v>92</v>
      </c>
      <c r="C94" s="531" t="s">
        <v>2500</v>
      </c>
      <c r="D94" s="402" t="str">
        <f>IF(VLOOKUP($B94,suvaha_p!$A:$G,1)=$B94,VLOOKUP($B94,suvaha_p!$A:$G,$B$1),0)</f>
        <v>Ostatné fondy (427, 42X)</v>
      </c>
      <c r="E94" s="558" t="s">
        <v>2342</v>
      </c>
      <c r="F94" s="559">
        <f>SUM('HL KNIHA VYPOC'!G229)</f>
        <v>0</v>
      </c>
      <c r="I94" s="560">
        <f t="shared" si="92"/>
        <v>0</v>
      </c>
      <c r="K94" s="583"/>
      <c r="M94" s="573"/>
      <c r="N94" s="565">
        <f t="shared" si="96"/>
        <v>0</v>
      </c>
      <c r="P94" s="566">
        <f>SUM('HL KNIHA VYPOC'!K229)</f>
        <v>0</v>
      </c>
      <c r="S94" s="560">
        <f t="shared" si="88"/>
        <v>0</v>
      </c>
      <c r="U94" s="583"/>
      <c r="W94" s="573"/>
      <c r="X94" s="565">
        <f t="shared" si="97"/>
        <v>0</v>
      </c>
      <c r="Z94" s="557"/>
      <c r="AB94" s="705">
        <f t="shared" si="70"/>
        <v>0</v>
      </c>
      <c r="AC94" s="705">
        <f t="shared" si="71"/>
        <v>0</v>
      </c>
      <c r="AD94" s="706" t="str">
        <f t="shared" si="72"/>
        <v xml:space="preserve">           </v>
      </c>
      <c r="AE94" s="706" t="str">
        <f t="shared" si="73"/>
        <v xml:space="preserve">           </v>
      </c>
      <c r="AF94" s="706" t="str">
        <f t="shared" si="74"/>
        <v xml:space="preserve">          0</v>
      </c>
      <c r="AG94" s="706" t="str">
        <f t="shared" si="75"/>
        <v xml:space="preserve">          0</v>
      </c>
      <c r="AK94" s="566">
        <f>SUM('HL KNIHA VYPOC'!H229)</f>
        <v>0</v>
      </c>
      <c r="AN94" s="560">
        <f t="shared" si="90"/>
        <v>0</v>
      </c>
      <c r="AP94" s="583"/>
      <c r="AR94" s="573"/>
      <c r="AS94" s="565">
        <f t="shared" si="98"/>
        <v>0</v>
      </c>
    </row>
    <row r="95" spans="2:45" outlineLevel="1">
      <c r="B95" s="683">
        <v>93</v>
      </c>
      <c r="C95" s="531" t="s">
        <v>2763</v>
      </c>
      <c r="D95" s="604" t="str">
        <f>IF(VLOOKUP($B95,suvaha_p!$A:$G,1)=$B95,VLOOKUP($B95,suvaha_p!$A:$G,$B$1),0)</f>
        <v>Oceňovacie rozdiely z precenenia súčet (r. 94 až r. 96)</v>
      </c>
      <c r="E95" s="537" t="s">
        <v>2344</v>
      </c>
      <c r="F95" s="538"/>
      <c r="I95" s="560">
        <f t="shared" si="92"/>
        <v>0</v>
      </c>
      <c r="K95" s="583"/>
      <c r="M95" s="573"/>
      <c r="N95" s="584">
        <f>SUM(N96:N98)</f>
        <v>0</v>
      </c>
      <c r="P95" s="546"/>
      <c r="S95" s="560">
        <f t="shared" si="88"/>
        <v>0</v>
      </c>
      <c r="U95" s="583"/>
      <c r="W95" s="573"/>
      <c r="X95" s="584">
        <f>SUM(X96:X98)</f>
        <v>0</v>
      </c>
      <c r="Z95" s="536"/>
      <c r="AB95" s="705">
        <f t="shared" si="70"/>
        <v>0</v>
      </c>
      <c r="AC95" s="705">
        <f t="shared" si="71"/>
        <v>0</v>
      </c>
      <c r="AD95" s="706" t="str">
        <f t="shared" si="72"/>
        <v xml:space="preserve">           </v>
      </c>
      <c r="AE95" s="706" t="str">
        <f t="shared" si="73"/>
        <v xml:space="preserve">           </v>
      </c>
      <c r="AF95" s="706" t="str">
        <f t="shared" si="74"/>
        <v xml:space="preserve">          0</v>
      </c>
      <c r="AG95" s="706" t="str">
        <f t="shared" si="75"/>
        <v xml:space="preserve">          0</v>
      </c>
      <c r="AK95" s="546"/>
      <c r="AN95" s="560">
        <f t="shared" si="90"/>
        <v>0</v>
      </c>
      <c r="AP95" s="583"/>
      <c r="AR95" s="573"/>
      <c r="AS95" s="584">
        <f>SUM(AS96:AS98)</f>
        <v>0</v>
      </c>
    </row>
    <row r="96" spans="2:45" outlineLevel="1">
      <c r="B96" s="683">
        <v>94</v>
      </c>
      <c r="C96" s="531" t="s">
        <v>2766</v>
      </c>
      <c r="D96" s="402" t="str">
        <f>IF(VLOOKUP($B96,suvaha_p!$A:$G,1)=$B96,VLOOKUP($B96,suvaha_p!$A:$G,$B$1),0)</f>
        <v>Oceňovacie rozdiely z precenenia majetku a záväzkov (+/- 414)</v>
      </c>
      <c r="E96" s="558" t="s">
        <v>2345</v>
      </c>
      <c r="F96" s="559">
        <f>SUM('HL KNIHA VYPOC'!G218)</f>
        <v>0</v>
      </c>
      <c r="I96" s="560">
        <f t="shared" si="92"/>
        <v>0</v>
      </c>
      <c r="K96" s="583"/>
      <c r="M96" s="573"/>
      <c r="N96" s="565">
        <f t="shared" ref="N96:N98" si="99">ROUND((I96*-1),0)</f>
        <v>0</v>
      </c>
      <c r="P96" s="566">
        <f>SUM('HL KNIHA VYPOC'!K218)</f>
        <v>0</v>
      </c>
      <c r="S96" s="560">
        <f t="shared" si="88"/>
        <v>0</v>
      </c>
      <c r="U96" s="583"/>
      <c r="W96" s="573"/>
      <c r="X96" s="565">
        <f t="shared" ref="X96:X98" si="100">ROUND((S96*-1),0)</f>
        <v>0</v>
      </c>
      <c r="Z96" s="557"/>
      <c r="AB96" s="705">
        <f t="shared" si="70"/>
        <v>0</v>
      </c>
      <c r="AC96" s="705">
        <f t="shared" si="71"/>
        <v>0</v>
      </c>
      <c r="AD96" s="706" t="str">
        <f t="shared" si="72"/>
        <v xml:space="preserve">           </v>
      </c>
      <c r="AE96" s="706" t="str">
        <f t="shared" si="73"/>
        <v xml:space="preserve">           </v>
      </c>
      <c r="AF96" s="706" t="str">
        <f t="shared" si="74"/>
        <v xml:space="preserve">          0</v>
      </c>
      <c r="AG96" s="706" t="str">
        <f t="shared" si="75"/>
        <v xml:space="preserve">          0</v>
      </c>
      <c r="AK96" s="566">
        <f>SUM('HL KNIHA VYPOC'!H218)</f>
        <v>0</v>
      </c>
      <c r="AN96" s="560">
        <f t="shared" si="90"/>
        <v>0</v>
      </c>
      <c r="AP96" s="583"/>
      <c r="AR96" s="573"/>
      <c r="AS96" s="565">
        <f t="shared" ref="AS96:AS98" si="101">ROUND((AN96*-1),0)</f>
        <v>0</v>
      </c>
    </row>
    <row r="97" spans="2:45" outlineLevel="1">
      <c r="B97" s="683">
        <v>95</v>
      </c>
      <c r="C97" s="531" t="s">
        <v>2500</v>
      </c>
      <c r="D97" s="402" t="str">
        <f>IF(VLOOKUP($B97,suvaha_p!$A:$G,1)=$B97,VLOOKUP($B97,suvaha_p!$A:$G,$B$1),0)</f>
        <v>Oceňovacie rozdiely z kapitálových účastín
(+/- 415)</v>
      </c>
      <c r="E97" s="558" t="s">
        <v>2346</v>
      </c>
      <c r="F97" s="559">
        <f>SUM('HL KNIHA VYPOC'!G219)</f>
        <v>0</v>
      </c>
      <c r="I97" s="560">
        <f t="shared" si="92"/>
        <v>0</v>
      </c>
      <c r="K97" s="583"/>
      <c r="M97" s="573"/>
      <c r="N97" s="565">
        <f t="shared" si="99"/>
        <v>0</v>
      </c>
      <c r="P97" s="566">
        <f>SUM('HL KNIHA VYPOC'!K219)</f>
        <v>0</v>
      </c>
      <c r="S97" s="560">
        <f t="shared" si="88"/>
        <v>0</v>
      </c>
      <c r="U97" s="583"/>
      <c r="W97" s="573"/>
      <c r="X97" s="565">
        <f t="shared" si="100"/>
        <v>0</v>
      </c>
      <c r="Z97" s="557"/>
      <c r="AB97" s="705">
        <f t="shared" si="70"/>
        <v>0</v>
      </c>
      <c r="AC97" s="705">
        <f t="shared" si="71"/>
        <v>0</v>
      </c>
      <c r="AD97" s="706" t="str">
        <f t="shared" si="72"/>
        <v xml:space="preserve">           </v>
      </c>
      <c r="AE97" s="706" t="str">
        <f t="shared" si="73"/>
        <v xml:space="preserve">           </v>
      </c>
      <c r="AF97" s="706" t="str">
        <f t="shared" si="74"/>
        <v xml:space="preserve">          0</v>
      </c>
      <c r="AG97" s="706" t="str">
        <f t="shared" si="75"/>
        <v xml:space="preserve">          0</v>
      </c>
      <c r="AK97" s="566">
        <f>SUM('HL KNIHA VYPOC'!H219)</f>
        <v>0</v>
      </c>
      <c r="AN97" s="560">
        <f t="shared" si="90"/>
        <v>0</v>
      </c>
      <c r="AP97" s="583"/>
      <c r="AR97" s="573"/>
      <c r="AS97" s="565">
        <f t="shared" si="101"/>
        <v>0</v>
      </c>
    </row>
    <row r="98" spans="2:45" ht="12" customHeight="1" outlineLevel="1">
      <c r="B98" s="683">
        <v>96</v>
      </c>
      <c r="C98" s="531" t="s">
        <v>2503</v>
      </c>
      <c r="D98" s="402" t="str">
        <f>IF(VLOOKUP($B98,suvaha_p!$A:$G,1)=$B98,VLOOKUP($B98,suvaha_p!$A:$G,$B$1),0)</f>
        <v>Oceňovacie rozdiely z precenenia pri zlúčení, splynutí a rozdelení (+/- 416)</v>
      </c>
      <c r="E98" s="558" t="s">
        <v>2347</v>
      </c>
      <c r="F98" s="559">
        <f>SUM('HL KNIHA VYPOC'!G220)</f>
        <v>0</v>
      </c>
      <c r="I98" s="560">
        <f t="shared" si="92"/>
        <v>0</v>
      </c>
      <c r="K98" s="583"/>
      <c r="M98" s="573"/>
      <c r="N98" s="565">
        <f t="shared" si="99"/>
        <v>0</v>
      </c>
      <c r="P98" s="566">
        <f>SUM('HL KNIHA VYPOC'!K220)</f>
        <v>0</v>
      </c>
      <c r="S98" s="560">
        <f t="shared" si="88"/>
        <v>0</v>
      </c>
      <c r="U98" s="583"/>
      <c r="W98" s="573"/>
      <c r="X98" s="565">
        <f t="shared" si="100"/>
        <v>0</v>
      </c>
      <c r="Z98" s="557"/>
      <c r="AB98" s="705">
        <f t="shared" si="70"/>
        <v>0</v>
      </c>
      <c r="AC98" s="705">
        <f t="shared" si="71"/>
        <v>0</v>
      </c>
      <c r="AD98" s="706" t="str">
        <f t="shared" si="72"/>
        <v xml:space="preserve">           </v>
      </c>
      <c r="AE98" s="706" t="str">
        <f t="shared" si="73"/>
        <v xml:space="preserve">           </v>
      </c>
      <c r="AF98" s="706" t="str">
        <f t="shared" si="74"/>
        <v xml:space="preserve">          0</v>
      </c>
      <c r="AG98" s="706" t="str">
        <f t="shared" si="75"/>
        <v xml:space="preserve">          0</v>
      </c>
      <c r="AK98" s="566">
        <f>SUM('HL KNIHA VYPOC'!H220)</f>
        <v>0</v>
      </c>
      <c r="AN98" s="560">
        <f t="shared" si="90"/>
        <v>0</v>
      </c>
      <c r="AP98" s="583"/>
      <c r="AR98" s="573"/>
      <c r="AS98" s="565">
        <f t="shared" si="101"/>
        <v>0</v>
      </c>
    </row>
    <row r="99" spans="2:45" outlineLevel="1">
      <c r="B99" s="683">
        <v>97</v>
      </c>
      <c r="C99" s="531" t="s">
        <v>2776</v>
      </c>
      <c r="D99" s="604" t="str">
        <f>IF(VLOOKUP($B99,suvaha_p!$A:$G,1)=$B99,VLOOKUP($B99,suvaha_p!$A:$G,$B$1),0)</f>
        <v>Výsledok hospodárenia minulých rokov r. 98 + r. 99</v>
      </c>
      <c r="E99" s="537" t="s">
        <v>2349</v>
      </c>
      <c r="F99" s="538"/>
      <c r="I99" s="560">
        <f t="shared" si="92"/>
        <v>0</v>
      </c>
      <c r="K99" s="583"/>
      <c r="M99" s="544"/>
      <c r="N99" s="584">
        <f>SUM(N100:N101)</f>
        <v>0</v>
      </c>
      <c r="P99" s="546"/>
      <c r="S99" s="560">
        <f t="shared" si="88"/>
        <v>0</v>
      </c>
      <c r="U99" s="583"/>
      <c r="W99" s="544"/>
      <c r="X99" s="584">
        <f>SUM(X100:X101)</f>
        <v>0</v>
      </c>
      <c r="Z99" s="536"/>
      <c r="AB99" s="705">
        <f t="shared" si="70"/>
        <v>0</v>
      </c>
      <c r="AC99" s="705">
        <f t="shared" si="71"/>
        <v>0</v>
      </c>
      <c r="AD99" s="706" t="str">
        <f t="shared" si="72"/>
        <v xml:space="preserve">           </v>
      </c>
      <c r="AE99" s="706" t="str">
        <f t="shared" si="73"/>
        <v xml:space="preserve">           </v>
      </c>
      <c r="AF99" s="706" t="str">
        <f t="shared" si="74"/>
        <v xml:space="preserve">          0</v>
      </c>
      <c r="AG99" s="706" t="str">
        <f t="shared" si="75"/>
        <v xml:space="preserve">          0</v>
      </c>
      <c r="AK99" s="546"/>
      <c r="AN99" s="560">
        <f t="shared" si="90"/>
        <v>0</v>
      </c>
      <c r="AP99" s="583"/>
      <c r="AR99" s="544"/>
      <c r="AS99" s="584">
        <f>SUM(AS100:AS101)</f>
        <v>0</v>
      </c>
    </row>
    <row r="100" spans="2:45" outlineLevel="1">
      <c r="B100" s="683">
        <v>98</v>
      </c>
      <c r="C100" s="531" t="s">
        <v>2779</v>
      </c>
      <c r="D100" s="402" t="str">
        <f>IF(VLOOKUP($B100,suvaha_p!$A:$G,1)=$B100,VLOOKUP($B100,suvaha_p!$A:$G,$B$1),0)</f>
        <v>Nerozdelený zisk minulých rokov (428)</v>
      </c>
      <c r="E100" s="558" t="s">
        <v>2350</v>
      </c>
      <c r="F100" s="559">
        <f>SUM('HL KNIHA VYPOC'!G230)</f>
        <v>0</v>
      </c>
      <c r="I100" s="560">
        <f t="shared" si="92"/>
        <v>0</v>
      </c>
      <c r="K100" s="583"/>
      <c r="M100" s="573"/>
      <c r="N100" s="565">
        <f t="shared" ref="N100:N101" si="102">ROUND((I100*-1),0)</f>
        <v>0</v>
      </c>
      <c r="P100" s="566">
        <f>SUM('HL KNIHA VYPOC'!K230)</f>
        <v>0</v>
      </c>
      <c r="S100" s="560">
        <f t="shared" si="88"/>
        <v>0</v>
      </c>
      <c r="U100" s="583"/>
      <c r="W100" s="573"/>
      <c r="X100" s="565">
        <f t="shared" ref="X100:X101" si="103">ROUND((S100*-1),0)</f>
        <v>0</v>
      </c>
      <c r="Z100" s="557"/>
      <c r="AB100" s="705">
        <f t="shared" si="70"/>
        <v>0</v>
      </c>
      <c r="AC100" s="705">
        <f t="shared" si="71"/>
        <v>0</v>
      </c>
      <c r="AD100" s="706" t="str">
        <f t="shared" si="72"/>
        <v xml:space="preserve">           </v>
      </c>
      <c r="AE100" s="706" t="str">
        <f t="shared" si="73"/>
        <v xml:space="preserve">           </v>
      </c>
      <c r="AF100" s="706" t="str">
        <f t="shared" si="74"/>
        <v xml:space="preserve">          0</v>
      </c>
      <c r="AG100" s="706" t="str">
        <f t="shared" si="75"/>
        <v xml:space="preserve">          0</v>
      </c>
      <c r="AK100" s="566">
        <f>SUM('HL KNIHA VYPOC'!H230)</f>
        <v>0</v>
      </c>
      <c r="AN100" s="560">
        <f t="shared" si="90"/>
        <v>0</v>
      </c>
      <c r="AP100" s="583"/>
      <c r="AR100" s="573"/>
      <c r="AS100" s="565">
        <f t="shared" ref="AS100:AS101" si="104">ROUND((AN100*-1),0)</f>
        <v>0</v>
      </c>
    </row>
    <row r="101" spans="2:45" outlineLevel="1">
      <c r="B101" s="683">
        <v>99</v>
      </c>
      <c r="C101" s="531" t="s">
        <v>2500</v>
      </c>
      <c r="D101" s="402" t="str">
        <f>IF(VLOOKUP($B101,suvaha_p!$A:$G,1)=$B101,VLOOKUP($B101,suvaha_p!$A:$G,$B$1),0)</f>
        <v>Neuhradená strata minulých rokov (/-/429)</v>
      </c>
      <c r="E101" s="558" t="s">
        <v>2351</v>
      </c>
      <c r="F101" s="559">
        <f>SUM('HL KNIHA VYPOC'!G231)</f>
        <v>0</v>
      </c>
      <c r="I101" s="560">
        <f t="shared" si="92"/>
        <v>0</v>
      </c>
      <c r="K101" s="583"/>
      <c r="M101" s="573"/>
      <c r="N101" s="565">
        <f t="shared" si="102"/>
        <v>0</v>
      </c>
      <c r="P101" s="566">
        <f>SUM('HL KNIHA VYPOC'!K231)</f>
        <v>0</v>
      </c>
      <c r="S101" s="560">
        <f t="shared" si="88"/>
        <v>0</v>
      </c>
      <c r="U101" s="583"/>
      <c r="W101" s="573"/>
      <c r="X101" s="565">
        <f t="shared" si="103"/>
        <v>0</v>
      </c>
      <c r="Z101" s="557"/>
      <c r="AB101" s="705">
        <f t="shared" si="70"/>
        <v>0</v>
      </c>
      <c r="AC101" s="705">
        <f t="shared" si="71"/>
        <v>0</v>
      </c>
      <c r="AD101" s="706" t="str">
        <f t="shared" si="72"/>
        <v xml:space="preserve">           </v>
      </c>
      <c r="AE101" s="706" t="str">
        <f t="shared" si="73"/>
        <v xml:space="preserve">           </v>
      </c>
      <c r="AF101" s="706" t="str">
        <f t="shared" si="74"/>
        <v xml:space="preserve">          0</v>
      </c>
      <c r="AG101" s="706" t="str">
        <f t="shared" si="75"/>
        <v xml:space="preserve">          0</v>
      </c>
      <c r="AK101" s="566">
        <f>SUM('HL KNIHA VYPOC'!H231)</f>
        <v>0</v>
      </c>
      <c r="AN101" s="560">
        <f t="shared" si="90"/>
        <v>0</v>
      </c>
      <c r="AP101" s="583"/>
      <c r="AR101" s="573"/>
      <c r="AS101" s="565">
        <f t="shared" si="104"/>
        <v>0</v>
      </c>
    </row>
    <row r="102" spans="2:45">
      <c r="B102" s="683">
        <v>100</v>
      </c>
      <c r="C102" s="531" t="s">
        <v>2786</v>
      </c>
      <c r="D102" s="604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537" t="s">
        <v>873</v>
      </c>
      <c r="F102" s="538"/>
      <c r="I102" s="560">
        <f t="shared" si="92"/>
        <v>0</v>
      </c>
      <c r="K102" s="583"/>
      <c r="M102" s="587"/>
      <c r="N102" s="588">
        <f>SUM(N3-N83-N87-N88-N89-N92-N95-N99-N103-N143)</f>
        <v>0</v>
      </c>
      <c r="P102" s="546"/>
      <c r="S102" s="560">
        <f t="shared" si="88"/>
        <v>0</v>
      </c>
      <c r="U102" s="583"/>
      <c r="W102" s="587"/>
      <c r="X102" s="588">
        <f>SUM(X3-X83-X87-X88-X89-X92-X95-X99-X103-X143)</f>
        <v>0</v>
      </c>
      <c r="Z102" s="536"/>
      <c r="AB102" s="705">
        <f t="shared" si="70"/>
        <v>0</v>
      </c>
      <c r="AC102" s="705">
        <f t="shared" si="71"/>
        <v>0</v>
      </c>
      <c r="AD102" s="706" t="str">
        <f t="shared" si="72"/>
        <v xml:space="preserve">           </v>
      </c>
      <c r="AE102" s="706" t="str">
        <f t="shared" si="73"/>
        <v xml:space="preserve">           </v>
      </c>
      <c r="AF102" s="734" t="str">
        <f t="shared" si="74"/>
        <v xml:space="preserve">          0</v>
      </c>
      <c r="AG102" s="734" t="str">
        <f t="shared" si="75"/>
        <v xml:space="preserve">          0</v>
      </c>
      <c r="AK102" s="546"/>
      <c r="AN102" s="560">
        <f t="shared" si="90"/>
        <v>0</v>
      </c>
      <c r="AP102" s="583"/>
      <c r="AR102" s="587"/>
      <c r="AS102" s="588">
        <f>SUM(AS3-AS83-AS87-AS88-AS89-AS92-AS95-AS99-AS103-AS143)</f>
        <v>0</v>
      </c>
    </row>
    <row r="103" spans="2:45">
      <c r="B103" s="683">
        <v>101</v>
      </c>
      <c r="C103" s="531" t="s">
        <v>2016</v>
      </c>
      <c r="D103" s="604" t="str">
        <f>IF(VLOOKUP($B103,suvaha_p!$A:$G,1)=$B103,VLOOKUP($B103,suvaha_p!$A:$G,$B$1),0)</f>
        <v>Záväzky r. 102 + r. 118 + r. 121 + r. 122 + r. 136 + r. 139
 + r. 140</v>
      </c>
      <c r="E103" s="537" t="s">
        <v>874</v>
      </c>
      <c r="F103" s="538"/>
      <c r="I103" s="560">
        <f t="shared" si="92"/>
        <v>0</v>
      </c>
      <c r="K103" s="583"/>
      <c r="M103" s="544"/>
      <c r="N103" s="584">
        <f>SUM(N104+N120+N123+N124+N138+N141+N142)</f>
        <v>0</v>
      </c>
      <c r="P103" s="546"/>
      <c r="S103" s="560">
        <f t="shared" si="88"/>
        <v>0</v>
      </c>
      <c r="U103" s="583"/>
      <c r="W103" s="544"/>
      <c r="X103" s="584">
        <f>SUM(X104+X120+X123+X124+X138+X141+X142)</f>
        <v>0</v>
      </c>
      <c r="Z103" s="536"/>
      <c r="AB103" s="705">
        <f t="shared" si="70"/>
        <v>0</v>
      </c>
      <c r="AC103" s="705">
        <f t="shared" si="71"/>
        <v>0</v>
      </c>
      <c r="AD103" s="706" t="str">
        <f t="shared" si="72"/>
        <v xml:space="preserve">           </v>
      </c>
      <c r="AE103" s="706" t="str">
        <f t="shared" si="73"/>
        <v xml:space="preserve">           </v>
      </c>
      <c r="AF103" s="706" t="str">
        <f t="shared" si="74"/>
        <v xml:space="preserve">          0</v>
      </c>
      <c r="AG103" s="706" t="str">
        <f t="shared" si="75"/>
        <v xml:space="preserve">          0</v>
      </c>
      <c r="AK103" s="546"/>
      <c r="AN103" s="560">
        <f t="shared" si="90"/>
        <v>0</v>
      </c>
      <c r="AP103" s="583"/>
      <c r="AR103" s="544"/>
      <c r="AS103" s="584">
        <f>SUM(AS104+AS120+AS123+AS124+AS138+AS141+AS142)</f>
        <v>0</v>
      </c>
    </row>
    <row r="104" spans="2:45" outlineLevel="1">
      <c r="B104" s="683">
        <v>102</v>
      </c>
      <c r="C104" s="531" t="s">
        <v>2594</v>
      </c>
      <c r="D104" s="604" t="str">
        <f>IF(VLOOKUP($B104,suvaha_p!$A:$G,1)=$B104,VLOOKUP($B104,suvaha_p!$A:$G,$B$1),0)</f>
        <v>Dlhodobé záväzky súčet (r. 103 + r. 107 až r. 117)</v>
      </c>
      <c r="E104" s="537" t="s">
        <v>875</v>
      </c>
      <c r="F104" s="538"/>
      <c r="I104" s="560">
        <f t="shared" si="92"/>
        <v>0</v>
      </c>
      <c r="K104" s="583"/>
      <c r="M104" s="544"/>
      <c r="N104" s="584">
        <f>SUM(N105+N109+N110+N111+N112+N113+N114+N115+N116+N117+N118+N119)</f>
        <v>0</v>
      </c>
      <c r="P104" s="546"/>
      <c r="S104" s="560">
        <f t="shared" si="88"/>
        <v>0</v>
      </c>
      <c r="U104" s="572"/>
      <c r="W104" s="544"/>
      <c r="X104" s="584">
        <f>SUM(X105+X109+X110+X111+X112+X113+X114+X115+X116+X117+X118+X119)</f>
        <v>0</v>
      </c>
      <c r="Z104" s="536"/>
      <c r="AB104" s="705">
        <f t="shared" si="70"/>
        <v>0</v>
      </c>
      <c r="AC104" s="705">
        <f t="shared" si="71"/>
        <v>0</v>
      </c>
      <c r="AD104" s="706" t="str">
        <f t="shared" si="72"/>
        <v xml:space="preserve">           </v>
      </c>
      <c r="AE104" s="706" t="str">
        <f t="shared" si="73"/>
        <v xml:space="preserve">           </v>
      </c>
      <c r="AF104" s="706" t="str">
        <f t="shared" si="74"/>
        <v xml:space="preserve">          0</v>
      </c>
      <c r="AG104" s="706" t="str">
        <f t="shared" si="75"/>
        <v xml:space="preserve">          0</v>
      </c>
      <c r="AK104" s="546"/>
      <c r="AN104" s="560">
        <f t="shared" si="90"/>
        <v>0</v>
      </c>
      <c r="AP104" s="572"/>
      <c r="AR104" s="544"/>
      <c r="AS104" s="584">
        <f>SUM(AS105+AS109+AS110+AS111+AS112+AS113+AS114+AS115+AS116+AS117+AS118+AS119)</f>
        <v>0</v>
      </c>
    </row>
    <row r="105" spans="2:45" outlineLevel="1">
      <c r="B105" s="683">
        <v>103</v>
      </c>
      <c r="C105" s="531" t="s">
        <v>2597</v>
      </c>
      <c r="D105" s="604" t="str">
        <f>IF(VLOOKUP($B105,suvaha_p!$A:$G,1)=$B105,VLOOKUP($B105,suvaha_p!$A:$G,$B$1),0)</f>
        <v>Dlhodobé záväzky z obchodného styku súčet
(r. 104 až r. 106)</v>
      </c>
      <c r="E105" s="537" t="s">
        <v>876</v>
      </c>
      <c r="F105" s="538"/>
      <c r="I105" s="560">
        <f t="shared" si="92"/>
        <v>0</v>
      </c>
      <c r="K105" s="583"/>
      <c r="M105" s="544"/>
      <c r="N105" s="584">
        <f>SUM(N106:N108)</f>
        <v>0</v>
      </c>
      <c r="P105" s="546"/>
      <c r="S105" s="560">
        <f t="shared" si="88"/>
        <v>0</v>
      </c>
      <c r="U105" s="583"/>
      <c r="W105" s="544"/>
      <c r="X105" s="584">
        <f>SUM(X106:X108)</f>
        <v>0</v>
      </c>
      <c r="Z105" s="536"/>
      <c r="AB105" s="705">
        <f t="shared" si="70"/>
        <v>0</v>
      </c>
      <c r="AC105" s="705">
        <f t="shared" si="71"/>
        <v>0</v>
      </c>
      <c r="AD105" s="706" t="str">
        <f t="shared" si="72"/>
        <v xml:space="preserve">           </v>
      </c>
      <c r="AE105" s="706" t="str">
        <f t="shared" si="73"/>
        <v xml:space="preserve">           </v>
      </c>
      <c r="AF105" s="706" t="str">
        <f t="shared" si="74"/>
        <v xml:space="preserve">          0</v>
      </c>
      <c r="AG105" s="706" t="str">
        <f t="shared" si="75"/>
        <v xml:space="preserve">          0</v>
      </c>
      <c r="AK105" s="546"/>
      <c r="AN105" s="560">
        <f t="shared" si="90"/>
        <v>0</v>
      </c>
      <c r="AP105" s="583"/>
      <c r="AR105" s="544"/>
      <c r="AS105" s="584">
        <f>SUM(AS106:AS108)</f>
        <v>0</v>
      </c>
    </row>
    <row r="106" spans="2:45" outlineLevel="1">
      <c r="B106" s="683">
        <v>104</v>
      </c>
      <c r="C106" s="531" t="s">
        <v>2622</v>
      </c>
      <c r="D106" s="402" t="str">
        <f>IF(VLOOKUP($B106,suvaha_p!$A:$G,1)=$B106,VLOOKUP($B106,suvaha_p!$A:$G,$B$1),0)</f>
        <v>Záväzky z obchodného styku voči prepojeným účtovným jednotkám (321A, 475A, 476A)</v>
      </c>
      <c r="E106" s="558" t="s">
        <v>877</v>
      </c>
      <c r="G106" s="569">
        <f>SUM(ANALYTIKAVUJ!C150+ANALYTIKAVUJ!K180+ANALYTIKAVUJ!K190)</f>
        <v>0</v>
      </c>
      <c r="I106" s="560">
        <f t="shared" si="92"/>
        <v>0</v>
      </c>
      <c r="K106" s="583"/>
      <c r="M106" s="573"/>
      <c r="N106" s="565">
        <f t="shared" ref="N106:N119" si="105">ROUND((I106*-1),0)</f>
        <v>0</v>
      </c>
      <c r="Q106" s="561">
        <f>SUM(ANALYTIKAVUJ!D150+ANALYTIKAVUJ!L180+ANALYTIKAVUJ!L190)</f>
        <v>0</v>
      </c>
      <c r="S106" s="560">
        <f t="shared" si="88"/>
        <v>0</v>
      </c>
      <c r="U106" s="583"/>
      <c r="W106" s="573"/>
      <c r="X106" s="565">
        <f t="shared" ref="X106:X119" si="106">ROUND((S106*-1),0)</f>
        <v>0</v>
      </c>
      <c r="Z106" s="557"/>
      <c r="AB106" s="705">
        <f t="shared" si="70"/>
        <v>0</v>
      </c>
      <c r="AC106" s="705">
        <f t="shared" si="71"/>
        <v>0</v>
      </c>
      <c r="AD106" s="706" t="str">
        <f t="shared" si="72"/>
        <v xml:space="preserve">           </v>
      </c>
      <c r="AE106" s="706" t="str">
        <f t="shared" si="73"/>
        <v xml:space="preserve">           </v>
      </c>
      <c r="AF106" s="706" t="str">
        <f t="shared" si="74"/>
        <v xml:space="preserve">          0</v>
      </c>
      <c r="AG106" s="706" t="str">
        <f t="shared" si="75"/>
        <v xml:space="preserve">          0</v>
      </c>
      <c r="AL106" s="561">
        <f>SUM(ANALYTIKAVUJ!E150+ANALYTIKAVUJ!M180+ANALYTIKAVUJ!M190)</f>
        <v>0</v>
      </c>
      <c r="AN106" s="560">
        <f t="shared" si="90"/>
        <v>0</v>
      </c>
      <c r="AP106" s="583"/>
      <c r="AR106" s="573"/>
      <c r="AS106" s="565">
        <f t="shared" ref="AS106:AS119" si="107">ROUND((AN106*-1),0)</f>
        <v>0</v>
      </c>
    </row>
    <row r="107" spans="2:45" outlineLevel="1">
      <c r="B107" s="683">
        <v>105</v>
      </c>
      <c r="C107" s="531" t="s">
        <v>2626</v>
      </c>
      <c r="D107" s="40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558" t="s">
        <v>878</v>
      </c>
      <c r="G107" s="569">
        <f>SUM(ANALYTIKAVUJ!K191+ANALYTIKAVUJ!K181+ANALYTIKAVUJ!C151)</f>
        <v>0</v>
      </c>
      <c r="I107" s="560">
        <f t="shared" si="92"/>
        <v>0</v>
      </c>
      <c r="K107" s="583"/>
      <c r="M107" s="573"/>
      <c r="N107" s="565">
        <f t="shared" si="105"/>
        <v>0</v>
      </c>
      <c r="Q107" s="561">
        <f>SUM(ANALYTIKAVUJ!L191+ANALYTIKAVUJ!L181+ANALYTIKAVUJ!D151)</f>
        <v>0</v>
      </c>
      <c r="S107" s="560">
        <f t="shared" si="88"/>
        <v>0</v>
      </c>
      <c r="U107" s="583"/>
      <c r="W107" s="573"/>
      <c r="X107" s="565">
        <f t="shared" si="106"/>
        <v>0</v>
      </c>
      <c r="Z107" s="557"/>
      <c r="AB107" s="705">
        <f t="shared" si="70"/>
        <v>0</v>
      </c>
      <c r="AC107" s="705">
        <f t="shared" si="71"/>
        <v>0</v>
      </c>
      <c r="AD107" s="706" t="str">
        <f t="shared" si="72"/>
        <v xml:space="preserve">           </v>
      </c>
      <c r="AE107" s="706" t="str">
        <f t="shared" si="73"/>
        <v xml:space="preserve">           </v>
      </c>
      <c r="AF107" s="706" t="str">
        <f t="shared" si="74"/>
        <v xml:space="preserve">          0</v>
      </c>
      <c r="AG107" s="706" t="str">
        <f t="shared" si="75"/>
        <v xml:space="preserve">          0</v>
      </c>
      <c r="AL107" s="561">
        <f>SUM(ANALYTIKAVUJ!M191+ANALYTIKAVUJ!M181+ANALYTIKAVUJ!E151)</f>
        <v>0</v>
      </c>
      <c r="AN107" s="560">
        <f t="shared" si="90"/>
        <v>0</v>
      </c>
      <c r="AP107" s="583"/>
      <c r="AR107" s="573"/>
      <c r="AS107" s="565">
        <f t="shared" si="107"/>
        <v>0</v>
      </c>
    </row>
    <row r="108" spans="2:45" outlineLevel="1">
      <c r="B108" s="683">
        <v>106</v>
      </c>
      <c r="C108" s="531" t="s">
        <v>2630</v>
      </c>
      <c r="D108" s="402" t="str">
        <f>IF(VLOOKUP($B108,suvaha_p!$A:$G,1)=$B108,VLOOKUP($B108,suvaha_p!$A:$G,$B$1),0)</f>
        <v>Ostatné záväzky z obchodného styku (321A, 475A, 476A)</v>
      </c>
      <c r="E108" s="558" t="s">
        <v>879</v>
      </c>
      <c r="G108" s="569">
        <f>SUM(ANALYTIKAVUJ!C152+ANALYTIKAVUJ!K182+ANALYTIKAVUJ!K192)</f>
        <v>0</v>
      </c>
      <c r="I108" s="560">
        <f t="shared" si="92"/>
        <v>0</v>
      </c>
      <c r="K108" s="583"/>
      <c r="M108" s="573"/>
      <c r="N108" s="565">
        <f t="shared" si="105"/>
        <v>0</v>
      </c>
      <c r="Q108" s="561">
        <f>SUM(ANALYTIKAVUJ!D152+ANALYTIKAVUJ!L182+ANALYTIKAVUJ!L192)</f>
        <v>0</v>
      </c>
      <c r="S108" s="560">
        <f t="shared" si="88"/>
        <v>0</v>
      </c>
      <c r="U108" s="583"/>
      <c r="W108" s="573"/>
      <c r="X108" s="565">
        <f t="shared" si="106"/>
        <v>0</v>
      </c>
      <c r="Z108" s="557"/>
      <c r="AB108" s="705">
        <f t="shared" si="70"/>
        <v>0</v>
      </c>
      <c r="AC108" s="705">
        <f t="shared" si="71"/>
        <v>0</v>
      </c>
      <c r="AD108" s="706" t="str">
        <f t="shared" si="72"/>
        <v xml:space="preserve">           </v>
      </c>
      <c r="AE108" s="706" t="str">
        <f t="shared" si="73"/>
        <v xml:space="preserve">           </v>
      </c>
      <c r="AF108" s="706" t="str">
        <f t="shared" si="74"/>
        <v xml:space="preserve">          0</v>
      </c>
      <c r="AG108" s="706" t="str">
        <f t="shared" si="75"/>
        <v xml:space="preserve">          0</v>
      </c>
      <c r="AL108" s="561">
        <f>SUM(ANALYTIKAVUJ!E152+ANALYTIKAVUJ!M182+ANALYTIKAVUJ!M192)</f>
        <v>0</v>
      </c>
      <c r="AN108" s="560">
        <f t="shared" si="90"/>
        <v>0</v>
      </c>
      <c r="AP108" s="583"/>
      <c r="AR108" s="573"/>
      <c r="AS108" s="565">
        <f t="shared" si="107"/>
        <v>0</v>
      </c>
    </row>
    <row r="109" spans="2:45" outlineLevel="1">
      <c r="B109" s="683">
        <v>107</v>
      </c>
      <c r="C109" s="531" t="s">
        <v>2500</v>
      </c>
      <c r="D109" s="402" t="str">
        <f>IF(VLOOKUP($B109,suvaha_p!$A:$G,1)=$B109,VLOOKUP($B109,suvaha_p!$A:$G,$B$1),0)</f>
        <v>Čistá hodnota zákazky (316A)</v>
      </c>
      <c r="E109" s="558" t="s">
        <v>880</v>
      </c>
      <c r="G109" s="569">
        <f>SUM(ANALYTIKAVUJ!C117)</f>
        <v>0</v>
      </c>
      <c r="I109" s="560">
        <f t="shared" si="92"/>
        <v>0</v>
      </c>
      <c r="K109" s="583"/>
      <c r="M109" s="573"/>
      <c r="N109" s="565">
        <f t="shared" si="105"/>
        <v>0</v>
      </c>
      <c r="Q109" s="561">
        <f>SUM(ANALYTIKAVUJ!D117)</f>
        <v>0</v>
      </c>
      <c r="S109" s="560">
        <f t="shared" si="88"/>
        <v>0</v>
      </c>
      <c r="U109" s="583"/>
      <c r="W109" s="573"/>
      <c r="X109" s="565">
        <f t="shared" si="106"/>
        <v>0</v>
      </c>
      <c r="Z109" s="557"/>
      <c r="AB109" s="705">
        <f t="shared" si="70"/>
        <v>0</v>
      </c>
      <c r="AC109" s="705">
        <f t="shared" si="71"/>
        <v>0</v>
      </c>
      <c r="AD109" s="706" t="str">
        <f t="shared" si="72"/>
        <v xml:space="preserve">           </v>
      </c>
      <c r="AE109" s="706" t="str">
        <f t="shared" si="73"/>
        <v xml:space="preserve">           </v>
      </c>
      <c r="AF109" s="706" t="str">
        <f t="shared" si="74"/>
        <v xml:space="preserve">          0</v>
      </c>
      <c r="AG109" s="706" t="str">
        <f t="shared" si="75"/>
        <v xml:space="preserve">          0</v>
      </c>
      <c r="AL109" s="561">
        <f>SUM(ANALYTIKAVUJ!E117)</f>
        <v>0</v>
      </c>
      <c r="AN109" s="560">
        <f t="shared" si="90"/>
        <v>0</v>
      </c>
      <c r="AP109" s="583"/>
      <c r="AR109" s="573"/>
      <c r="AS109" s="565">
        <f t="shared" si="107"/>
        <v>0</v>
      </c>
    </row>
    <row r="110" spans="2:45" outlineLevel="1">
      <c r="B110" s="683">
        <v>108</v>
      </c>
      <c r="C110" s="531" t="s">
        <v>2503</v>
      </c>
      <c r="D110" s="402" t="str">
        <f>IF(VLOOKUP($B110,suvaha_p!$A:$G,1)=$B110,VLOOKUP($B110,suvaha_p!$A:$G,$B$1),0)</f>
        <v>Ostatné záväzky voči prepojeným účtovným jednotkám (471A, 47XA)</v>
      </c>
      <c r="E110" s="558" t="s">
        <v>881</v>
      </c>
      <c r="G110" s="569">
        <f>SUM(ANALYTIKAVUJ!K166)</f>
        <v>0</v>
      </c>
      <c r="I110" s="560">
        <f t="shared" si="92"/>
        <v>0</v>
      </c>
      <c r="K110" s="583"/>
      <c r="M110" s="573"/>
      <c r="N110" s="565">
        <f t="shared" si="105"/>
        <v>0</v>
      </c>
      <c r="Q110" s="561">
        <f>SUM(ANALYTIKAVUJ!L166)</f>
        <v>0</v>
      </c>
      <c r="S110" s="560">
        <f t="shared" si="88"/>
        <v>0</v>
      </c>
      <c r="U110" s="583"/>
      <c r="W110" s="573"/>
      <c r="X110" s="565">
        <f t="shared" si="106"/>
        <v>0</v>
      </c>
      <c r="Z110" s="557"/>
      <c r="AB110" s="705">
        <f t="shared" si="70"/>
        <v>0</v>
      </c>
      <c r="AC110" s="705">
        <f t="shared" si="71"/>
        <v>0</v>
      </c>
      <c r="AD110" s="706" t="str">
        <f t="shared" si="72"/>
        <v xml:space="preserve">           </v>
      </c>
      <c r="AE110" s="706" t="str">
        <f t="shared" si="73"/>
        <v xml:space="preserve">           </v>
      </c>
      <c r="AF110" s="706" t="str">
        <f t="shared" si="74"/>
        <v xml:space="preserve">          0</v>
      </c>
      <c r="AG110" s="706" t="str">
        <f t="shared" si="75"/>
        <v xml:space="preserve">          0</v>
      </c>
      <c r="AL110" s="561">
        <f>SUM(ANALYTIKAVUJ!M166)</f>
        <v>0</v>
      </c>
      <c r="AN110" s="560">
        <f t="shared" si="90"/>
        <v>0</v>
      </c>
      <c r="AP110" s="583"/>
      <c r="AR110" s="573"/>
      <c r="AS110" s="565">
        <f t="shared" si="107"/>
        <v>0</v>
      </c>
    </row>
    <row r="111" spans="2:45" outlineLevel="1">
      <c r="B111" s="683">
        <v>109</v>
      </c>
      <c r="C111" s="531" t="s">
        <v>2506</v>
      </c>
      <c r="D111" s="402" t="str">
        <f>IF(VLOOKUP($B111,suvaha_p!$A:$G,1)=$B111,VLOOKUP($B111,suvaha_p!$A:$G,$B$1),0)</f>
        <v>Ostatné záväzky v rámci podielovej účasti okrem záväzkov voči prepojeným účtovným jednotkám (471A, 47XA)</v>
      </c>
      <c r="E111" s="558" t="s">
        <v>882</v>
      </c>
      <c r="G111" s="569">
        <f>SUM(ANALYTIKAVUJ!K167)</f>
        <v>0</v>
      </c>
      <c r="I111" s="560">
        <f t="shared" si="92"/>
        <v>0</v>
      </c>
      <c r="K111" s="583"/>
      <c r="M111" s="573"/>
      <c r="N111" s="565">
        <f t="shared" si="105"/>
        <v>0</v>
      </c>
      <c r="Q111" s="561">
        <f>SUM(ANALYTIKAVUJ!L167)</f>
        <v>0</v>
      </c>
      <c r="S111" s="560">
        <f t="shared" si="88"/>
        <v>0</v>
      </c>
      <c r="U111" s="583"/>
      <c r="W111" s="573"/>
      <c r="X111" s="565">
        <f t="shared" si="106"/>
        <v>0</v>
      </c>
      <c r="Z111" s="557"/>
      <c r="AB111" s="705">
        <f t="shared" si="70"/>
        <v>0</v>
      </c>
      <c r="AC111" s="705">
        <f t="shared" si="71"/>
        <v>0</v>
      </c>
      <c r="AD111" s="706" t="str">
        <f t="shared" si="72"/>
        <v xml:space="preserve">           </v>
      </c>
      <c r="AE111" s="706" t="str">
        <f t="shared" si="73"/>
        <v xml:space="preserve">           </v>
      </c>
      <c r="AF111" s="706" t="str">
        <f t="shared" si="74"/>
        <v xml:space="preserve">          0</v>
      </c>
      <c r="AG111" s="706" t="str">
        <f t="shared" si="75"/>
        <v xml:space="preserve">          0</v>
      </c>
      <c r="AL111" s="561">
        <f>SUM(ANALYTIKAVUJ!M167)</f>
        <v>0</v>
      </c>
      <c r="AN111" s="560">
        <f t="shared" si="90"/>
        <v>0</v>
      </c>
      <c r="AP111" s="583"/>
      <c r="AR111" s="573"/>
      <c r="AS111" s="565">
        <f t="shared" si="107"/>
        <v>0</v>
      </c>
    </row>
    <row r="112" spans="2:45" outlineLevel="1">
      <c r="B112" s="683">
        <v>110</v>
      </c>
      <c r="C112" s="531" t="s">
        <v>2508</v>
      </c>
      <c r="D112" s="402" t="str">
        <f>IF(VLOOKUP($B112,suvaha_p!$A:$G,1)=$B112,VLOOKUP($B112,suvaha_p!$A:$G,$B$1),0)</f>
        <v>Ostatné dlhodobé záväzky (479A, 47XA)</v>
      </c>
      <c r="E112" s="558" t="s">
        <v>883</v>
      </c>
      <c r="G112" s="569">
        <f>SUM(ANALYTIKAVUJ!K205)</f>
        <v>0</v>
      </c>
      <c r="I112" s="560">
        <f t="shared" si="92"/>
        <v>0</v>
      </c>
      <c r="K112" s="583"/>
      <c r="M112" s="573"/>
      <c r="N112" s="565">
        <f t="shared" si="105"/>
        <v>0</v>
      </c>
      <c r="Q112" s="561">
        <f>SUM(ANALYTIKAVUJ!L205)</f>
        <v>0</v>
      </c>
      <c r="S112" s="560">
        <f t="shared" si="88"/>
        <v>0</v>
      </c>
      <c r="U112" s="583"/>
      <c r="W112" s="573"/>
      <c r="X112" s="565">
        <f t="shared" si="106"/>
        <v>0</v>
      </c>
      <c r="Z112" s="557"/>
      <c r="AB112" s="705">
        <f t="shared" si="70"/>
        <v>0</v>
      </c>
      <c r="AC112" s="705">
        <f t="shared" si="71"/>
        <v>0</v>
      </c>
      <c r="AD112" s="706" t="str">
        <f t="shared" si="72"/>
        <v xml:space="preserve">           </v>
      </c>
      <c r="AE112" s="706" t="str">
        <f t="shared" si="73"/>
        <v xml:space="preserve">           </v>
      </c>
      <c r="AF112" s="706" t="str">
        <f t="shared" si="74"/>
        <v xml:space="preserve">          0</v>
      </c>
      <c r="AG112" s="706" t="str">
        <f t="shared" si="75"/>
        <v xml:space="preserve">          0</v>
      </c>
      <c r="AL112" s="561">
        <f>SUM(ANALYTIKAVUJ!M205)</f>
        <v>0</v>
      </c>
      <c r="AN112" s="560">
        <f t="shared" si="90"/>
        <v>0</v>
      </c>
      <c r="AP112" s="583"/>
      <c r="AR112" s="573"/>
      <c r="AS112" s="565">
        <f t="shared" si="107"/>
        <v>0</v>
      </c>
    </row>
    <row r="113" spans="2:45" outlineLevel="1">
      <c r="B113" s="683">
        <v>111</v>
      </c>
      <c r="C113" s="531" t="s">
        <v>2512</v>
      </c>
      <c r="D113" s="402" t="str">
        <f>IF(VLOOKUP($B113,suvaha_p!$A:$G,1)=$B113,VLOOKUP($B113,suvaha_p!$A:$G,$B$1),0)</f>
        <v>Dlhodobé prijaté preddavky (475A)</v>
      </c>
      <c r="E113" s="558" t="s">
        <v>884</v>
      </c>
      <c r="G113" s="569">
        <f>SUM(ANALYTIKAVUJ!K183)</f>
        <v>0</v>
      </c>
      <c r="I113" s="560">
        <f t="shared" si="92"/>
        <v>0</v>
      </c>
      <c r="K113" s="583"/>
      <c r="M113" s="573"/>
      <c r="N113" s="565">
        <f t="shared" si="105"/>
        <v>0</v>
      </c>
      <c r="Q113" s="561">
        <f>SUM(ANALYTIKAVUJ!L183)</f>
        <v>0</v>
      </c>
      <c r="S113" s="560">
        <f t="shared" si="88"/>
        <v>0</v>
      </c>
      <c r="U113" s="583"/>
      <c r="W113" s="573"/>
      <c r="X113" s="565">
        <f t="shared" si="106"/>
        <v>0</v>
      </c>
      <c r="Z113" s="557"/>
      <c r="AB113" s="705">
        <f t="shared" si="70"/>
        <v>0</v>
      </c>
      <c r="AC113" s="705">
        <f t="shared" si="71"/>
        <v>0</v>
      </c>
      <c r="AD113" s="706" t="str">
        <f t="shared" si="72"/>
        <v xml:space="preserve">           </v>
      </c>
      <c r="AE113" s="706" t="str">
        <f t="shared" si="73"/>
        <v xml:space="preserve">           </v>
      </c>
      <c r="AF113" s="706" t="str">
        <f t="shared" si="74"/>
        <v xml:space="preserve">          0</v>
      </c>
      <c r="AG113" s="706" t="str">
        <f t="shared" si="75"/>
        <v xml:space="preserve">          0</v>
      </c>
      <c r="AL113" s="561">
        <f>SUM(ANALYTIKAVUJ!M183)</f>
        <v>0</v>
      </c>
      <c r="AN113" s="560">
        <f t="shared" si="90"/>
        <v>0</v>
      </c>
      <c r="AP113" s="583"/>
      <c r="AR113" s="573"/>
      <c r="AS113" s="565">
        <f t="shared" si="107"/>
        <v>0</v>
      </c>
    </row>
    <row r="114" spans="2:45" outlineLevel="1">
      <c r="B114" s="683">
        <v>112</v>
      </c>
      <c r="C114" s="531" t="s">
        <v>2516</v>
      </c>
      <c r="D114" s="402" t="str">
        <f>IF(VLOOKUP($B114,suvaha_p!$A:$G,1)=$B114,VLOOKUP($B114,suvaha_p!$A:$G,$B$1),0)</f>
        <v>Dlhodobé zmenky na úhradu (478A)</v>
      </c>
      <c r="E114" s="558" t="s">
        <v>885</v>
      </c>
      <c r="G114" s="569">
        <f>SUM(ANALYTIKAVUJ!K198)</f>
        <v>0</v>
      </c>
      <c r="I114" s="560">
        <f t="shared" si="92"/>
        <v>0</v>
      </c>
      <c r="K114" s="583"/>
      <c r="M114" s="573"/>
      <c r="N114" s="565">
        <f t="shared" si="105"/>
        <v>0</v>
      </c>
      <c r="Q114" s="561">
        <f>SUM(ANALYTIKAVUJ!L198)</f>
        <v>0</v>
      </c>
      <c r="S114" s="560">
        <f t="shared" si="88"/>
        <v>0</v>
      </c>
      <c r="U114" s="583"/>
      <c r="W114" s="573"/>
      <c r="X114" s="565">
        <f t="shared" si="106"/>
        <v>0</v>
      </c>
      <c r="Z114" s="557"/>
      <c r="AB114" s="705">
        <f t="shared" si="70"/>
        <v>0</v>
      </c>
      <c r="AC114" s="705">
        <f t="shared" si="71"/>
        <v>0</v>
      </c>
      <c r="AD114" s="706" t="str">
        <f t="shared" si="72"/>
        <v xml:space="preserve">           </v>
      </c>
      <c r="AE114" s="706" t="str">
        <f t="shared" si="73"/>
        <v xml:space="preserve">           </v>
      </c>
      <c r="AF114" s="706" t="str">
        <f t="shared" si="74"/>
        <v xml:space="preserve">          0</v>
      </c>
      <c r="AG114" s="706" t="str">
        <f t="shared" si="75"/>
        <v xml:space="preserve">          0</v>
      </c>
      <c r="AL114" s="561">
        <f>SUM(ANALYTIKAVUJ!M198)</f>
        <v>0</v>
      </c>
      <c r="AN114" s="560">
        <f t="shared" si="90"/>
        <v>0</v>
      </c>
      <c r="AP114" s="583"/>
      <c r="AR114" s="573"/>
      <c r="AS114" s="565">
        <f t="shared" si="107"/>
        <v>0</v>
      </c>
    </row>
    <row r="115" spans="2:45" outlineLevel="1">
      <c r="B115" s="683">
        <v>113</v>
      </c>
      <c r="C115" s="531" t="s">
        <v>2545</v>
      </c>
      <c r="D115" s="402" t="str">
        <f>IF(VLOOKUP($B115,suvaha_p!$A:$G,1)=$B115,VLOOKUP($B115,suvaha_p!$A:$G,$B$1),0)</f>
        <v>Vydané dlhopisy (473A/-/255A)</v>
      </c>
      <c r="E115" s="558" t="s">
        <v>886</v>
      </c>
      <c r="G115" s="569">
        <f>SUM(ANALYTIKAVUJ!K172+ANALYTIKAVUJ!C146)</f>
        <v>0</v>
      </c>
      <c r="I115" s="560">
        <f t="shared" si="92"/>
        <v>0</v>
      </c>
      <c r="K115" s="583"/>
      <c r="M115" s="573"/>
      <c r="N115" s="565">
        <f t="shared" si="105"/>
        <v>0</v>
      </c>
      <c r="Q115" s="561">
        <f>SUM(ANALYTIKAVUJ!L172+ANALYTIKAVUJ!D146)</f>
        <v>0</v>
      </c>
      <c r="S115" s="560">
        <f t="shared" si="88"/>
        <v>0</v>
      </c>
      <c r="U115" s="583"/>
      <c r="W115" s="573"/>
      <c r="X115" s="565">
        <f t="shared" si="106"/>
        <v>0</v>
      </c>
      <c r="Z115" s="557"/>
      <c r="AB115" s="705">
        <f t="shared" si="70"/>
        <v>0</v>
      </c>
      <c r="AC115" s="705">
        <f t="shared" si="71"/>
        <v>0</v>
      </c>
      <c r="AD115" s="706" t="str">
        <f t="shared" si="72"/>
        <v xml:space="preserve">           </v>
      </c>
      <c r="AE115" s="706" t="str">
        <f t="shared" si="73"/>
        <v xml:space="preserve">           </v>
      </c>
      <c r="AF115" s="706" t="str">
        <f t="shared" si="74"/>
        <v xml:space="preserve">          0</v>
      </c>
      <c r="AG115" s="706" t="str">
        <f t="shared" si="75"/>
        <v xml:space="preserve">          0</v>
      </c>
      <c r="AL115" s="561">
        <f>SUM(ANALYTIKAVUJ!M172+ANALYTIKAVUJ!E146)</f>
        <v>0</v>
      </c>
      <c r="AN115" s="560">
        <f t="shared" si="90"/>
        <v>0</v>
      </c>
      <c r="AP115" s="583"/>
      <c r="AR115" s="573"/>
      <c r="AS115" s="565">
        <f t="shared" si="107"/>
        <v>0</v>
      </c>
    </row>
    <row r="116" spans="2:45" outlineLevel="1">
      <c r="B116" s="683">
        <v>114</v>
      </c>
      <c r="C116" s="531" t="s">
        <v>2549</v>
      </c>
      <c r="D116" s="402" t="str">
        <f>IF(VLOOKUP($B116,suvaha_p!$A:$G,1)=$B116,VLOOKUP($B116,suvaha_p!$A:$G,$B$1),0)</f>
        <v>Záväzky zo sociálneho fondu (472)</v>
      </c>
      <c r="E116" s="558" t="s">
        <v>887</v>
      </c>
      <c r="F116" s="569">
        <f>SUM('HL KNIHA VYPOC'!G248)</f>
        <v>0</v>
      </c>
      <c r="I116" s="560">
        <f t="shared" si="92"/>
        <v>0</v>
      </c>
      <c r="K116" s="583"/>
      <c r="M116" s="573"/>
      <c r="N116" s="565">
        <f t="shared" si="105"/>
        <v>0</v>
      </c>
      <c r="P116" s="561">
        <f>SUM('HL KNIHA VYPOC'!K248)</f>
        <v>0</v>
      </c>
      <c r="S116" s="560">
        <f t="shared" si="88"/>
        <v>0</v>
      </c>
      <c r="U116" s="583"/>
      <c r="W116" s="573"/>
      <c r="X116" s="565">
        <f t="shared" si="106"/>
        <v>0</v>
      </c>
      <c r="Z116" s="557"/>
      <c r="AB116" s="705">
        <f t="shared" si="70"/>
        <v>0</v>
      </c>
      <c r="AC116" s="705">
        <f t="shared" si="71"/>
        <v>0</v>
      </c>
      <c r="AD116" s="706" t="str">
        <f t="shared" si="72"/>
        <v xml:space="preserve">           </v>
      </c>
      <c r="AE116" s="706" t="str">
        <f t="shared" si="73"/>
        <v xml:space="preserve">           </v>
      </c>
      <c r="AF116" s="706" t="str">
        <f t="shared" si="74"/>
        <v xml:space="preserve">          0</v>
      </c>
      <c r="AG116" s="706" t="str">
        <f t="shared" si="75"/>
        <v xml:space="preserve">          0</v>
      </c>
      <c r="AK116" s="561">
        <f>SUM('HL KNIHA VYPOC'!H248)</f>
        <v>0</v>
      </c>
      <c r="AN116" s="560">
        <f t="shared" si="90"/>
        <v>0</v>
      </c>
      <c r="AP116" s="583"/>
      <c r="AR116" s="573"/>
      <c r="AS116" s="565">
        <f t="shared" si="107"/>
        <v>0</v>
      </c>
    </row>
    <row r="117" spans="2:45" outlineLevel="1">
      <c r="B117" s="683">
        <v>115</v>
      </c>
      <c r="C117" s="531" t="s">
        <v>2584</v>
      </c>
      <c r="D117" s="402" t="str">
        <f>IF(VLOOKUP($B117,suvaha_p!$A:$G,1)=$B117,VLOOKUP($B117,suvaha_p!$A:$G,$B$1),0)</f>
        <v>Iné dlhodobé záväzky (336A, 372A, 474A, 47XA)</v>
      </c>
      <c r="E117" s="558" t="s">
        <v>888</v>
      </c>
      <c r="G117" s="569">
        <f>SUM(ANALYTIKAVUJ!C125+ANALYTIKAVUJ!C182+ANALYTIKAVUJ!K176)</f>
        <v>0</v>
      </c>
      <c r="I117" s="560">
        <f t="shared" si="92"/>
        <v>0</v>
      </c>
      <c r="K117" s="583"/>
      <c r="M117" s="573"/>
      <c r="N117" s="565">
        <f t="shared" si="105"/>
        <v>0</v>
      </c>
      <c r="Q117" s="561">
        <f>SUM(ANALYTIKAVUJ!D125+ANALYTIKAVUJ!D182+ANALYTIKAVUJ!L176)</f>
        <v>0</v>
      </c>
      <c r="S117" s="560">
        <f t="shared" si="88"/>
        <v>0</v>
      </c>
      <c r="U117" s="583"/>
      <c r="W117" s="573"/>
      <c r="X117" s="565">
        <f t="shared" si="106"/>
        <v>0</v>
      </c>
      <c r="Z117" s="557"/>
      <c r="AB117" s="705">
        <f t="shared" si="70"/>
        <v>0</v>
      </c>
      <c r="AC117" s="705">
        <f t="shared" si="71"/>
        <v>0</v>
      </c>
      <c r="AD117" s="706" t="str">
        <f t="shared" si="72"/>
        <v xml:space="preserve">           </v>
      </c>
      <c r="AE117" s="706" t="str">
        <f t="shared" si="73"/>
        <v xml:space="preserve">           </v>
      </c>
      <c r="AF117" s="706" t="str">
        <f t="shared" si="74"/>
        <v xml:space="preserve">          0</v>
      </c>
      <c r="AG117" s="706" t="str">
        <f t="shared" si="75"/>
        <v xml:space="preserve">          0</v>
      </c>
      <c r="AL117" s="561">
        <f>SUM(ANALYTIKAVUJ!E125+ANALYTIKAVUJ!E182+ANALYTIKAVUJ!M176)</f>
        <v>0</v>
      </c>
      <c r="AN117" s="560">
        <f t="shared" si="90"/>
        <v>0</v>
      </c>
      <c r="AP117" s="583"/>
      <c r="AR117" s="573"/>
      <c r="AS117" s="565">
        <f t="shared" si="107"/>
        <v>0</v>
      </c>
    </row>
    <row r="118" spans="2:45" outlineLevel="1">
      <c r="B118" s="683">
        <v>116</v>
      </c>
      <c r="C118" s="531" t="s">
        <v>2588</v>
      </c>
      <c r="D118" s="402" t="str">
        <f>IF(VLOOKUP($B118,suvaha_p!$A:$G,1)=$B118,VLOOKUP($B118,suvaha_p!$A:$G,$B$1),0)</f>
        <v>Dlhodobé záväzky z derivátových operácií (373A, 377A)</v>
      </c>
      <c r="E118" s="558" t="s">
        <v>889</v>
      </c>
      <c r="G118" s="569">
        <f>SUM(ANALYTIKAVUJ!K136+ANALYTIKAVUJ!C186)</f>
        <v>0</v>
      </c>
      <c r="I118" s="560">
        <f t="shared" si="92"/>
        <v>0</v>
      </c>
      <c r="K118" s="583"/>
      <c r="M118" s="573"/>
      <c r="N118" s="565">
        <f t="shared" si="105"/>
        <v>0</v>
      </c>
      <c r="Q118" s="561">
        <f>SUM(ANALYTIKAVUJ!L136+ANALYTIKAVUJ!D186)</f>
        <v>0</v>
      </c>
      <c r="S118" s="560">
        <f t="shared" si="88"/>
        <v>0</v>
      </c>
      <c r="U118" s="583"/>
      <c r="W118" s="573"/>
      <c r="X118" s="565">
        <f t="shared" si="106"/>
        <v>0</v>
      </c>
      <c r="Z118" s="557"/>
      <c r="AB118" s="705">
        <f t="shared" si="70"/>
        <v>0</v>
      </c>
      <c r="AC118" s="705">
        <f t="shared" si="71"/>
        <v>0</v>
      </c>
      <c r="AD118" s="706" t="str">
        <f t="shared" si="72"/>
        <v xml:space="preserve">           </v>
      </c>
      <c r="AE118" s="706" t="str">
        <f t="shared" si="73"/>
        <v xml:space="preserve">           </v>
      </c>
      <c r="AF118" s="706" t="str">
        <f t="shared" si="74"/>
        <v xml:space="preserve">          0</v>
      </c>
      <c r="AG118" s="706" t="str">
        <f t="shared" si="75"/>
        <v xml:space="preserve">          0</v>
      </c>
      <c r="AL118" s="561">
        <f>SUM(ANALYTIKAVUJ!M136+ANALYTIKAVUJ!E186)</f>
        <v>0</v>
      </c>
      <c r="AN118" s="560">
        <f t="shared" si="90"/>
        <v>0</v>
      </c>
      <c r="AP118" s="583"/>
      <c r="AR118" s="573"/>
      <c r="AS118" s="565">
        <f t="shared" si="107"/>
        <v>0</v>
      </c>
    </row>
    <row r="119" spans="2:45" outlineLevel="1">
      <c r="B119" s="683">
        <v>117</v>
      </c>
      <c r="C119" s="531" t="s">
        <v>2834</v>
      </c>
      <c r="D119" s="402" t="str">
        <f>IF(VLOOKUP($B119,suvaha_p!$A:$G,1)=$B119,VLOOKUP($B119,suvaha_p!$A:$G,$B$1),0)</f>
        <v>Odložený daňový záväzok (481A)</v>
      </c>
      <c r="E119" s="558" t="s">
        <v>890</v>
      </c>
      <c r="G119" s="569">
        <f>SUM(ANALYTIKAVUJ!K141)</f>
        <v>0</v>
      </c>
      <c r="I119" s="560">
        <f t="shared" si="92"/>
        <v>0</v>
      </c>
      <c r="K119" s="583"/>
      <c r="M119" s="573"/>
      <c r="N119" s="565">
        <f t="shared" si="105"/>
        <v>0</v>
      </c>
      <c r="Q119" s="561">
        <f>SUM(ANALYTIKAVUJ!L141)</f>
        <v>0</v>
      </c>
      <c r="S119" s="560">
        <f t="shared" si="88"/>
        <v>0</v>
      </c>
      <c r="U119" s="583"/>
      <c r="W119" s="573"/>
      <c r="X119" s="565">
        <f t="shared" si="106"/>
        <v>0</v>
      </c>
      <c r="Z119" s="557"/>
      <c r="AB119" s="705">
        <f t="shared" si="70"/>
        <v>0</v>
      </c>
      <c r="AC119" s="705">
        <f t="shared" si="71"/>
        <v>0</v>
      </c>
      <c r="AD119" s="706" t="str">
        <f t="shared" si="72"/>
        <v xml:space="preserve">           </v>
      </c>
      <c r="AE119" s="706" t="str">
        <f t="shared" si="73"/>
        <v xml:space="preserve">           </v>
      </c>
      <c r="AF119" s="706" t="str">
        <f t="shared" si="74"/>
        <v xml:space="preserve">          0</v>
      </c>
      <c r="AG119" s="706" t="str">
        <f t="shared" si="75"/>
        <v xml:space="preserve">          0</v>
      </c>
      <c r="AL119" s="561">
        <f>SUM(ANALYTIKAVUJ!M141)</f>
        <v>0</v>
      </c>
      <c r="AN119" s="560">
        <f t="shared" si="90"/>
        <v>0</v>
      </c>
      <c r="AP119" s="583"/>
      <c r="AR119" s="573"/>
      <c r="AS119" s="565">
        <f t="shared" si="107"/>
        <v>0</v>
      </c>
    </row>
    <row r="120" spans="2:45" outlineLevel="1">
      <c r="B120" s="683">
        <v>118</v>
      </c>
      <c r="C120" s="531" t="s">
        <v>2616</v>
      </c>
      <c r="D120" s="604" t="str">
        <f>IF(VLOOKUP($B120,suvaha_p!$A:$G,1)=$B120,VLOOKUP($B120,suvaha_p!$A:$G,$B$1),0)</f>
        <v>Dlhodobé rezervy r. 119 + r. 120</v>
      </c>
      <c r="E120" s="537" t="s">
        <v>891</v>
      </c>
      <c r="F120" s="538"/>
      <c r="I120" s="560">
        <f t="shared" si="92"/>
        <v>0</v>
      </c>
      <c r="K120" s="583"/>
      <c r="M120" s="573"/>
      <c r="N120" s="584">
        <f>SUM(N121:N122)</f>
        <v>0</v>
      </c>
      <c r="P120" s="546"/>
      <c r="S120" s="560">
        <f t="shared" si="88"/>
        <v>0</v>
      </c>
      <c r="U120" s="583"/>
      <c r="W120" s="573"/>
      <c r="X120" s="584">
        <f>SUM(X121:X122)</f>
        <v>0</v>
      </c>
      <c r="Z120" s="536"/>
      <c r="AB120" s="705">
        <f t="shared" si="70"/>
        <v>0</v>
      </c>
      <c r="AC120" s="705">
        <f t="shared" si="71"/>
        <v>0</v>
      </c>
      <c r="AD120" s="706" t="str">
        <f t="shared" si="72"/>
        <v xml:space="preserve">           </v>
      </c>
      <c r="AE120" s="706" t="str">
        <f t="shared" si="73"/>
        <v xml:space="preserve">           </v>
      </c>
      <c r="AF120" s="706" t="str">
        <f t="shared" si="74"/>
        <v xml:space="preserve">          0</v>
      </c>
      <c r="AG120" s="706" t="str">
        <f t="shared" si="75"/>
        <v xml:space="preserve">          0</v>
      </c>
      <c r="AK120" s="546"/>
      <c r="AN120" s="560">
        <f t="shared" si="90"/>
        <v>0</v>
      </c>
      <c r="AP120" s="583"/>
      <c r="AR120" s="573"/>
      <c r="AS120" s="584">
        <f>SUM(AS121:AS122)</f>
        <v>0</v>
      </c>
    </row>
    <row r="121" spans="2:45" outlineLevel="1">
      <c r="B121" s="683">
        <v>119</v>
      </c>
      <c r="C121" s="531" t="s">
        <v>2619</v>
      </c>
      <c r="D121" s="402" t="str">
        <f>IF(VLOOKUP($B121,suvaha_p!$A:$G,1)=$B121,VLOOKUP($B121,suvaha_p!$A:$G,$B$1),0)</f>
        <v>Zákonné rezervy  (451A)</v>
      </c>
      <c r="E121" s="558" t="s">
        <v>404</v>
      </c>
      <c r="G121" s="569">
        <f>SUM(ANALYTIKAVUJ!K154)</f>
        <v>0</v>
      </c>
      <c r="I121" s="560">
        <f t="shared" si="92"/>
        <v>0</v>
      </c>
      <c r="K121" s="583"/>
      <c r="M121" s="573"/>
      <c r="N121" s="565">
        <f t="shared" ref="N121:N122" si="108">ROUND((I121*-1),0)</f>
        <v>0</v>
      </c>
      <c r="Q121" s="561">
        <f>SUM(ANALYTIKAVUJ!L154)</f>
        <v>0</v>
      </c>
      <c r="S121" s="560">
        <f t="shared" si="88"/>
        <v>0</v>
      </c>
      <c r="U121" s="583"/>
      <c r="W121" s="573"/>
      <c r="X121" s="565">
        <f t="shared" ref="X121:X123" si="109">ROUND((S121*-1),0)</f>
        <v>0</v>
      </c>
      <c r="Z121" s="557"/>
      <c r="AB121" s="705">
        <f t="shared" si="70"/>
        <v>0</v>
      </c>
      <c r="AC121" s="705">
        <f t="shared" si="71"/>
        <v>0</v>
      </c>
      <c r="AD121" s="706" t="str">
        <f t="shared" si="72"/>
        <v xml:space="preserve">           </v>
      </c>
      <c r="AE121" s="706" t="str">
        <f t="shared" si="73"/>
        <v xml:space="preserve">           </v>
      </c>
      <c r="AF121" s="706" t="str">
        <f t="shared" si="74"/>
        <v xml:space="preserve">          0</v>
      </c>
      <c r="AG121" s="706" t="str">
        <f t="shared" si="75"/>
        <v xml:space="preserve">          0</v>
      </c>
      <c r="AL121" s="561">
        <f>SUM(ANALYTIKAVUJ!M154)</f>
        <v>0</v>
      </c>
      <c r="AN121" s="560">
        <f t="shared" si="90"/>
        <v>0</v>
      </c>
      <c r="AP121" s="583"/>
      <c r="AR121" s="573"/>
      <c r="AS121" s="565">
        <f t="shared" ref="AS121:AS123" si="110">ROUND((AN121*-1),0)</f>
        <v>0</v>
      </c>
    </row>
    <row r="122" spans="2:45" outlineLevel="1">
      <c r="B122" s="683">
        <v>120</v>
      </c>
      <c r="C122" s="531" t="s">
        <v>2500</v>
      </c>
      <c r="D122" s="402" t="str">
        <f>IF(VLOOKUP($B122,suvaha_p!$A:$G,1)=$B122,VLOOKUP($B122,suvaha_p!$A:$G,$B$1),0)</f>
        <v>Ostatné rezervy (459A, 45XA)</v>
      </c>
      <c r="E122" s="558" t="s">
        <v>405</v>
      </c>
      <c r="G122" s="569">
        <f>SUM(ANALYTIKAVUJ!K158)</f>
        <v>0</v>
      </c>
      <c r="I122" s="560">
        <f t="shared" si="92"/>
        <v>0</v>
      </c>
      <c r="K122" s="583"/>
      <c r="M122" s="573"/>
      <c r="N122" s="565">
        <f t="shared" si="108"/>
        <v>0</v>
      </c>
      <c r="Q122" s="561">
        <f>SUM(ANALYTIKAVUJ!L158)</f>
        <v>0</v>
      </c>
      <c r="S122" s="560">
        <f t="shared" si="88"/>
        <v>0</v>
      </c>
      <c r="U122" s="583"/>
      <c r="W122" s="573"/>
      <c r="X122" s="565">
        <f t="shared" si="109"/>
        <v>0</v>
      </c>
      <c r="Z122" s="557"/>
      <c r="AB122" s="705">
        <f t="shared" si="70"/>
        <v>0</v>
      </c>
      <c r="AC122" s="705">
        <f t="shared" si="71"/>
        <v>0</v>
      </c>
      <c r="AD122" s="706" t="str">
        <f t="shared" si="72"/>
        <v xml:space="preserve">           </v>
      </c>
      <c r="AE122" s="706" t="str">
        <f t="shared" si="73"/>
        <v xml:space="preserve">           </v>
      </c>
      <c r="AF122" s="706" t="str">
        <f t="shared" si="74"/>
        <v xml:space="preserve">          0</v>
      </c>
      <c r="AG122" s="706" t="str">
        <f t="shared" si="75"/>
        <v xml:space="preserve">          0</v>
      </c>
      <c r="AL122" s="561">
        <f>SUM(ANALYTIKAVUJ!M158)</f>
        <v>0</v>
      </c>
      <c r="AN122" s="560">
        <f t="shared" si="90"/>
        <v>0</v>
      </c>
      <c r="AP122" s="583"/>
      <c r="AR122" s="573"/>
      <c r="AS122" s="565">
        <f t="shared" si="110"/>
        <v>0</v>
      </c>
    </row>
    <row r="123" spans="2:45" outlineLevel="1">
      <c r="B123" s="683">
        <v>121</v>
      </c>
      <c r="C123" s="531" t="s">
        <v>2655</v>
      </c>
      <c r="D123" s="604" t="str">
        <f>IF(VLOOKUP($B123,suvaha_p!$A:$G,1)=$B123,VLOOKUP($B123,suvaha_p!$A:$G,$B$1),0)</f>
        <v>Dlhodobé bankové úvery (461A, 46XA)</v>
      </c>
      <c r="E123" s="589" t="s">
        <v>406</v>
      </c>
      <c r="F123" s="538"/>
      <c r="G123" s="569">
        <f>SUM(ANALYTIKAVUJ!K162)</f>
        <v>0</v>
      </c>
      <c r="I123" s="560">
        <f t="shared" si="92"/>
        <v>0</v>
      </c>
      <c r="K123" s="583"/>
      <c r="M123" s="573"/>
      <c r="N123" s="565">
        <f>ROUND((I123*-1),0)</f>
        <v>0</v>
      </c>
      <c r="P123" s="546"/>
      <c r="Q123" s="561">
        <f>SUM(ANALYTIKAVUJ!L162)</f>
        <v>0</v>
      </c>
      <c r="S123" s="560">
        <f t="shared" si="88"/>
        <v>0</v>
      </c>
      <c r="U123" s="583"/>
      <c r="W123" s="573"/>
      <c r="X123" s="565">
        <f t="shared" si="109"/>
        <v>0</v>
      </c>
      <c r="Z123" s="536"/>
      <c r="AB123" s="705">
        <f t="shared" si="70"/>
        <v>0</v>
      </c>
      <c r="AC123" s="705">
        <f t="shared" si="71"/>
        <v>0</v>
      </c>
      <c r="AD123" s="706" t="str">
        <f t="shared" si="72"/>
        <v xml:space="preserve">           </v>
      </c>
      <c r="AE123" s="706" t="str">
        <f t="shared" si="73"/>
        <v xml:space="preserve">           </v>
      </c>
      <c r="AF123" s="706" t="str">
        <f t="shared" si="74"/>
        <v xml:space="preserve">          0</v>
      </c>
      <c r="AG123" s="706" t="str">
        <f t="shared" si="75"/>
        <v xml:space="preserve">          0</v>
      </c>
      <c r="AK123" s="546"/>
      <c r="AL123" s="561">
        <f>SUM(ANALYTIKAVUJ!M162)</f>
        <v>0</v>
      </c>
      <c r="AN123" s="560">
        <f t="shared" si="90"/>
        <v>0</v>
      </c>
      <c r="AP123" s="583"/>
      <c r="AR123" s="573"/>
      <c r="AS123" s="565">
        <f t="shared" si="110"/>
        <v>0</v>
      </c>
    </row>
    <row r="124" spans="2:45" outlineLevel="1">
      <c r="B124" s="683">
        <v>122</v>
      </c>
      <c r="C124" s="531" t="s">
        <v>2680</v>
      </c>
      <c r="D124" s="604" t="str">
        <f>IF(VLOOKUP($B124,suvaha_p!$A:$G,1)=$B124,VLOOKUP($B124,suvaha_p!$A:$G,$B$1),0)</f>
        <v>Krátkodobé záväzky súčet (r. 123 + r. 127 až r. 135)</v>
      </c>
      <c r="E124" s="537" t="s">
        <v>407</v>
      </c>
      <c r="F124" s="538"/>
      <c r="I124" s="560">
        <f t="shared" si="92"/>
        <v>0</v>
      </c>
      <c r="K124" s="583"/>
      <c r="M124" s="544"/>
      <c r="N124" s="584">
        <f>SUM(N129:N137)+N125</f>
        <v>0</v>
      </c>
      <c r="P124" s="546"/>
      <c r="S124" s="560">
        <f t="shared" si="88"/>
        <v>0</v>
      </c>
      <c r="U124" s="583"/>
      <c r="W124" s="544"/>
      <c r="X124" s="584">
        <f>SUM(X129:X137)+X125</f>
        <v>0</v>
      </c>
      <c r="Z124" s="536"/>
      <c r="AB124" s="705">
        <f t="shared" si="70"/>
        <v>0</v>
      </c>
      <c r="AC124" s="705">
        <f t="shared" si="71"/>
        <v>0</v>
      </c>
      <c r="AD124" s="706" t="str">
        <f t="shared" si="72"/>
        <v xml:space="preserve">           </v>
      </c>
      <c r="AE124" s="706" t="str">
        <f t="shared" si="73"/>
        <v xml:space="preserve">           </v>
      </c>
      <c r="AF124" s="706" t="str">
        <f t="shared" si="74"/>
        <v xml:space="preserve">          0</v>
      </c>
      <c r="AG124" s="706" t="str">
        <f t="shared" si="75"/>
        <v xml:space="preserve">          0</v>
      </c>
      <c r="AK124" s="546"/>
      <c r="AN124" s="560">
        <f t="shared" si="90"/>
        <v>0</v>
      </c>
      <c r="AP124" s="583"/>
      <c r="AR124" s="544"/>
      <c r="AS124" s="584">
        <f>SUM(AS129:AS137)+AS125</f>
        <v>0</v>
      </c>
    </row>
    <row r="125" spans="2:45" outlineLevel="1">
      <c r="B125" s="683">
        <v>123</v>
      </c>
      <c r="C125" s="531" t="s">
        <v>2684</v>
      </c>
      <c r="D125" s="604" t="str">
        <f>IF(VLOOKUP($B125,suvaha_p!$A:$G,1)=$B125,VLOOKUP($B125,suvaha_p!$A:$G,$B$1),0)</f>
        <v>Záväzky z obchodného styku súčet (r.124 až r. 126)</v>
      </c>
      <c r="E125" s="537" t="s">
        <v>408</v>
      </c>
      <c r="F125" s="538"/>
      <c r="I125" s="560">
        <f t="shared" si="92"/>
        <v>0</v>
      </c>
      <c r="K125" s="583"/>
      <c r="M125" s="544"/>
      <c r="N125" s="584">
        <f>SUM(N126:N128)</f>
        <v>0</v>
      </c>
      <c r="P125" s="546"/>
      <c r="S125" s="560">
        <f t="shared" si="88"/>
        <v>0</v>
      </c>
      <c r="U125" s="583"/>
      <c r="W125" s="544"/>
      <c r="X125" s="584">
        <f>SUM(X126:X128)</f>
        <v>0</v>
      </c>
      <c r="Z125" s="536"/>
      <c r="AB125" s="705">
        <f t="shared" si="70"/>
        <v>0</v>
      </c>
      <c r="AC125" s="705">
        <f t="shared" si="71"/>
        <v>0</v>
      </c>
      <c r="AD125" s="706" t="str">
        <f t="shared" si="72"/>
        <v xml:space="preserve">           </v>
      </c>
      <c r="AE125" s="706" t="str">
        <f t="shared" si="73"/>
        <v xml:space="preserve">           </v>
      </c>
      <c r="AF125" s="706" t="str">
        <f t="shared" si="74"/>
        <v xml:space="preserve">          0</v>
      </c>
      <c r="AG125" s="706" t="str">
        <f t="shared" si="75"/>
        <v xml:space="preserve">          0</v>
      </c>
      <c r="AK125" s="546"/>
      <c r="AN125" s="560">
        <f t="shared" si="90"/>
        <v>0</v>
      </c>
      <c r="AP125" s="583"/>
      <c r="AR125" s="544"/>
      <c r="AS125" s="584">
        <f>SUM(AS126:AS128)</f>
        <v>0</v>
      </c>
    </row>
    <row r="126" spans="2:45" outlineLevel="1">
      <c r="B126" s="683">
        <v>124</v>
      </c>
      <c r="C126" s="531" t="s">
        <v>2622</v>
      </c>
      <c r="D126" s="40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558" t="s">
        <v>409</v>
      </c>
      <c r="G126" s="569">
        <f>SUM(ANALYTIKAVUJ!C153+ANALYTIKAVUJ!K184+ANALYTIKAVUJ!K193+ANALYTIKAVUJ!C158+ANALYTIKAVUJ!C167+ANALYTIKAVUJ!C172+ANALYTIKAVUJ!C177+ANALYTIKAVUJ!K199)</f>
        <v>0</v>
      </c>
      <c r="I126" s="560">
        <f t="shared" si="92"/>
        <v>0</v>
      </c>
      <c r="K126" s="583"/>
      <c r="M126" s="573"/>
      <c r="N126" s="565">
        <f t="shared" ref="N126:N137" si="111">ROUND((I126*-1),0)</f>
        <v>0</v>
      </c>
      <c r="Q126" s="561">
        <f>SUM(ANALYTIKAVUJ!D153+ANALYTIKAVUJ!L184+ANALYTIKAVUJ!L193+ANALYTIKAVUJ!D158+ANALYTIKAVUJ!D167+ANALYTIKAVUJ!D172+ANALYTIKAVUJ!D177+ANALYTIKAVUJ!L199)</f>
        <v>0</v>
      </c>
      <c r="S126" s="560">
        <f t="shared" si="88"/>
        <v>0</v>
      </c>
      <c r="U126" s="583"/>
      <c r="W126" s="573"/>
      <c r="X126" s="565">
        <f t="shared" ref="X126:X137" si="112">ROUND((S126*-1),0)</f>
        <v>0</v>
      </c>
      <c r="Z126" s="557"/>
      <c r="AB126" s="705">
        <f t="shared" si="70"/>
        <v>0</v>
      </c>
      <c r="AC126" s="705">
        <f t="shared" si="71"/>
        <v>0</v>
      </c>
      <c r="AD126" s="706" t="str">
        <f t="shared" si="72"/>
        <v xml:space="preserve">           </v>
      </c>
      <c r="AE126" s="706" t="str">
        <f t="shared" si="73"/>
        <v xml:space="preserve">           </v>
      </c>
      <c r="AF126" s="706" t="str">
        <f t="shared" si="74"/>
        <v xml:space="preserve">          0</v>
      </c>
      <c r="AG126" s="706" t="str">
        <f t="shared" si="75"/>
        <v xml:space="preserve">          0</v>
      </c>
      <c r="AL126" s="561">
        <f>SUM(ANALYTIKAVUJ!E153+ANALYTIKAVUJ!M184+ANALYTIKAVUJ!M193+ANALYTIKAVUJ!E158+ANALYTIKAVUJ!E167+ANALYTIKAVUJ!E172+ANALYTIKAVUJ!E177+ANALYTIKAVUJ!M199)</f>
        <v>0</v>
      </c>
      <c r="AN126" s="560">
        <f t="shared" si="90"/>
        <v>0</v>
      </c>
      <c r="AP126" s="583"/>
      <c r="AR126" s="573"/>
      <c r="AS126" s="565">
        <f t="shared" ref="AS126:AS137" si="113">ROUND((AN126*-1),0)</f>
        <v>0</v>
      </c>
    </row>
    <row r="127" spans="2:45" outlineLevel="1">
      <c r="B127" s="683">
        <v>125</v>
      </c>
      <c r="C127" s="531" t="s">
        <v>2626</v>
      </c>
      <c r="D127" s="40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558" t="s">
        <v>490</v>
      </c>
      <c r="G127" s="569">
        <f>SUM(ANALYTIKAVUJ!K194+ANALYTIKAVUJ!K185+ANALYTIKAVUJ!C154+ANALYTIKAVUJ!K200+ANALYTIKAVUJ!C159+ANALYTIKAVUJ!C168+ANALYTIKAVUJ!C173+ANALYTIKAVUJ!C178)</f>
        <v>0</v>
      </c>
      <c r="I127" s="560">
        <f t="shared" si="92"/>
        <v>0</v>
      </c>
      <c r="K127" s="583"/>
      <c r="M127" s="573"/>
      <c r="N127" s="565">
        <f t="shared" si="111"/>
        <v>0</v>
      </c>
      <c r="Q127" s="561">
        <f>SUM(ANALYTIKAVUJ!L194+ANALYTIKAVUJ!L185+ANALYTIKAVUJ!D154+ANALYTIKAVUJ!L200+ANALYTIKAVUJ!D159+ANALYTIKAVUJ!D168+ANALYTIKAVUJ!D173+ANALYTIKAVUJ!D178)</f>
        <v>0</v>
      </c>
      <c r="S127" s="560">
        <f t="shared" si="88"/>
        <v>0</v>
      </c>
      <c r="U127" s="583"/>
      <c r="W127" s="573"/>
      <c r="X127" s="565">
        <f t="shared" si="112"/>
        <v>0</v>
      </c>
      <c r="Z127" s="557"/>
      <c r="AB127" s="705">
        <f t="shared" si="70"/>
        <v>0</v>
      </c>
      <c r="AC127" s="705">
        <f t="shared" si="71"/>
        <v>0</v>
      </c>
      <c r="AD127" s="706" t="str">
        <f t="shared" si="72"/>
        <v xml:space="preserve">           </v>
      </c>
      <c r="AE127" s="706" t="str">
        <f t="shared" si="73"/>
        <v xml:space="preserve">           </v>
      </c>
      <c r="AF127" s="706" t="str">
        <f t="shared" si="74"/>
        <v xml:space="preserve">          0</v>
      </c>
      <c r="AG127" s="706" t="str">
        <f t="shared" si="75"/>
        <v xml:space="preserve">          0</v>
      </c>
      <c r="AL127" s="561">
        <f>SUM(ANALYTIKAVUJ!M194+ANALYTIKAVUJ!M185+ANALYTIKAVUJ!E154+ANALYTIKAVUJ!M200+ANALYTIKAVUJ!E159+ANALYTIKAVUJ!E168+ANALYTIKAVUJ!E173+ANALYTIKAVUJ!E178)</f>
        <v>0</v>
      </c>
      <c r="AN127" s="560">
        <f t="shared" si="90"/>
        <v>0</v>
      </c>
      <c r="AP127" s="583"/>
      <c r="AR127" s="573"/>
      <c r="AS127" s="565">
        <f t="shared" si="113"/>
        <v>0</v>
      </c>
    </row>
    <row r="128" spans="2:45" outlineLevel="1">
      <c r="B128" s="683">
        <v>126</v>
      </c>
      <c r="C128" s="531" t="s">
        <v>2630</v>
      </c>
      <c r="D128" s="402" t="str">
        <f>IF(VLOOKUP($B128,suvaha_p!$A:$G,1)=$B128,VLOOKUP($B128,suvaha_p!$A:$G,$B$1),0)</f>
        <v>Ostatné záväzky z obchodného styku (321A, 322A, 324A, 325A, 326A, 32XA, 475A, 476A, 478A, 47XA)</v>
      </c>
      <c r="E128" s="558" t="s">
        <v>2356</v>
      </c>
      <c r="G128" s="569">
        <f>SUM(ANALYTIKAVUJ!C155+ANALYTIKAVUJ!K186+ANALYTIKAVUJ!K195+ANALYTIKAVUJ!C160+ANALYTIKAVUJ!C169+ANALYTIKAVUJ!C174+ANALYTIKAVUJ!C179+ANALYTIKAVUJ!K201)</f>
        <v>0</v>
      </c>
      <c r="I128" s="560">
        <f t="shared" si="92"/>
        <v>0</v>
      </c>
      <c r="K128" s="583"/>
      <c r="M128" s="573"/>
      <c r="N128" s="565">
        <f t="shared" si="111"/>
        <v>0</v>
      </c>
      <c r="Q128" s="561">
        <f>SUM(ANALYTIKAVUJ!D155+ANALYTIKAVUJ!L186+ANALYTIKAVUJ!L195+ANALYTIKAVUJ!D160+ANALYTIKAVUJ!D169+ANALYTIKAVUJ!D174+ANALYTIKAVUJ!D179+ANALYTIKAVUJ!L201)</f>
        <v>0</v>
      </c>
      <c r="S128" s="560">
        <f t="shared" si="88"/>
        <v>0</v>
      </c>
      <c r="U128" s="583"/>
      <c r="W128" s="573"/>
      <c r="X128" s="565">
        <f t="shared" si="112"/>
        <v>0</v>
      </c>
      <c r="Z128" s="557"/>
      <c r="AB128" s="705">
        <f t="shared" si="70"/>
        <v>0</v>
      </c>
      <c r="AC128" s="705">
        <f t="shared" si="71"/>
        <v>0</v>
      </c>
      <c r="AD128" s="706" t="str">
        <f t="shared" si="72"/>
        <v xml:space="preserve">           </v>
      </c>
      <c r="AE128" s="706" t="str">
        <f t="shared" si="73"/>
        <v xml:space="preserve">           </v>
      </c>
      <c r="AF128" s="706" t="str">
        <f t="shared" si="74"/>
        <v xml:space="preserve">          0</v>
      </c>
      <c r="AG128" s="706" t="str">
        <f t="shared" si="75"/>
        <v xml:space="preserve">          0</v>
      </c>
      <c r="AL128" s="561">
        <f>SUM(ANALYTIKAVUJ!E155+ANALYTIKAVUJ!M186+ANALYTIKAVUJ!M195+ANALYTIKAVUJ!E160+ANALYTIKAVUJ!E169+ANALYTIKAVUJ!E174+ANALYTIKAVUJ!E179+ANALYTIKAVUJ!M201)</f>
        <v>0</v>
      </c>
      <c r="AN128" s="560">
        <f t="shared" si="90"/>
        <v>0</v>
      </c>
      <c r="AP128" s="583"/>
      <c r="AR128" s="573"/>
      <c r="AS128" s="565">
        <f t="shared" si="113"/>
        <v>0</v>
      </c>
    </row>
    <row r="129" spans="2:45" outlineLevel="1">
      <c r="B129" s="683">
        <v>127</v>
      </c>
      <c r="C129" s="531" t="s">
        <v>2500</v>
      </c>
      <c r="D129" s="402" t="str">
        <f>IF(VLOOKUP($B129,suvaha_p!$A:$G,1)=$B129,VLOOKUP($B129,suvaha_p!$A:$G,$B$1),0)</f>
        <v>Čistá hodnota zákazky (316A)</v>
      </c>
      <c r="E129" s="558" t="s">
        <v>2357</v>
      </c>
      <c r="G129" s="569">
        <f>SUM(ANALYTIKAVUJ!C118)</f>
        <v>0</v>
      </c>
      <c r="I129" s="560">
        <f t="shared" si="92"/>
        <v>0</v>
      </c>
      <c r="K129" s="583"/>
      <c r="M129" s="573"/>
      <c r="N129" s="565">
        <f t="shared" si="111"/>
        <v>0</v>
      </c>
      <c r="Q129" s="561">
        <f>SUM(ANALYTIKAVUJ!D118)</f>
        <v>0</v>
      </c>
      <c r="S129" s="560">
        <f t="shared" si="88"/>
        <v>0</v>
      </c>
      <c r="U129" s="583"/>
      <c r="W129" s="573"/>
      <c r="X129" s="565">
        <f t="shared" si="112"/>
        <v>0</v>
      </c>
      <c r="Z129" s="557"/>
      <c r="AB129" s="705">
        <f t="shared" si="70"/>
        <v>0</v>
      </c>
      <c r="AC129" s="705">
        <f t="shared" si="71"/>
        <v>0</v>
      </c>
      <c r="AD129" s="706" t="str">
        <f t="shared" si="72"/>
        <v xml:space="preserve">           </v>
      </c>
      <c r="AE129" s="706" t="str">
        <f t="shared" si="73"/>
        <v xml:space="preserve">           </v>
      </c>
      <c r="AF129" s="706" t="str">
        <f t="shared" si="74"/>
        <v xml:space="preserve">          0</v>
      </c>
      <c r="AG129" s="706" t="str">
        <f t="shared" si="75"/>
        <v xml:space="preserve">          0</v>
      </c>
      <c r="AL129" s="561">
        <f>SUM(ANALYTIKAVUJ!E118)</f>
        <v>0</v>
      </c>
      <c r="AN129" s="560">
        <f t="shared" si="90"/>
        <v>0</v>
      </c>
      <c r="AP129" s="583"/>
      <c r="AR129" s="573"/>
      <c r="AS129" s="565">
        <f t="shared" si="113"/>
        <v>0</v>
      </c>
    </row>
    <row r="130" spans="2:45" outlineLevel="1">
      <c r="B130" s="683">
        <v>128</v>
      </c>
      <c r="C130" s="531" t="s">
        <v>2503</v>
      </c>
      <c r="D130" s="402" t="str">
        <f>IF(VLOOKUP($B130,suvaha_p!$A:$G,1)=$B130,VLOOKUP($B130,suvaha_p!$A:$G,$B$1),0)</f>
        <v>Ostatné záväzky voči prepojeným účtovným jednotkám (361A, 36XA, 471A, 47XA)</v>
      </c>
      <c r="E130" s="558" t="s">
        <v>2358</v>
      </c>
      <c r="G130" s="569">
        <f>SUM(ANALYTIKAVUJ!K168)</f>
        <v>0</v>
      </c>
      <c r="I130" s="560">
        <f t="shared" si="92"/>
        <v>0</v>
      </c>
      <c r="K130" s="583"/>
      <c r="M130" s="573"/>
      <c r="N130" s="565">
        <f t="shared" si="111"/>
        <v>0</v>
      </c>
      <c r="Q130" s="561">
        <f>SUM(ANALYTIKAVUJ!L168)</f>
        <v>0</v>
      </c>
      <c r="S130" s="560">
        <f t="shared" si="88"/>
        <v>0</v>
      </c>
      <c r="U130" s="583"/>
      <c r="W130" s="573"/>
      <c r="X130" s="565">
        <f t="shared" si="112"/>
        <v>0</v>
      </c>
      <c r="Z130" s="557"/>
      <c r="AB130" s="705">
        <f t="shared" si="70"/>
        <v>0</v>
      </c>
      <c r="AC130" s="705">
        <f t="shared" si="71"/>
        <v>0</v>
      </c>
      <c r="AD130" s="706" t="str">
        <f t="shared" si="72"/>
        <v xml:space="preserve">           </v>
      </c>
      <c r="AE130" s="706" t="str">
        <f t="shared" si="73"/>
        <v xml:space="preserve">           </v>
      </c>
      <c r="AF130" s="706" t="str">
        <f t="shared" si="74"/>
        <v xml:space="preserve">          0</v>
      </c>
      <c r="AG130" s="706" t="str">
        <f t="shared" si="75"/>
        <v xml:space="preserve">          0</v>
      </c>
      <c r="AL130" s="561">
        <f>SUM(ANALYTIKAVUJ!M168)</f>
        <v>0</v>
      </c>
      <c r="AN130" s="560">
        <f t="shared" si="90"/>
        <v>0</v>
      </c>
      <c r="AP130" s="583"/>
      <c r="AR130" s="573"/>
      <c r="AS130" s="565">
        <f t="shared" si="113"/>
        <v>0</v>
      </c>
    </row>
    <row r="131" spans="2:45" outlineLevel="1">
      <c r="B131" s="683">
        <v>129</v>
      </c>
      <c r="C131" s="531" t="s">
        <v>2506</v>
      </c>
      <c r="D131" s="40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558" t="s">
        <v>2359</v>
      </c>
      <c r="G131" s="569">
        <f>SUM(ANALYTIKAVUJ!K169)</f>
        <v>0</v>
      </c>
      <c r="I131" s="560">
        <f t="shared" si="92"/>
        <v>0</v>
      </c>
      <c r="K131" s="583"/>
      <c r="M131" s="573"/>
      <c r="N131" s="565">
        <f t="shared" si="111"/>
        <v>0</v>
      </c>
      <c r="Q131" s="561">
        <f>SUM(ANALYTIKAVUJ!L169)</f>
        <v>0</v>
      </c>
      <c r="S131" s="560">
        <f t="shared" si="88"/>
        <v>0</v>
      </c>
      <c r="U131" s="583"/>
      <c r="W131" s="573"/>
      <c r="X131" s="565">
        <f t="shared" si="112"/>
        <v>0</v>
      </c>
      <c r="Z131" s="557"/>
      <c r="AB131" s="705">
        <f t="shared" si="70"/>
        <v>0</v>
      </c>
      <c r="AC131" s="705">
        <f t="shared" si="71"/>
        <v>0</v>
      </c>
      <c r="AD131" s="706" t="str">
        <f t="shared" si="72"/>
        <v xml:space="preserve">           </v>
      </c>
      <c r="AE131" s="706" t="str">
        <f t="shared" si="73"/>
        <v xml:space="preserve">           </v>
      </c>
      <c r="AF131" s="706" t="str">
        <f t="shared" si="74"/>
        <v xml:space="preserve">          0</v>
      </c>
      <c r="AG131" s="706" t="str">
        <f t="shared" si="75"/>
        <v xml:space="preserve">          0</v>
      </c>
      <c r="AL131" s="561">
        <f>SUM(ANALYTIKAVUJ!M169)</f>
        <v>0</v>
      </c>
      <c r="AN131" s="560">
        <f t="shared" si="90"/>
        <v>0</v>
      </c>
      <c r="AP131" s="583"/>
      <c r="AR131" s="573"/>
      <c r="AS131" s="565">
        <f t="shared" si="113"/>
        <v>0</v>
      </c>
    </row>
    <row r="132" spans="2:45" outlineLevel="1">
      <c r="B132" s="683">
        <v>130</v>
      </c>
      <c r="C132" s="531" t="s">
        <v>2508</v>
      </c>
      <c r="D132" s="402" t="str">
        <f>IF(VLOOKUP($B132,suvaha_p!$A:$G,1)=$B132,VLOOKUP($B132,suvaha_p!$A:$G,$B$1),0)</f>
        <v>Záväzky voči spoločníkom a združeniu (364, 365, 366, 367, 368, 398A, 478A, 479A)</v>
      </c>
      <c r="E132" s="558" t="s">
        <v>1113</v>
      </c>
      <c r="F132" s="569">
        <f>SUM('HL KNIHA VYPOC'!G179:G183)+'HL KNIHA VYPOC'!G210</f>
        <v>0</v>
      </c>
      <c r="G132" s="569">
        <f>SUM(ANALYTIKAVUJ!K202+ANALYTIKAVUJ!K206)</f>
        <v>0</v>
      </c>
      <c r="I132" s="560">
        <f t="shared" si="92"/>
        <v>0</v>
      </c>
      <c r="K132" s="583"/>
      <c r="M132" s="573"/>
      <c r="N132" s="565">
        <f t="shared" si="111"/>
        <v>0</v>
      </c>
      <c r="P132" s="561">
        <f>SUM('HL KNIHA VYPOC'!K179:Q183)+'HL KNIHA VYPOC'!K210</f>
        <v>0</v>
      </c>
      <c r="Q132" s="561">
        <f>SUM(ANALYTIKAVUJ!L202+ANALYTIKAVUJ!L206)</f>
        <v>0</v>
      </c>
      <c r="S132" s="560">
        <f t="shared" si="88"/>
        <v>0</v>
      </c>
      <c r="U132" s="583"/>
      <c r="W132" s="573"/>
      <c r="X132" s="565">
        <f t="shared" si="112"/>
        <v>0</v>
      </c>
      <c r="Z132" s="557"/>
      <c r="AB132" s="705">
        <f t="shared" ref="AB132:AB147" si="114">ROUND(N132,0)</f>
        <v>0</v>
      </c>
      <c r="AC132" s="705">
        <f t="shared" ref="AC132:AC147" si="115">ROUND(X132,0)</f>
        <v>0</v>
      </c>
      <c r="AD132" s="706" t="str">
        <f t="shared" ref="AD132:AD147" si="116">REPT(" ",11-LEN(Z132))&amp;Z132</f>
        <v xml:space="preserve">           </v>
      </c>
      <c r="AE132" s="706" t="str">
        <f t="shared" ref="AE132:AE147" si="117">REPT(" ",11-LEN(AA132))&amp;AA132</f>
        <v xml:space="preserve">           </v>
      </c>
      <c r="AF132" s="706" t="str">
        <f t="shared" ref="AF132:AF147" si="118">REPT(" ",11-LEN(AB132))&amp;AB132</f>
        <v xml:space="preserve">          0</v>
      </c>
      <c r="AG132" s="706" t="str">
        <f t="shared" ref="AG132:AG147" si="119">REPT(" ",11-LEN(AC132))&amp;AC132</f>
        <v xml:space="preserve">          0</v>
      </c>
      <c r="AK132" s="561">
        <f>SUM('HL KNIHA VYPOC'!H179:AL183)+'HL KNIHA VYPOC'!H210</f>
        <v>0</v>
      </c>
      <c r="AL132" s="561">
        <f>SUM(ANALYTIKAVUJ!M202+ANALYTIKAVUJ!M206)</f>
        <v>0</v>
      </c>
      <c r="AN132" s="560">
        <f t="shared" si="90"/>
        <v>0</v>
      </c>
      <c r="AP132" s="583"/>
      <c r="AR132" s="573"/>
      <c r="AS132" s="565">
        <f t="shared" si="113"/>
        <v>0</v>
      </c>
    </row>
    <row r="133" spans="2:45" outlineLevel="1">
      <c r="B133" s="683">
        <v>131</v>
      </c>
      <c r="C133" s="531" t="s">
        <v>2512</v>
      </c>
      <c r="D133" s="402" t="str">
        <f>IF(VLOOKUP($B133,suvaha_p!$A:$G,1)=$B133,VLOOKUP($B133,suvaha_p!$A:$G,$B$1),0)</f>
        <v>Záväzky voči zamestnancom (331, 333, 33X, 479A)</v>
      </c>
      <c r="E133" s="558" t="s">
        <v>1115</v>
      </c>
      <c r="F133" s="559">
        <f>SUM('HL KNIHA VYPOC'!G157+'HL KNIHA VYPOC'!G158)</f>
        <v>0</v>
      </c>
      <c r="G133" s="569">
        <f>SUM(ANALYTIKAVUJ!K207)</f>
        <v>0</v>
      </c>
      <c r="I133" s="560">
        <f t="shared" si="92"/>
        <v>0</v>
      </c>
      <c r="K133" s="583"/>
      <c r="M133" s="573"/>
      <c r="N133" s="565">
        <f t="shared" si="111"/>
        <v>0</v>
      </c>
      <c r="P133" s="566">
        <f>SUM('HL KNIHA VYPOC'!K157+'HL KNIHA VYPOC'!K158)</f>
        <v>0</v>
      </c>
      <c r="Q133" s="561">
        <f>SUM(ANALYTIKAVUJ!L207)</f>
        <v>0</v>
      </c>
      <c r="S133" s="560">
        <f t="shared" si="88"/>
        <v>0</v>
      </c>
      <c r="U133" s="583"/>
      <c r="W133" s="573"/>
      <c r="X133" s="565">
        <f t="shared" si="112"/>
        <v>0</v>
      </c>
      <c r="Z133" s="557"/>
      <c r="AB133" s="705">
        <f t="shared" si="114"/>
        <v>0</v>
      </c>
      <c r="AC133" s="705">
        <f t="shared" si="115"/>
        <v>0</v>
      </c>
      <c r="AD133" s="706" t="str">
        <f t="shared" si="116"/>
        <v xml:space="preserve">           </v>
      </c>
      <c r="AE133" s="706" t="str">
        <f t="shared" si="117"/>
        <v xml:space="preserve">           </v>
      </c>
      <c r="AF133" s="706" t="str">
        <f t="shared" si="118"/>
        <v xml:space="preserve">          0</v>
      </c>
      <c r="AG133" s="706" t="str">
        <f t="shared" si="119"/>
        <v xml:space="preserve">          0</v>
      </c>
      <c r="AK133" s="566">
        <f>SUM('HL KNIHA VYPOC'!H157+'HL KNIHA VYPOC'!H158)</f>
        <v>0</v>
      </c>
      <c r="AL133" s="561">
        <f>SUM(ANALYTIKAVUJ!M207)</f>
        <v>0</v>
      </c>
      <c r="AN133" s="560">
        <f t="shared" si="90"/>
        <v>0</v>
      </c>
      <c r="AP133" s="583"/>
      <c r="AR133" s="573"/>
      <c r="AS133" s="565">
        <f t="shared" si="113"/>
        <v>0</v>
      </c>
    </row>
    <row r="134" spans="2:45" outlineLevel="1">
      <c r="B134" s="683">
        <v>132</v>
      </c>
      <c r="C134" s="531" t="s">
        <v>2516</v>
      </c>
      <c r="D134" s="402" t="str">
        <f>IF(VLOOKUP($B134,suvaha_p!$A:$G,1)=$B134,VLOOKUP($B134,suvaha_p!$A:$G,$B$1),0)</f>
        <v>Záväzky zo sociálneho poistenia (336A)</v>
      </c>
      <c r="E134" s="558" t="s">
        <v>1117</v>
      </c>
      <c r="G134" s="569">
        <f>SUM(ANALYTIKAVUJ!C126)</f>
        <v>0</v>
      </c>
      <c r="I134" s="560">
        <f t="shared" si="92"/>
        <v>0</v>
      </c>
      <c r="K134" s="583"/>
      <c r="M134" s="573"/>
      <c r="N134" s="565">
        <f t="shared" si="111"/>
        <v>0</v>
      </c>
      <c r="Q134" s="561">
        <f>SUM(ANALYTIKAVUJ!D126)</f>
        <v>0</v>
      </c>
      <c r="S134" s="560">
        <f t="shared" si="88"/>
        <v>0</v>
      </c>
      <c r="U134" s="583"/>
      <c r="W134" s="573"/>
      <c r="X134" s="565">
        <f t="shared" si="112"/>
        <v>0</v>
      </c>
      <c r="Z134" s="557"/>
      <c r="AB134" s="705">
        <f t="shared" si="114"/>
        <v>0</v>
      </c>
      <c r="AC134" s="705">
        <f t="shared" si="115"/>
        <v>0</v>
      </c>
      <c r="AD134" s="706" t="str">
        <f t="shared" si="116"/>
        <v xml:space="preserve">           </v>
      </c>
      <c r="AE134" s="706" t="str">
        <f t="shared" si="117"/>
        <v xml:space="preserve">           </v>
      </c>
      <c r="AF134" s="706" t="str">
        <f t="shared" si="118"/>
        <v xml:space="preserve">          0</v>
      </c>
      <c r="AG134" s="706" t="str">
        <f t="shared" si="119"/>
        <v xml:space="preserve">          0</v>
      </c>
      <c r="AL134" s="561">
        <f>SUM(ANALYTIKAVUJ!E126)</f>
        <v>0</v>
      </c>
      <c r="AN134" s="560">
        <f t="shared" si="90"/>
        <v>0</v>
      </c>
      <c r="AP134" s="583"/>
      <c r="AR134" s="573"/>
      <c r="AS134" s="565">
        <f t="shared" si="113"/>
        <v>0</v>
      </c>
    </row>
    <row r="135" spans="2:45" outlineLevel="1">
      <c r="B135" s="683">
        <v>133</v>
      </c>
      <c r="C135" s="531" t="s">
        <v>2545</v>
      </c>
      <c r="D135" s="402" t="str">
        <f>IF(VLOOKUP($B135,suvaha_p!$A:$G,1)=$B135,VLOOKUP($B135,suvaha_p!$A:$G,$B$1),0)</f>
        <v>Daňové záväzky a dotácie (341, 342, 343, 345, 346, 347, 34X)</v>
      </c>
      <c r="E135" s="558" t="s">
        <v>410</v>
      </c>
      <c r="G135" s="569">
        <f>SUM(ANALYTIKAVUJ!K108+ANALYTIKAVUJ!K112+ANALYTIKAVUJ!K116+ANALYTIKAVUJ!K120+ANALYTIKAVUJ!K124+ANALYTIKAVUJ!K128)</f>
        <v>0</v>
      </c>
      <c r="I135" s="560">
        <f t="shared" si="92"/>
        <v>0</v>
      </c>
      <c r="K135" s="583"/>
      <c r="M135" s="573"/>
      <c r="N135" s="565">
        <f t="shared" si="111"/>
        <v>0</v>
      </c>
      <c r="Q135" s="561">
        <f>SUM(ANALYTIKAVUJ!L108+ANALYTIKAVUJ!L112+ANALYTIKAVUJ!L116+ANALYTIKAVUJ!L120+ANALYTIKAVUJ!L124+ANALYTIKAVUJ!L128)</f>
        <v>0</v>
      </c>
      <c r="S135" s="560">
        <f t="shared" si="88"/>
        <v>0</v>
      </c>
      <c r="U135" s="583"/>
      <c r="W135" s="573"/>
      <c r="X135" s="565">
        <f t="shared" si="112"/>
        <v>0</v>
      </c>
      <c r="Z135" s="531"/>
      <c r="AB135" s="705">
        <f t="shared" si="114"/>
        <v>0</v>
      </c>
      <c r="AC135" s="705">
        <f t="shared" si="115"/>
        <v>0</v>
      </c>
      <c r="AD135" s="706" t="str">
        <f t="shared" si="116"/>
        <v xml:space="preserve">           </v>
      </c>
      <c r="AE135" s="706" t="str">
        <f t="shared" si="117"/>
        <v xml:space="preserve">           </v>
      </c>
      <c r="AF135" s="706" t="str">
        <f t="shared" si="118"/>
        <v xml:space="preserve">          0</v>
      </c>
      <c r="AG135" s="706" t="str">
        <f t="shared" si="119"/>
        <v xml:space="preserve">          0</v>
      </c>
      <c r="AL135" s="561">
        <f>SUM(ANALYTIKAVUJ!M108+ANALYTIKAVUJ!M112+ANALYTIKAVUJ!M116+ANALYTIKAVUJ!M120+ANALYTIKAVUJ!M124+ANALYTIKAVUJ!M128)</f>
        <v>0</v>
      </c>
      <c r="AN135" s="560">
        <f t="shared" si="90"/>
        <v>0</v>
      </c>
      <c r="AP135" s="583"/>
      <c r="AR135" s="573"/>
      <c r="AS135" s="565">
        <f t="shared" si="113"/>
        <v>0</v>
      </c>
    </row>
    <row r="136" spans="2:45" outlineLevel="1">
      <c r="B136" s="683">
        <v>134</v>
      </c>
      <c r="C136" s="531" t="s">
        <v>2549</v>
      </c>
      <c r="D136" s="402" t="str">
        <f>IF(VLOOKUP($B136,suvaha_p!$A:$G,1)=$B136,VLOOKUP($B136,suvaha_p!$A:$G,$B$1),0)</f>
        <v>Záväzky z derivátových operácií (373A, 377A)</v>
      </c>
      <c r="E136" s="558" t="s">
        <v>2360</v>
      </c>
      <c r="G136" s="569">
        <f>SUM(ANALYTIKAVUJ!K137+ANALYTIKAVUJ!C187)</f>
        <v>0</v>
      </c>
      <c r="I136" s="560">
        <f t="shared" si="92"/>
        <v>0</v>
      </c>
      <c r="K136" s="583"/>
      <c r="M136" s="573"/>
      <c r="N136" s="565">
        <f t="shared" si="111"/>
        <v>0</v>
      </c>
      <c r="Q136" s="561">
        <f>SUM(ANALYTIKAVUJ!L137+ANALYTIKAVUJ!D187)</f>
        <v>0</v>
      </c>
      <c r="S136" s="560">
        <f t="shared" si="88"/>
        <v>0</v>
      </c>
      <c r="U136" s="583"/>
      <c r="W136" s="573"/>
      <c r="X136" s="565">
        <f t="shared" si="112"/>
        <v>0</v>
      </c>
      <c r="Z136" s="557"/>
      <c r="AB136" s="705">
        <f t="shared" si="114"/>
        <v>0</v>
      </c>
      <c r="AC136" s="705">
        <f t="shared" si="115"/>
        <v>0</v>
      </c>
      <c r="AD136" s="706" t="str">
        <f t="shared" si="116"/>
        <v xml:space="preserve">           </v>
      </c>
      <c r="AE136" s="706" t="str">
        <f t="shared" si="117"/>
        <v xml:space="preserve">           </v>
      </c>
      <c r="AF136" s="706" t="str">
        <f t="shared" si="118"/>
        <v xml:space="preserve">          0</v>
      </c>
      <c r="AG136" s="706" t="str">
        <f t="shared" si="119"/>
        <v xml:space="preserve">          0</v>
      </c>
      <c r="AL136" s="561">
        <f>SUM(ANALYTIKAVUJ!M137+ANALYTIKAVUJ!E187)</f>
        <v>0</v>
      </c>
      <c r="AN136" s="560">
        <f t="shared" si="90"/>
        <v>0</v>
      </c>
      <c r="AP136" s="583"/>
      <c r="AR136" s="573"/>
      <c r="AS136" s="565">
        <f t="shared" si="113"/>
        <v>0</v>
      </c>
    </row>
    <row r="137" spans="2:45" outlineLevel="1">
      <c r="B137" s="683">
        <v>135</v>
      </c>
      <c r="C137" s="531" t="s">
        <v>2584</v>
      </c>
      <c r="D137" s="402" t="str">
        <f>IF(VLOOKUP($B137,suvaha_p!$A:$G,1)=$B137,VLOOKUP($B137,suvaha_p!$A:$G,$B$1),0)</f>
        <v>Iné záväzky (372A, 379A, 474A, 475A, 479A, 47XA)</v>
      </c>
      <c r="E137" s="558" t="s">
        <v>2361</v>
      </c>
      <c r="F137" s="559">
        <f>SUM('HL KNIHA VYPOC'!G194)</f>
        <v>0</v>
      </c>
      <c r="G137" s="569">
        <f>SUM(ANALYTIKAVUJ!C183+ANALYTIKAVUJ!K177+ANALYTIKAVUJ!K187+ANALYTIKAVUJ!K208)</f>
        <v>0</v>
      </c>
      <c r="I137" s="560">
        <f t="shared" si="92"/>
        <v>0</v>
      </c>
      <c r="K137" s="583"/>
      <c r="M137" s="573"/>
      <c r="N137" s="565">
        <f t="shared" si="111"/>
        <v>0</v>
      </c>
      <c r="P137" s="566">
        <f>SUM('HL KNIHA VYPOC'!K194)</f>
        <v>0</v>
      </c>
      <c r="Q137" s="561">
        <f>SUM(ANALYTIKAVUJ!D183+ANALYTIKAVUJ!L177+ANALYTIKAVUJ!L187+ANALYTIKAVUJ!L208)</f>
        <v>0</v>
      </c>
      <c r="S137" s="560">
        <f t="shared" si="88"/>
        <v>0</v>
      </c>
      <c r="U137" s="583"/>
      <c r="W137" s="573"/>
      <c r="X137" s="565">
        <f t="shared" si="112"/>
        <v>0</v>
      </c>
      <c r="Z137" s="531"/>
      <c r="AB137" s="705">
        <f t="shared" si="114"/>
        <v>0</v>
      </c>
      <c r="AC137" s="705">
        <f t="shared" si="115"/>
        <v>0</v>
      </c>
      <c r="AD137" s="706" t="str">
        <f t="shared" si="116"/>
        <v xml:space="preserve">           </v>
      </c>
      <c r="AE137" s="706" t="str">
        <f t="shared" si="117"/>
        <v xml:space="preserve">           </v>
      </c>
      <c r="AF137" s="706" t="str">
        <f t="shared" si="118"/>
        <v xml:space="preserve">          0</v>
      </c>
      <c r="AG137" s="706" t="str">
        <f t="shared" si="119"/>
        <v xml:space="preserve">          0</v>
      </c>
      <c r="AK137" s="566">
        <f>SUM('HL KNIHA VYPOC'!H194)</f>
        <v>0</v>
      </c>
      <c r="AL137" s="561">
        <f>SUM(ANALYTIKAVUJ!E183+ANALYTIKAVUJ!M177+ANALYTIKAVUJ!M187+ANALYTIKAVUJ!M208)</f>
        <v>0</v>
      </c>
      <c r="AN137" s="560">
        <f t="shared" si="90"/>
        <v>0</v>
      </c>
      <c r="AP137" s="583"/>
      <c r="AR137" s="573"/>
      <c r="AS137" s="565">
        <f t="shared" si="113"/>
        <v>0</v>
      </c>
    </row>
    <row r="138" spans="2:45" outlineLevel="1">
      <c r="B138" s="683">
        <v>136</v>
      </c>
      <c r="C138" s="531" t="s">
        <v>2697</v>
      </c>
      <c r="D138" s="604" t="str">
        <f>IF(VLOOKUP($B138,suvaha_p!$A:$G,1)=$B138,VLOOKUP($B138,suvaha_p!$A:$G,$B$1),0)</f>
        <v>Krátkodobé rezervy r. 137 + r. 138</v>
      </c>
      <c r="E138" s="558" t="s">
        <v>2363</v>
      </c>
      <c r="I138" s="560">
        <f t="shared" si="92"/>
        <v>0</v>
      </c>
      <c r="K138" s="583"/>
      <c r="M138" s="544"/>
      <c r="N138" s="584">
        <f>SUM(N139:N140)</f>
        <v>0</v>
      </c>
      <c r="S138" s="560">
        <f t="shared" si="88"/>
        <v>0</v>
      </c>
      <c r="U138" s="583"/>
      <c r="W138" s="544"/>
      <c r="X138" s="584">
        <f>SUM(X139:X140)</f>
        <v>0</v>
      </c>
      <c r="Z138" s="536"/>
      <c r="AB138" s="705">
        <f t="shared" si="114"/>
        <v>0</v>
      </c>
      <c r="AC138" s="705">
        <f t="shared" si="115"/>
        <v>0</v>
      </c>
      <c r="AD138" s="706" t="str">
        <f t="shared" si="116"/>
        <v xml:space="preserve">           </v>
      </c>
      <c r="AE138" s="706" t="str">
        <f t="shared" si="117"/>
        <v xml:space="preserve">           </v>
      </c>
      <c r="AF138" s="706" t="str">
        <f t="shared" si="118"/>
        <v xml:space="preserve">          0</v>
      </c>
      <c r="AG138" s="706" t="str">
        <f t="shared" si="119"/>
        <v xml:space="preserve">          0</v>
      </c>
      <c r="AN138" s="560">
        <f t="shared" si="90"/>
        <v>0</v>
      </c>
      <c r="AP138" s="583"/>
      <c r="AR138" s="544"/>
      <c r="AS138" s="584">
        <f>SUM(AS139:AS140)</f>
        <v>0</v>
      </c>
    </row>
    <row r="139" spans="2:45" outlineLevel="1">
      <c r="B139" s="683">
        <v>137</v>
      </c>
      <c r="C139" s="531" t="s">
        <v>2700</v>
      </c>
      <c r="D139" s="402" t="str">
        <f>IF(VLOOKUP($B139,suvaha_p!$A:$G,1)=$B139,VLOOKUP($B139,suvaha_p!$A:$G,$B$1),0)</f>
        <v>Zákonné rezervy (323A, 451A)</v>
      </c>
      <c r="E139" s="558" t="s">
        <v>2364</v>
      </c>
      <c r="G139" s="569">
        <f>SUM(ANALYTIKAVUJ!K155+ANALYTIKAVUJ!C163)</f>
        <v>0</v>
      </c>
      <c r="I139" s="560">
        <f t="shared" si="92"/>
        <v>0</v>
      </c>
      <c r="K139" s="583"/>
      <c r="M139" s="544"/>
      <c r="N139" s="565">
        <f t="shared" ref="N139:N140" si="120">ROUND((I139*-1),0)</f>
        <v>0</v>
      </c>
      <c r="Q139" s="561">
        <f>SUM(ANALYTIKAVUJ!L155+ANALYTIKAVUJ!D163)</f>
        <v>0</v>
      </c>
      <c r="S139" s="560">
        <f t="shared" si="88"/>
        <v>0</v>
      </c>
      <c r="U139" s="583"/>
      <c r="W139" s="544"/>
      <c r="X139" s="565">
        <f t="shared" ref="X139:X140" si="121">ROUND((S139*-1),0)</f>
        <v>0</v>
      </c>
      <c r="Z139" s="531"/>
      <c r="AB139" s="705">
        <f t="shared" si="114"/>
        <v>0</v>
      </c>
      <c r="AC139" s="705">
        <f t="shared" si="115"/>
        <v>0</v>
      </c>
      <c r="AD139" s="706" t="str">
        <f t="shared" si="116"/>
        <v xml:space="preserve">           </v>
      </c>
      <c r="AE139" s="706" t="str">
        <f t="shared" si="117"/>
        <v xml:space="preserve">           </v>
      </c>
      <c r="AF139" s="706" t="str">
        <f t="shared" si="118"/>
        <v xml:space="preserve">          0</v>
      </c>
      <c r="AG139" s="706" t="str">
        <f t="shared" si="119"/>
        <v xml:space="preserve">          0</v>
      </c>
      <c r="AL139" s="561">
        <f>SUM(ANALYTIKAVUJ!M155+ANALYTIKAVUJ!E163)</f>
        <v>0</v>
      </c>
      <c r="AN139" s="560">
        <f t="shared" si="90"/>
        <v>0</v>
      </c>
      <c r="AP139" s="583"/>
      <c r="AR139" s="544"/>
      <c r="AS139" s="565">
        <f t="shared" ref="AS139:AS140" si="122">ROUND((AN139*-1),0)</f>
        <v>0</v>
      </c>
    </row>
    <row r="140" spans="2:45" outlineLevel="1">
      <c r="B140" s="683">
        <v>138</v>
      </c>
      <c r="C140" s="531" t="s">
        <v>2500</v>
      </c>
      <c r="D140" s="402" t="str">
        <f>IF(VLOOKUP($B140,suvaha_p!$A:$G,1)=$B140,VLOOKUP($B140,suvaha_p!$A:$G,$B$1),0)</f>
        <v>Ostatné rezervy (323A, 32X, 459A, 45XA)</v>
      </c>
      <c r="E140" s="558" t="s">
        <v>2365</v>
      </c>
      <c r="G140" s="569">
        <f>SUM(ANALYTIKAVUJ!C164+ANALYTIKAVUJ!K159)</f>
        <v>0</v>
      </c>
      <c r="I140" s="560">
        <f t="shared" si="92"/>
        <v>0</v>
      </c>
      <c r="K140" s="583"/>
      <c r="M140" s="573"/>
      <c r="N140" s="565">
        <f t="shared" si="120"/>
        <v>0</v>
      </c>
      <c r="Q140" s="561">
        <f>SUM(ANALYTIKAVUJ!D164+ANALYTIKAVUJ!L159)</f>
        <v>0</v>
      </c>
      <c r="S140" s="560">
        <f t="shared" si="88"/>
        <v>0</v>
      </c>
      <c r="U140" s="583"/>
      <c r="W140" s="573"/>
      <c r="X140" s="565">
        <f t="shared" si="121"/>
        <v>0</v>
      </c>
      <c r="Z140" s="531"/>
      <c r="AB140" s="705">
        <f t="shared" si="114"/>
        <v>0</v>
      </c>
      <c r="AC140" s="705">
        <f t="shared" si="115"/>
        <v>0</v>
      </c>
      <c r="AD140" s="706" t="str">
        <f t="shared" si="116"/>
        <v xml:space="preserve">           </v>
      </c>
      <c r="AE140" s="706" t="str">
        <f t="shared" si="117"/>
        <v xml:space="preserve">           </v>
      </c>
      <c r="AF140" s="706" t="str">
        <f t="shared" si="118"/>
        <v xml:space="preserve">          0</v>
      </c>
      <c r="AG140" s="706" t="str">
        <f t="shared" si="119"/>
        <v xml:space="preserve">          0</v>
      </c>
      <c r="AL140" s="561">
        <f>SUM(ANALYTIKAVUJ!E164+ANALYTIKAVUJ!M159)</f>
        <v>0</v>
      </c>
      <c r="AN140" s="560">
        <f t="shared" si="90"/>
        <v>0</v>
      </c>
      <c r="AP140" s="583"/>
      <c r="AR140" s="573"/>
      <c r="AS140" s="565">
        <f t="shared" si="122"/>
        <v>0</v>
      </c>
    </row>
    <row r="141" spans="2:45" outlineLevel="1">
      <c r="B141" s="683">
        <v>139</v>
      </c>
      <c r="C141" s="531" t="s">
        <v>2894</v>
      </c>
      <c r="D141" s="604" t="str">
        <f>IF(VLOOKUP($B141,suvaha_p!$A:$G,1)=$B141,VLOOKUP($B141,suvaha_p!$A:$G,$B$1),0)</f>
        <v>Bežné bankové úvery (221A, 231, 232, 23X, 461A, 46XA)</v>
      </c>
      <c r="E141" s="589" t="s">
        <v>1119</v>
      </c>
      <c r="F141" s="569">
        <f>SUM('HL KNIHA VYPOC'!G117+'HL KNIHA VYPOC'!G118)</f>
        <v>0</v>
      </c>
      <c r="G141" s="590">
        <f>SUM(ANALYTIKAVUJ!C110+ANALYTIKAVUJ!K163)</f>
        <v>0</v>
      </c>
      <c r="I141" s="560">
        <f t="shared" si="92"/>
        <v>0</v>
      </c>
      <c r="K141" s="583"/>
      <c r="M141" s="573"/>
      <c r="N141" s="565">
        <f>ROUND((I141*-1),0)</f>
        <v>0</v>
      </c>
      <c r="P141" s="561">
        <f>SUM('HL KNIHA VYPOC'!K117+'HL KNIHA VYPOC'!K118)</f>
        <v>0</v>
      </c>
      <c r="Q141" s="591">
        <f>SUM(ANALYTIKAVUJ!D110+ANALYTIKAVUJ!L163)</f>
        <v>0</v>
      </c>
      <c r="S141" s="560">
        <f t="shared" si="88"/>
        <v>0</v>
      </c>
      <c r="U141" s="583"/>
      <c r="W141" s="573"/>
      <c r="X141" s="565">
        <f>ROUND((S141*-1),0)</f>
        <v>0</v>
      </c>
      <c r="Z141" s="536"/>
      <c r="AB141" s="705">
        <f t="shared" si="114"/>
        <v>0</v>
      </c>
      <c r="AC141" s="705">
        <f t="shared" si="115"/>
        <v>0</v>
      </c>
      <c r="AD141" s="706" t="str">
        <f t="shared" si="116"/>
        <v xml:space="preserve">           </v>
      </c>
      <c r="AE141" s="706" t="str">
        <f t="shared" si="117"/>
        <v xml:space="preserve">           </v>
      </c>
      <c r="AF141" s="706" t="str">
        <f t="shared" si="118"/>
        <v xml:space="preserve">          0</v>
      </c>
      <c r="AG141" s="706" t="str">
        <f t="shared" si="119"/>
        <v xml:space="preserve">          0</v>
      </c>
      <c r="AK141" s="561">
        <f>SUM('HL KNIHA VYPOC'!H117+'HL KNIHA VYPOC'!H118)</f>
        <v>0</v>
      </c>
      <c r="AL141" s="591">
        <f>SUM(ANALYTIKAVUJ!E110+ANALYTIKAVUJ!M163)</f>
        <v>0</v>
      </c>
      <c r="AN141" s="560">
        <f t="shared" si="90"/>
        <v>0</v>
      </c>
      <c r="AP141" s="583"/>
      <c r="AR141" s="573"/>
      <c r="AS141" s="565">
        <f>ROUND((AN141*-1),0)</f>
        <v>0</v>
      </c>
    </row>
    <row r="142" spans="2:45">
      <c r="B142" s="683">
        <v>140</v>
      </c>
      <c r="C142" s="531" t="s">
        <v>2897</v>
      </c>
      <c r="D142" s="604" t="str">
        <f>IF(VLOOKUP($B142,suvaha_p!$A:$G,1)=$B142,VLOOKUP($B142,suvaha_p!$A:$G,$B$1),0)</f>
        <v>Krátkodobé finančné výpomoci (241, 249, 24X, 473A,
 /-/255A)</v>
      </c>
      <c r="E142" s="589" t="s">
        <v>2367</v>
      </c>
      <c r="F142" s="590">
        <f>SUM(ANALYTIKAVUJ!K173+ANALYTIKAVUJ!C147)</f>
        <v>0</v>
      </c>
      <c r="G142" s="569">
        <f>SUM('HL KNIHA VYPOC'!G121+'HL KNIHA VYPOC'!G122)</f>
        <v>0</v>
      </c>
      <c r="I142" s="560">
        <f t="shared" si="92"/>
        <v>0</v>
      </c>
      <c r="K142" s="583"/>
      <c r="M142" s="573"/>
      <c r="N142" s="565">
        <f>ROUND((I142*-1),0)</f>
        <v>0</v>
      </c>
      <c r="P142" s="591">
        <f>SUM(ANALYTIKAVUJ!L173+ANALYTIKAVUJ!D147)</f>
        <v>0</v>
      </c>
      <c r="Q142" s="561">
        <f>SUM('HL KNIHA VYPOC'!K121+'HL KNIHA VYPOC'!K122)</f>
        <v>0</v>
      </c>
      <c r="S142" s="560">
        <f t="shared" si="88"/>
        <v>0</v>
      </c>
      <c r="U142" s="583"/>
      <c r="W142" s="573"/>
      <c r="X142" s="565">
        <f>ROUND((S142*-1),0)</f>
        <v>0</v>
      </c>
      <c r="Z142" s="536"/>
      <c r="AB142" s="705">
        <f t="shared" si="114"/>
        <v>0</v>
      </c>
      <c r="AC142" s="705">
        <f t="shared" si="115"/>
        <v>0</v>
      </c>
      <c r="AD142" s="706" t="str">
        <f t="shared" si="116"/>
        <v xml:space="preserve">           </v>
      </c>
      <c r="AE142" s="706" t="str">
        <f t="shared" si="117"/>
        <v xml:space="preserve">           </v>
      </c>
      <c r="AF142" s="706" t="str">
        <f t="shared" si="118"/>
        <v xml:space="preserve">          0</v>
      </c>
      <c r="AG142" s="706" t="str">
        <f t="shared" si="119"/>
        <v xml:space="preserve">          0</v>
      </c>
      <c r="AK142" s="591">
        <f>SUM(ANALYTIKAVUJ!M173+ANALYTIKAVUJ!E147)</f>
        <v>0</v>
      </c>
      <c r="AL142" s="561">
        <f>SUM('HL KNIHA VYPOC'!H121+'HL KNIHA VYPOC'!H122)</f>
        <v>0</v>
      </c>
      <c r="AN142" s="560">
        <f t="shared" si="90"/>
        <v>0</v>
      </c>
      <c r="AP142" s="583"/>
      <c r="AR142" s="573"/>
      <c r="AS142" s="565">
        <f>ROUND((AN142*-1),0)</f>
        <v>0</v>
      </c>
    </row>
    <row r="143" spans="2:45">
      <c r="B143" s="683">
        <v>141</v>
      </c>
      <c r="C143" s="531" t="s">
        <v>1959</v>
      </c>
      <c r="D143" s="604" t="str">
        <f>IF(VLOOKUP($B143,suvaha_p!$A:$G,1)=$B143,VLOOKUP($B143,suvaha_p!$A:$G,$B$1),0)</f>
        <v>Časové rozlíšenie súčet (r. 142 až r. 145)</v>
      </c>
      <c r="E143" s="592" t="s">
        <v>2369</v>
      </c>
      <c r="F143" s="593"/>
      <c r="I143" s="560">
        <f t="shared" si="92"/>
        <v>0</v>
      </c>
      <c r="K143" s="583"/>
      <c r="M143" s="544"/>
      <c r="N143" s="584">
        <f>SUM(N144:N147)</f>
        <v>0</v>
      </c>
      <c r="P143" s="594"/>
      <c r="S143" s="560">
        <f t="shared" si="88"/>
        <v>0</v>
      </c>
      <c r="U143" s="583"/>
      <c r="W143" s="544"/>
      <c r="X143" s="584">
        <f>SUM(X144:X147)</f>
        <v>0</v>
      </c>
      <c r="Z143" s="536"/>
      <c r="AB143" s="705">
        <f t="shared" si="114"/>
        <v>0</v>
      </c>
      <c r="AC143" s="705">
        <f t="shared" si="115"/>
        <v>0</v>
      </c>
      <c r="AD143" s="706" t="str">
        <f t="shared" si="116"/>
        <v xml:space="preserve">           </v>
      </c>
      <c r="AE143" s="706" t="str">
        <f t="shared" si="117"/>
        <v xml:space="preserve">           </v>
      </c>
      <c r="AF143" s="706" t="str">
        <f t="shared" si="118"/>
        <v xml:space="preserve">          0</v>
      </c>
      <c r="AG143" s="706" t="str">
        <f t="shared" si="119"/>
        <v xml:space="preserve">          0</v>
      </c>
      <c r="AK143" s="594"/>
      <c r="AN143" s="560">
        <f t="shared" si="90"/>
        <v>0</v>
      </c>
      <c r="AP143" s="583"/>
      <c r="AR143" s="544"/>
      <c r="AS143" s="584">
        <f>SUM(AS144:AS147)</f>
        <v>0</v>
      </c>
    </row>
    <row r="144" spans="2:45" outlineLevel="1">
      <c r="B144" s="683">
        <v>142</v>
      </c>
      <c r="C144" s="531" t="s">
        <v>2709</v>
      </c>
      <c r="D144" s="402" t="str">
        <f>IF(VLOOKUP($B144,suvaha_p!$A:$G,1)=$B144,VLOOKUP($B144,suvaha_p!$A:$G,$B$1),0)</f>
        <v>Výdavky budúcich období dlhodobé (383A)</v>
      </c>
      <c r="E144" s="558" t="s">
        <v>2370</v>
      </c>
      <c r="G144" s="569">
        <f>SUM(ANALYTIKAVUJ!C190)</f>
        <v>0</v>
      </c>
      <c r="I144" s="560">
        <f t="shared" si="92"/>
        <v>0</v>
      </c>
      <c r="K144" s="583"/>
      <c r="M144" s="573"/>
      <c r="N144" s="565">
        <f t="shared" ref="N144:N147" si="123">ROUND((I144*-1),0)</f>
        <v>0</v>
      </c>
      <c r="Q144" s="561">
        <f>SUM(ANALYTIKAVUJ!D190)</f>
        <v>0</v>
      </c>
      <c r="S144" s="560">
        <f t="shared" si="88"/>
        <v>0</v>
      </c>
      <c r="U144" s="583"/>
      <c r="W144" s="573"/>
      <c r="X144" s="565">
        <f t="shared" ref="X144:X147" si="124">ROUND((S144*-1),0)</f>
        <v>0</v>
      </c>
      <c r="Z144" s="531"/>
      <c r="AB144" s="705">
        <f t="shared" si="114"/>
        <v>0</v>
      </c>
      <c r="AC144" s="705">
        <f t="shared" si="115"/>
        <v>0</v>
      </c>
      <c r="AD144" s="706" t="str">
        <f t="shared" si="116"/>
        <v xml:space="preserve">           </v>
      </c>
      <c r="AE144" s="706" t="str">
        <f t="shared" si="117"/>
        <v xml:space="preserve">           </v>
      </c>
      <c r="AF144" s="706" t="str">
        <f t="shared" si="118"/>
        <v xml:space="preserve">          0</v>
      </c>
      <c r="AG144" s="706" t="str">
        <f t="shared" si="119"/>
        <v xml:space="preserve">          0</v>
      </c>
      <c r="AL144" s="561">
        <f>SUM(ANALYTIKAVUJ!E190)</f>
        <v>0</v>
      </c>
      <c r="AN144" s="560">
        <f t="shared" si="90"/>
        <v>0</v>
      </c>
      <c r="AP144" s="583"/>
      <c r="AR144" s="573"/>
      <c r="AS144" s="565">
        <f t="shared" ref="AS144:AS147" si="125">ROUND((AN144*-1),0)</f>
        <v>0</v>
      </c>
    </row>
    <row r="145" spans="1:45" outlineLevel="1">
      <c r="B145" s="683">
        <v>143</v>
      </c>
      <c r="C145" s="531" t="s">
        <v>2500</v>
      </c>
      <c r="D145" s="402" t="str">
        <f>IF(VLOOKUP($B145,suvaha_p!$A:$G,1)=$B145,VLOOKUP($B145,suvaha_p!$A:$G,$B$1),0)</f>
        <v>Výdavky budúcich období krátkodobé (383A)</v>
      </c>
      <c r="E145" s="558" t="s">
        <v>2371</v>
      </c>
      <c r="G145" s="569">
        <f>SUM(ANALYTIKAVUJ!C191)</f>
        <v>0</v>
      </c>
      <c r="I145" s="560">
        <f t="shared" si="92"/>
        <v>0</v>
      </c>
      <c r="K145" s="583"/>
      <c r="M145" s="573"/>
      <c r="N145" s="565">
        <f t="shared" si="123"/>
        <v>0</v>
      </c>
      <c r="Q145" s="561">
        <f>SUM(ANALYTIKAVUJ!D191)</f>
        <v>0</v>
      </c>
      <c r="S145" s="560">
        <f t="shared" si="88"/>
        <v>0</v>
      </c>
      <c r="U145" s="583"/>
      <c r="W145" s="573"/>
      <c r="X145" s="565">
        <f t="shared" si="124"/>
        <v>0</v>
      </c>
      <c r="Z145" s="531"/>
      <c r="AB145" s="705">
        <f t="shared" si="114"/>
        <v>0</v>
      </c>
      <c r="AC145" s="705">
        <f t="shared" si="115"/>
        <v>0</v>
      </c>
      <c r="AD145" s="706" t="str">
        <f t="shared" si="116"/>
        <v xml:space="preserve">           </v>
      </c>
      <c r="AE145" s="706" t="str">
        <f t="shared" si="117"/>
        <v xml:space="preserve">           </v>
      </c>
      <c r="AF145" s="706" t="str">
        <f t="shared" si="118"/>
        <v xml:space="preserve">          0</v>
      </c>
      <c r="AG145" s="706" t="str">
        <f t="shared" si="119"/>
        <v xml:space="preserve">          0</v>
      </c>
      <c r="AL145" s="561">
        <f>SUM(ANALYTIKAVUJ!E191)</f>
        <v>0</v>
      </c>
      <c r="AN145" s="560">
        <f t="shared" si="90"/>
        <v>0</v>
      </c>
      <c r="AP145" s="583"/>
      <c r="AR145" s="573"/>
      <c r="AS145" s="565">
        <f t="shared" si="125"/>
        <v>0</v>
      </c>
    </row>
    <row r="146" spans="1:45" outlineLevel="1">
      <c r="B146" s="683">
        <v>144</v>
      </c>
      <c r="C146" s="531" t="s">
        <v>2503</v>
      </c>
      <c r="D146" s="402" t="str">
        <f>IF(VLOOKUP($B146,suvaha_p!$A:$G,1)=$B146,VLOOKUP($B146,suvaha_p!$A:$G,$B$1),0)</f>
        <v>Výnosy budúcich období dlhodobé (384A)</v>
      </c>
      <c r="E146" s="558" t="s">
        <v>2372</v>
      </c>
      <c r="G146" s="569">
        <f>SUM(ANALYTIKAVUJ!C194)</f>
        <v>0</v>
      </c>
      <c r="I146" s="560">
        <f t="shared" si="92"/>
        <v>0</v>
      </c>
      <c r="K146" s="583"/>
      <c r="M146" s="573"/>
      <c r="N146" s="565">
        <f t="shared" si="123"/>
        <v>0</v>
      </c>
      <c r="Q146" s="561">
        <f>SUM(ANALYTIKAVUJ!D194)</f>
        <v>0</v>
      </c>
      <c r="S146" s="560">
        <f t="shared" si="88"/>
        <v>0</v>
      </c>
      <c r="U146" s="583"/>
      <c r="W146" s="573"/>
      <c r="X146" s="565">
        <f t="shared" si="124"/>
        <v>0</v>
      </c>
      <c r="Z146" s="531"/>
      <c r="AB146" s="705">
        <f t="shared" si="114"/>
        <v>0</v>
      </c>
      <c r="AC146" s="705">
        <f t="shared" si="115"/>
        <v>0</v>
      </c>
      <c r="AD146" s="706" t="str">
        <f t="shared" si="116"/>
        <v xml:space="preserve">           </v>
      </c>
      <c r="AE146" s="706" t="str">
        <f t="shared" si="117"/>
        <v xml:space="preserve">           </v>
      </c>
      <c r="AF146" s="706" t="str">
        <f t="shared" si="118"/>
        <v xml:space="preserve">          0</v>
      </c>
      <c r="AG146" s="706" t="str">
        <f t="shared" si="119"/>
        <v xml:space="preserve">          0</v>
      </c>
      <c r="AL146" s="561">
        <f>SUM(ANALYTIKAVUJ!E194)</f>
        <v>0</v>
      </c>
      <c r="AN146" s="560">
        <f t="shared" si="90"/>
        <v>0</v>
      </c>
      <c r="AP146" s="583"/>
      <c r="AR146" s="573"/>
      <c r="AS146" s="565">
        <f t="shared" si="125"/>
        <v>0</v>
      </c>
    </row>
    <row r="147" spans="1:45" outlineLevel="1">
      <c r="B147" s="683">
        <v>145</v>
      </c>
      <c r="C147" s="531" t="s">
        <v>2506</v>
      </c>
      <c r="D147" s="402" t="str">
        <f>IF(VLOOKUP($B147,suvaha_p!$A:$G,1)=$B147,VLOOKUP($B147,suvaha_p!$A:$G,$B$1),0)</f>
        <v>Výnosy budúcich období krátkodobé (384A)</v>
      </c>
      <c r="E147" s="558" t="s">
        <v>2373</v>
      </c>
      <c r="G147" s="569">
        <f>SUM(ANALYTIKAVUJ!C195)</f>
        <v>0</v>
      </c>
      <c r="I147" s="560">
        <f t="shared" si="92"/>
        <v>0</v>
      </c>
      <c r="K147" s="583"/>
      <c r="M147" s="573"/>
      <c r="N147" s="565">
        <f t="shared" si="123"/>
        <v>0</v>
      </c>
      <c r="Q147" s="561">
        <f>SUM(ANALYTIKAVUJ!D195)</f>
        <v>0</v>
      </c>
      <c r="S147" s="560">
        <f t="shared" si="88"/>
        <v>0</v>
      </c>
      <c r="U147" s="583"/>
      <c r="W147" s="573"/>
      <c r="X147" s="565">
        <f t="shared" si="124"/>
        <v>0</v>
      </c>
      <c r="Z147" s="531"/>
      <c r="AB147" s="705">
        <f t="shared" si="114"/>
        <v>0</v>
      </c>
      <c r="AC147" s="705">
        <f t="shared" si="115"/>
        <v>0</v>
      </c>
      <c r="AD147" s="706" t="str">
        <f t="shared" si="116"/>
        <v xml:space="preserve">           </v>
      </c>
      <c r="AE147" s="706" t="str">
        <f t="shared" si="117"/>
        <v xml:space="preserve">           </v>
      </c>
      <c r="AF147" s="706" t="str">
        <f t="shared" si="118"/>
        <v xml:space="preserve">          0</v>
      </c>
      <c r="AG147" s="706" t="str">
        <f t="shared" si="119"/>
        <v xml:space="preserve">          0</v>
      </c>
      <c r="AL147" s="561">
        <f>SUM(ANALYTIKAVUJ!E195)</f>
        <v>0</v>
      </c>
      <c r="AN147" s="560">
        <f t="shared" si="90"/>
        <v>0</v>
      </c>
      <c r="AP147" s="583"/>
      <c r="AR147" s="573"/>
      <c r="AS147" s="565">
        <f t="shared" si="125"/>
        <v>0</v>
      </c>
    </row>
    <row r="148" spans="1:45" s="534" customFormat="1">
      <c r="D148" s="533"/>
      <c r="E148" s="595"/>
      <c r="F148" s="571"/>
      <c r="G148" s="547"/>
      <c r="H148" s="547"/>
      <c r="I148" s="1022" t="str">
        <f>$D$216</f>
        <v>Bežné účtovné obdobie</v>
      </c>
      <c r="J148" s="1022"/>
      <c r="K148" s="1022"/>
      <c r="L148" s="1022"/>
      <c r="M148" s="1022"/>
      <c r="N148" s="1022"/>
      <c r="P148" s="571"/>
      <c r="Q148" s="547"/>
      <c r="R148" s="547"/>
      <c r="S148" s="1021" t="str">
        <f>$D$217</f>
        <v>Bezprostredne predchádzajúce účtovné obdobie</v>
      </c>
      <c r="T148" s="1021"/>
      <c r="U148" s="1021"/>
      <c r="V148" s="1021"/>
      <c r="W148" s="1021"/>
      <c r="X148" s="1021"/>
      <c r="AB148" s="547"/>
      <c r="AC148" s="547"/>
      <c r="AD148" s="707"/>
      <c r="AE148" s="707"/>
      <c r="AF148" s="706" t="str">
        <f t="shared" ref="AF148" si="126">REPT(" ",11-LEN(AB148))&amp;AB148</f>
        <v xml:space="preserve">           </v>
      </c>
      <c r="AG148" s="706" t="str">
        <f t="shared" ref="AG148" si="127">REPT(" ",11-LEN(AC148))&amp;AC148</f>
        <v xml:space="preserve">           </v>
      </c>
      <c r="AK148" s="571"/>
      <c r="AL148" s="547"/>
      <c r="AM148" s="547"/>
      <c r="AN148" s="1021" t="str">
        <f>$D$217</f>
        <v>Bezprostredne predchádzajúce účtovné obdobie</v>
      </c>
      <c r="AO148" s="1021"/>
      <c r="AP148" s="1021"/>
      <c r="AQ148" s="1021"/>
      <c r="AR148" s="1021"/>
      <c r="AS148" s="1021"/>
    </row>
    <row r="149" spans="1:45">
      <c r="A149" s="684">
        <v>1</v>
      </c>
      <c r="C149" s="332" t="s">
        <v>2074</v>
      </c>
      <c r="D149" s="604" t="str">
        <f>IF(VLOOKUP($A149,vykaz_p!$A:$G,1)=$A149,VLOOKUP($A149,vykaz_p!$A:$G,$B$1),0)</f>
        <v>Čistý obrat (časť účt. tr. 6 podľa zákona)</v>
      </c>
      <c r="E149" s="589" t="s">
        <v>955</v>
      </c>
      <c r="F149" s="593"/>
      <c r="N149" s="596"/>
      <c r="P149" s="594"/>
      <c r="X149" s="596"/>
      <c r="Z149" s="536"/>
      <c r="AF149" s="706" t="str">
        <f>REPT(" ",11-LEN(N149))&amp;N149</f>
        <v xml:space="preserve">           </v>
      </c>
      <c r="AG149" s="706" t="str">
        <f>REPT(" ",11-LEN(X149))&amp;X149</f>
        <v xml:space="preserve">           </v>
      </c>
      <c r="AK149" s="594"/>
      <c r="AS149" s="596"/>
    </row>
    <row r="150" spans="1:45">
      <c r="A150" s="684">
        <v>2</v>
      </c>
      <c r="C150" s="332" t="s">
        <v>2917</v>
      </c>
      <c r="D150" s="604" t="str">
        <f>IF(VLOOKUP($A150,vykaz_p!$A:$G,1)=$A150,VLOOKUP($A150,vykaz_p!$A:$G,$B$1),0)</f>
        <v xml:space="preserve">Výnosy z hospodárskej činnosti spolu súčet
(r. 03 až r. 09) </v>
      </c>
      <c r="E150" s="589" t="s">
        <v>973</v>
      </c>
      <c r="F150" s="593"/>
      <c r="L150" s="597">
        <f>SUM(L151:L157)</f>
        <v>0</v>
      </c>
      <c r="M150" s="531"/>
      <c r="N150" s="598">
        <f>SUM(N151:N157)</f>
        <v>0</v>
      </c>
      <c r="P150" s="594"/>
      <c r="V150" s="597">
        <f>SUM(V151:V157)</f>
        <v>0</v>
      </c>
      <c r="W150" s="531"/>
      <c r="X150" s="598">
        <f>SUM(X151:X157)</f>
        <v>0</v>
      </c>
      <c r="Z150" s="536"/>
      <c r="AF150" s="706" t="str">
        <f t="shared" ref="AF150:AF210" si="128">REPT(" ",11-LEN(N150))&amp;N150</f>
        <v xml:space="preserve">          0</v>
      </c>
      <c r="AG150" s="706" t="str">
        <f t="shared" ref="AG150:AG210" si="129">REPT(" ",11-LEN(X150))&amp;X150</f>
        <v xml:space="preserve">          0</v>
      </c>
      <c r="AK150" s="594"/>
      <c r="AQ150" s="597">
        <f>SUM(AQ151:AQ157)</f>
        <v>0</v>
      </c>
      <c r="AR150" s="531"/>
      <c r="AS150" s="598">
        <f>SUM(AS151:AS157)</f>
        <v>0</v>
      </c>
    </row>
    <row r="151" spans="1:45" outlineLevel="1">
      <c r="A151" s="684">
        <v>3</v>
      </c>
      <c r="C151" s="332" t="s">
        <v>2921</v>
      </c>
      <c r="D151" s="402" t="str">
        <f>IF(VLOOKUP($A151,vykaz_p!$A:$G,1)=$A151,VLOOKUP($A151,vykaz_p!$A:$G,$B$1),0)</f>
        <v>Tržby z predaja tovaru (604, 607)</v>
      </c>
      <c r="E151" s="558" t="s">
        <v>991</v>
      </c>
      <c r="G151" s="559"/>
      <c r="L151" s="561">
        <f>SUM('HL KNIHA VYPOC'!G354+'HL KNIHA VYPOC'!G356)</f>
        <v>0</v>
      </c>
      <c r="M151" s="531"/>
      <c r="N151" s="596">
        <f>ROUND((L151*-1),0)</f>
        <v>0</v>
      </c>
      <c r="Q151" s="566"/>
      <c r="V151" s="561">
        <f>SUM('HL KNIHA VYPOC'!K354+'HL KNIHA VYPOC'!K356)</f>
        <v>0</v>
      </c>
      <c r="W151" s="531"/>
      <c r="X151" s="596">
        <f>ROUND((V151*-1),0)</f>
        <v>0</v>
      </c>
      <c r="Z151" s="531"/>
      <c r="AF151" s="706" t="str">
        <f t="shared" si="128"/>
        <v xml:space="preserve">          0</v>
      </c>
      <c r="AG151" s="706" t="str">
        <f t="shared" si="129"/>
        <v xml:space="preserve">          0</v>
      </c>
      <c r="AL151" s="566"/>
      <c r="AQ151" s="561">
        <f>SUM('HL KNIHA VYPOC'!M354+'HL KNIHA VYPOC'!M356)</f>
        <v>0</v>
      </c>
      <c r="AR151" s="531"/>
      <c r="AS151" s="596">
        <f>ROUND((AQ151*-1),0)</f>
        <v>0</v>
      </c>
    </row>
    <row r="152" spans="1:45" outlineLevel="1">
      <c r="A152" s="684">
        <v>4</v>
      </c>
      <c r="C152" s="332" t="s">
        <v>2924</v>
      </c>
      <c r="D152" s="402" t="str">
        <f>IF(VLOOKUP($A152,vykaz_p!$A:$G,1)=$A152,VLOOKUP($A152,vykaz_p!$A:$G,$B$1),0)</f>
        <v>Tržby z predaja vlastných výrobkov (601)</v>
      </c>
      <c r="E152" s="558" t="s">
        <v>997</v>
      </c>
      <c r="L152" s="561">
        <f>SUM('HL KNIHA VYPOC'!G352)</f>
        <v>0</v>
      </c>
      <c r="M152" s="531"/>
      <c r="N152" s="596">
        <f t="shared" ref="N152:N157" si="130">ROUND((L152*-1),0)</f>
        <v>0</v>
      </c>
      <c r="V152" s="561">
        <f>SUM('HL KNIHA VYPOC'!K352)</f>
        <v>0</v>
      </c>
      <c r="W152" s="531"/>
      <c r="X152" s="596">
        <f t="shared" ref="X152:X157" si="131">ROUND((V152*-1),0)</f>
        <v>0</v>
      </c>
      <c r="Z152" s="531"/>
      <c r="AF152" s="706" t="str">
        <f t="shared" si="128"/>
        <v xml:space="preserve">          0</v>
      </c>
      <c r="AG152" s="706" t="str">
        <f t="shared" si="129"/>
        <v xml:space="preserve">          0</v>
      </c>
      <c r="AQ152" s="561">
        <f>SUM('HL KNIHA VYPOC'!M352)</f>
        <v>0</v>
      </c>
      <c r="AR152" s="531"/>
      <c r="AS152" s="596">
        <f t="shared" ref="AS152:AS157" si="132">ROUND((AQ152*-1),0)</f>
        <v>0</v>
      </c>
    </row>
    <row r="153" spans="1:45" outlineLevel="1">
      <c r="A153" s="684">
        <v>5</v>
      </c>
      <c r="C153" s="332" t="s">
        <v>2928</v>
      </c>
      <c r="D153" s="402" t="str">
        <f>IF(VLOOKUP($A153,vykaz_p!$A:$G,1)=$A153,VLOOKUP($A153,vykaz_p!$A:$G,$B$1),0)</f>
        <v>Tržby z predaja služieb (602, 606)</v>
      </c>
      <c r="E153" s="558" t="s">
        <v>1007</v>
      </c>
      <c r="L153" s="561">
        <f>SUM('HL KNIHA VYPOC'!G353+'HL KNIHA VYPOC'!G355)</f>
        <v>0</v>
      </c>
      <c r="M153" s="531"/>
      <c r="N153" s="596">
        <f t="shared" si="130"/>
        <v>0</v>
      </c>
      <c r="V153" s="561">
        <f>SUM('HL KNIHA VYPOC'!K353+'HL KNIHA VYPOC'!K355)</f>
        <v>0</v>
      </c>
      <c r="W153" s="531"/>
      <c r="X153" s="596">
        <f t="shared" si="131"/>
        <v>0</v>
      </c>
      <c r="Z153" s="531"/>
      <c r="AF153" s="706" t="str">
        <f t="shared" si="128"/>
        <v xml:space="preserve">          0</v>
      </c>
      <c r="AG153" s="706" t="str">
        <f t="shared" si="129"/>
        <v xml:space="preserve">          0</v>
      </c>
      <c r="AQ153" s="561">
        <f>SUM('HL KNIHA VYPOC'!M353+'HL KNIHA VYPOC'!M355)</f>
        <v>0</v>
      </c>
      <c r="AR153" s="531"/>
      <c r="AS153" s="596">
        <f t="shared" si="132"/>
        <v>0</v>
      </c>
    </row>
    <row r="154" spans="1:45" outlineLevel="1">
      <c r="A154" s="684">
        <v>6</v>
      </c>
      <c r="C154" s="332" t="s">
        <v>2932</v>
      </c>
      <c r="D154" s="402" t="str">
        <f>IF(VLOOKUP($A154,vykaz_p!$A:$G,1)=$A154,VLOOKUP($A154,vykaz_p!$A:$G,$B$1),0)</f>
        <v>Zmeny stavu vnútroorganizačných zásob (+/-)
(účtová skupina 61)</v>
      </c>
      <c r="E154" s="558" t="s">
        <v>5</v>
      </c>
      <c r="L154" s="561">
        <f>SUM('HL KNIHA VYPOC'!G357)</f>
        <v>0</v>
      </c>
      <c r="M154" s="531"/>
      <c r="N154" s="596">
        <f t="shared" si="130"/>
        <v>0</v>
      </c>
      <c r="V154" s="561">
        <f>SUM('HL KNIHA VYPOC'!K357)</f>
        <v>0</v>
      </c>
      <c r="W154" s="531"/>
      <c r="X154" s="596">
        <f t="shared" si="131"/>
        <v>0</v>
      </c>
      <c r="Z154" s="531"/>
      <c r="AF154" s="706" t="str">
        <f t="shared" si="128"/>
        <v xml:space="preserve">          0</v>
      </c>
      <c r="AG154" s="706" t="str">
        <f t="shared" si="129"/>
        <v xml:space="preserve">          0</v>
      </c>
      <c r="AQ154" s="561">
        <f>SUM('HL KNIHA VYPOC'!M357)</f>
        <v>0</v>
      </c>
      <c r="AR154" s="531"/>
      <c r="AS154" s="596">
        <f t="shared" si="132"/>
        <v>0</v>
      </c>
    </row>
    <row r="155" spans="1:45" outlineLevel="1">
      <c r="A155" s="684">
        <v>7</v>
      </c>
      <c r="C155" s="332" t="s">
        <v>2936</v>
      </c>
      <c r="D155" s="402" t="str">
        <f>IF(VLOOKUP($A155,vykaz_p!$A:$G,1)=$A155,VLOOKUP($A155,vykaz_p!$A:$G,$B$1),0)</f>
        <v>Aktivácia (účtová skupina 62)</v>
      </c>
      <c r="E155" s="558" t="s">
        <v>21</v>
      </c>
      <c r="L155" s="561">
        <f>SUM('HL KNIHA VYPOC'!G364)</f>
        <v>0</v>
      </c>
      <c r="M155" s="531"/>
      <c r="N155" s="596">
        <f t="shared" si="130"/>
        <v>0</v>
      </c>
      <c r="V155" s="561">
        <f>SUM('HL KNIHA VYPOC'!K364)</f>
        <v>0</v>
      </c>
      <c r="W155" s="531"/>
      <c r="X155" s="596">
        <f t="shared" si="131"/>
        <v>0</v>
      </c>
      <c r="Z155" s="531"/>
      <c r="AF155" s="706" t="str">
        <f t="shared" si="128"/>
        <v xml:space="preserve">          0</v>
      </c>
      <c r="AG155" s="706" t="str">
        <f t="shared" si="129"/>
        <v xml:space="preserve">          0</v>
      </c>
      <c r="AQ155" s="561">
        <f>SUM('HL KNIHA VYPOC'!M364)</f>
        <v>0</v>
      </c>
      <c r="AR155" s="531"/>
      <c r="AS155" s="596">
        <f t="shared" si="132"/>
        <v>0</v>
      </c>
    </row>
    <row r="156" spans="1:45" ht="21" customHeight="1" outlineLevel="1">
      <c r="A156" s="684">
        <v>8</v>
      </c>
      <c r="C156" s="332" t="s">
        <v>2939</v>
      </c>
      <c r="D156" s="402" t="str">
        <f>IF(VLOOKUP($A156,vykaz_p!$A:$G,1)=$A156,VLOOKUP($A156,vykaz_p!$A:$G,$B$1),0)</f>
        <v>Tržby z predaja dlhodobého nehmotného majetku, dlhodobého hmotného majetku a materiálu (641, 642)</v>
      </c>
      <c r="E156" s="558" t="s">
        <v>39</v>
      </c>
      <c r="L156" s="561">
        <f>SUM('HL KNIHA VYPOC'!G373+'HL KNIHA VYPOC'!G374)</f>
        <v>0</v>
      </c>
      <c r="M156" s="531"/>
      <c r="N156" s="596">
        <f t="shared" si="130"/>
        <v>0</v>
      </c>
      <c r="V156" s="561">
        <f>SUM('HL KNIHA VYPOC'!K373+'HL KNIHA VYPOC'!K374)</f>
        <v>0</v>
      </c>
      <c r="W156" s="531"/>
      <c r="X156" s="596">
        <f t="shared" si="131"/>
        <v>0</v>
      </c>
      <c r="Z156" s="557"/>
      <c r="AF156" s="706" t="str">
        <f t="shared" si="128"/>
        <v xml:space="preserve">          0</v>
      </c>
      <c r="AG156" s="706" t="str">
        <f t="shared" si="129"/>
        <v xml:space="preserve">          0</v>
      </c>
      <c r="AQ156" s="561">
        <f>SUM('HL KNIHA VYPOC'!M373+'HL KNIHA VYPOC'!M374)</f>
        <v>0</v>
      </c>
      <c r="AR156" s="531"/>
      <c r="AS156" s="596">
        <f t="shared" si="132"/>
        <v>0</v>
      </c>
    </row>
    <row r="157" spans="1:45" outlineLevel="1">
      <c r="A157" s="684">
        <v>9</v>
      </c>
      <c r="C157" s="332" t="s">
        <v>2942</v>
      </c>
      <c r="D157" s="402" t="str">
        <f>IF(VLOOKUP($A157,vykaz_p!$A:$G,1)=$A157,VLOOKUP($A157,vykaz_p!$A:$G,$B$1),0)</f>
        <v>Ostatné výnosy z hospodárskej činnosti (644, 645, 646, 648, 655, 657)</v>
      </c>
      <c r="E157" s="558" t="s">
        <v>943</v>
      </c>
      <c r="L157" s="561">
        <f>SUM('HL KNIHA VYPOC'!G375:G378)+'HL KNIHA VYPOC'!G383+'HL KNIHA VYPOC'!G384</f>
        <v>0</v>
      </c>
      <c r="M157" s="531"/>
      <c r="N157" s="596">
        <f t="shared" si="130"/>
        <v>0</v>
      </c>
      <c r="V157" s="561">
        <f>SUM('HL KNIHA VYPOC'!K375:Q378)+'HL KNIHA VYPOC'!K383+'HL KNIHA VYPOC'!K384</f>
        <v>0</v>
      </c>
      <c r="W157" s="531"/>
      <c r="X157" s="596">
        <f t="shared" si="131"/>
        <v>0</v>
      </c>
      <c r="Z157" s="531"/>
      <c r="AF157" s="706" t="str">
        <f t="shared" si="128"/>
        <v xml:space="preserve">          0</v>
      </c>
      <c r="AG157" s="706" t="str">
        <f t="shared" si="129"/>
        <v xml:space="preserve">          0</v>
      </c>
      <c r="AQ157" s="561">
        <f>SUM('HL KNIHA VYPOC'!M375:AL378)+'HL KNIHA VYPOC'!M383+'HL KNIHA VYPOC'!M384</f>
        <v>0</v>
      </c>
      <c r="AR157" s="531"/>
      <c r="AS157" s="596">
        <f t="shared" si="132"/>
        <v>0</v>
      </c>
    </row>
    <row r="158" spans="1:45">
      <c r="A158" s="684">
        <v>10</v>
      </c>
      <c r="C158" s="332" t="s">
        <v>2917</v>
      </c>
      <c r="D158" s="604" t="str">
        <f>IF(VLOOKUP($A158,vykaz_p!$A:$G,1)=$A158,VLOOKUP($A158,vykaz_p!$A:$G,$B$1),0)</f>
        <v>Náklady na hospodársku činnosť spolu r. 11 + r. 12
+ r. 13 + r. 14 + r. 15 + r. 20 +r. 21 + r. 24 + r. 25 + r. 26</v>
      </c>
      <c r="E158" s="589" t="s">
        <v>796</v>
      </c>
      <c r="F158" s="593"/>
      <c r="L158" s="597">
        <f>SUM(L159+L160+L161+L162+L163+L168+L169+L172+L173+L174)</f>
        <v>0</v>
      </c>
      <c r="M158" s="531"/>
      <c r="N158" s="598">
        <f>SUM(N159+N160+N161+N162+N163+N168+N169+N172+N173+N174)</f>
        <v>0</v>
      </c>
      <c r="P158" s="594"/>
      <c r="V158" s="597">
        <f>SUM(V159+V160+V161+V162+V163+V168+V169+V172+V173+V174)</f>
        <v>0</v>
      </c>
      <c r="W158" s="531"/>
      <c r="X158" s="598">
        <f>SUM(X159+X160+X161+X162+X163+X168+X169+X172+X173+X174)</f>
        <v>0</v>
      </c>
      <c r="Z158" s="536"/>
      <c r="AF158" s="735" t="str">
        <f>REPT(" ",11-LEN(N158))&amp;N158-S209</f>
        <v xml:space="preserve">          0</v>
      </c>
      <c r="AG158" s="735" t="str">
        <f>REPT(" ",11-LEN(X158))&amp;X158-Z209</f>
        <v xml:space="preserve">          0</v>
      </c>
      <c r="AK158" s="594"/>
      <c r="AQ158" s="597">
        <f>SUM(AQ159+AQ160+AQ161+AQ162+AQ163+AQ168+AQ169+AQ172+AQ173+AQ174)</f>
        <v>0</v>
      </c>
      <c r="AR158" s="531"/>
      <c r="AS158" s="598">
        <f>SUM(AS159+AS160+AS161+AS162+AS163+AS168+AS169+AS172+AS173+AS174)</f>
        <v>0</v>
      </c>
    </row>
    <row r="159" spans="1:45" outlineLevel="1">
      <c r="A159" s="684">
        <v>11</v>
      </c>
      <c r="C159" s="332" t="s">
        <v>2057</v>
      </c>
      <c r="D159" s="402" t="str">
        <f>IF(VLOOKUP($A159,vykaz_p!$A:$G,1)=$A159,VLOOKUP($A159,vykaz_p!$A:$G,$B$1),0)</f>
        <v>Náklady vynaložené na obstaranie predaného tovaru (504, 507)</v>
      </c>
      <c r="E159" s="558" t="s">
        <v>1044</v>
      </c>
      <c r="L159" s="561">
        <f>SUM('HL KNIHA VYPOC'!G268+'HL KNIHA VYPOC'!G270)</f>
        <v>0</v>
      </c>
      <c r="M159" s="531"/>
      <c r="N159" s="599">
        <f>ROUND((L159),0)</f>
        <v>0</v>
      </c>
      <c r="V159" s="561">
        <f>SUM('HL KNIHA VYPOC'!K268+'HL KNIHA VYPOC'!K270)</f>
        <v>0</v>
      </c>
      <c r="W159" s="531"/>
      <c r="X159" s="599">
        <f>ROUND((V159),0)</f>
        <v>0</v>
      </c>
      <c r="Z159" s="531"/>
      <c r="AF159" s="706" t="str">
        <f t="shared" si="128"/>
        <v xml:space="preserve">          0</v>
      </c>
      <c r="AG159" s="706" t="str">
        <f t="shared" si="129"/>
        <v xml:space="preserve">          0</v>
      </c>
      <c r="AQ159" s="561">
        <f>SUM('HL KNIHA VYPOC'!M268+'HL KNIHA VYPOC'!M270)</f>
        <v>0</v>
      </c>
      <c r="AR159" s="531"/>
      <c r="AS159" s="599">
        <f>ROUND((AQ159),0)</f>
        <v>0</v>
      </c>
    </row>
    <row r="160" spans="1:45" outlineLevel="1">
      <c r="A160" s="684">
        <v>12</v>
      </c>
      <c r="C160" s="332" t="s">
        <v>2016</v>
      </c>
      <c r="D160" s="402" t="str">
        <f>IF(VLOOKUP($A160,vykaz_p!$A:$G,1)=$A160,VLOOKUP($A160,vykaz_p!$A:$G,$B$1),0)</f>
        <v>Spotreba materiálu, energie a ostatných neskladovateľných dodávok (501, 502, 503)</v>
      </c>
      <c r="E160" s="558" t="s">
        <v>84</v>
      </c>
      <c r="L160" s="561">
        <f>SUM('HL KNIHA VYPOC'!G265:G267)</f>
        <v>0</v>
      </c>
      <c r="M160" s="531"/>
      <c r="N160" s="599">
        <f t="shared" ref="N160:N162" si="133">ROUND((L160),0)</f>
        <v>0</v>
      </c>
      <c r="V160" s="561">
        <f>SUM('HL KNIHA VYPOC'!K265:Q267)</f>
        <v>0</v>
      </c>
      <c r="W160" s="531"/>
      <c r="X160" s="599">
        <f t="shared" ref="X160:X162" si="134">ROUND((V160),0)</f>
        <v>0</v>
      </c>
      <c r="Z160" s="557"/>
      <c r="AF160" s="706" t="str">
        <f t="shared" si="128"/>
        <v xml:space="preserve">          0</v>
      </c>
      <c r="AG160" s="706" t="str">
        <f t="shared" si="129"/>
        <v xml:space="preserve">          0</v>
      </c>
      <c r="AQ160" s="561">
        <f>SUM('HL KNIHA VYPOC'!M265:AL267)</f>
        <v>0</v>
      </c>
      <c r="AR160" s="531"/>
      <c r="AS160" s="599">
        <f t="shared" ref="AS160:AS162" si="135">ROUND((AQ160),0)</f>
        <v>0</v>
      </c>
    </row>
    <row r="161" spans="1:45" outlineLevel="1">
      <c r="A161" s="684">
        <v>13</v>
      </c>
      <c r="C161" s="332" t="s">
        <v>1959</v>
      </c>
      <c r="D161" s="402" t="str">
        <f>IF(VLOOKUP($A161,vykaz_p!$A:$G,1)=$A161,VLOOKUP($A161,vykaz_p!$A:$G,$B$1),0)</f>
        <v>Opravné položky k zásobám (+/-) (505)</v>
      </c>
      <c r="E161" s="558" t="s">
        <v>94</v>
      </c>
      <c r="L161" s="561">
        <f>SUM('HL KNIHA VYPOC'!G269)</f>
        <v>0</v>
      </c>
      <c r="M161" s="531"/>
      <c r="N161" s="599">
        <f t="shared" si="133"/>
        <v>0</v>
      </c>
      <c r="V161" s="561">
        <f>SUM('HL KNIHA VYPOC'!K269)</f>
        <v>0</v>
      </c>
      <c r="W161" s="531"/>
      <c r="X161" s="599">
        <f t="shared" si="134"/>
        <v>0</v>
      </c>
      <c r="Z161" s="531"/>
      <c r="AF161" s="706" t="str">
        <f t="shared" si="128"/>
        <v xml:space="preserve">          0</v>
      </c>
      <c r="AG161" s="706" t="str">
        <f t="shared" si="129"/>
        <v xml:space="preserve">          0</v>
      </c>
      <c r="AQ161" s="561">
        <f>SUM('HL KNIHA VYPOC'!M269)</f>
        <v>0</v>
      </c>
      <c r="AR161" s="531"/>
      <c r="AS161" s="599">
        <f t="shared" si="135"/>
        <v>0</v>
      </c>
    </row>
    <row r="162" spans="1:45" outlineLevel="1">
      <c r="A162" s="684">
        <v>14</v>
      </c>
      <c r="C162" s="332" t="s">
        <v>1957</v>
      </c>
      <c r="D162" s="402" t="str">
        <f>IF(VLOOKUP($A162,vykaz_p!$A:$G,1)=$A162,VLOOKUP($A162,vykaz_p!$A:$G,$B$1),0)</f>
        <v>Služby (účtová skupina 51)</v>
      </c>
      <c r="E162" s="558" t="s">
        <v>797</v>
      </c>
      <c r="L162" s="561">
        <f>SUM('HL KNIHA VYPOC'!G271)</f>
        <v>0</v>
      </c>
      <c r="M162" s="531"/>
      <c r="N162" s="599">
        <f t="shared" si="133"/>
        <v>0</v>
      </c>
      <c r="V162" s="561">
        <f>SUM('HL KNIHA VYPOC'!K271)</f>
        <v>0</v>
      </c>
      <c r="W162" s="531"/>
      <c r="X162" s="599">
        <f t="shared" si="134"/>
        <v>0</v>
      </c>
      <c r="Z162" s="531"/>
      <c r="AF162" s="735" t="str">
        <f>REPT(" ",11-LEN(N162))&amp;N162-S209</f>
        <v xml:space="preserve">          0</v>
      </c>
      <c r="AG162" s="735" t="str">
        <f>REPT(" ",11-LEN(X162))&amp;X162-Z209</f>
        <v xml:space="preserve">          0</v>
      </c>
      <c r="AQ162" s="561">
        <f>SUM('HL KNIHA VYPOC'!M271)</f>
        <v>0</v>
      </c>
      <c r="AR162" s="531"/>
      <c r="AS162" s="599">
        <f t="shared" si="135"/>
        <v>0</v>
      </c>
    </row>
    <row r="163" spans="1:45" outlineLevel="1">
      <c r="A163" s="684">
        <v>15</v>
      </c>
      <c r="C163" s="332" t="s">
        <v>1955</v>
      </c>
      <c r="D163" s="605" t="str">
        <f>IF(VLOOKUP($A163,vykaz_p!$A:$G,1)=$A163,VLOOKUP($A163,vykaz_p!$A:$G,$B$1),0)</f>
        <v>Osobné náklady súčet (r. 16 až r. 19)</v>
      </c>
      <c r="E163" s="558" t="s">
        <v>944</v>
      </c>
      <c r="F163" s="593"/>
      <c r="L163" s="597">
        <f>SUM(L164:L167)</f>
        <v>0</v>
      </c>
      <c r="M163" s="531"/>
      <c r="N163" s="598">
        <f>SUM(N164:N167)</f>
        <v>0</v>
      </c>
      <c r="P163" s="594"/>
      <c r="V163" s="597">
        <f>SUM(V164:V167)</f>
        <v>0</v>
      </c>
      <c r="W163" s="531"/>
      <c r="X163" s="598">
        <f>SUM(X164:X167)</f>
        <v>0</v>
      </c>
      <c r="Z163" s="600"/>
      <c r="AF163" s="706" t="str">
        <f t="shared" si="128"/>
        <v xml:space="preserve">          0</v>
      </c>
      <c r="AG163" s="706" t="str">
        <f t="shared" si="129"/>
        <v xml:space="preserve">          0</v>
      </c>
      <c r="AK163" s="594"/>
      <c r="AQ163" s="597">
        <f>SUM(AQ164:AQ167)</f>
        <v>0</v>
      </c>
      <c r="AR163" s="531"/>
      <c r="AS163" s="598">
        <f>SUM(AS164:AS167)</f>
        <v>0</v>
      </c>
    </row>
    <row r="164" spans="1:45" outlineLevel="1">
      <c r="A164" s="684">
        <v>16</v>
      </c>
      <c r="C164" s="332" t="s">
        <v>2963</v>
      </c>
      <c r="D164" s="402" t="str">
        <f>IF(VLOOKUP($A164,vykaz_p!$A:$G,1)=$A164,VLOOKUP($A164,vykaz_p!$A:$G,$B$1),0)</f>
        <v>Mzdové náklady (521, 522)</v>
      </c>
      <c r="E164" s="558" t="s">
        <v>798</v>
      </c>
      <c r="L164" s="561">
        <f>SUM('HL KNIHA VYPOC'!G280:G281)</f>
        <v>0</v>
      </c>
      <c r="M164" s="531"/>
      <c r="N164" s="599">
        <f>ROUND((L164),0)</f>
        <v>0</v>
      </c>
      <c r="V164" s="561">
        <f>SUM('HL KNIHA VYPOC'!K280:Q281)</f>
        <v>0</v>
      </c>
      <c r="W164" s="531"/>
      <c r="X164" s="599">
        <f t="shared" ref="X164:X168" si="136">ROUND((V164),0)</f>
        <v>0</v>
      </c>
      <c r="Z164" s="531"/>
      <c r="AF164" s="706" t="str">
        <f t="shared" si="128"/>
        <v xml:space="preserve">          0</v>
      </c>
      <c r="AG164" s="706" t="str">
        <f t="shared" si="129"/>
        <v xml:space="preserve">          0</v>
      </c>
      <c r="AQ164" s="561">
        <f>SUM('HL KNIHA VYPOC'!M280:AL281)</f>
        <v>0</v>
      </c>
      <c r="AR164" s="531"/>
      <c r="AS164" s="599">
        <f t="shared" ref="AS164:AS168" si="137">ROUND((AQ164),0)</f>
        <v>0</v>
      </c>
    </row>
    <row r="165" spans="1:45" outlineLevel="1">
      <c r="A165" s="684">
        <v>17</v>
      </c>
      <c r="C165" s="332" t="s">
        <v>2500</v>
      </c>
      <c r="D165" s="402" t="str">
        <f>IF(VLOOKUP($A165,vykaz_p!$A:$G,1)=$A165,VLOOKUP($A165,vykaz_p!$A:$G,$B$1),0)</f>
        <v>Odmeny členom orgánov spoločnosti a družstva (523)</v>
      </c>
      <c r="E165" s="558" t="s">
        <v>799</v>
      </c>
      <c r="L165" s="561">
        <f>SUM('HL KNIHA VYPOC'!G282)</f>
        <v>0</v>
      </c>
      <c r="M165" s="531"/>
      <c r="N165" s="599">
        <f>ROUND((L165),0)</f>
        <v>0</v>
      </c>
      <c r="V165" s="561">
        <f>SUM('HL KNIHA VYPOC'!K282)</f>
        <v>0</v>
      </c>
      <c r="W165" s="531"/>
      <c r="X165" s="599">
        <f t="shared" si="136"/>
        <v>0</v>
      </c>
      <c r="Z165" s="531"/>
      <c r="AF165" s="706" t="str">
        <f t="shared" si="128"/>
        <v xml:space="preserve">          0</v>
      </c>
      <c r="AG165" s="706" t="str">
        <f t="shared" si="129"/>
        <v xml:space="preserve">          0</v>
      </c>
      <c r="AQ165" s="561">
        <f>SUM('HL KNIHA VYPOC'!M282)</f>
        <v>0</v>
      </c>
      <c r="AR165" s="531"/>
      <c r="AS165" s="599">
        <f t="shared" si="137"/>
        <v>0</v>
      </c>
    </row>
    <row r="166" spans="1:45" outlineLevel="1">
      <c r="A166" s="684">
        <v>18</v>
      </c>
      <c r="C166" s="332" t="s">
        <v>2503</v>
      </c>
      <c r="D166" s="402" t="str">
        <f>IF(VLOOKUP($A166,vykaz_p!$A:$G,1)=$A166,VLOOKUP($A166,vykaz_p!$A:$G,$B$1),0)</f>
        <v>Náklady na sociálne poistenie (524, 525, 526)</v>
      </c>
      <c r="E166" s="558" t="s">
        <v>800</v>
      </c>
      <c r="L166" s="561">
        <f>SUM('HL KNIHA VYPOC'!G283:G285)</f>
        <v>0</v>
      </c>
      <c r="M166" s="531"/>
      <c r="N166" s="599">
        <f>ROUND((L166),0)</f>
        <v>0</v>
      </c>
      <c r="V166" s="561">
        <f>SUM('HL KNIHA VYPOC'!K283:Q285)</f>
        <v>0</v>
      </c>
      <c r="W166" s="531"/>
      <c r="X166" s="599">
        <f t="shared" si="136"/>
        <v>0</v>
      </c>
      <c r="Z166" s="531"/>
      <c r="AF166" s="706" t="str">
        <f t="shared" si="128"/>
        <v xml:space="preserve">          0</v>
      </c>
      <c r="AG166" s="706" t="str">
        <f t="shared" si="129"/>
        <v xml:space="preserve">          0</v>
      </c>
      <c r="AQ166" s="561">
        <f>SUM('HL KNIHA VYPOC'!M283:AL285)</f>
        <v>0</v>
      </c>
      <c r="AR166" s="531"/>
      <c r="AS166" s="599">
        <f t="shared" si="137"/>
        <v>0</v>
      </c>
    </row>
    <row r="167" spans="1:45" outlineLevel="1">
      <c r="A167" s="684">
        <v>19</v>
      </c>
      <c r="C167" s="332" t="s">
        <v>2506</v>
      </c>
      <c r="D167" s="402" t="str">
        <f>IF(VLOOKUP($A167,vykaz_p!$A:$G,1)=$A167,VLOOKUP($A167,vykaz_p!$A:$G,$B$1),0)</f>
        <v>Sociálne náklady (527, 528)</v>
      </c>
      <c r="E167" s="558" t="s">
        <v>102</v>
      </c>
      <c r="L167" s="561">
        <f>SUM('HL KNIHA VYPOC'!G286:G287)</f>
        <v>0</v>
      </c>
      <c r="M167" s="531"/>
      <c r="N167" s="599">
        <f>ROUND((L167),0)</f>
        <v>0</v>
      </c>
      <c r="V167" s="561">
        <f>SUM('HL KNIHA VYPOC'!K286:Q287)</f>
        <v>0</v>
      </c>
      <c r="W167" s="531"/>
      <c r="X167" s="599">
        <f t="shared" si="136"/>
        <v>0</v>
      </c>
      <c r="Z167" s="531"/>
      <c r="AF167" s="706" t="str">
        <f t="shared" si="128"/>
        <v xml:space="preserve">          0</v>
      </c>
      <c r="AG167" s="706" t="str">
        <f t="shared" si="129"/>
        <v xml:space="preserve">          0</v>
      </c>
      <c r="AQ167" s="561">
        <f>SUM('HL KNIHA VYPOC'!M286:AL287)</f>
        <v>0</v>
      </c>
      <c r="AR167" s="531"/>
      <c r="AS167" s="599">
        <f t="shared" si="137"/>
        <v>0</v>
      </c>
    </row>
    <row r="168" spans="1:45" outlineLevel="1">
      <c r="A168" s="684">
        <v>20</v>
      </c>
      <c r="C168" s="332" t="s">
        <v>1953</v>
      </c>
      <c r="D168" s="402" t="str">
        <f>IF(VLOOKUP($A168,vykaz_p!$A:$G,1)=$A168,VLOOKUP($A168,vykaz_p!$A:$G,$B$1),0)</f>
        <v>Dane a poplatky (účtová skupina 53)</v>
      </c>
      <c r="E168" s="558" t="s">
        <v>801</v>
      </c>
      <c r="L168" s="561">
        <f>SUM('HL KNIHA VYPOC'!G289)</f>
        <v>0</v>
      </c>
      <c r="M168" s="531"/>
      <c r="N168" s="599">
        <f>ROUND((L168),0)</f>
        <v>0</v>
      </c>
      <c r="V168" s="561">
        <f>SUM('HL KNIHA VYPOC'!K289)</f>
        <v>0</v>
      </c>
      <c r="W168" s="531"/>
      <c r="X168" s="599">
        <f t="shared" si="136"/>
        <v>0</v>
      </c>
      <c r="Z168" s="531"/>
      <c r="AF168" s="706" t="str">
        <f t="shared" si="128"/>
        <v xml:space="preserve">          0</v>
      </c>
      <c r="AG168" s="706" t="str">
        <f t="shared" si="129"/>
        <v xml:space="preserve">          0</v>
      </c>
      <c r="AQ168" s="561">
        <f>SUM('HL KNIHA VYPOC'!M289)</f>
        <v>0</v>
      </c>
      <c r="AR168" s="531"/>
      <c r="AS168" s="599">
        <f t="shared" si="137"/>
        <v>0</v>
      </c>
    </row>
    <row r="169" spans="1:45" outlineLevel="1">
      <c r="A169" s="684">
        <v>21</v>
      </c>
      <c r="C169" s="332" t="s">
        <v>1951</v>
      </c>
      <c r="D169" s="402" t="str">
        <f>IF(VLOOKUP($A169,vykaz_p!$A:$G,1)=$A169,VLOOKUP($A169,vykaz_p!$A:$G,$B$1),0)</f>
        <v>Odpisy a opravné položky k dlhodobému nehmotnému majetku a dlhodobému hmotnému majetku (r. 22 + r. 23)</v>
      </c>
      <c r="E169" s="558" t="s">
        <v>117</v>
      </c>
      <c r="M169" s="531"/>
      <c r="N169" s="598">
        <f>SUM(N170:N171)</f>
        <v>0</v>
      </c>
      <c r="W169" s="531"/>
      <c r="X169" s="598">
        <f>SUM(X170:X171)</f>
        <v>0</v>
      </c>
      <c r="Z169" s="557"/>
      <c r="AF169" s="706" t="str">
        <f t="shared" si="128"/>
        <v xml:space="preserve">          0</v>
      </c>
      <c r="AG169" s="706" t="str">
        <f t="shared" si="129"/>
        <v xml:space="preserve">          0</v>
      </c>
      <c r="AR169" s="531"/>
      <c r="AS169" s="598">
        <f>SUM(AS170:AS171)</f>
        <v>0</v>
      </c>
    </row>
    <row r="170" spans="1:45" outlineLevel="1">
      <c r="A170" s="684">
        <v>22</v>
      </c>
      <c r="C170" s="332" t="s">
        <v>2981</v>
      </c>
      <c r="D170" s="402" t="str">
        <f>IF(VLOOKUP($A170,vykaz_p!$A:$G,1)=$A170,VLOOKUP($A170,vykaz_p!$A:$G,$B$1),0)</f>
        <v>Odpisy dlhodobého nehmotného majetku a dlhodobého hmotného majetku (551)</v>
      </c>
      <c r="E170" s="558" t="s">
        <v>935</v>
      </c>
      <c r="L170" s="561">
        <f>SUM('HL KNIHA VYPOC'!G307)</f>
        <v>0</v>
      </c>
      <c r="M170" s="531"/>
      <c r="N170" s="599">
        <f>ROUND((L170),0)</f>
        <v>0</v>
      </c>
      <c r="V170" s="561">
        <f>SUM('HL KNIHA VYPOC'!K307)</f>
        <v>0</v>
      </c>
      <c r="W170" s="531"/>
      <c r="X170" s="599">
        <f t="shared" ref="X170:X174" si="138">ROUND((V170),0)</f>
        <v>0</v>
      </c>
      <c r="Z170" s="557"/>
      <c r="AF170" s="706" t="str">
        <f t="shared" si="128"/>
        <v xml:space="preserve">          0</v>
      </c>
      <c r="AG170" s="706" t="str">
        <f t="shared" si="129"/>
        <v xml:space="preserve">          0</v>
      </c>
      <c r="AQ170" s="561">
        <f>SUM('HL KNIHA VYPOC'!M307)</f>
        <v>0</v>
      </c>
      <c r="AR170" s="531"/>
      <c r="AS170" s="599">
        <f t="shared" ref="AS170:AS174" si="139">ROUND((AQ170),0)</f>
        <v>0</v>
      </c>
    </row>
    <row r="171" spans="1:45" outlineLevel="1">
      <c r="A171" s="684">
        <v>23</v>
      </c>
      <c r="C171" s="332" t="s">
        <v>2500</v>
      </c>
      <c r="D171" s="402" t="str">
        <f>IF(VLOOKUP($A171,vykaz_p!$A:$G,1)=$A171,VLOOKUP($A171,vykaz_p!$A:$G,$B$1),0)</f>
        <v>Opravné položky  k dlhodobému nehmotnému majetku a dlhodobému hmotnému majetku (+/-) (553)</v>
      </c>
      <c r="E171" s="558" t="s">
        <v>936</v>
      </c>
      <c r="L171" s="561">
        <f>SUM('HL KNIHA VYPOC'!G309)</f>
        <v>0</v>
      </c>
      <c r="M171" s="531"/>
      <c r="N171" s="599">
        <f>ROUND((L171),0)</f>
        <v>0</v>
      </c>
      <c r="V171" s="561">
        <f>SUM('HL KNIHA VYPOC'!K309)</f>
        <v>0</v>
      </c>
      <c r="W171" s="531"/>
      <c r="X171" s="599">
        <f t="shared" si="138"/>
        <v>0</v>
      </c>
      <c r="Z171" s="557"/>
      <c r="AF171" s="706" t="str">
        <f t="shared" si="128"/>
        <v xml:space="preserve">          0</v>
      </c>
      <c r="AG171" s="706" t="str">
        <f t="shared" si="129"/>
        <v xml:space="preserve">          0</v>
      </c>
      <c r="AQ171" s="561">
        <f>SUM('HL KNIHA VYPOC'!M309)</f>
        <v>0</v>
      </c>
      <c r="AR171" s="531"/>
      <c r="AS171" s="599">
        <f t="shared" si="139"/>
        <v>0</v>
      </c>
    </row>
    <row r="172" spans="1:45" outlineLevel="1">
      <c r="A172" s="684">
        <v>24</v>
      </c>
      <c r="C172" s="332" t="s">
        <v>1949</v>
      </c>
      <c r="D172" s="402" t="str">
        <f>IF(VLOOKUP($A172,vykaz_p!$A:$G,1)=$A172,VLOOKUP($A172,vykaz_p!$A:$G,$B$1),0)</f>
        <v>Zostatková cena predaného dlhodobého majetku a predaného materiálu (541, 542)</v>
      </c>
      <c r="E172" s="558" t="s">
        <v>134</v>
      </c>
      <c r="L172" s="561">
        <f>SUM('HL KNIHA VYPOC'!G297:G298)</f>
        <v>0</v>
      </c>
      <c r="M172" s="531"/>
      <c r="N172" s="599">
        <f>ROUND((L172),0)</f>
        <v>0</v>
      </c>
      <c r="V172" s="561">
        <f>SUM('HL KNIHA VYPOC'!K297:Q298)</f>
        <v>0</v>
      </c>
      <c r="W172" s="531"/>
      <c r="X172" s="599">
        <f t="shared" si="138"/>
        <v>0</v>
      </c>
      <c r="Z172" s="557"/>
      <c r="AF172" s="706" t="str">
        <f t="shared" si="128"/>
        <v xml:space="preserve">          0</v>
      </c>
      <c r="AG172" s="706" t="str">
        <f t="shared" si="129"/>
        <v xml:space="preserve">          0</v>
      </c>
      <c r="AQ172" s="561">
        <f>SUM('HL KNIHA VYPOC'!M297:AL298)</f>
        <v>0</v>
      </c>
      <c r="AR172" s="531"/>
      <c r="AS172" s="599">
        <f t="shared" si="139"/>
        <v>0</v>
      </c>
    </row>
    <row r="173" spans="1:45" outlineLevel="1">
      <c r="A173" s="684">
        <v>25</v>
      </c>
      <c r="C173" s="332" t="s">
        <v>2921</v>
      </c>
      <c r="D173" s="402" t="str">
        <f>IF(VLOOKUP($A173,vykaz_p!$A:$G,1)=$A173,VLOOKUP($A173,vykaz_p!$A:$G,$B$1),0)</f>
        <v>Opravné položky k pohľadávkam (+/-) (547)</v>
      </c>
      <c r="E173" s="558" t="s">
        <v>140</v>
      </c>
      <c r="L173" s="561">
        <f>SUM('HL KNIHA VYPOC'!G303)</f>
        <v>0</v>
      </c>
      <c r="M173" s="531"/>
      <c r="N173" s="599">
        <f>ROUND((L173),0)</f>
        <v>0</v>
      </c>
      <c r="V173" s="561">
        <f>SUM('HL KNIHA VYPOC'!K303)</f>
        <v>0</v>
      </c>
      <c r="W173" s="531"/>
      <c r="X173" s="599">
        <f t="shared" si="138"/>
        <v>0</v>
      </c>
      <c r="Z173" s="557"/>
      <c r="AF173" s="706" t="str">
        <f t="shared" si="128"/>
        <v xml:space="preserve">          0</v>
      </c>
      <c r="AG173" s="706" t="str">
        <f t="shared" si="129"/>
        <v xml:space="preserve">          0</v>
      </c>
      <c r="AQ173" s="561">
        <f>SUM('HL KNIHA VYPOC'!M303)</f>
        <v>0</v>
      </c>
      <c r="AR173" s="531"/>
      <c r="AS173" s="599">
        <f t="shared" si="139"/>
        <v>0</v>
      </c>
    </row>
    <row r="174" spans="1:45" outlineLevel="1">
      <c r="A174" s="684">
        <v>26</v>
      </c>
      <c r="C174" s="332" t="s">
        <v>2993</v>
      </c>
      <c r="D174" s="402" t="str">
        <f>IF(VLOOKUP($A174,vykaz_p!$A:$G,1)=$A174,VLOOKUP($A174,vykaz_p!$A:$G,$B$1),0)</f>
        <v>Ostatné náklady na hospodársku činnosť 
(543, 544, 545, 546, 548, 549, 555, 557)</v>
      </c>
      <c r="E174" s="558" t="s">
        <v>941</v>
      </c>
      <c r="L174" s="561">
        <f>SUM('HL KNIHA VYPOC'!G299+'HL KNIHA VYPOC'!G300+'HL KNIHA VYPOC'!G301+'HL KNIHA VYPOC'!G302+'HL KNIHA VYPOC'!G304+'HL KNIHA VYPOC'!G305+'HL KNIHA VYPOC'!G310+'HL KNIHA VYPOC'!G311)</f>
        <v>0</v>
      </c>
      <c r="M174" s="531"/>
      <c r="N174" s="599">
        <f>ROUND((L174),0)</f>
        <v>0</v>
      </c>
      <c r="V174" s="561">
        <f>SUM('HL KNIHA VYPOC'!K299+'HL KNIHA VYPOC'!K300+'HL KNIHA VYPOC'!K301+'HL KNIHA VYPOC'!K302+'HL KNIHA VYPOC'!K304+'HL KNIHA VYPOC'!K305+'HL KNIHA VYPOC'!K310+'HL KNIHA VYPOC'!K311)</f>
        <v>0</v>
      </c>
      <c r="W174" s="531"/>
      <c r="X174" s="599">
        <f t="shared" si="138"/>
        <v>0</v>
      </c>
      <c r="Z174" s="557"/>
      <c r="AF174" s="706" t="str">
        <f t="shared" si="128"/>
        <v xml:space="preserve">          0</v>
      </c>
      <c r="AG174" s="706" t="str">
        <f t="shared" si="129"/>
        <v xml:space="preserve">          0</v>
      </c>
      <c r="AQ174" s="561">
        <f>SUM('HL KNIHA VYPOC'!M299+'HL KNIHA VYPOC'!M300+'HL KNIHA VYPOC'!M301+'HL KNIHA VYPOC'!M302+'HL KNIHA VYPOC'!M304+'HL KNIHA VYPOC'!M305+'HL KNIHA VYPOC'!M310+'HL KNIHA VYPOC'!M311)</f>
        <v>0</v>
      </c>
      <c r="AR174" s="531"/>
      <c r="AS174" s="599">
        <f t="shared" si="139"/>
        <v>0</v>
      </c>
    </row>
    <row r="175" spans="1:45" ht="15.75" customHeight="1">
      <c r="A175" s="684">
        <v>27</v>
      </c>
      <c r="C175" s="332" t="s">
        <v>2997</v>
      </c>
      <c r="D175" s="604" t="str">
        <f>IF(VLOOKUP($A175,vykaz_p!$A:$G,1)=$A175,VLOOKUP($A175,vykaz_p!$A:$G,$B$1),0)</f>
        <v>Výsledok hospodárenia z hospodárskej činnosti (+/-) (r. 02 - r. 10)</v>
      </c>
      <c r="E175" s="589" t="s">
        <v>946</v>
      </c>
      <c r="F175" s="593"/>
      <c r="M175" s="531"/>
      <c r="N175" s="601">
        <f>SUM(N150-N158)</f>
        <v>0</v>
      </c>
      <c r="P175" s="594"/>
      <c r="W175" s="531"/>
      <c r="X175" s="601">
        <f>SUM(X150-X158)</f>
        <v>0</v>
      </c>
      <c r="Z175" s="536"/>
      <c r="AF175" s="736" t="str">
        <f>REPT(" ",11-LEN(N175))&amp;N175-S209</f>
        <v xml:space="preserve">          0</v>
      </c>
      <c r="AG175" s="736" t="str">
        <f>REPT(" ",11-LEN(X175))&amp;X175-Z209</f>
        <v xml:space="preserve">          0</v>
      </c>
      <c r="AK175" s="594"/>
      <c r="AR175" s="531"/>
      <c r="AS175" s="601">
        <f>SUM(AS150-AS158)</f>
        <v>0</v>
      </c>
    </row>
    <row r="176" spans="1:45">
      <c r="A176" s="684">
        <v>28</v>
      </c>
      <c r="C176" s="332" t="s">
        <v>2074</v>
      </c>
      <c r="D176" s="604" t="str">
        <f>IF(VLOOKUP($A176,vykaz_p!$A:$G,1)=$A176,VLOOKUP($A176,vykaz_p!$A:$G,$B$1),0)</f>
        <v>Pridaná hodnota (r. 03 + r. 04 + r. 05 + r. 06 + r. 07)
- (r. 11 + r. 12 + r. 13 + r. 14)</v>
      </c>
      <c r="E176" s="589" t="s">
        <v>802</v>
      </c>
      <c r="F176" s="593"/>
      <c r="M176" s="531"/>
      <c r="N176" s="599">
        <f>SUM(N151+N152+N153+N154+N155)-(N159+N160+N161+N162)</f>
        <v>0</v>
      </c>
      <c r="P176" s="594"/>
      <c r="W176" s="531"/>
      <c r="X176" s="599">
        <f>SUM(X151+X152+X153+X154+X155)-(X159+X160+X161+X162)</f>
        <v>0</v>
      </c>
      <c r="Z176" s="536"/>
      <c r="AF176" s="735" t="str">
        <f>REPT(" ",11-LEN(N176))&amp;N176-S209</f>
        <v xml:space="preserve">          0</v>
      </c>
      <c r="AG176" s="735" t="str">
        <f>REPT(" ",11-LEN(X176))&amp;X176-Z209</f>
        <v xml:space="preserve">          0</v>
      </c>
      <c r="AK176" s="594"/>
      <c r="AR176" s="531"/>
      <c r="AS176" s="599">
        <f>SUM(AS151+AS152+AS153+AS154+AS155)-(AS159+AS160+AS161+AS162)</f>
        <v>0</v>
      </c>
    </row>
    <row r="177" spans="1:45">
      <c r="A177" s="684">
        <v>29</v>
      </c>
      <c r="C177" s="332" t="s">
        <v>2917</v>
      </c>
      <c r="D177" s="604" t="str">
        <f>IF(VLOOKUP($A177,vykaz_p!$A:$G,1)=$A177,VLOOKUP($A177,vykaz_p!$A:$G,$B$1),0)</f>
        <v>Výnosy z finančnej činnosti spolu r. 30 + r. 31 + r. 35
+ r. 39 + r. 42 + r. 43 + r. 44</v>
      </c>
      <c r="E177" s="589" t="s">
        <v>159</v>
      </c>
      <c r="F177" s="593"/>
      <c r="M177" s="531"/>
      <c r="N177" s="599">
        <f>SUM(N178+N179+N183+N187+N190+N191+N192)</f>
        <v>0</v>
      </c>
      <c r="P177" s="594"/>
      <c r="W177" s="531"/>
      <c r="X177" s="599">
        <f>SUM(X178+X179+X183+X187+X190+X191+X192)</f>
        <v>0</v>
      </c>
      <c r="Z177" s="536"/>
      <c r="AF177" s="706" t="str">
        <f t="shared" si="128"/>
        <v xml:space="preserve">          0</v>
      </c>
      <c r="AG177" s="706" t="str">
        <f t="shared" si="129"/>
        <v xml:space="preserve">          0</v>
      </c>
      <c r="AK177" s="594"/>
      <c r="AR177" s="531"/>
      <c r="AS177" s="599">
        <f>SUM(AS178+AS179+AS183+AS187+AS190+AS191+AS192)</f>
        <v>0</v>
      </c>
    </row>
    <row r="178" spans="1:45" outlineLevel="1">
      <c r="A178" s="684">
        <v>30</v>
      </c>
      <c r="C178" s="332" t="s">
        <v>3006</v>
      </c>
      <c r="D178" s="402" t="str">
        <f>IF(VLOOKUP($A178,vykaz_p!$A:$G,1)=$A178,VLOOKUP($A178,vykaz_p!$A:$G,$B$1),0)</f>
        <v>Tržby z predaja cenných papierov a podielov (661)</v>
      </c>
      <c r="E178" s="558" t="s">
        <v>2308</v>
      </c>
      <c r="L178" s="561">
        <f>SUM('HL KNIHA VYPOC'!G390)</f>
        <v>0</v>
      </c>
      <c r="M178" s="531"/>
      <c r="N178" s="596">
        <f t="shared" ref="N178" si="140">ROUND((L178*-1),0)</f>
        <v>0</v>
      </c>
      <c r="V178" s="561">
        <f>SUM('HL KNIHA VYPOC'!K390)</f>
        <v>0</v>
      </c>
      <c r="W178" s="531"/>
      <c r="X178" s="596">
        <f t="shared" ref="X178" si="141">ROUND((V178*-1),0)</f>
        <v>0</v>
      </c>
      <c r="Z178" s="557"/>
      <c r="AF178" s="706" t="str">
        <f t="shared" si="128"/>
        <v xml:space="preserve">          0</v>
      </c>
      <c r="AG178" s="706" t="str">
        <f t="shared" si="129"/>
        <v xml:space="preserve">          0</v>
      </c>
      <c r="AQ178" s="561">
        <f>SUM('HL KNIHA VYPOC'!M390)</f>
        <v>0</v>
      </c>
      <c r="AR178" s="531"/>
      <c r="AS178" s="596">
        <f t="shared" ref="AS178" si="142">ROUND((AQ178*-1),0)</f>
        <v>0</v>
      </c>
    </row>
    <row r="179" spans="1:45" outlineLevel="1">
      <c r="A179" s="684">
        <v>31</v>
      </c>
      <c r="C179" s="332" t="s">
        <v>3009</v>
      </c>
      <c r="D179" s="402" t="str">
        <f>IF(VLOOKUP($A179,vykaz_p!$A:$G,1)=$A179,VLOOKUP($A179,vykaz_p!$A:$G,$B$1),0)</f>
        <v>Výnosy z dlhodobého finančného majetku súčet
(r. 32 až r. 34)</v>
      </c>
      <c r="E179" s="589" t="s">
        <v>949</v>
      </c>
      <c r="M179" s="531"/>
      <c r="N179" s="598">
        <f>SUM(N180:N182)</f>
        <v>0</v>
      </c>
      <c r="W179" s="531"/>
      <c r="X179" s="598">
        <f>SUM(X180:X182)</f>
        <v>0</v>
      </c>
      <c r="Z179" s="557"/>
      <c r="AF179" s="706" t="str">
        <f t="shared" si="128"/>
        <v xml:space="preserve">          0</v>
      </c>
      <c r="AG179" s="706" t="str">
        <f t="shared" si="129"/>
        <v xml:space="preserve">          0</v>
      </c>
      <c r="AR179" s="531"/>
      <c r="AS179" s="598">
        <f>SUM(AS180:AS182)</f>
        <v>0</v>
      </c>
    </row>
    <row r="180" spans="1:45" outlineLevel="1">
      <c r="A180" s="684">
        <v>32</v>
      </c>
      <c r="C180" s="332" t="s">
        <v>3013</v>
      </c>
      <c r="D180" s="402" t="str">
        <f>IF(VLOOKUP($A180,vykaz_p!$A:$G,1)=$A180,VLOOKUP($A180,vykaz_p!$A:$G,$B$1),0)</f>
        <v>Výnosy z cenných papierov a podielov od prepojených účtovných jednotiek (665A)</v>
      </c>
      <c r="E180" s="558" t="s">
        <v>938</v>
      </c>
      <c r="L180" s="561">
        <f>SUM(ANALYTIKAVUJ!C217)</f>
        <v>0</v>
      </c>
      <c r="M180" s="531"/>
      <c r="N180" s="596">
        <f t="shared" ref="N180:N182" si="143">ROUND((L180*-1),0)</f>
        <v>0</v>
      </c>
      <c r="V180" s="561">
        <f>SUM(ANALYTIKAVUJ!D217)</f>
        <v>0</v>
      </c>
      <c r="W180" s="531"/>
      <c r="X180" s="596">
        <f t="shared" ref="X180:X182" si="144">ROUND((V180*-1),0)</f>
        <v>0</v>
      </c>
      <c r="Z180" s="557"/>
      <c r="AF180" s="706" t="str">
        <f t="shared" si="128"/>
        <v xml:space="preserve">          0</v>
      </c>
      <c r="AG180" s="706" t="str">
        <f t="shared" si="129"/>
        <v xml:space="preserve">          0</v>
      </c>
      <c r="AQ180" s="561">
        <f>SUM(ANALYTIKAVUJ!E217)</f>
        <v>0</v>
      </c>
      <c r="AR180" s="531"/>
      <c r="AS180" s="596">
        <f t="shared" ref="AS180:AS182" si="145">ROUND((AQ180*-1),0)</f>
        <v>0</v>
      </c>
    </row>
    <row r="181" spans="1:45" outlineLevel="1">
      <c r="A181" s="684">
        <v>33</v>
      </c>
      <c r="C181" s="332" t="s">
        <v>2500</v>
      </c>
      <c r="D181" s="402" t="str">
        <f>IF(VLOOKUP($A181,vykaz_p!$A:$G,1)=$A181,VLOOKUP($A181,vykaz_p!$A:$G,$B$1),0)</f>
        <v>Výnosy z cenných papierov a podielov v podielovej účasti okrem výnosov prepojených účtovných jednotiek (665A)</v>
      </c>
      <c r="E181" s="558" t="s">
        <v>939</v>
      </c>
      <c r="L181" s="561">
        <f>SUM(ANALYTIKAVUJ!C218)</f>
        <v>0</v>
      </c>
      <c r="M181" s="531"/>
      <c r="N181" s="596">
        <f t="shared" si="143"/>
        <v>0</v>
      </c>
      <c r="V181" s="561">
        <f>SUM(ANALYTIKAVUJ!D218)</f>
        <v>0</v>
      </c>
      <c r="W181" s="531"/>
      <c r="X181" s="596">
        <f t="shared" si="144"/>
        <v>0</v>
      </c>
      <c r="Z181" s="557"/>
      <c r="AF181" s="706" t="str">
        <f t="shared" si="128"/>
        <v xml:space="preserve">          0</v>
      </c>
      <c r="AG181" s="706" t="str">
        <f t="shared" si="129"/>
        <v xml:space="preserve">          0</v>
      </c>
      <c r="AQ181" s="561">
        <f>SUM(ANALYTIKAVUJ!E218)</f>
        <v>0</v>
      </c>
      <c r="AR181" s="531"/>
      <c r="AS181" s="596">
        <f t="shared" si="145"/>
        <v>0</v>
      </c>
    </row>
    <row r="182" spans="1:45" outlineLevel="1">
      <c r="A182" s="684">
        <v>34</v>
      </c>
      <c r="C182" s="332" t="s">
        <v>2503</v>
      </c>
      <c r="D182" s="402" t="str">
        <f>IF(VLOOKUP($A182,vykaz_p!$A:$G,1)=$A182,VLOOKUP($A182,vykaz_p!$A:$G,$B$1),0)</f>
        <v>Ostatné výnosy z cenných papierov a podielov (665A)</v>
      </c>
      <c r="E182" s="558" t="s">
        <v>948</v>
      </c>
      <c r="L182" s="561">
        <f>SUM(ANALYTIKAVUJ!C219)</f>
        <v>0</v>
      </c>
      <c r="M182" s="531"/>
      <c r="N182" s="596">
        <f t="shared" si="143"/>
        <v>0</v>
      </c>
      <c r="V182" s="561">
        <f>SUM(ANALYTIKAVUJ!D219)</f>
        <v>0</v>
      </c>
      <c r="W182" s="531"/>
      <c r="X182" s="596">
        <f t="shared" si="144"/>
        <v>0</v>
      </c>
      <c r="Z182" s="557"/>
      <c r="AF182" s="706" t="str">
        <f t="shared" si="128"/>
        <v xml:space="preserve">          0</v>
      </c>
      <c r="AG182" s="706" t="str">
        <f t="shared" si="129"/>
        <v xml:space="preserve">          0</v>
      </c>
      <c r="AQ182" s="561">
        <f>SUM(ANALYTIKAVUJ!E219)</f>
        <v>0</v>
      </c>
      <c r="AR182" s="531"/>
      <c r="AS182" s="596">
        <f t="shared" si="145"/>
        <v>0</v>
      </c>
    </row>
    <row r="183" spans="1:45" outlineLevel="1">
      <c r="A183" s="684">
        <v>35</v>
      </c>
      <c r="C183" s="332" t="s">
        <v>3023</v>
      </c>
      <c r="D183" s="402" t="str">
        <f>IF(VLOOKUP($A183,vykaz_p!$A:$G,1)=$A183,VLOOKUP($A183,vykaz_p!$A:$G,$B$1),0)</f>
        <v>Výnosy z krátkodobého finančného majetku súčet
(r. 36 až r. 38)</v>
      </c>
      <c r="E183" s="589" t="s">
        <v>947</v>
      </c>
      <c r="M183" s="531"/>
      <c r="N183" s="598">
        <f>SUM(N184:N186)</f>
        <v>0</v>
      </c>
      <c r="W183" s="531"/>
      <c r="X183" s="598">
        <f>SUM(X184:X186)</f>
        <v>0</v>
      </c>
      <c r="Z183" s="557"/>
      <c r="AF183" s="706" t="str">
        <f t="shared" si="128"/>
        <v xml:space="preserve">          0</v>
      </c>
      <c r="AG183" s="706" t="str">
        <f t="shared" si="129"/>
        <v xml:space="preserve">          0</v>
      </c>
      <c r="AR183" s="531"/>
      <c r="AS183" s="598">
        <f>SUM(AS184:AS186)</f>
        <v>0</v>
      </c>
    </row>
    <row r="184" spans="1:45" outlineLevel="1">
      <c r="A184" s="684">
        <v>36</v>
      </c>
      <c r="C184" s="332" t="s">
        <v>3027</v>
      </c>
      <c r="D184" s="402" t="str">
        <f>IF(VLOOKUP($A184,vykaz_p!$A:$G,1)=$A184,VLOOKUP($A184,vykaz_p!$A:$G,$B$1),0)</f>
        <v>Výnosy z krátkodobého finančného majetku od prepojených účtovných jednotiek (666A)</v>
      </c>
      <c r="E184" s="558" t="s">
        <v>945</v>
      </c>
      <c r="L184" s="561">
        <f>SUM(ANALYTIKAVUJ!K217)</f>
        <v>0</v>
      </c>
      <c r="M184" s="531"/>
      <c r="N184" s="596">
        <f t="shared" ref="N184:N186" si="146">ROUND((L184*-1),0)</f>
        <v>0</v>
      </c>
      <c r="V184" s="561">
        <f>SUM(ANALYTIKAVUJ!L217)</f>
        <v>0</v>
      </c>
      <c r="W184" s="531"/>
      <c r="X184" s="596">
        <f t="shared" ref="X184:X186" si="147">ROUND((V184*-1),0)</f>
        <v>0</v>
      </c>
      <c r="Z184" s="557"/>
      <c r="AF184" s="706" t="str">
        <f t="shared" si="128"/>
        <v xml:space="preserve">          0</v>
      </c>
      <c r="AG184" s="706" t="str">
        <f t="shared" si="129"/>
        <v xml:space="preserve">          0</v>
      </c>
      <c r="AQ184" s="561">
        <f>SUM(ANALYTIKAVUJ!M217)</f>
        <v>0</v>
      </c>
      <c r="AR184" s="531"/>
      <c r="AS184" s="596">
        <f t="shared" ref="AS184:AS186" si="148">ROUND((AQ184*-1),0)</f>
        <v>0</v>
      </c>
    </row>
    <row r="185" spans="1:45" outlineLevel="1">
      <c r="A185" s="684">
        <v>37</v>
      </c>
      <c r="C185" s="332" t="s">
        <v>2500</v>
      </c>
      <c r="D185" s="402" t="str">
        <f>IF(VLOOKUP($A185,vykaz_p!$A:$G,1)=$A185,VLOOKUP($A185,vykaz_p!$A:$G,$B$1),0)</f>
        <v>Výnosy z krátkodobého finančného majetku v podielovej účasti okrem výnosov prepojených účtovných jednotiek (666A)</v>
      </c>
      <c r="E185" s="558" t="s">
        <v>933</v>
      </c>
      <c r="L185" s="561">
        <f>SUM(ANALYTIKAVUJ!K218)</f>
        <v>0</v>
      </c>
      <c r="M185" s="531"/>
      <c r="N185" s="596">
        <f t="shared" si="146"/>
        <v>0</v>
      </c>
      <c r="V185" s="561">
        <f>SUM(ANALYTIKAVUJ!L218)</f>
        <v>0</v>
      </c>
      <c r="W185" s="531"/>
      <c r="X185" s="596">
        <f t="shared" si="147"/>
        <v>0</v>
      </c>
      <c r="Z185" s="557"/>
      <c r="AF185" s="706" t="str">
        <f t="shared" si="128"/>
        <v xml:space="preserve">          0</v>
      </c>
      <c r="AG185" s="706" t="str">
        <f t="shared" si="129"/>
        <v xml:space="preserve">          0</v>
      </c>
      <c r="AQ185" s="561">
        <f>SUM(ANALYTIKAVUJ!M218)</f>
        <v>0</v>
      </c>
      <c r="AR185" s="531"/>
      <c r="AS185" s="596">
        <f t="shared" si="148"/>
        <v>0</v>
      </c>
    </row>
    <row r="186" spans="1:45" outlineLevel="1">
      <c r="A186" s="684">
        <v>38</v>
      </c>
      <c r="C186" s="332" t="s">
        <v>2503</v>
      </c>
      <c r="D186" s="402" t="str">
        <f>IF(VLOOKUP($A186,vykaz_p!$A:$G,1)=$A186,VLOOKUP($A186,vykaz_p!$A:$G,$B$1),0)</f>
        <v>Ostatné výnosy z krátkodobého finančného majetku (666A)</v>
      </c>
      <c r="E186" s="558" t="s">
        <v>934</v>
      </c>
      <c r="L186" s="561">
        <f>SUM(ANALYTIKAVUJ!K219)</f>
        <v>0</v>
      </c>
      <c r="M186" s="531"/>
      <c r="N186" s="596">
        <f t="shared" si="146"/>
        <v>0</v>
      </c>
      <c r="V186" s="561">
        <f>SUM(ANALYTIKAVUJ!L219)</f>
        <v>0</v>
      </c>
      <c r="W186" s="531"/>
      <c r="X186" s="596">
        <f t="shared" si="147"/>
        <v>0</v>
      </c>
      <c r="Z186" s="557"/>
      <c r="AF186" s="706" t="str">
        <f t="shared" si="128"/>
        <v xml:space="preserve">          0</v>
      </c>
      <c r="AG186" s="706" t="str">
        <f t="shared" si="129"/>
        <v xml:space="preserve">          0</v>
      </c>
      <c r="AQ186" s="561">
        <f>SUM(ANALYTIKAVUJ!M219)</f>
        <v>0</v>
      </c>
      <c r="AR186" s="531"/>
      <c r="AS186" s="596">
        <f t="shared" si="148"/>
        <v>0</v>
      </c>
    </row>
    <row r="187" spans="1:45" outlineLevel="1">
      <c r="A187" s="684">
        <v>39</v>
      </c>
      <c r="C187" s="332" t="s">
        <v>3037</v>
      </c>
      <c r="D187" s="402" t="str">
        <f>IF(VLOOKUP($A187,vykaz_p!$A:$G,1)=$A187,VLOOKUP($A187,vykaz_p!$A:$G,$B$1),0)</f>
        <v>Výnosové úroky (r. 40 + r. 41)</v>
      </c>
      <c r="E187" s="558" t="s">
        <v>276</v>
      </c>
      <c r="M187" s="531"/>
      <c r="N187" s="598">
        <f>SUM(N188:N189)</f>
        <v>0</v>
      </c>
      <c r="W187" s="531"/>
      <c r="X187" s="598">
        <f>SUM(X188:X189)</f>
        <v>0</v>
      </c>
      <c r="Z187" s="557"/>
      <c r="AF187" s="706" t="str">
        <f t="shared" si="128"/>
        <v xml:space="preserve">          0</v>
      </c>
      <c r="AG187" s="706" t="str">
        <f t="shared" si="129"/>
        <v xml:space="preserve">          0</v>
      </c>
      <c r="AR187" s="531"/>
      <c r="AS187" s="598">
        <f>SUM(AS188:AS189)</f>
        <v>0</v>
      </c>
    </row>
    <row r="188" spans="1:45" outlineLevel="1">
      <c r="A188" s="684">
        <v>40</v>
      </c>
      <c r="C188" s="332" t="s">
        <v>3040</v>
      </c>
      <c r="D188" s="402" t="str">
        <f>IF(VLOOKUP($A188,vykaz_p!$A:$G,1)=$A188,VLOOKUP($A188,vykaz_p!$A:$G,$B$1),0)</f>
        <v>Výnosové úroky od prepojených účtovných jednotiek (662A)</v>
      </c>
      <c r="E188" s="558" t="s">
        <v>2306</v>
      </c>
      <c r="L188" s="561">
        <f>SUM(ANALYTIKAVUJ!K212)</f>
        <v>0</v>
      </c>
      <c r="M188" s="531"/>
      <c r="N188" s="596">
        <f t="shared" ref="N188:N192" si="149">ROUND((L188*-1),0)</f>
        <v>0</v>
      </c>
      <c r="V188" s="561">
        <f>SUM(ANALYTIKAVUJ!L212)</f>
        <v>0</v>
      </c>
      <c r="W188" s="531"/>
      <c r="X188" s="596">
        <f t="shared" ref="X188:X192" si="150">ROUND((V188*-1),0)</f>
        <v>0</v>
      </c>
      <c r="Z188" s="557"/>
      <c r="AF188" s="706" t="str">
        <f t="shared" si="128"/>
        <v xml:space="preserve">          0</v>
      </c>
      <c r="AG188" s="706" t="str">
        <f t="shared" si="129"/>
        <v xml:space="preserve">          0</v>
      </c>
      <c r="AQ188" s="561">
        <f>SUM(ANALYTIKAVUJ!M212)</f>
        <v>0</v>
      </c>
      <c r="AR188" s="531"/>
      <c r="AS188" s="596">
        <f t="shared" ref="AS188:AS192" si="151">ROUND((AQ188*-1),0)</f>
        <v>0</v>
      </c>
    </row>
    <row r="189" spans="1:45" outlineLevel="1">
      <c r="A189" s="684">
        <v>41</v>
      </c>
      <c r="C189" s="332" t="s">
        <v>2500</v>
      </c>
      <c r="D189" s="402" t="str">
        <f>IF(VLOOKUP($A189,vykaz_p!$A:$G,1)=$A189,VLOOKUP($A189,vykaz_p!$A:$G,$B$1),0)</f>
        <v>Ostatné výnosové úroky (662A)</v>
      </c>
      <c r="E189" s="558" t="s">
        <v>285</v>
      </c>
      <c r="L189" s="561">
        <f>SUM(ANALYTIKAVUJ!K213)</f>
        <v>0</v>
      </c>
      <c r="M189" s="531"/>
      <c r="N189" s="596">
        <f t="shared" si="149"/>
        <v>0</v>
      </c>
      <c r="V189" s="561">
        <f>SUM(ANALYTIKAVUJ!L213)</f>
        <v>0</v>
      </c>
      <c r="W189" s="531"/>
      <c r="X189" s="596">
        <f t="shared" si="150"/>
        <v>0</v>
      </c>
      <c r="Z189" s="557"/>
      <c r="AF189" s="706" t="str">
        <f t="shared" si="128"/>
        <v xml:space="preserve">          0</v>
      </c>
      <c r="AG189" s="706" t="str">
        <f t="shared" si="129"/>
        <v xml:space="preserve">          0</v>
      </c>
      <c r="AQ189" s="561">
        <f>SUM(ANALYTIKAVUJ!M213)</f>
        <v>0</v>
      </c>
      <c r="AR189" s="531"/>
      <c r="AS189" s="596">
        <f t="shared" si="151"/>
        <v>0</v>
      </c>
    </row>
    <row r="190" spans="1:45" outlineLevel="1">
      <c r="A190" s="684">
        <v>42</v>
      </c>
      <c r="C190" s="332" t="s">
        <v>3047</v>
      </c>
      <c r="D190" s="402" t="str">
        <f>IF(VLOOKUP($A190,vykaz_p!$A:$G,1)=$A190,VLOOKUP($A190,vykaz_p!$A:$G,$B$1),0)</f>
        <v>Kurzové zisky (663)</v>
      </c>
      <c r="E190" s="558" t="s">
        <v>940</v>
      </c>
      <c r="L190" s="561">
        <f>SUM('HL KNIHA VYPOC'!G392)</f>
        <v>0</v>
      </c>
      <c r="M190" s="531"/>
      <c r="N190" s="596">
        <f t="shared" si="149"/>
        <v>0</v>
      </c>
      <c r="V190" s="561">
        <f>SUM('HL KNIHA VYPOC'!K392)</f>
        <v>0</v>
      </c>
      <c r="W190" s="531"/>
      <c r="X190" s="596">
        <f t="shared" si="150"/>
        <v>0</v>
      </c>
      <c r="Z190" s="557"/>
      <c r="AF190" s="706" t="str">
        <f t="shared" si="128"/>
        <v xml:space="preserve">          0</v>
      </c>
      <c r="AG190" s="706" t="str">
        <f t="shared" si="129"/>
        <v xml:space="preserve">          0</v>
      </c>
      <c r="AQ190" s="561">
        <f>SUM('HL KNIHA VYPOC'!M392)</f>
        <v>0</v>
      </c>
      <c r="AR190" s="531"/>
      <c r="AS190" s="596">
        <f t="shared" si="151"/>
        <v>0</v>
      </c>
    </row>
    <row r="191" spans="1:45" outlineLevel="1">
      <c r="A191" s="684">
        <v>43</v>
      </c>
      <c r="C191" s="332" t="s">
        <v>3050</v>
      </c>
      <c r="D191" s="402" t="str">
        <f>IF(VLOOKUP($A191,vykaz_p!$A:$G,1)=$A191,VLOOKUP($A191,vykaz_p!$A:$G,$B$1),0)</f>
        <v>Výnosy z precenenia cenných papierov a výnosy z derivátových operácií (664, 667)</v>
      </c>
      <c r="E191" s="558" t="s">
        <v>942</v>
      </c>
      <c r="L191" s="561">
        <f>SUM('HL KNIHA VYPOC'!G393+'HL KNIHA VYPOC'!G396)</f>
        <v>0</v>
      </c>
      <c r="M191" s="531"/>
      <c r="N191" s="596">
        <f t="shared" si="149"/>
        <v>0</v>
      </c>
      <c r="V191" s="561">
        <f>SUM('HL KNIHA VYPOC'!K393+'HL KNIHA VYPOC'!K396)</f>
        <v>0</v>
      </c>
      <c r="W191" s="531"/>
      <c r="X191" s="596">
        <f t="shared" si="150"/>
        <v>0</v>
      </c>
      <c r="Z191" s="557"/>
      <c r="AF191" s="706" t="str">
        <f t="shared" si="128"/>
        <v xml:space="preserve">          0</v>
      </c>
      <c r="AG191" s="706" t="str">
        <f t="shared" si="129"/>
        <v xml:space="preserve">          0</v>
      </c>
      <c r="AQ191" s="561">
        <f>SUM('HL KNIHA VYPOC'!M393+'HL KNIHA VYPOC'!M396)</f>
        <v>0</v>
      </c>
      <c r="AR191" s="531"/>
      <c r="AS191" s="596">
        <f t="shared" si="151"/>
        <v>0</v>
      </c>
    </row>
    <row r="192" spans="1:45" outlineLevel="1">
      <c r="A192" s="684">
        <v>44</v>
      </c>
      <c r="C192" s="332" t="s">
        <v>3054</v>
      </c>
      <c r="D192" s="402" t="str">
        <f>IF(VLOOKUP($A192,vykaz_p!$A:$G,1)=$A192,VLOOKUP($A192,vykaz_p!$A:$G,$B$1),0)</f>
        <v>Ostatné výnosy z finančnej činnosti (668)</v>
      </c>
      <c r="E192" s="558" t="s">
        <v>2305</v>
      </c>
      <c r="L192" s="561">
        <f>SUM('HL KNIHA VYPOC'!G397)</f>
        <v>0</v>
      </c>
      <c r="M192" s="531"/>
      <c r="N192" s="596">
        <f t="shared" si="149"/>
        <v>0</v>
      </c>
      <c r="V192" s="561">
        <f>SUM('HL KNIHA VYPOC'!K397)</f>
        <v>0</v>
      </c>
      <c r="W192" s="531"/>
      <c r="X192" s="596">
        <f t="shared" si="150"/>
        <v>0</v>
      </c>
      <c r="Z192" s="557"/>
      <c r="AF192" s="706" t="str">
        <f t="shared" si="128"/>
        <v xml:space="preserve">          0</v>
      </c>
      <c r="AG192" s="706" t="str">
        <f t="shared" si="129"/>
        <v xml:space="preserve">          0</v>
      </c>
      <c r="AQ192" s="561">
        <f>SUM('HL KNIHA VYPOC'!M397)</f>
        <v>0</v>
      </c>
      <c r="AR192" s="531"/>
      <c r="AS192" s="596">
        <f t="shared" si="151"/>
        <v>0</v>
      </c>
    </row>
    <row r="193" spans="1:45">
      <c r="A193" s="684">
        <v>45</v>
      </c>
      <c r="C193" s="332" t="s">
        <v>2917</v>
      </c>
      <c r="D193" s="604" t="str">
        <f>IF(VLOOKUP($A193,vykaz_p!$A:$G,1)=$A193,VLOOKUP($A193,vykaz_p!$A:$G,$B$1),0)</f>
        <v>Náklady na finančnú činnosť spolu r. 46 + r. 47 + r. 48
+ r. 49 + r. 52 + r. 53 + r. 54</v>
      </c>
      <c r="E193" s="589" t="s">
        <v>937</v>
      </c>
      <c r="F193" s="593"/>
      <c r="M193" s="531"/>
      <c r="N193" s="598">
        <f>SUM(N194+N195+N196+N197+N200+N201+N202)</f>
        <v>0</v>
      </c>
      <c r="P193" s="594"/>
      <c r="W193" s="531"/>
      <c r="X193" s="598">
        <f>SUM(X194+X195+X196+X197+X200+X201+X202)</f>
        <v>0</v>
      </c>
      <c r="Z193" s="536"/>
      <c r="AF193" s="706" t="str">
        <f t="shared" si="128"/>
        <v xml:space="preserve">          0</v>
      </c>
      <c r="AG193" s="706" t="str">
        <f t="shared" si="129"/>
        <v xml:space="preserve">          0</v>
      </c>
      <c r="AK193" s="594"/>
      <c r="AR193" s="531"/>
      <c r="AS193" s="598">
        <f>SUM(AS194+AS195+AS196+AS197+AS200+AS201+AS202)</f>
        <v>0</v>
      </c>
    </row>
    <row r="194" spans="1:45" outlineLevel="1">
      <c r="A194" s="684">
        <v>46</v>
      </c>
      <c r="C194" s="332" t="s">
        <v>3061</v>
      </c>
      <c r="D194" s="402" t="str">
        <f>IF(VLOOKUP($A194,vykaz_p!$A:$G,1)=$A194,VLOOKUP($A194,vykaz_p!$A:$G,$B$1),0)</f>
        <v>Predané cenné papiere a podiely (561)</v>
      </c>
      <c r="E194" s="558" t="s">
        <v>330</v>
      </c>
      <c r="L194" s="561">
        <f>SUM('HL KNIHA VYPOC'!G317)</f>
        <v>0</v>
      </c>
      <c r="M194" s="531"/>
      <c r="N194" s="599">
        <f>ROUND((L194),0)</f>
        <v>0</v>
      </c>
      <c r="V194" s="561">
        <f>SUM('HL KNIHA VYPOC'!K317)</f>
        <v>0</v>
      </c>
      <c r="W194" s="531"/>
      <c r="X194" s="599">
        <f t="shared" ref="X194:X196" si="152">ROUND((V194),0)</f>
        <v>0</v>
      </c>
      <c r="Z194" s="557"/>
      <c r="AF194" s="706" t="str">
        <f t="shared" si="128"/>
        <v xml:space="preserve">          0</v>
      </c>
      <c r="AG194" s="706" t="str">
        <f t="shared" si="129"/>
        <v xml:space="preserve">          0</v>
      </c>
      <c r="AQ194" s="561">
        <f>SUM('HL KNIHA VYPOC'!M317)</f>
        <v>0</v>
      </c>
      <c r="AR194" s="531"/>
      <c r="AS194" s="599">
        <f t="shared" ref="AS194:AS196" si="153">ROUND((AQ194),0)</f>
        <v>0</v>
      </c>
    </row>
    <row r="195" spans="1:45" outlineLevel="1">
      <c r="A195" s="684">
        <v>47</v>
      </c>
      <c r="C195" s="332" t="s">
        <v>3064</v>
      </c>
      <c r="D195" s="402" t="str">
        <f>IF(VLOOKUP($A195,vykaz_p!$A:$G,1)=$A195,VLOOKUP($A195,vykaz_p!$A:$G,$B$1),0)</f>
        <v>Náklady na krátkodobý finančný majetok (566)</v>
      </c>
      <c r="E195" s="558" t="s">
        <v>333</v>
      </c>
      <c r="L195" s="561">
        <f>SUM('HL KNIHA VYPOC'!G322)</f>
        <v>0</v>
      </c>
      <c r="M195" s="531"/>
      <c r="N195" s="599">
        <f>ROUND((L195),0)</f>
        <v>0</v>
      </c>
      <c r="V195" s="561">
        <f>SUM('HL KNIHA VYPOC'!K322)</f>
        <v>0</v>
      </c>
      <c r="W195" s="531"/>
      <c r="X195" s="599">
        <f t="shared" si="152"/>
        <v>0</v>
      </c>
      <c r="Z195" s="557"/>
      <c r="AF195" s="706" t="str">
        <f t="shared" si="128"/>
        <v xml:space="preserve">          0</v>
      </c>
      <c r="AG195" s="706" t="str">
        <f t="shared" si="129"/>
        <v xml:space="preserve">          0</v>
      </c>
      <c r="AQ195" s="561">
        <f>SUM('HL KNIHA VYPOC'!M322)</f>
        <v>0</v>
      </c>
      <c r="AR195" s="531"/>
      <c r="AS195" s="599">
        <f t="shared" si="153"/>
        <v>0</v>
      </c>
    </row>
    <row r="196" spans="1:45" outlineLevel="1">
      <c r="A196" s="684">
        <v>48</v>
      </c>
      <c r="C196" s="332" t="s">
        <v>3067</v>
      </c>
      <c r="D196" s="402" t="str">
        <f>IF(VLOOKUP($A196,vykaz_p!$A:$G,1)=$A196,VLOOKUP($A196,vykaz_p!$A:$G,$B$1),0)</f>
        <v>Opravné položky k finančnému majetku (+/-) (565)</v>
      </c>
      <c r="E196" s="558" t="s">
        <v>351</v>
      </c>
      <c r="L196" s="561">
        <f>SUM('HL KNIHA VYPOC'!G321)</f>
        <v>0</v>
      </c>
      <c r="M196" s="531"/>
      <c r="N196" s="599">
        <f>ROUND((L196),0)</f>
        <v>0</v>
      </c>
      <c r="V196" s="561">
        <f>SUM('HL KNIHA VYPOC'!K321)</f>
        <v>0</v>
      </c>
      <c r="W196" s="531"/>
      <c r="X196" s="599">
        <f t="shared" si="152"/>
        <v>0</v>
      </c>
      <c r="Z196" s="557"/>
      <c r="AF196" s="706" t="str">
        <f t="shared" si="128"/>
        <v xml:space="preserve">          0</v>
      </c>
      <c r="AG196" s="706" t="str">
        <f t="shared" si="129"/>
        <v xml:space="preserve">          0</v>
      </c>
      <c r="AQ196" s="561">
        <f>SUM('HL KNIHA VYPOC'!M321)</f>
        <v>0</v>
      </c>
      <c r="AR196" s="531"/>
      <c r="AS196" s="599">
        <f t="shared" si="153"/>
        <v>0</v>
      </c>
    </row>
    <row r="197" spans="1:45" outlineLevel="1">
      <c r="A197" s="684">
        <v>49</v>
      </c>
      <c r="C197" s="332" t="s">
        <v>3071</v>
      </c>
      <c r="D197" s="402" t="str">
        <f>IF(VLOOKUP($A197,vykaz_p!$A:$G,1)=$A197,VLOOKUP($A197,vykaz_p!$A:$G,$B$1),0)</f>
        <v>Nákladové úroky (r. 50 + r. 51)</v>
      </c>
      <c r="E197" s="589" t="s">
        <v>355</v>
      </c>
      <c r="M197" s="531"/>
      <c r="N197" s="598">
        <f>SUM(N198:N199)</f>
        <v>0</v>
      </c>
      <c r="W197" s="531"/>
      <c r="X197" s="598">
        <f>SUM(X198:X199)</f>
        <v>0</v>
      </c>
      <c r="Z197" s="557"/>
      <c r="AF197" s="706" t="str">
        <f t="shared" si="128"/>
        <v xml:space="preserve">          0</v>
      </c>
      <c r="AG197" s="706" t="str">
        <f t="shared" si="129"/>
        <v xml:space="preserve">          0</v>
      </c>
      <c r="AR197" s="531"/>
      <c r="AS197" s="598">
        <f>SUM(AS198:AS199)</f>
        <v>0</v>
      </c>
    </row>
    <row r="198" spans="1:45" outlineLevel="1">
      <c r="A198" s="684">
        <v>50</v>
      </c>
      <c r="C198" s="332" t="s">
        <v>3075</v>
      </c>
      <c r="D198" s="402" t="str">
        <f>IF(VLOOKUP($A198,vykaz_p!$A:$G,1)=$A198,VLOOKUP($A198,vykaz_p!$A:$G,$B$1),0)</f>
        <v>Nákladové úroky pre prepojené účtovné jednotky (562A)</v>
      </c>
      <c r="E198" s="558" t="s">
        <v>360</v>
      </c>
      <c r="L198" s="561">
        <f>SUM(ANALYTIKAVUJ!C212)</f>
        <v>0</v>
      </c>
      <c r="M198" s="531"/>
      <c r="N198" s="599">
        <f>ROUND((L198),0)</f>
        <v>0</v>
      </c>
      <c r="V198" s="561">
        <f>SUM(ANALYTIKAVUJ!D212)</f>
        <v>0</v>
      </c>
      <c r="W198" s="531"/>
      <c r="X198" s="599">
        <f t="shared" ref="X198:X202" si="154">ROUND((V198),0)</f>
        <v>0</v>
      </c>
      <c r="Z198" s="557"/>
      <c r="AF198" s="706" t="str">
        <f t="shared" si="128"/>
        <v xml:space="preserve">          0</v>
      </c>
      <c r="AG198" s="706" t="str">
        <f t="shared" si="129"/>
        <v xml:space="preserve">          0</v>
      </c>
      <c r="AQ198" s="561">
        <f>SUM(ANALYTIKAVUJ!E212)</f>
        <v>0</v>
      </c>
      <c r="AR198" s="531"/>
      <c r="AS198" s="599">
        <f t="shared" ref="AS198:AS202" si="155">ROUND((AQ198),0)</f>
        <v>0</v>
      </c>
    </row>
    <row r="199" spans="1:45" outlineLevel="1">
      <c r="A199" s="684">
        <v>51</v>
      </c>
      <c r="C199" s="332" t="s">
        <v>2500</v>
      </c>
      <c r="D199" s="402" t="str">
        <f>IF(VLOOKUP($A199,vykaz_p!$A:$G,1)=$A199,VLOOKUP($A199,vykaz_p!$A:$G,$B$1),0)</f>
        <v>Ostatné nákladové úroky (562A)</v>
      </c>
      <c r="E199" s="558" t="s">
        <v>371</v>
      </c>
      <c r="L199" s="561">
        <f>SUM(ANALYTIKAVUJ!C213)</f>
        <v>0</v>
      </c>
      <c r="M199" s="531"/>
      <c r="N199" s="599">
        <f>ROUND((L199),0)</f>
        <v>0</v>
      </c>
      <c r="V199" s="561">
        <f>SUM(ANALYTIKAVUJ!D213)</f>
        <v>0</v>
      </c>
      <c r="W199" s="531"/>
      <c r="X199" s="599">
        <f t="shared" si="154"/>
        <v>0</v>
      </c>
      <c r="Z199" s="557"/>
      <c r="AF199" s="706" t="str">
        <f t="shared" si="128"/>
        <v xml:space="preserve">          0</v>
      </c>
      <c r="AG199" s="706" t="str">
        <f t="shared" si="129"/>
        <v xml:space="preserve">          0</v>
      </c>
      <c r="AQ199" s="561">
        <f>SUM(ANALYTIKAVUJ!E213)</f>
        <v>0</v>
      </c>
      <c r="AR199" s="531"/>
      <c r="AS199" s="599">
        <f t="shared" si="155"/>
        <v>0</v>
      </c>
    </row>
    <row r="200" spans="1:45" outlineLevel="1">
      <c r="A200" s="684">
        <v>52</v>
      </c>
      <c r="C200" s="332" t="s">
        <v>3082</v>
      </c>
      <c r="D200" s="402" t="str">
        <f>IF(VLOOKUP($A200,vykaz_p!$A:$G,1)=$A200,VLOOKUP($A200,vykaz_p!$A:$G,$B$1),0)</f>
        <v>Kurzové straty (563)</v>
      </c>
      <c r="E200" s="558" t="s">
        <v>382</v>
      </c>
      <c r="L200" s="561">
        <f>SUM('HL KNIHA VYPOC'!G319)</f>
        <v>0</v>
      </c>
      <c r="M200" s="531"/>
      <c r="N200" s="599">
        <f>ROUND((L200),0)</f>
        <v>0</v>
      </c>
      <c r="V200" s="561">
        <f>SUM('HL KNIHA VYPOC'!K319)</f>
        <v>0</v>
      </c>
      <c r="W200" s="531"/>
      <c r="X200" s="599">
        <f t="shared" si="154"/>
        <v>0</v>
      </c>
      <c r="Z200" s="557"/>
      <c r="AF200" s="706" t="str">
        <f t="shared" si="128"/>
        <v xml:space="preserve">          0</v>
      </c>
      <c r="AG200" s="706" t="str">
        <f t="shared" si="129"/>
        <v xml:space="preserve">          0</v>
      </c>
      <c r="AQ200" s="561">
        <f>SUM('HL KNIHA VYPOC'!M319)</f>
        <v>0</v>
      </c>
      <c r="AR200" s="531"/>
      <c r="AS200" s="599">
        <f t="shared" si="155"/>
        <v>0</v>
      </c>
    </row>
    <row r="201" spans="1:45" outlineLevel="1">
      <c r="A201" s="684">
        <v>53</v>
      </c>
      <c r="C201" s="332" t="s">
        <v>3085</v>
      </c>
      <c r="D201" s="402" t="str">
        <f>IF(VLOOKUP($A201,vykaz_p!$A:$G,1)=$A201,VLOOKUP($A201,vykaz_p!$A:$G,$B$1),0)</f>
        <v>Náklady na precenenie cenných papierov a náklady na derivátové operácie (564, 567)</v>
      </c>
      <c r="E201" s="558" t="s">
        <v>401</v>
      </c>
      <c r="L201" s="561">
        <f>SUM('HL KNIHA VYPOC'!G320+'HL KNIHA VYPOC'!G323)</f>
        <v>0</v>
      </c>
      <c r="M201" s="531"/>
      <c r="N201" s="599">
        <f>ROUND((L201),0)</f>
        <v>0</v>
      </c>
      <c r="V201" s="561">
        <f>SUM('HL KNIHA VYPOC'!K320+'HL KNIHA VYPOC'!K323)</f>
        <v>0</v>
      </c>
      <c r="W201" s="531"/>
      <c r="X201" s="599">
        <f t="shared" si="154"/>
        <v>0</v>
      </c>
      <c r="Z201" s="557"/>
      <c r="AF201" s="706" t="str">
        <f t="shared" si="128"/>
        <v xml:space="preserve">          0</v>
      </c>
      <c r="AG201" s="706" t="str">
        <f t="shared" si="129"/>
        <v xml:space="preserve">          0</v>
      </c>
      <c r="AQ201" s="561">
        <f>SUM('HL KNIHA VYPOC'!M320+'HL KNIHA VYPOC'!M323)</f>
        <v>0</v>
      </c>
      <c r="AR201" s="531"/>
      <c r="AS201" s="599">
        <f t="shared" si="155"/>
        <v>0</v>
      </c>
    </row>
    <row r="202" spans="1:45" outlineLevel="1">
      <c r="A202" s="684">
        <v>54</v>
      </c>
      <c r="C202" s="332" t="s">
        <v>3089</v>
      </c>
      <c r="D202" s="402" t="str">
        <f>IF(VLOOKUP($A202,vykaz_p!$A:$G,1)=$A202,VLOOKUP($A202,vykaz_p!$A:$G,$B$1),0)</f>
        <v>Ostatné náklady na finančnú činnosť (568, 569)</v>
      </c>
      <c r="E202" s="558" t="s">
        <v>605</v>
      </c>
      <c r="L202" s="561">
        <f>SUM('HL KNIHA VYPOC'!G324+'HL KNIHA VYPOC'!G325)</f>
        <v>0</v>
      </c>
      <c r="M202" s="531"/>
      <c r="N202" s="599">
        <f>ROUND((L202),0)</f>
        <v>0</v>
      </c>
      <c r="V202" s="561">
        <f>SUM('HL KNIHA VYPOC'!K324+'HL KNIHA VYPOC'!K325)</f>
        <v>0</v>
      </c>
      <c r="W202" s="531"/>
      <c r="X202" s="599">
        <f t="shared" si="154"/>
        <v>0</v>
      </c>
      <c r="Z202" s="557"/>
      <c r="AF202" s="706" t="str">
        <f t="shared" si="128"/>
        <v xml:space="preserve">          0</v>
      </c>
      <c r="AG202" s="706" t="str">
        <f t="shared" si="129"/>
        <v xml:space="preserve">          0</v>
      </c>
      <c r="AQ202" s="561">
        <f>SUM('HL KNIHA VYPOC'!M324+'HL KNIHA VYPOC'!M325)</f>
        <v>0</v>
      </c>
      <c r="AR202" s="531"/>
      <c r="AS202" s="599">
        <f t="shared" si="155"/>
        <v>0</v>
      </c>
    </row>
    <row r="203" spans="1:45">
      <c r="A203" s="684">
        <v>55</v>
      </c>
      <c r="C203" s="332" t="s">
        <v>2997</v>
      </c>
      <c r="D203" s="604" t="str">
        <f>IF(VLOOKUP($A203,vykaz_p!$A:$G,1)=$A203,VLOOKUP($A203,vykaz_p!$A:$G,$B$1),0)</f>
        <v>Výsledok hospodárenia z finančnej činnosti (+/-)
(r. 29 - r. 45)</v>
      </c>
      <c r="E203" s="589" t="s">
        <v>624</v>
      </c>
      <c r="F203" s="593"/>
      <c r="M203" s="531"/>
      <c r="N203" s="601">
        <f>SUM(N177-N193)</f>
        <v>0</v>
      </c>
      <c r="P203" s="594"/>
      <c r="W203" s="531"/>
      <c r="X203" s="601">
        <f>SUM(X177-X193)</f>
        <v>0</v>
      </c>
      <c r="Z203" s="536"/>
      <c r="AF203" s="706" t="str">
        <f t="shared" si="128"/>
        <v xml:space="preserve">          0</v>
      </c>
      <c r="AG203" s="706" t="str">
        <f t="shared" si="129"/>
        <v xml:space="preserve">          0</v>
      </c>
      <c r="AK203" s="594"/>
      <c r="AR203" s="531"/>
      <c r="AS203" s="601">
        <f>SUM(AS177-AS193)</f>
        <v>0</v>
      </c>
    </row>
    <row r="204" spans="1:45">
      <c r="A204" s="684">
        <v>56</v>
      </c>
      <c r="C204" s="332" t="s">
        <v>3096</v>
      </c>
      <c r="D204" s="604" t="str">
        <f>IF(VLOOKUP($A204,vykaz_p!$A:$G,1)=$A204,VLOOKUP($A204,vykaz_p!$A:$G,$B$1),0)</f>
        <v>Výsledok hospodárenia za účtovné obdobie pred zdanením (+/-) (r. 27 + r. 55)</v>
      </c>
      <c r="E204" s="589" t="s">
        <v>640</v>
      </c>
      <c r="F204" s="593"/>
      <c r="M204" s="531"/>
      <c r="N204" s="602">
        <f>SUM(N175+N203)</f>
        <v>0</v>
      </c>
      <c r="P204" s="594"/>
      <c r="W204" s="531"/>
      <c r="X204" s="602">
        <f>SUM(X175+X203)</f>
        <v>0</v>
      </c>
      <c r="Z204" s="536"/>
      <c r="AF204" s="735" t="str">
        <f>REPT(" ",11-LEN(N204))&amp;N204-S209</f>
        <v xml:space="preserve">          0</v>
      </c>
      <c r="AG204" s="735" t="str">
        <f>REPT(" ",11-LEN(X204))&amp;X204-Z209</f>
        <v xml:space="preserve">          0</v>
      </c>
      <c r="AK204" s="594"/>
      <c r="AR204" s="531"/>
      <c r="AS204" s="602">
        <f>SUM(AS175+AS203)</f>
        <v>0</v>
      </c>
    </row>
    <row r="205" spans="1:45" outlineLevel="1">
      <c r="A205" s="684">
        <v>57</v>
      </c>
      <c r="C205" s="332" t="s">
        <v>3099</v>
      </c>
      <c r="D205" s="402" t="str">
        <f>IF(VLOOKUP($A205,vykaz_p!$A:$G,1)=$A205,VLOOKUP($A205,vykaz_p!$A:$G,$B$1),0)</f>
        <v>Daň z príjmov (r. 58 + r. 59)</v>
      </c>
      <c r="E205" s="589" t="s">
        <v>659</v>
      </c>
      <c r="M205" s="531"/>
      <c r="N205" s="598">
        <f>SUM(N206:N207)</f>
        <v>0</v>
      </c>
      <c r="W205" s="531"/>
      <c r="X205" s="598">
        <f>SUM(X206:X207)</f>
        <v>0</v>
      </c>
      <c r="Z205" s="531"/>
      <c r="AF205" s="706" t="str">
        <f t="shared" si="128"/>
        <v xml:space="preserve">          0</v>
      </c>
      <c r="AG205" s="706" t="str">
        <f t="shared" si="129"/>
        <v xml:space="preserve">          0</v>
      </c>
      <c r="AR205" s="531"/>
      <c r="AS205" s="598">
        <f>SUM(AS206:AS207)</f>
        <v>0</v>
      </c>
    </row>
    <row r="206" spans="1:45" outlineLevel="1">
      <c r="A206" s="684">
        <v>58</v>
      </c>
      <c r="C206" s="332" t="s">
        <v>3103</v>
      </c>
      <c r="D206" s="402" t="str">
        <f>IF(VLOOKUP($A206,vykaz_p!$A:$G,1)=$A206,VLOOKUP($A206,vykaz_p!$A:$G,$B$1),0)</f>
        <v>Daň z príjmov  splatná (591, 595)</v>
      </c>
      <c r="E206" s="558" t="s">
        <v>665</v>
      </c>
      <c r="L206" s="561">
        <f>SUM('HL KNIHA VYPOC'!G340+'HL KNIHA VYPOC'!G344)</f>
        <v>0</v>
      </c>
      <c r="M206" s="531"/>
      <c r="N206" s="599">
        <f>ROUND((L206),0)</f>
        <v>0</v>
      </c>
      <c r="V206" s="561">
        <f>SUM('HL KNIHA VYPOC'!K340+'HL KNIHA VYPOC'!K344)</f>
        <v>0</v>
      </c>
      <c r="W206" s="531"/>
      <c r="X206" s="599">
        <f t="shared" ref="X206" si="156">ROUND((V206),0)</f>
        <v>0</v>
      </c>
      <c r="Z206" s="531"/>
      <c r="AF206" s="706" t="str">
        <f t="shared" si="128"/>
        <v xml:space="preserve">          0</v>
      </c>
      <c r="AG206" s="706" t="str">
        <f t="shared" si="129"/>
        <v xml:space="preserve">          0</v>
      </c>
      <c r="AQ206" s="561">
        <f>SUM('HL KNIHA VYPOC'!M340+'HL KNIHA VYPOC'!M344)</f>
        <v>0</v>
      </c>
      <c r="AR206" s="531"/>
      <c r="AS206" s="599">
        <f t="shared" ref="AS206:AS208" si="157">ROUND((AQ206),0)</f>
        <v>0</v>
      </c>
    </row>
    <row r="207" spans="1:45" outlineLevel="1">
      <c r="A207" s="684">
        <v>59</v>
      </c>
      <c r="C207" s="332" t="s">
        <v>2500</v>
      </c>
      <c r="D207" s="402" t="str">
        <f>IF(VLOOKUP($A207,vykaz_p!$A:$G,1)=$A207,VLOOKUP($A207,vykaz_p!$A:$G,$B$1),0)</f>
        <v>Daň z príjmov odložená (+/-) (592)</v>
      </c>
      <c r="E207" s="558" t="s">
        <v>676</v>
      </c>
      <c r="L207" s="561">
        <f>SUM('HL KNIHA VYPOC'!G341)</f>
        <v>0</v>
      </c>
      <c r="M207" s="531"/>
      <c r="N207" s="599">
        <f>ROUND((L207),0)</f>
        <v>0</v>
      </c>
      <c r="V207" s="561">
        <f>SUM('HL KNIHA VYPOC'!K341)</f>
        <v>0</v>
      </c>
      <c r="W207" s="531"/>
      <c r="X207" s="599">
        <f t="shared" ref="X207:X208" si="158">ROUND((V207),0)</f>
        <v>0</v>
      </c>
      <c r="Z207" s="531"/>
      <c r="AF207" s="706" t="str">
        <f t="shared" si="128"/>
        <v xml:space="preserve">          0</v>
      </c>
      <c r="AG207" s="706" t="str">
        <f t="shared" si="129"/>
        <v xml:space="preserve">          0</v>
      </c>
      <c r="AQ207" s="561">
        <f>SUM('HL KNIHA VYPOC'!M341)</f>
        <v>0</v>
      </c>
      <c r="AR207" s="531"/>
      <c r="AS207" s="599">
        <f t="shared" si="157"/>
        <v>0</v>
      </c>
    </row>
    <row r="208" spans="1:45" outlineLevel="1">
      <c r="A208" s="684">
        <v>60</v>
      </c>
      <c r="C208" s="332" t="s">
        <v>3110</v>
      </c>
      <c r="D208" s="402" t="str">
        <f>IF(VLOOKUP($A208,vykaz_p!$A:$G,1)=$A208,VLOOKUP($A208,vykaz_p!$A:$G,$B$1),0)</f>
        <v>Prevod podielov na výsledku hospodárenia spoločníkom (+/- 596)</v>
      </c>
      <c r="E208" s="558" t="s">
        <v>694</v>
      </c>
      <c r="L208" s="561">
        <f>SUM('HL KNIHA VYPOC'!G345)</f>
        <v>0</v>
      </c>
      <c r="M208" s="531"/>
      <c r="N208" s="599">
        <f>ROUND((L208),0)</f>
        <v>0</v>
      </c>
      <c r="V208" s="561">
        <f>SUM('HL KNIHA VYPOC'!K345)</f>
        <v>0</v>
      </c>
      <c r="W208" s="531"/>
      <c r="X208" s="599">
        <f t="shared" si="158"/>
        <v>0</v>
      </c>
      <c r="Z208" s="531"/>
      <c r="AF208" s="706" t="str">
        <f t="shared" si="128"/>
        <v xml:space="preserve">          0</v>
      </c>
      <c r="AG208" s="706" t="str">
        <f t="shared" si="129"/>
        <v xml:space="preserve">          0</v>
      </c>
      <c r="AQ208" s="561">
        <f>SUM('HL KNIHA VYPOC'!M345)</f>
        <v>0</v>
      </c>
      <c r="AR208" s="531"/>
      <c r="AS208" s="599">
        <f t="shared" si="157"/>
        <v>0</v>
      </c>
    </row>
    <row r="209" spans="1:45">
      <c r="A209" s="684">
        <v>61</v>
      </c>
      <c r="C209" s="332" t="s">
        <v>3096</v>
      </c>
      <c r="D209" s="604" t="str">
        <f>IF(VLOOKUP($A209,vykaz_p!$A:$G,1)=$A209,VLOOKUP($A209,vykaz_p!$A:$G,$B$1),0)</f>
        <v>Výsledok hospodárenia za účtovné obdobie po  zdanení (+/-) (r. 56 - r. 57 - r. 60)</v>
      </c>
      <c r="E209" s="589" t="s">
        <v>704</v>
      </c>
      <c r="F209" s="593"/>
      <c r="M209" s="531"/>
      <c r="N209" s="603">
        <f>SUM(N204-N205-N208)</f>
        <v>0</v>
      </c>
      <c r="P209" s="594"/>
      <c r="S209" s="561">
        <f>SUM(N209-N102)</f>
        <v>0</v>
      </c>
      <c r="W209" s="531"/>
      <c r="X209" s="603">
        <f>SUM(X204-X205-X208)</f>
        <v>0</v>
      </c>
      <c r="Z209" s="737">
        <f>SUM(X209-X102)</f>
        <v>0</v>
      </c>
      <c r="AF209" s="735" t="str">
        <f>REPT(" ",11-LEN(N209))&amp;N209-S209</f>
        <v xml:space="preserve">          0</v>
      </c>
      <c r="AG209" s="735" t="str">
        <f>REPT(" ",11-LEN(X209))&amp;X209-Z209</f>
        <v xml:space="preserve">          0</v>
      </c>
      <c r="AJ209" s="706"/>
      <c r="AK209" s="594"/>
      <c r="AN209" s="561">
        <f>SUM(AI209-AI102)</f>
        <v>0</v>
      </c>
      <c r="AR209" s="531"/>
      <c r="AS209" s="603">
        <f>SUM(AS204-AS205-AS208)</f>
        <v>0</v>
      </c>
    </row>
    <row r="210" spans="1:45">
      <c r="AF210" s="706" t="str">
        <f t="shared" si="128"/>
        <v xml:space="preserve">           </v>
      </c>
      <c r="AG210" s="706" t="str">
        <f t="shared" si="129"/>
        <v xml:space="preserve">           </v>
      </c>
    </row>
    <row r="211" spans="1:45">
      <c r="N211" s="561"/>
      <c r="X211" s="561"/>
      <c r="AS211" s="561"/>
    </row>
    <row r="212" spans="1:45">
      <c r="B212" s="685">
        <v>146</v>
      </c>
      <c r="D212" s="604" t="str">
        <f>IF(VLOOKUP($B212,suvaha_p!$A:$G,1)=$B212,VLOOKUP($B212,suvaha_p!$A:$G,$B$1),0)</f>
        <v>Označenie</v>
      </c>
    </row>
    <row r="213" spans="1:45">
      <c r="B213" s="685">
        <v>147</v>
      </c>
      <c r="D213" s="604" t="str">
        <f>IF(VLOOKUP($B213,suvaha_p!$A:$G,1)=$B213,VLOOKUP($B213,suvaha_p!$A:$G,$B$1),0)</f>
        <v>STRANA AKTÍV</v>
      </c>
    </row>
    <row r="214" spans="1:45">
      <c r="B214" s="685">
        <v>148</v>
      </c>
      <c r="D214" s="604" t="str">
        <f>IF(VLOOKUP($B214,suvaha_p!$A:$G,1)=$B214,VLOOKUP($B214,suvaha_p!$A:$G,$B$1),0)</f>
        <v>STRANA PASÍV</v>
      </c>
    </row>
    <row r="215" spans="1:45">
      <c r="B215" s="685">
        <v>149</v>
      </c>
      <c r="D215" s="604" t="str">
        <f>IF(VLOOKUP($B215,suvaha_p!$A:$G,1)=$B215,VLOOKUP($B215,suvaha_p!$A:$G,$B$1),0)</f>
        <v>Číslo riadku</v>
      </c>
    </row>
    <row r="216" spans="1:45">
      <c r="B216" s="685">
        <v>150</v>
      </c>
      <c r="D216" s="604" t="str">
        <f>IF(VLOOKUP($B216,suvaha_p!$A:$G,1)=$B216,VLOOKUP($B216,suvaha_p!$A:$G,$B$1),0)</f>
        <v>Bežné účtovné obdobie</v>
      </c>
    </row>
    <row r="217" spans="1:45">
      <c r="B217" s="685">
        <v>151</v>
      </c>
      <c r="D217" s="604" t="str">
        <f>IF(VLOOKUP($B217,suvaha_p!$A:$G,1)=$B217,VLOOKUP($B217,suvaha_p!$A:$G,$B$1),0)</f>
        <v>Bezprostredne predchádzajúce účtovné obdobie</v>
      </c>
    </row>
    <row r="218" spans="1:45">
      <c r="B218" s="685">
        <v>152</v>
      </c>
      <c r="D218" s="604" t="str">
        <f>IF(VLOOKUP($B218,suvaha_p!$A:$G,1)=$B218,VLOOKUP($B218,suvaha_p!$A:$G,$B$1),0)</f>
        <v>Brutto-časť 1</v>
      </c>
    </row>
    <row r="219" spans="1:45">
      <c r="B219" s="685">
        <v>153</v>
      </c>
      <c r="D219" s="604" t="str">
        <f>IF(VLOOKUP($B219,suvaha_p!$A:$G,1)=$B219,VLOOKUP($B219,suvaha_p!$A:$G,$B$1),0)</f>
        <v>Oprávky</v>
      </c>
    </row>
    <row r="220" spans="1:45">
      <c r="B220" s="685">
        <v>154</v>
      </c>
      <c r="D220" s="604" t="str">
        <f>IF(VLOOKUP($B220,suvaha_p!$A:$G,1)=$B220,VLOOKUP($B220,suvaha_p!$A:$G,$B$1),0)</f>
        <v>Opravné položky</v>
      </c>
    </row>
    <row r="221" spans="1:45">
      <c r="B221" s="685">
        <v>155</v>
      </c>
      <c r="D221" s="604" t="str">
        <f>IF(VLOOKUP($B221,suvaha_p!$A:$G,1)=$B221,VLOOKUP($B221,suvaha_p!$A:$G,$B$1),0)</f>
        <v>Netto</v>
      </c>
    </row>
    <row r="222" spans="1:45">
      <c r="B222" s="685">
        <v>156</v>
      </c>
      <c r="D222" s="604" t="str">
        <f>IF(VLOOKUP($B222,suvaha_p!$A:$G,1)=$B222,VLOOKUP($B222,suvaha_p!$A:$G,$B$1),0)</f>
        <v>Netto</v>
      </c>
    </row>
    <row r="223" spans="1:45">
      <c r="B223" s="685">
        <v>157</v>
      </c>
      <c r="D223" s="604" t="str">
        <f>IF(VLOOKUP($B223,suvaha_p!$A:$G,1)=$B223,VLOOKUP($B223,suvaha_p!$A:$G,$B$1),0)</f>
        <v>Text</v>
      </c>
    </row>
    <row r="224" spans="1:45">
      <c r="B224" s="685">
        <v>158</v>
      </c>
    </row>
    <row r="225" spans="2:4">
      <c r="B225" s="685">
        <v>159</v>
      </c>
      <c r="C225" s="531">
        <v>3</v>
      </c>
      <c r="D225" s="531" t="s">
        <v>3220</v>
      </c>
    </row>
    <row r="226" spans="2:4">
      <c r="C226" s="531">
        <v>4</v>
      </c>
      <c r="D226" s="531" t="s">
        <v>3221</v>
      </c>
    </row>
    <row r="227" spans="2:4">
      <c r="C227" s="531">
        <v>5</v>
      </c>
      <c r="D227" s="531" t="s">
        <v>3222</v>
      </c>
    </row>
  </sheetData>
  <dataConsolidate/>
  <mergeCells count="6">
    <mergeCell ref="S1:X1"/>
    <mergeCell ref="I1:N1"/>
    <mergeCell ref="I148:N148"/>
    <mergeCell ref="S148:X148"/>
    <mergeCell ref="AN1:AS1"/>
    <mergeCell ref="AN148:AS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50</vt:i4>
      </vt:variant>
      <vt:variant>
        <vt:lpstr>Pomenované rozsahy</vt:lpstr>
      </vt:variant>
      <vt:variant>
        <vt:i4>28</vt:i4>
      </vt:variant>
    </vt:vector>
  </HeadingPairs>
  <TitlesOfParts>
    <vt:vector size="78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Poznamky DU MUJ</vt:lpstr>
      <vt:lpstr>CASH FLOW DU n</vt:lpstr>
      <vt:lpstr>HL KNIHA VYPOC</vt:lpstr>
      <vt:lpstr>002</vt:lpstr>
      <vt:lpstr>PV7</vt:lpstr>
      <vt:lpstr>003</vt:lpstr>
      <vt:lpstr>004</vt:lpstr>
      <vt:lpstr>005</vt:lpstr>
      <vt:lpstr>006</vt:lpstr>
      <vt:lpstr>007</vt:lpstr>
      <vt:lpstr>008</vt:lpstr>
      <vt:lpstr>009</vt:lpstr>
      <vt:lpstr>010</vt:lpstr>
      <vt:lpstr>011</vt:lpstr>
      <vt:lpstr>012</vt:lpstr>
      <vt:lpstr>ANALYTIKA MUJ</vt:lpstr>
      <vt:lpstr>SUVAHAMUJ</vt:lpstr>
      <vt:lpstr>02</vt:lpstr>
      <vt:lpstr>03</vt:lpstr>
      <vt:lpstr>04</vt:lpstr>
      <vt:lpstr>05</vt:lpstr>
      <vt:lpstr>CASH FLOW DU p</vt:lpstr>
      <vt:lpstr>PrekladHlav</vt:lpstr>
      <vt:lpstr>PM1</vt:lpstr>
      <vt:lpstr>PM2</vt:lpstr>
      <vt:lpstr>PM3</vt:lpstr>
      <vt:lpstr>PM4</vt:lpstr>
      <vt:lpstr>List3</vt:lpstr>
      <vt:lpstr>PM5</vt:lpstr>
      <vt:lpstr>PV1</vt:lpstr>
      <vt:lpstr>PV2</vt:lpstr>
      <vt:lpstr>PV3</vt:lpstr>
      <vt:lpstr>PV4</vt:lpstr>
      <vt:lpstr>PV5</vt:lpstr>
      <vt:lpstr>PV6</vt:lpstr>
      <vt:lpstr>PV8</vt:lpstr>
      <vt:lpstr>List1</vt:lpstr>
      <vt:lpstr>Osnova</vt:lpstr>
      <vt:lpstr>suvaha_p</vt:lpstr>
      <vt:lpstr>vykaz_p</vt:lpstr>
      <vt:lpstr>'002'!Oblasť_tlače</vt:lpstr>
      <vt:lpstr>'003'!Oblasť_tlače</vt:lpstr>
      <vt:lpstr>'004'!Oblasť_tlače</vt:lpstr>
      <vt:lpstr>'005'!Oblasť_tlače</vt:lpstr>
      <vt:lpstr>'006'!Oblasť_tlače</vt:lpstr>
      <vt:lpstr>'007'!Oblasť_tlače</vt:lpstr>
      <vt:lpstr>'008'!Oblasť_tlače</vt:lpstr>
      <vt:lpstr>'009'!Oblasť_tlače</vt:lpstr>
      <vt:lpstr>'010'!Oblasť_tlače</vt:lpstr>
      <vt:lpstr>'011'!Oblasť_tlače</vt:lpstr>
      <vt:lpstr>'012'!Oblasť_tlače</vt:lpstr>
      <vt:lpstr>'02'!Oblasť_tlače</vt:lpstr>
      <vt:lpstr>'03'!Oblasť_tlače</vt:lpstr>
      <vt:lpstr>'04'!Oblasť_tlače</vt:lpstr>
      <vt:lpstr>'05'!Oblasť_tlače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Jurisová Lubka</cp:lastModifiedBy>
  <cp:lastPrinted>2015-03-18T21:08:08Z</cp:lastPrinted>
  <dcterms:created xsi:type="dcterms:W3CDTF">2003-04-02T10:03:02Z</dcterms:created>
  <dcterms:modified xsi:type="dcterms:W3CDTF">2015-03-31T14:42:21Z</dcterms:modified>
</cp:coreProperties>
</file>